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60\Desktop\"/>
    </mc:Choice>
  </mc:AlternateContent>
  <bookViews>
    <workbookView xWindow="0" yWindow="0" windowWidth="21600" windowHeight="9030"/>
  </bookViews>
  <sheets>
    <sheet name="EDUCACIÓN" sheetId="7" r:id="rId1"/>
    <sheet name="SALUD" sheetId="12" r:id="rId2"/>
    <sheet name="CULTURA" sheetId="4" r:id="rId3"/>
    <sheet name="DESARROLLO SOCIAL" sheetId="6" r:id="rId4"/>
    <sheet name="DESARROLLO ECONOMICO" sheetId="5" r:id="rId5"/>
    <sheet name="MOVILIDAD" sheetId="11" r:id="rId6"/>
    <sheet name="AGRICULTURA Y DESARROLLO RURAL" sheetId="2" r:id="rId7"/>
    <sheet name="INFRAESTRUCTURA" sheetId="9" r:id="rId8"/>
    <sheet name="AMBIENTE Y GESTIÓN DEL RIESGO" sheetId="3" r:id="rId9"/>
    <sheet name="ADMINISTRATIVA " sheetId="1" r:id="rId10"/>
    <sheet name="GOBIERNO" sheetId="8" r:id="rId11"/>
    <sheet name="TIC" sheetId="10" r:id="rId12"/>
    <sheet name="HACIENDA" sheetId="13" r:id="rId13"/>
    <sheet name="PLANEACION" sheetId="14" r:id="rId14"/>
    <sheet name="GENERAL" sheetId="16" r:id="rId15"/>
  </sheets>
  <externalReferences>
    <externalReference r:id="rId16"/>
    <externalReference r:id="rId17"/>
  </externalReferences>
  <calcPr calcId="162913"/>
</workbook>
</file>

<file path=xl/calcChain.xml><?xml version="1.0" encoding="utf-8"?>
<calcChain xmlns="http://schemas.openxmlformats.org/spreadsheetml/2006/main">
  <c r="BD35" i="16" l="1"/>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AQ39" i="14" l="1"/>
  <c r="AC39" i="14"/>
  <c r="AS38" i="14"/>
  <c r="AE38" i="14"/>
  <c r="Q38" i="14"/>
  <c r="AS37" i="14"/>
  <c r="AE37" i="14"/>
  <c r="Q37" i="14"/>
  <c r="AS36" i="14"/>
  <c r="AE36" i="14"/>
  <c r="Q36" i="14"/>
  <c r="BD35" i="14"/>
  <c r="BC35" i="14"/>
  <c r="BB35" i="14"/>
  <c r="BA35" i="14"/>
  <c r="AV35" i="14"/>
  <c r="AU35" i="14"/>
  <c r="AT35" i="14"/>
  <c r="AS35" i="14"/>
  <c r="AE35" i="14"/>
  <c r="Q35" i="14"/>
  <c r="AS34" i="14"/>
  <c r="AE34" i="14"/>
  <c r="Q34" i="14"/>
  <c r="AS33" i="14"/>
  <c r="AE33" i="14"/>
  <c r="Q33" i="14"/>
  <c r="AS32" i="14"/>
  <c r="AE32" i="14"/>
  <c r="Q32" i="14"/>
  <c r="AS31" i="14"/>
  <c r="AE31" i="14"/>
  <c r="Q31" i="14"/>
  <c r="AS30" i="14"/>
  <c r="AE30" i="14"/>
  <c r="Q30" i="14"/>
  <c r="AS29" i="14"/>
  <c r="AE29" i="14"/>
  <c r="Q29" i="14"/>
  <c r="AS28" i="14"/>
  <c r="AE28" i="14"/>
  <c r="Q28" i="14"/>
  <c r="AS27" i="14"/>
  <c r="AE27" i="14"/>
  <c r="Q27" i="14"/>
  <c r="AS26" i="14"/>
  <c r="AE26" i="14"/>
  <c r="Q26" i="14"/>
  <c r="AS25" i="14"/>
  <c r="AE25" i="14"/>
  <c r="Q25" i="14"/>
  <c r="AS24" i="14"/>
  <c r="AE24" i="14"/>
  <c r="Q24" i="14"/>
  <c r="AS23" i="14"/>
  <c r="AE23" i="14"/>
  <c r="Q23" i="14"/>
  <c r="AS22" i="14"/>
  <c r="AE22" i="14"/>
  <c r="Q22" i="14"/>
  <c r="AS21" i="14"/>
  <c r="AE21" i="14"/>
  <c r="Q21" i="14"/>
  <c r="O21" i="14"/>
  <c r="AS20" i="14"/>
  <c r="AE20" i="14"/>
  <c r="Q20" i="14"/>
  <c r="AS19" i="14"/>
  <c r="AE19" i="14"/>
  <c r="O19" i="14"/>
  <c r="O39" i="14" s="1"/>
  <c r="AS18" i="14"/>
  <c r="AE18" i="14"/>
  <c r="Q18" i="14"/>
  <c r="AS17" i="14"/>
  <c r="AE17" i="14"/>
  <c r="Q17" i="14"/>
  <c r="AS16" i="14"/>
  <c r="AE16" i="14"/>
  <c r="Q16" i="14"/>
  <c r="AS15" i="14"/>
  <c r="AE15" i="14"/>
  <c r="Q15" i="14"/>
  <c r="AS14" i="14"/>
  <c r="AS39" i="14" s="1"/>
  <c r="AE14" i="14"/>
  <c r="AE39" i="14" s="1"/>
  <c r="Q14" i="14"/>
  <c r="Q19" i="14" l="1"/>
  <c r="Q39" i="14" s="1"/>
  <c r="BD19" i="13"/>
  <c r="BC19" i="13"/>
  <c r="BB19" i="13"/>
  <c r="BA19" i="13"/>
  <c r="AV19" i="13"/>
  <c r="AU19" i="13"/>
  <c r="AT19" i="13"/>
  <c r="AS19" i="13"/>
  <c r="AR19" i="13"/>
  <c r="AQ19" i="13"/>
  <c r="AP19" i="13"/>
  <c r="AO19" i="13"/>
  <c r="AN19" i="13"/>
  <c r="AM19" i="13"/>
  <c r="AH19" i="13"/>
  <c r="AG19" i="13"/>
  <c r="AF19" i="13"/>
  <c r="AE19" i="13"/>
  <c r="AD19" i="13"/>
  <c r="AC19" i="13"/>
  <c r="AB19" i="13"/>
  <c r="AA19" i="13"/>
  <c r="Z19" i="13"/>
  <c r="Y19" i="13"/>
  <c r="T19" i="13"/>
  <c r="S19" i="13"/>
  <c r="R19" i="13"/>
  <c r="Q19" i="13"/>
  <c r="P19" i="13"/>
  <c r="O19" i="13"/>
  <c r="BD77" i="12" l="1"/>
  <c r="BC77" i="12"/>
  <c r="BB77" i="12"/>
  <c r="BA77" i="12"/>
  <c r="AZ77" i="12"/>
  <c r="AY77" i="12"/>
  <c r="AX77" i="12"/>
  <c r="AW77" i="12"/>
  <c r="AV77" i="12"/>
  <c r="AU77" i="12"/>
  <c r="AT77" i="12"/>
  <c r="AS77" i="12"/>
  <c r="AR77" i="12"/>
  <c r="AP77" i="12"/>
  <c r="AO77" i="12"/>
  <c r="AN77" i="12"/>
  <c r="AM77" i="12"/>
  <c r="AL77" i="12"/>
  <c r="AK77" i="12"/>
  <c r="AJ77" i="12"/>
  <c r="AI77" i="12"/>
  <c r="AH77" i="12"/>
  <c r="AG77" i="12"/>
  <c r="AF77" i="12"/>
  <c r="AE77" i="12"/>
  <c r="AD77" i="12"/>
  <c r="AB77" i="12"/>
  <c r="AA77" i="12"/>
  <c r="Z77" i="12"/>
  <c r="Y77" i="12"/>
  <c r="X77" i="12"/>
  <c r="W77" i="12"/>
  <c r="V77" i="12"/>
  <c r="U77" i="12"/>
  <c r="T77" i="12"/>
  <c r="S77" i="12"/>
  <c r="R77" i="12"/>
  <c r="Q77" i="12"/>
  <c r="P77" i="12"/>
  <c r="AQ70" i="12"/>
  <c r="AC70" i="12"/>
  <c r="O70" i="12"/>
  <c r="AQ68" i="12"/>
  <c r="AC68" i="12"/>
  <c r="O68" i="12"/>
  <c r="AQ64" i="12"/>
  <c r="AC64" i="12"/>
  <c r="O64" i="12"/>
  <c r="AQ62" i="12"/>
  <c r="AC62" i="12"/>
  <c r="O62" i="12"/>
  <c r="AQ59" i="12"/>
  <c r="AC59" i="12"/>
  <c r="O59" i="12"/>
  <c r="AQ58" i="12"/>
  <c r="AC58" i="12"/>
  <c r="O58" i="12"/>
  <c r="AQ56" i="12"/>
  <c r="AC56" i="12"/>
  <c r="O56" i="12"/>
  <c r="AQ55" i="12"/>
  <c r="AC55" i="12"/>
  <c r="O55" i="12"/>
  <c r="AQ53" i="12"/>
  <c r="AC53" i="12"/>
  <c r="O53" i="12"/>
  <c r="AQ51" i="12"/>
  <c r="AC51" i="12"/>
  <c r="O51" i="12"/>
  <c r="AQ49" i="12"/>
  <c r="AC49" i="12"/>
  <c r="O49" i="12"/>
  <c r="AQ47" i="12"/>
  <c r="AC47" i="12"/>
  <c r="O47" i="12"/>
  <c r="AQ45" i="12"/>
  <c r="AC45" i="12"/>
  <c r="O45" i="12"/>
  <c r="AQ44" i="12"/>
  <c r="AC44" i="12"/>
  <c r="O44" i="12"/>
  <c r="AQ42" i="12"/>
  <c r="AC42" i="12"/>
  <c r="O42" i="12"/>
  <c r="AQ40" i="12"/>
  <c r="AC40" i="12"/>
  <c r="O40" i="12"/>
  <c r="AQ37" i="12"/>
  <c r="AC37" i="12"/>
  <c r="O37" i="12"/>
  <c r="AQ35" i="12"/>
  <c r="AC35" i="12"/>
  <c r="O35" i="12"/>
  <c r="AQ33" i="12"/>
  <c r="AC33" i="12"/>
  <c r="O33" i="12"/>
  <c r="AQ30" i="12"/>
  <c r="AC30" i="12"/>
  <c r="O30" i="12"/>
  <c r="AQ27" i="12"/>
  <c r="AC27" i="12"/>
  <c r="O27" i="12"/>
  <c r="AQ26" i="12"/>
  <c r="AC26" i="12"/>
  <c r="O26" i="12"/>
  <c r="AQ25" i="12"/>
  <c r="AC25" i="12"/>
  <c r="O25" i="12"/>
  <c r="AQ22" i="12"/>
  <c r="AC22" i="12"/>
  <c r="AC77" i="12" s="1"/>
  <c r="O22" i="12"/>
  <c r="AQ20" i="12"/>
  <c r="AC20" i="12"/>
  <c r="O20" i="12"/>
  <c r="AQ17" i="12"/>
  <c r="AC17" i="12"/>
  <c r="O17" i="12"/>
  <c r="AQ14" i="12"/>
  <c r="AQ77" i="12" s="1"/>
  <c r="AC14" i="12"/>
  <c r="O14" i="12"/>
  <c r="O77" i="12" s="1"/>
  <c r="BD36" i="11"/>
  <c r="BC36" i="11"/>
  <c r="BB36" i="11"/>
  <c r="BA36" i="11"/>
  <c r="AV36" i="11"/>
  <c r="AU36" i="11"/>
  <c r="AT36" i="11"/>
  <c r="AS36" i="11"/>
  <c r="AR36" i="11"/>
  <c r="AQ36" i="11"/>
  <c r="AP36" i="11"/>
  <c r="AO36" i="11"/>
  <c r="AN36" i="11"/>
  <c r="AM36" i="11"/>
  <c r="AH36" i="11"/>
  <c r="AG36" i="11"/>
  <c r="AF36" i="11"/>
  <c r="AE36" i="11"/>
  <c r="AD36" i="11"/>
  <c r="AC36" i="11"/>
  <c r="AB36" i="11"/>
  <c r="AA36" i="11"/>
  <c r="Z36" i="11"/>
  <c r="Y36" i="11"/>
  <c r="T36" i="11"/>
  <c r="S36" i="11"/>
  <c r="R36" i="11"/>
  <c r="Q36" i="11"/>
  <c r="P36" i="11"/>
  <c r="O36" i="11"/>
  <c r="BD29" i="10"/>
  <c r="BC29" i="10"/>
  <c r="BB29" i="10"/>
  <c r="BA29" i="10"/>
  <c r="AV29" i="10"/>
  <c r="AU29" i="10"/>
  <c r="AT29" i="10"/>
  <c r="AS29" i="10"/>
  <c r="AQ29" i="10"/>
  <c r="AP29" i="10"/>
  <c r="AO29" i="10"/>
  <c r="AN29" i="10"/>
  <c r="AM29" i="10"/>
  <c r="AH29" i="10"/>
  <c r="AG29" i="10"/>
  <c r="AF29" i="10"/>
  <c r="AE29" i="10"/>
  <c r="AC29" i="10"/>
  <c r="AB29" i="10"/>
  <c r="AA29" i="10"/>
  <c r="Z29" i="10"/>
  <c r="Y29" i="10"/>
  <c r="T29" i="10"/>
  <c r="S29" i="10"/>
  <c r="R29" i="10"/>
  <c r="Q29" i="10"/>
  <c r="P29" i="10"/>
  <c r="O29" i="10"/>
  <c r="AR28" i="10"/>
  <c r="AD28" i="10"/>
  <c r="AR27" i="10"/>
  <c r="AD27" i="10"/>
  <c r="AR26" i="10"/>
  <c r="AD26" i="10"/>
  <c r="AR25" i="10"/>
  <c r="AD25" i="10"/>
  <c r="AR24" i="10"/>
  <c r="AD24" i="10"/>
  <c r="AR23" i="10"/>
  <c r="AD23" i="10"/>
  <c r="AR22" i="10"/>
  <c r="AD22" i="10"/>
  <c r="AR21" i="10"/>
  <c r="AD21" i="10"/>
  <c r="AR20" i="10"/>
  <c r="AD20" i="10"/>
  <c r="AR19" i="10"/>
  <c r="AD19" i="10"/>
  <c r="AR18" i="10"/>
  <c r="AD18" i="10"/>
  <c r="AR17" i="10"/>
  <c r="AD17" i="10"/>
  <c r="AR16" i="10"/>
  <c r="AD16" i="10"/>
  <c r="AR15" i="10"/>
  <c r="AD15" i="10"/>
  <c r="AD29" i="10" s="1"/>
  <c r="AR14" i="10"/>
  <c r="AR29" i="10" s="1"/>
  <c r="AD14" i="10"/>
  <c r="AO88" i="9"/>
  <c r="AH88" i="9"/>
  <c r="BD87" i="9"/>
  <c r="BD88" i="9" s="1"/>
  <c r="BB87" i="9"/>
  <c r="AZ87" i="9"/>
  <c r="AS87" i="9"/>
  <c r="AQ87" i="9"/>
  <c r="AP87" i="9"/>
  <c r="AN87" i="9"/>
  <c r="AN88" i="9" s="1"/>
  <c r="AL87" i="9"/>
  <c r="AE87" i="9"/>
  <c r="AC87" i="9"/>
  <c r="AB87" i="9"/>
  <c r="Z87" i="9"/>
  <c r="X87" i="9"/>
  <c r="Q87" i="9"/>
  <c r="O87" i="9"/>
  <c r="BD83" i="9"/>
  <c r="BC83" i="9"/>
  <c r="BC88" i="9" s="1"/>
  <c r="BA83" i="9"/>
  <c r="BA88" i="9" s="1"/>
  <c r="AY83" i="9"/>
  <c r="AY88" i="9" s="1"/>
  <c r="AX83" i="9"/>
  <c r="AX88" i="9" s="1"/>
  <c r="AW83" i="9"/>
  <c r="AW88" i="9" s="1"/>
  <c r="AV83" i="9"/>
  <c r="AV88" i="9" s="1"/>
  <c r="AU83" i="9"/>
  <c r="AU88" i="9" s="1"/>
  <c r="AT83" i="9"/>
  <c r="AT88" i="9" s="1"/>
  <c r="AS83" i="9"/>
  <c r="AR83" i="9"/>
  <c r="AR88" i="9" s="1"/>
  <c r="AP83" i="9"/>
  <c r="AO83" i="9"/>
  <c r="AN83" i="9"/>
  <c r="AM83" i="9"/>
  <c r="AM88" i="9" s="1"/>
  <c r="AL83" i="9"/>
  <c r="AK83" i="9"/>
  <c r="AK88" i="9" s="1"/>
  <c r="AJ83" i="9"/>
  <c r="AJ88" i="9" s="1"/>
  <c r="AI83" i="9"/>
  <c r="AI88" i="9" s="1"/>
  <c r="AH83" i="9"/>
  <c r="AG83" i="9"/>
  <c r="AG88" i="9" s="1"/>
  <c r="AF83" i="9"/>
  <c r="AF88" i="9" s="1"/>
  <c r="AD83" i="9"/>
  <c r="AD88" i="9" s="1"/>
  <c r="AB83" i="9"/>
  <c r="AB88" i="9" s="1"/>
  <c r="AA83" i="9"/>
  <c r="AA88" i="9" s="1"/>
  <c r="Y83" i="9"/>
  <c r="Y88" i="9" s="1"/>
  <c r="W83" i="9"/>
  <c r="W88" i="9" s="1"/>
  <c r="V83" i="9"/>
  <c r="V88" i="9" s="1"/>
  <c r="U83" i="9"/>
  <c r="U88" i="9" s="1"/>
  <c r="T83" i="9"/>
  <c r="T88" i="9" s="1"/>
  <c r="S83" i="9"/>
  <c r="S88" i="9" s="1"/>
  <c r="R83" i="9"/>
  <c r="R88" i="9" s="1"/>
  <c r="AQ82" i="9"/>
  <c r="AC82" i="9"/>
  <c r="O82" i="9"/>
  <c r="AQ81" i="9"/>
  <c r="AC81" i="9"/>
  <c r="O81" i="9"/>
  <c r="AQ80" i="9"/>
  <c r="AC80" i="9"/>
  <c r="O80" i="9"/>
  <c r="AQ79" i="9"/>
  <c r="AC79" i="9"/>
  <c r="O79" i="9"/>
  <c r="BB78" i="9"/>
  <c r="AQ78" i="9"/>
  <c r="BG78" i="9" s="1"/>
  <c r="AC78" i="9"/>
  <c r="BF78" i="9" s="1"/>
  <c r="O78" i="9"/>
  <c r="AQ77" i="9"/>
  <c r="AC77" i="9"/>
  <c r="O77" i="9"/>
  <c r="AQ76" i="9"/>
  <c r="BG76" i="9" s="1"/>
  <c r="AC76" i="9"/>
  <c r="BF76" i="9" s="1"/>
  <c r="Z76" i="9"/>
  <c r="Z83" i="9" s="1"/>
  <c r="Z88" i="9" s="1"/>
  <c r="O76" i="9"/>
  <c r="AQ75" i="9"/>
  <c r="AC75" i="9"/>
  <c r="O75" i="9"/>
  <c r="AQ74" i="9"/>
  <c r="AC74" i="9"/>
  <c r="O74" i="9"/>
  <c r="BF74" i="9" s="1"/>
  <c r="AQ73" i="9"/>
  <c r="BG71" i="9" s="1"/>
  <c r="AC73" i="9"/>
  <c r="O73" i="9"/>
  <c r="BD72" i="9"/>
  <c r="AQ72" i="9"/>
  <c r="AC72" i="9"/>
  <c r="BF71" i="9" s="1"/>
  <c r="O72" i="9"/>
  <c r="BF72" i="9" s="1"/>
  <c r="AQ71" i="9"/>
  <c r="AC71" i="9"/>
  <c r="O71" i="9"/>
  <c r="AQ70" i="9"/>
  <c r="AC70" i="9"/>
  <c r="O70" i="9"/>
  <c r="BF69" i="9"/>
  <c r="AQ69" i="9"/>
  <c r="AC69" i="9"/>
  <c r="O69" i="9"/>
  <c r="AQ68" i="9"/>
  <c r="AC68" i="9"/>
  <c r="O68" i="9"/>
  <c r="BF68" i="9" s="1"/>
  <c r="AQ67" i="9"/>
  <c r="AC67" i="9"/>
  <c r="Q67" i="9"/>
  <c r="O67" i="9" s="1"/>
  <c r="BF67" i="9" s="1"/>
  <c r="AZ66" i="9"/>
  <c r="AQ66" i="9"/>
  <c r="AC66" i="9"/>
  <c r="BF66" i="9" s="1"/>
  <c r="O66" i="9"/>
  <c r="BB65" i="9"/>
  <c r="AQ65" i="9" s="1"/>
  <c r="AC65" i="9"/>
  <c r="O65" i="9"/>
  <c r="BF65" i="9" s="1"/>
  <c r="BF64" i="9"/>
  <c r="BB64" i="9"/>
  <c r="AQ64" i="9" s="1"/>
  <c r="AC64" i="9"/>
  <c r="O64" i="9"/>
  <c r="AQ63" i="9"/>
  <c r="BG63" i="9" s="1"/>
  <c r="AC63" i="9"/>
  <c r="BF63" i="9" s="1"/>
  <c r="O63" i="9"/>
  <c r="AQ62" i="9"/>
  <c r="AC62" i="9"/>
  <c r="O62" i="9"/>
  <c r="BB61" i="9"/>
  <c r="AQ61" i="9"/>
  <c r="AC61" i="9"/>
  <c r="O61" i="9"/>
  <c r="AQ60" i="9"/>
  <c r="AC60" i="9"/>
  <c r="O60" i="9"/>
  <c r="AQ59" i="9"/>
  <c r="AC59" i="9"/>
  <c r="O59" i="9"/>
  <c r="BF58" i="9"/>
  <c r="AQ58" i="9"/>
  <c r="BG58" i="9" s="1"/>
  <c r="AC58" i="9"/>
  <c r="O58" i="9"/>
  <c r="AQ57" i="9"/>
  <c r="AC57" i="9"/>
  <c r="O57" i="9"/>
  <c r="BF57" i="9" s="1"/>
  <c r="BF56" i="9"/>
  <c r="AQ56" i="9"/>
  <c r="BG54" i="9" s="1"/>
  <c r="AC56" i="9"/>
  <c r="O56" i="9"/>
  <c r="AQ55" i="9"/>
  <c r="AC55" i="9"/>
  <c r="O55" i="9"/>
  <c r="BF55" i="9" s="1"/>
  <c r="BF54" i="9"/>
  <c r="AQ54" i="9"/>
  <c r="AC54" i="9"/>
  <c r="O54" i="9"/>
  <c r="AQ53" i="9"/>
  <c r="AC53" i="9"/>
  <c r="O53" i="9"/>
  <c r="AQ52" i="9"/>
  <c r="AC52" i="9"/>
  <c r="O52" i="9"/>
  <c r="BG51" i="9"/>
  <c r="AQ51" i="9"/>
  <c r="AC51" i="9"/>
  <c r="BF51" i="9" s="1"/>
  <c r="O51" i="9"/>
  <c r="AQ50" i="9"/>
  <c r="AC50" i="9"/>
  <c r="O50" i="9"/>
  <c r="AQ49" i="9"/>
  <c r="AC49" i="9"/>
  <c r="O49" i="9"/>
  <c r="AQ48" i="9"/>
  <c r="BG48" i="9" s="1"/>
  <c r="AC48" i="9"/>
  <c r="BF48" i="9" s="1"/>
  <c r="O48" i="9"/>
  <c r="AQ47" i="9"/>
  <c r="AC47" i="9"/>
  <c r="O47" i="9"/>
  <c r="AQ46" i="9"/>
  <c r="AC46" i="9"/>
  <c r="O46" i="9"/>
  <c r="AQ45" i="9"/>
  <c r="AC45" i="9"/>
  <c r="O45" i="9"/>
  <c r="AQ44" i="9"/>
  <c r="AC44" i="9"/>
  <c r="O44" i="9"/>
  <c r="BF43" i="9"/>
  <c r="AQ43" i="9"/>
  <c r="BG43" i="9" s="1"/>
  <c r="AC43" i="9"/>
  <c r="O43" i="9"/>
  <c r="AQ42" i="9"/>
  <c r="BG42" i="9" s="1"/>
  <c r="AC42" i="9"/>
  <c r="BF42" i="9" s="1"/>
  <c r="O42" i="9"/>
  <c r="BG41" i="9"/>
  <c r="BF41" i="9"/>
  <c r="AQ41" i="9"/>
  <c r="AC41" i="9"/>
  <c r="O41" i="9"/>
  <c r="AS40" i="9"/>
  <c r="BG39" i="9" s="1"/>
  <c r="AQ40" i="9"/>
  <c r="AE40" i="9"/>
  <c r="AE83" i="9" s="1"/>
  <c r="AC40" i="9"/>
  <c r="Q40" i="9"/>
  <c r="O40" i="9"/>
  <c r="AQ39" i="9"/>
  <c r="AC39" i="9"/>
  <c r="O39" i="9"/>
  <c r="BG36" i="9"/>
  <c r="AQ36" i="9"/>
  <c r="AC36" i="9"/>
  <c r="BF36" i="9" s="1"/>
  <c r="O36" i="9"/>
  <c r="AQ35" i="9"/>
  <c r="AC35" i="9"/>
  <c r="O35" i="9"/>
  <c r="AQ34" i="9"/>
  <c r="AC34" i="9"/>
  <c r="O34" i="9"/>
  <c r="AQ33" i="9"/>
  <c r="AC33" i="9"/>
  <c r="O33" i="9"/>
  <c r="AQ32" i="9"/>
  <c r="AC32" i="9"/>
  <c r="X1" i="9" s="1"/>
  <c r="O32" i="9"/>
  <c r="AS31" i="9"/>
  <c r="AQ31" i="9"/>
  <c r="AE31" i="9"/>
  <c r="AC31" i="9"/>
  <c r="Q31" i="9"/>
  <c r="O31" i="9"/>
  <c r="AQ30" i="9"/>
  <c r="AC30" i="9"/>
  <c r="X30" i="9"/>
  <c r="O30" i="9"/>
  <c r="AQ29" i="9"/>
  <c r="AC29" i="9"/>
  <c r="O29" i="9"/>
  <c r="AQ28" i="9"/>
  <c r="AC28" i="9"/>
  <c r="O28" i="9"/>
  <c r="AS27" i="9"/>
  <c r="AQ27" i="9"/>
  <c r="AC27" i="9"/>
  <c r="O27" i="9"/>
  <c r="AZ26" i="9"/>
  <c r="AQ26" i="9"/>
  <c r="AC26" i="9"/>
  <c r="X26" i="9"/>
  <c r="O26" i="9" s="1"/>
  <c r="AQ25" i="9"/>
  <c r="AC25" i="9"/>
  <c r="O25" i="9"/>
  <c r="AQ24" i="9"/>
  <c r="AC24" i="9"/>
  <c r="O24" i="9"/>
  <c r="AQ23" i="9"/>
  <c r="AC23" i="9"/>
  <c r="O23" i="9"/>
  <c r="AS22" i="9"/>
  <c r="AQ22" i="9"/>
  <c r="AE22" i="9"/>
  <c r="AC22" i="9"/>
  <c r="Q22" i="9"/>
  <c r="Q83" i="9" s="1"/>
  <c r="Q88" i="9" s="1"/>
  <c r="O22" i="9"/>
  <c r="AQ21" i="9"/>
  <c r="AC21" i="9"/>
  <c r="O21" i="9"/>
  <c r="AQ20" i="9"/>
  <c r="BG20" i="9" s="1"/>
  <c r="AC20" i="9"/>
  <c r="O20" i="9"/>
  <c r="AQ19" i="9"/>
  <c r="AC19" i="9"/>
  <c r="O19" i="9"/>
  <c r="AZ18" i="9"/>
  <c r="AZ83" i="9" s="1"/>
  <c r="AZ88" i="9" s="1"/>
  <c r="AQ18" i="9"/>
  <c r="AC18" i="9"/>
  <c r="O18" i="9"/>
  <c r="AQ17" i="9"/>
  <c r="AC17" i="9"/>
  <c r="O17" i="9"/>
  <c r="AQ16" i="9"/>
  <c r="BG16" i="9" s="1"/>
  <c r="AC16" i="9"/>
  <c r="BF16" i="9" s="1"/>
  <c r="BH16" i="9" s="1"/>
  <c r="O16" i="9"/>
  <c r="AQ15" i="9"/>
  <c r="AC15" i="9"/>
  <c r="O15" i="9"/>
  <c r="AQ14" i="9"/>
  <c r="AC14" i="9"/>
  <c r="O14" i="9"/>
  <c r="BG13" i="9"/>
  <c r="BF13" i="9"/>
  <c r="AQ13" i="9"/>
  <c r="AQ83" i="9" s="1"/>
  <c r="AC13" i="9"/>
  <c r="O13" i="9"/>
  <c r="O83" i="9" s="1"/>
  <c r="AE88" i="9" l="1"/>
  <c r="BF20" i="9"/>
  <c r="AL88" i="9"/>
  <c r="AP88" i="9"/>
  <c r="AC83" i="9"/>
  <c r="AC88" i="9" s="1"/>
  <c r="AS88" i="9"/>
  <c r="O88" i="9"/>
  <c r="BG83" i="9"/>
  <c r="BG84" i="9" s="1"/>
  <c r="X88" i="9"/>
  <c r="AQ88" i="9"/>
  <c r="BB83" i="9"/>
  <c r="BB88" i="9" s="1"/>
  <c r="X83" i="9"/>
  <c r="BF39" i="9"/>
  <c r="O58" i="8"/>
  <c r="BF83" i="9" l="1"/>
  <c r="BF84" i="9" s="1"/>
  <c r="BD58" i="8"/>
  <c r="BC58" i="8"/>
  <c r="BB58" i="8"/>
  <c r="BA58" i="8"/>
  <c r="AZ58" i="8"/>
  <c r="AY58" i="8"/>
  <c r="AX58" i="8"/>
  <c r="AW58" i="8"/>
  <c r="AV58" i="8"/>
  <c r="AU58" i="8"/>
  <c r="AT58" i="8"/>
  <c r="AO58" i="8"/>
  <c r="AN58" i="8"/>
  <c r="AM58" i="8"/>
  <c r="AL58" i="8"/>
  <c r="AK58" i="8"/>
  <c r="AJ58" i="8"/>
  <c r="AI58" i="8"/>
  <c r="AH58" i="8"/>
  <c r="AG58" i="8"/>
  <c r="AF58" i="8"/>
  <c r="V58" i="8"/>
  <c r="U58" i="8"/>
  <c r="T58" i="8"/>
  <c r="S58" i="8"/>
  <c r="R58" i="8"/>
  <c r="AS57" i="8"/>
  <c r="AE57" i="8"/>
  <c r="AA57" i="8"/>
  <c r="Z57" i="8"/>
  <c r="Y57" i="8"/>
  <c r="X57" i="8"/>
  <c r="W57" i="8"/>
  <c r="Q57" i="8"/>
  <c r="P57" i="8"/>
  <c r="AQ56" i="8"/>
  <c r="AC56" i="8"/>
  <c r="O56" i="8"/>
  <c r="AQ55" i="8"/>
  <c r="AQ57" i="8" s="1"/>
  <c r="AC55" i="8"/>
  <c r="AC57" i="8" s="1"/>
  <c r="O55" i="8"/>
  <c r="O57" i="8" s="1"/>
  <c r="Q54" i="8"/>
  <c r="O54" i="8"/>
  <c r="AQ53" i="8"/>
  <c r="AC53" i="8"/>
  <c r="AQ52" i="8"/>
  <c r="AC52" i="8"/>
  <c r="O52" i="8"/>
  <c r="O51" i="8"/>
  <c r="AS50" i="8"/>
  <c r="AS54" i="8" s="1"/>
  <c r="AQ50" i="8"/>
  <c r="AQ54" i="8" s="1"/>
  <c r="AE50" i="8"/>
  <c r="AC50" i="8" s="1"/>
  <c r="AC54" i="8" s="1"/>
  <c r="O50" i="8"/>
  <c r="AS49" i="8"/>
  <c r="AQ49" i="8"/>
  <c r="AE49" i="8"/>
  <c r="AC49" i="8"/>
  <c r="Q49" i="8"/>
  <c r="P49" i="8"/>
  <c r="O49" i="8"/>
  <c r="AC48" i="8"/>
  <c r="AZ47" i="8"/>
  <c r="AS47" i="8"/>
  <c r="AP47" i="8"/>
  <c r="AP58" i="8" s="1"/>
  <c r="AL47" i="8"/>
  <c r="AE47" i="8"/>
  <c r="AB47" i="8"/>
  <c r="AA47" i="8"/>
  <c r="Z47" i="8"/>
  <c r="Y47" i="8"/>
  <c r="X47" i="8"/>
  <c r="Q47" i="8"/>
  <c r="P47" i="8"/>
  <c r="AC46" i="8"/>
  <c r="O46" i="8"/>
  <c r="AR45" i="8"/>
  <c r="AQ45" i="8"/>
  <c r="AD45" i="8"/>
  <c r="AC45" i="8"/>
  <c r="O45" i="8"/>
  <c r="AQ44" i="8"/>
  <c r="AC44" i="8"/>
  <c r="O44" i="8"/>
  <c r="O43" i="8"/>
  <c r="AC42" i="8"/>
  <c r="O42" i="8"/>
  <c r="AV41" i="8"/>
  <c r="AQ41" i="8"/>
  <c r="AQ47" i="8" s="1"/>
  <c r="AC41" i="8"/>
  <c r="O41" i="8"/>
  <c r="AQ40" i="8"/>
  <c r="AC40" i="8"/>
  <c r="AC47" i="8" s="1"/>
  <c r="O40" i="8"/>
  <c r="O47" i="8" s="1"/>
  <c r="AS39" i="8"/>
  <c r="AE39" i="8"/>
  <c r="AB39" i="8"/>
  <c r="AA39" i="8"/>
  <c r="Z39" i="8"/>
  <c r="Y39" i="8"/>
  <c r="X39" i="8"/>
  <c r="W39" i="8"/>
  <c r="Q39" i="8"/>
  <c r="O38" i="8"/>
  <c r="AQ37" i="8"/>
  <c r="AC37" i="8"/>
  <c r="O37" i="8"/>
  <c r="AC36" i="8"/>
  <c r="P36" i="8"/>
  <c r="O35" i="8"/>
  <c r="O34" i="8"/>
  <c r="AR33" i="8"/>
  <c r="AQ33" i="8"/>
  <c r="AD33" i="8"/>
  <c r="AC33" i="8"/>
  <c r="P33" i="8"/>
  <c r="O33" i="8"/>
  <c r="AR32" i="8"/>
  <c r="AQ32" i="8" s="1"/>
  <c r="AD32" i="8"/>
  <c r="AC32" i="8"/>
  <c r="O32" i="8"/>
  <c r="AR31" i="8"/>
  <c r="AR39" i="8" s="1"/>
  <c r="AD31" i="8"/>
  <c r="AD39" i="8" s="1"/>
  <c r="P31" i="8"/>
  <c r="P39" i="8" s="1"/>
  <c r="O31" i="8"/>
  <c r="O29" i="8"/>
  <c r="O28" i="8"/>
  <c r="AQ27" i="8"/>
  <c r="AC27" i="8"/>
  <c r="O27" i="8"/>
  <c r="AQ26" i="8"/>
  <c r="AC26" i="8"/>
  <c r="O26" i="8"/>
  <c r="O39" i="8" s="1"/>
  <c r="AR25" i="8"/>
  <c r="AD25" i="8"/>
  <c r="AB25" i="8"/>
  <c r="AB58" i="8" s="1"/>
  <c r="AA25" i="8"/>
  <c r="AA58" i="8" s="1"/>
  <c r="Z25" i="8"/>
  <c r="Z58" i="8" s="1"/>
  <c r="Y25" i="8"/>
  <c r="Y58" i="8" s="1"/>
  <c r="X25" i="8"/>
  <c r="X58" i="8" s="1"/>
  <c r="W25" i="8"/>
  <c r="W58" i="8" s="1"/>
  <c r="Q25" i="8"/>
  <c r="Q58" i="8" s="1"/>
  <c r="P25" i="8"/>
  <c r="AQ24" i="8"/>
  <c r="AC24" i="8"/>
  <c r="O24" i="8"/>
  <c r="R23" i="8"/>
  <c r="O23" i="8"/>
  <c r="AQ22" i="8"/>
  <c r="AQ25" i="8" s="1"/>
  <c r="AC22" i="8"/>
  <c r="O22" i="8"/>
  <c r="K22" i="8"/>
  <c r="AC21" i="8"/>
  <c r="AC25" i="8" s="1"/>
  <c r="Q21" i="8"/>
  <c r="O21" i="8"/>
  <c r="O25" i="8" s="1"/>
  <c r="AS20" i="8"/>
  <c r="AQ20" i="8"/>
  <c r="AE20" i="8"/>
  <c r="AC20" i="8"/>
  <c r="Q20" i="8"/>
  <c r="AQ19" i="8"/>
  <c r="O19" i="8"/>
  <c r="M19" i="8"/>
  <c r="E19" i="8"/>
  <c r="AQ18" i="8"/>
  <c r="O18" i="8"/>
  <c r="O20" i="8" s="1"/>
  <c r="AR17" i="8"/>
  <c r="AD17" i="8"/>
  <c r="AC17" i="8"/>
  <c r="P17" i="8"/>
  <c r="P58" i="8" s="1"/>
  <c r="O17" i="8"/>
  <c r="AQ16" i="8"/>
  <c r="AQ17" i="8" s="1"/>
  <c r="AC16" i="8"/>
  <c r="O16" i="8"/>
  <c r="O14" i="8"/>
  <c r="AR58" i="8" l="1"/>
  <c r="AD58" i="8"/>
  <c r="AS58" i="8"/>
  <c r="AC39" i="8"/>
  <c r="AC58" i="8" s="1"/>
  <c r="AE54" i="8"/>
  <c r="AE58" i="8" s="1"/>
  <c r="AC31" i="8"/>
  <c r="AQ31" i="8"/>
  <c r="AQ39" i="8" s="1"/>
  <c r="AQ58" i="8" s="1"/>
  <c r="BD39" i="7" l="1"/>
  <c r="BC39" i="7"/>
  <c r="BB39" i="7"/>
  <c r="BA39" i="7"/>
  <c r="AY39" i="7"/>
  <c r="AV39" i="7"/>
  <c r="AU39" i="7"/>
  <c r="AR39" i="7"/>
  <c r="AP39" i="7"/>
  <c r="AO39" i="7"/>
  <c r="AN39" i="7"/>
  <c r="AM39" i="7"/>
  <c r="AK39" i="7"/>
  <c r="AH39" i="7"/>
  <c r="AG39" i="7"/>
  <c r="AF39" i="7"/>
  <c r="AE39" i="7"/>
  <c r="AD39" i="7"/>
  <c r="AB39" i="7"/>
  <c r="AA39" i="7"/>
  <c r="Z39" i="7"/>
  <c r="Y39" i="7"/>
  <c r="T39" i="7"/>
  <c r="S39" i="7"/>
  <c r="R39" i="7"/>
  <c r="Q39" i="7"/>
  <c r="P39" i="7"/>
  <c r="AQ38" i="7"/>
  <c r="AC38" i="7"/>
  <c r="O38" i="7"/>
  <c r="AQ37" i="7"/>
  <c r="AC37" i="7"/>
  <c r="O37" i="7"/>
  <c r="AQ36" i="7"/>
  <c r="AC36" i="7"/>
  <c r="O36" i="7"/>
  <c r="AQ35" i="7"/>
  <c r="AC35" i="7"/>
  <c r="O35" i="7"/>
  <c r="AQ34" i="7"/>
  <c r="AC34" i="7"/>
  <c r="O34" i="7"/>
  <c r="AQ33" i="7"/>
  <c r="AC33" i="7"/>
  <c r="O33" i="7"/>
  <c r="AS32" i="7"/>
  <c r="AQ32" i="7" s="1"/>
  <c r="AC32" i="7"/>
  <c r="O32" i="7"/>
  <c r="AQ31" i="7"/>
  <c r="AC31" i="7"/>
  <c r="O31" i="7"/>
  <c r="AS30" i="7"/>
  <c r="AQ30" i="7" s="1"/>
  <c r="AC30" i="7"/>
  <c r="O30" i="7"/>
  <c r="AQ29" i="7"/>
  <c r="AC29" i="7"/>
  <c r="O29" i="7"/>
  <c r="AQ28" i="7"/>
  <c r="AC28" i="7"/>
  <c r="O28" i="7"/>
  <c r="AQ27" i="7"/>
  <c r="AC27" i="7"/>
  <c r="O27" i="7"/>
  <c r="AQ26" i="7"/>
  <c r="AC26" i="7"/>
  <c r="O26" i="7"/>
  <c r="AQ25" i="7"/>
  <c r="AC25" i="7"/>
  <c r="O25" i="7"/>
  <c r="AQ24" i="7"/>
  <c r="AC24" i="7"/>
  <c r="O24" i="7"/>
  <c r="AT23" i="7"/>
  <c r="AQ23" i="7"/>
  <c r="AC23" i="7"/>
  <c r="O23" i="7"/>
  <c r="AT22" i="7"/>
  <c r="AQ22" i="7" s="1"/>
  <c r="AC22" i="7"/>
  <c r="O22" i="7"/>
  <c r="AQ21" i="7"/>
  <c r="AC21" i="7"/>
  <c r="O21" i="7"/>
  <c r="AQ20" i="7"/>
  <c r="AC20" i="7"/>
  <c r="O20" i="7"/>
  <c r="AT19" i="7"/>
  <c r="AT39" i="7" s="1"/>
  <c r="AQ19" i="7"/>
  <c r="AC19" i="7"/>
  <c r="O19" i="7"/>
  <c r="AQ18" i="7"/>
  <c r="AC18" i="7"/>
  <c r="AB18" i="7"/>
  <c r="O18" i="7" s="1"/>
  <c r="AQ17" i="7"/>
  <c r="AC17" i="7"/>
  <c r="O17" i="7"/>
  <c r="AQ16" i="7"/>
  <c r="AC16" i="7"/>
  <c r="O16" i="7"/>
  <c r="AQ15" i="7"/>
  <c r="AC15" i="7"/>
  <c r="O15" i="7"/>
  <c r="AQ14" i="7"/>
  <c r="AQ39" i="7" s="1"/>
  <c r="AC14" i="7"/>
  <c r="AC39" i="7" s="1"/>
  <c r="O14" i="7"/>
  <c r="O39" i="7" s="1"/>
  <c r="Q24" i="6"/>
  <c r="Q23" i="6"/>
  <c r="AZ21" i="6"/>
  <c r="AY21" i="6"/>
  <c r="AY22" i="6" s="1"/>
  <c r="AR21" i="6"/>
  <c r="AP21" i="6"/>
  <c r="AP22" i="6" s="1"/>
  <c r="AI21" i="6"/>
  <c r="AH21" i="6"/>
  <c r="AH22" i="6" s="1"/>
  <c r="Q21" i="6"/>
  <c r="BB20" i="6"/>
  <c r="BA20" i="6"/>
  <c r="AZ20" i="6"/>
  <c r="AY20" i="6"/>
  <c r="AY23" i="6" s="1"/>
  <c r="AT20" i="6"/>
  <c r="AS20" i="6"/>
  <c r="AR20" i="6"/>
  <c r="AP20" i="6"/>
  <c r="AP23" i="6" s="1"/>
  <c r="AK20" i="6"/>
  <c r="AJ20" i="6"/>
  <c r="AI20" i="6"/>
  <c r="AH20" i="6"/>
  <c r="Q20" i="6"/>
  <c r="BD19" i="6"/>
  <c r="BC19" i="6"/>
  <c r="BC20" i="6" s="1"/>
  <c r="BB19" i="6"/>
  <c r="BA19" i="6"/>
  <c r="BA21" i="6" s="1"/>
  <c r="AZ19" i="6"/>
  <c r="AZ22" i="6" s="1"/>
  <c r="AY19" i="6"/>
  <c r="AX19" i="6"/>
  <c r="AW19" i="6"/>
  <c r="AV19" i="6"/>
  <c r="AU19" i="6"/>
  <c r="AU20" i="6" s="1"/>
  <c r="AT19" i="6"/>
  <c r="AS19" i="6"/>
  <c r="AS21" i="6" s="1"/>
  <c r="AR19" i="6"/>
  <c r="AR22" i="6" s="1"/>
  <c r="AP19" i="6"/>
  <c r="AO19" i="6"/>
  <c r="AN19" i="6"/>
  <c r="AM19" i="6"/>
  <c r="AL19" i="6"/>
  <c r="AL20" i="6" s="1"/>
  <c r="AK19" i="6"/>
  <c r="AJ19" i="6"/>
  <c r="AJ21" i="6" s="1"/>
  <c r="AI19" i="6"/>
  <c r="AI22" i="6" s="1"/>
  <c r="AH19" i="6"/>
  <c r="AG19" i="6"/>
  <c r="AF19" i="6"/>
  <c r="AE19" i="6"/>
  <c r="AD19" i="6"/>
  <c r="AD20" i="6" s="1"/>
  <c r="Q19" i="6"/>
  <c r="Q18" i="6"/>
  <c r="AB17" i="6"/>
  <c r="AA17" i="6"/>
  <c r="Z17" i="6"/>
  <c r="Y17" i="6"/>
  <c r="T17" i="6"/>
  <c r="S17" i="6"/>
  <c r="R17" i="6"/>
  <c r="Q17" i="6"/>
  <c r="Q16" i="6"/>
  <c r="Q15" i="6"/>
  <c r="Q14" i="6"/>
  <c r="BD30" i="5"/>
  <c r="BC30" i="5"/>
  <c r="BB30" i="5"/>
  <c r="BA30" i="5"/>
  <c r="AV30" i="5"/>
  <c r="AU30" i="5"/>
  <c r="AT30" i="5"/>
  <c r="AR30" i="5"/>
  <c r="AQ30" i="5"/>
  <c r="AP30" i="5"/>
  <c r="AO30" i="5"/>
  <c r="AN30" i="5"/>
  <c r="AM30" i="5"/>
  <c r="AH30" i="5"/>
  <c r="AG30" i="5"/>
  <c r="AF30" i="5"/>
  <c r="AD30" i="5"/>
  <c r="AC30" i="5"/>
  <c r="AB30" i="5"/>
  <c r="AA30" i="5"/>
  <c r="Z30" i="5"/>
  <c r="Y30" i="5"/>
  <c r="T30" i="5"/>
  <c r="S30" i="5"/>
  <c r="R30" i="5"/>
  <c r="P30" i="5"/>
  <c r="O30" i="5"/>
  <c r="AS29" i="5"/>
  <c r="AE29" i="5"/>
  <c r="Q29" i="5"/>
  <c r="AS28" i="5"/>
  <c r="AE28" i="5"/>
  <c r="Q28" i="5"/>
  <c r="AS27" i="5"/>
  <c r="AE27" i="5"/>
  <c r="Q27" i="5"/>
  <c r="AS26" i="5"/>
  <c r="AE26" i="5"/>
  <c r="Q26" i="5"/>
  <c r="AS25" i="5"/>
  <c r="AE25" i="5"/>
  <c r="Q25" i="5"/>
  <c r="AS24" i="5"/>
  <c r="AE24" i="5"/>
  <c r="Q24" i="5"/>
  <c r="AS23" i="5"/>
  <c r="AE23" i="5"/>
  <c r="Q23" i="5"/>
  <c r="AS22" i="5"/>
  <c r="AE22" i="5"/>
  <c r="Q22" i="5"/>
  <c r="AS21" i="5"/>
  <c r="AE21" i="5"/>
  <c r="Q21" i="5"/>
  <c r="AS20" i="5"/>
  <c r="AE20" i="5"/>
  <c r="Q20" i="5"/>
  <c r="Q30" i="5" s="1"/>
  <c r="AS19" i="5"/>
  <c r="AE19" i="5"/>
  <c r="Q19" i="5"/>
  <c r="AS18" i="5"/>
  <c r="AE18" i="5"/>
  <c r="Q18" i="5"/>
  <c r="AS17" i="5"/>
  <c r="AE17" i="5"/>
  <c r="Q17" i="5"/>
  <c r="AS16" i="5"/>
  <c r="AE16" i="5"/>
  <c r="Q16" i="5"/>
  <c r="AS15" i="5"/>
  <c r="AE15" i="5"/>
  <c r="AE30" i="5" s="1"/>
  <c r="Q15" i="5"/>
  <c r="AS14" i="5"/>
  <c r="AS30" i="5" s="1"/>
  <c r="AE14" i="5"/>
  <c r="Q14" i="5"/>
  <c r="AS39" i="7" l="1"/>
  <c r="AK23" i="6"/>
  <c r="AK24" i="6"/>
  <c r="AW21" i="6"/>
  <c r="R19" i="6"/>
  <c r="AH23" i="6"/>
  <c r="AH24" i="6"/>
  <c r="AP24" i="6"/>
  <c r="AY24" i="6"/>
  <c r="T18" i="6"/>
  <c r="T19" i="6"/>
  <c r="AE20" i="6"/>
  <c r="AE24" i="6" s="1"/>
  <c r="AM20" i="6"/>
  <c r="AM21" i="6" s="1"/>
  <c r="AV20" i="6"/>
  <c r="AV21" i="6" s="1"/>
  <c r="BD20" i="6"/>
  <c r="BD21" i="6" s="1"/>
  <c r="AK21" i="6"/>
  <c r="AT21" i="6"/>
  <c r="AT23" i="6" s="1"/>
  <c r="BB21" i="6"/>
  <c r="BB22" i="6" s="1"/>
  <c r="AJ22" i="6"/>
  <c r="AJ24" i="6" s="1"/>
  <c r="AS22" i="6"/>
  <c r="AS23" i="6" s="1"/>
  <c r="BA22" i="6"/>
  <c r="BA23" i="6" s="1"/>
  <c r="Y18" i="6"/>
  <c r="AF20" i="6"/>
  <c r="AN20" i="6"/>
  <c r="AW20" i="6"/>
  <c r="AD21" i="6"/>
  <c r="AD23" i="6" s="1"/>
  <c r="AD24" i="6" s="1"/>
  <c r="AL21" i="6"/>
  <c r="AU21" i="6"/>
  <c r="AU24" i="6" s="1"/>
  <c r="BC21" i="6"/>
  <c r="AK22" i="6"/>
  <c r="AT22" i="6"/>
  <c r="AI23" i="6"/>
  <c r="AR23" i="6"/>
  <c r="AR24" i="6" s="1"/>
  <c r="AZ23" i="6"/>
  <c r="Z18" i="6"/>
  <c r="Z19" i="6"/>
  <c r="T20" i="6"/>
  <c r="AG20" i="6"/>
  <c r="AO20" i="6"/>
  <c r="AX20" i="6"/>
  <c r="AE21" i="6"/>
  <c r="AD22" i="6"/>
  <c r="AU22" i="6"/>
  <c r="AU23" i="6" s="1"/>
  <c r="BC22" i="6"/>
  <c r="BC23" i="6" s="1"/>
  <c r="AJ23" i="6"/>
  <c r="AA18" i="6"/>
  <c r="AE22" i="6"/>
  <c r="AI24" i="6"/>
  <c r="AZ24" i="6"/>
  <c r="AB18" i="6"/>
  <c r="AE23" i="6"/>
  <c r="R18" i="6"/>
  <c r="S18" i="6"/>
  <c r="BB23" i="6" l="1"/>
  <c r="BB24" i="6"/>
  <c r="BA24" i="6"/>
  <c r="AS24" i="6"/>
  <c r="BC24" i="6"/>
  <c r="AA19" i="6"/>
  <c r="AA21" i="6" s="1"/>
  <c r="AL22" i="6"/>
  <c r="AL23" i="6" s="1"/>
  <c r="AO21" i="6"/>
  <c r="Y20" i="6"/>
  <c r="Y21" i="6" s="1"/>
  <c r="AT24" i="6"/>
  <c r="AX21" i="6"/>
  <c r="AA20" i="6"/>
  <c r="AG21" i="6"/>
  <c r="AG22" i="6" s="1"/>
  <c r="R20" i="6"/>
  <c r="AB20" i="6"/>
  <c r="AB22" i="6" s="1"/>
  <c r="S20" i="6"/>
  <c r="BD22" i="6"/>
  <c r="BD23" i="6" s="1"/>
  <c r="BD24" i="6" s="1"/>
  <c r="AN21" i="6"/>
  <c r="T21" i="6"/>
  <c r="AV22" i="6"/>
  <c r="AF21" i="6"/>
  <c r="AF22" i="6" s="1"/>
  <c r="S19" i="6"/>
  <c r="AM23" i="6"/>
  <c r="AM22" i="6"/>
  <c r="AM24" i="6" s="1"/>
  <c r="Z20" i="6"/>
  <c r="AW22" i="6"/>
  <c r="AW23" i="6"/>
  <c r="AB21" i="6"/>
  <c r="AB19" i="6"/>
  <c r="Y19" i="6"/>
  <c r="Y22" i="6" s="1"/>
  <c r="AA22" i="6" l="1"/>
  <c r="AN23" i="6"/>
  <c r="AF24" i="6"/>
  <c r="AB23" i="6"/>
  <c r="AB24" i="6" s="1"/>
  <c r="Y23" i="6"/>
  <c r="AV23" i="6"/>
  <c r="AV24" i="6" s="1"/>
  <c r="S21" i="6"/>
  <c r="S23" i="6" s="1"/>
  <c r="AX22" i="6"/>
  <c r="S22" i="6"/>
  <c r="T22" i="6"/>
  <c r="AN22" i="6"/>
  <c r="AL24" i="6"/>
  <c r="AG23" i="6"/>
  <c r="AG24" i="6" s="1"/>
  <c r="Z21" i="6"/>
  <c r="AN24" i="6"/>
  <c r="AF23" i="6"/>
  <c r="AW24" i="6"/>
  <c r="R21" i="6"/>
  <c r="R22" i="6" s="1"/>
  <c r="Y24" i="6"/>
  <c r="AA23" i="6"/>
  <c r="AA24" i="6" s="1"/>
  <c r="AO22" i="6"/>
  <c r="AO23" i="6" s="1"/>
  <c r="BE59" i="3"/>
  <c r="BD59" i="3"/>
  <c r="BC59" i="3"/>
  <c r="BB59" i="3"/>
  <c r="AZ59" i="3"/>
  <c r="AY59" i="3"/>
  <c r="AX59" i="3"/>
  <c r="AV59" i="3"/>
  <c r="AU59" i="3"/>
  <c r="AB59" i="3"/>
  <c r="AA59" i="3"/>
  <c r="Z59" i="3"/>
  <c r="Y59" i="3"/>
  <c r="X59" i="3"/>
  <c r="W59" i="3"/>
  <c r="V59" i="3"/>
  <c r="U59" i="3"/>
  <c r="T59" i="3"/>
  <c r="S59" i="3"/>
  <c r="R59" i="3"/>
  <c r="P58" i="3"/>
  <c r="O58" i="3" s="1"/>
  <c r="AS57" i="3"/>
  <c r="AR57" i="3" s="1"/>
  <c r="AE57" i="3"/>
  <c r="P57" i="3"/>
  <c r="O57" i="3"/>
  <c r="AD56" i="3"/>
  <c r="O56" i="3"/>
  <c r="AR55" i="3"/>
  <c r="AS55" i="3" s="1"/>
  <c r="AD55" i="3"/>
  <c r="AE55" i="3" s="1"/>
  <c r="P55" i="3"/>
  <c r="O55" i="3"/>
  <c r="BA54" i="3"/>
  <c r="BA59" i="3" s="1"/>
  <c r="AR54" i="3"/>
  <c r="AM54" i="3"/>
  <c r="AD54" i="3"/>
  <c r="O54" i="3"/>
  <c r="AS53" i="3"/>
  <c r="AR53" i="3"/>
  <c r="AE53" i="3"/>
  <c r="AD53" i="3" s="1"/>
  <c r="O53" i="3"/>
  <c r="AR52" i="3"/>
  <c r="AD52" i="3"/>
  <c r="O52" i="3"/>
  <c r="AR51" i="3"/>
  <c r="AE51" i="3"/>
  <c r="AD51" i="3"/>
  <c r="Q51" i="3"/>
  <c r="O51" i="3"/>
  <c r="O50" i="3"/>
  <c r="AS49" i="3"/>
  <c r="AR49" i="3" s="1"/>
  <c r="AE49" i="3"/>
  <c r="AD49" i="3"/>
  <c r="P49" i="3"/>
  <c r="O49" i="3" s="1"/>
  <c r="AS48" i="3"/>
  <c r="AR48" i="3" s="1"/>
  <c r="AE48" i="3"/>
  <c r="AD48" i="3" s="1"/>
  <c r="O48" i="3"/>
  <c r="AS47" i="3"/>
  <c r="AR47" i="3"/>
  <c r="AE47" i="3"/>
  <c r="AD47" i="3"/>
  <c r="O47" i="3"/>
  <c r="AR46" i="3"/>
  <c r="AD46" i="3"/>
  <c r="P46" i="3"/>
  <c r="P59" i="3" s="1"/>
  <c r="AS45" i="3"/>
  <c r="AD45" i="3"/>
  <c r="O45" i="3"/>
  <c r="AS44" i="3"/>
  <c r="AS59" i="3" s="1"/>
  <c r="AR44" i="3"/>
  <c r="AE44" i="3"/>
  <c r="AD44" i="3" s="1"/>
  <c r="O44" i="3"/>
  <c r="AT43" i="3"/>
  <c r="AR43" i="3" s="1"/>
  <c r="AF43" i="3"/>
  <c r="AD43" i="3" s="1"/>
  <c r="Q43" i="3"/>
  <c r="O43" i="3" s="1"/>
  <c r="AR42" i="3"/>
  <c r="O42" i="3"/>
  <c r="AR41" i="3"/>
  <c r="AD41" i="3"/>
  <c r="O41" i="3"/>
  <c r="AF40" i="3"/>
  <c r="AD40" i="3"/>
  <c r="O40" i="3"/>
  <c r="AR39" i="3"/>
  <c r="AT39" i="3" s="1"/>
  <c r="AD39" i="3"/>
  <c r="O39" i="3"/>
  <c r="AW38" i="3"/>
  <c r="AR38" i="3" s="1"/>
  <c r="AI38" i="3"/>
  <c r="AD38" i="3" s="1"/>
  <c r="T38" i="3"/>
  <c r="O38" i="3"/>
  <c r="AW37" i="3"/>
  <c r="AW59" i="3" s="1"/>
  <c r="AT37" i="3"/>
  <c r="AR37" i="3"/>
  <c r="AI37" i="3"/>
  <c r="AF37" i="3"/>
  <c r="AD37" i="3" s="1"/>
  <c r="T37" i="3"/>
  <c r="Q37" i="3"/>
  <c r="O37" i="3"/>
  <c r="AD35" i="3"/>
  <c r="AC35" i="3"/>
  <c r="O35" i="3" s="1"/>
  <c r="AR34" i="3"/>
  <c r="AD34" i="3"/>
  <c r="O34" i="3"/>
  <c r="BE33" i="3"/>
  <c r="AR33" i="3"/>
  <c r="AQ33" i="3"/>
  <c r="AF33" i="3"/>
  <c r="AD33" i="3" s="1"/>
  <c r="AC33" i="3"/>
  <c r="O33" i="3" s="1"/>
  <c r="Q33" i="3"/>
  <c r="AT30" i="3"/>
  <c r="AR30" i="3"/>
  <c r="AF30" i="3"/>
  <c r="AD30" i="3"/>
  <c r="Q30" i="3"/>
  <c r="O30" i="3"/>
  <c r="AT29" i="3"/>
  <c r="AR29" i="3" s="1"/>
  <c r="AF29" i="3"/>
  <c r="AD29" i="3"/>
  <c r="Q29" i="3"/>
  <c r="O29" i="3"/>
  <c r="AT27" i="3"/>
  <c r="AR27" i="3"/>
  <c r="AF27" i="3"/>
  <c r="AD27" i="3" s="1"/>
  <c r="Q27" i="3"/>
  <c r="O27" i="3"/>
  <c r="AT26" i="3"/>
  <c r="AR26" i="3"/>
  <c r="AF26" i="3"/>
  <c r="AD26" i="3"/>
  <c r="Q26" i="3"/>
  <c r="O26" i="3"/>
  <c r="AD25" i="3"/>
  <c r="AR24" i="3"/>
  <c r="AF24" i="3"/>
  <c r="AD24" i="3"/>
  <c r="AD23" i="3"/>
  <c r="AT22" i="3"/>
  <c r="AR22" i="3" s="1"/>
  <c r="AF22" i="3"/>
  <c r="AD22" i="3"/>
  <c r="Q22" i="3"/>
  <c r="O22" i="3" s="1"/>
  <c r="AR21" i="3"/>
  <c r="AF21" i="3"/>
  <c r="AD21" i="3"/>
  <c r="O21" i="3"/>
  <c r="AT20" i="3"/>
  <c r="AR20" i="3"/>
  <c r="AF20" i="3"/>
  <c r="AD20" i="3" s="1"/>
  <c r="O20" i="3"/>
  <c r="AT19" i="3"/>
  <c r="AR19" i="3"/>
  <c r="AF19" i="3"/>
  <c r="AD19" i="3" s="1"/>
  <c r="Q19" i="3" s="1"/>
  <c r="O19" i="3" s="1"/>
  <c r="AT18" i="3"/>
  <c r="AR18" i="3"/>
  <c r="AF18" i="3"/>
  <c r="AD18" i="3"/>
  <c r="Q18" i="3" s="1"/>
  <c r="O18" i="3" s="1"/>
  <c r="AR17" i="3"/>
  <c r="AD17" i="3"/>
  <c r="Q17" i="3" s="1"/>
  <c r="O17" i="3" s="1"/>
  <c r="AF16" i="3"/>
  <c r="AD16" i="3" s="1"/>
  <c r="AT16" i="3" s="1"/>
  <c r="O16" i="3"/>
  <c r="Q16" i="3" s="1"/>
  <c r="AF15" i="3"/>
  <c r="AD15" i="3"/>
  <c r="O15" i="3"/>
  <c r="Q15" i="3" s="1"/>
  <c r="AR14" i="3"/>
  <c r="AD14" i="3"/>
  <c r="O14" i="3"/>
  <c r="Q14" i="3" s="1"/>
  <c r="AX24" i="6" l="1"/>
  <c r="S24" i="6"/>
  <c r="AX23" i="6"/>
  <c r="Z22" i="6"/>
  <c r="Z23" i="6" s="1"/>
  <c r="Z24" i="6" s="1"/>
  <c r="R23" i="6"/>
  <c r="R24" i="6" s="1"/>
  <c r="T23" i="6"/>
  <c r="T24" i="6" s="1"/>
  <c r="AO24" i="6"/>
  <c r="AR16" i="3"/>
  <c r="AT59" i="3"/>
  <c r="AD59" i="3"/>
  <c r="AR59" i="3"/>
  <c r="AC59" i="3"/>
  <c r="O59" i="3"/>
  <c r="O46" i="3"/>
  <c r="Q58" i="3" s="1"/>
  <c r="Q59" i="3" s="1"/>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BD21" i="1" l="1"/>
  <c r="BC21" i="1"/>
  <c r="BB21" i="1"/>
  <c r="BA21" i="1"/>
  <c r="AV21" i="1"/>
  <c r="AU21" i="1"/>
  <c r="AT21" i="1"/>
  <c r="AS21" i="1"/>
  <c r="AR21" i="1"/>
  <c r="AP21" i="1"/>
  <c r="AO21" i="1"/>
  <c r="AN21" i="1"/>
  <c r="AM21" i="1"/>
  <c r="AH21" i="1"/>
  <c r="AG21" i="1"/>
  <c r="AF21" i="1"/>
  <c r="AE21" i="1"/>
  <c r="AD21" i="1"/>
  <c r="AB21" i="1"/>
  <c r="AA21" i="1"/>
  <c r="Z21" i="1"/>
  <c r="Y21" i="1"/>
  <c r="T21" i="1"/>
  <c r="S21" i="1"/>
  <c r="R21" i="1"/>
  <c r="Q21" i="1"/>
  <c r="P21" i="1"/>
  <c r="AQ20" i="1"/>
  <c r="AC20" i="1"/>
  <c r="O20" i="1"/>
  <c r="AQ19" i="1"/>
  <c r="AC19" i="1"/>
  <c r="O19" i="1"/>
  <c r="AC18" i="1"/>
  <c r="O18" i="1"/>
  <c r="AQ17" i="1"/>
  <c r="AC17" i="1"/>
  <c r="O17" i="1"/>
  <c r="AC16" i="1"/>
  <c r="O16" i="1"/>
  <c r="AQ15" i="1"/>
  <c r="AC15" i="1"/>
  <c r="O15" i="1"/>
  <c r="O21" i="1" s="1"/>
  <c r="AQ14" i="1"/>
  <c r="AQ21" i="1" s="1"/>
  <c r="AC14" i="1"/>
  <c r="AC21" i="1" s="1"/>
</calcChain>
</file>

<file path=xl/comments1.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2.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3.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4.xml><?xml version="1.0" encoding="utf-8"?>
<comments xmlns="http://schemas.openxmlformats.org/spreadsheetml/2006/main">
  <authors>
    <author>alcaldia</author>
    <author>equipo 60</author>
  </authors>
  <commentList>
    <comment ref="O11" authorId="0" shapeId="0">
      <text>
        <r>
          <rPr>
            <b/>
            <sz val="9"/>
            <color indexed="8"/>
            <rFont val="Tahoma"/>
            <family val="2"/>
          </rPr>
          <t>alcaldia:</t>
        </r>
        <r>
          <rPr>
            <sz val="9"/>
            <color indexed="8"/>
            <rFont val="Tahoma"/>
            <family val="2"/>
          </rPr>
          <t xml:space="preserve">
</t>
        </r>
        <r>
          <rPr>
            <sz val="10"/>
            <color indexed="8"/>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del programa presupuestal definido en el plan de desarrollo </t>
        </r>
      </text>
    </comment>
    <comment ref="F12" authorId="0" shapeId="0">
      <text>
        <r>
          <rPr>
            <b/>
            <sz val="9"/>
            <color indexed="8"/>
            <rFont val="Tahoma"/>
            <family val="2"/>
          </rPr>
          <t>alcaldia:</t>
        </r>
        <r>
          <rPr>
            <sz val="9"/>
            <color indexed="8"/>
            <rFont val="Tahoma"/>
            <family val="2"/>
          </rPr>
          <t xml:space="preserve">
</t>
        </r>
        <r>
          <rPr>
            <sz val="9"/>
            <color indexed="8"/>
            <rFont val="Tahoma"/>
            <family val="2"/>
          </rPr>
          <t>Describa el nombre del programa presupuestal definido en el Plan de Desarrollo (cátalogo MGA)</t>
        </r>
      </text>
    </comment>
    <comment ref="G12"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asignado por el Banco de Programas y Proyectos
</t>
        </r>
      </text>
    </comment>
    <comment ref="H12" authorId="0" shapeId="0">
      <text>
        <r>
          <rPr>
            <b/>
            <sz val="9"/>
            <color indexed="8"/>
            <rFont val="Tahoma"/>
            <family val="2"/>
          </rPr>
          <t>alcaldia:</t>
        </r>
        <r>
          <rPr>
            <sz val="9"/>
            <color indexed="8"/>
            <rFont val="Tahoma"/>
            <family val="2"/>
          </rPr>
          <t xml:space="preserve">
</t>
        </r>
        <r>
          <rPr>
            <sz val="9"/>
            <color indexed="8"/>
            <rFont val="Tahoma"/>
            <family val="2"/>
          </rPr>
          <t>Nombre del proyecto viabilizado por el Banco de Programas y Proyectos</t>
        </r>
      </text>
    </comment>
    <comment ref="I12" authorId="1" shapeId="0">
      <text>
        <r>
          <rPr>
            <b/>
            <sz val="9"/>
            <color indexed="8"/>
            <rFont val="Tahoma"/>
            <family val="2"/>
          </rPr>
          <t>equipo 60:</t>
        </r>
        <r>
          <rPr>
            <sz val="9"/>
            <color indexed="8"/>
            <rFont val="Tahoma"/>
            <family val="2"/>
          </rPr>
          <t xml:space="preserve">
</t>
        </r>
        <r>
          <rPr>
            <sz val="9"/>
            <color indexed="8"/>
            <rFont val="Tahoma"/>
            <family val="2"/>
          </rPr>
          <t>Describa el código del cátalogo de productos MGA definido en el Plan de Desarrollo</t>
        </r>
      </text>
    </comment>
    <comment ref="J12" authorId="1" shapeId="0">
      <text>
        <r>
          <rPr>
            <b/>
            <sz val="9"/>
            <color indexed="8"/>
            <rFont val="Tahoma"/>
            <family val="2"/>
          </rPr>
          <t>equipo 60:</t>
        </r>
        <r>
          <rPr>
            <sz val="9"/>
            <color indexed="8"/>
            <rFont val="Tahoma"/>
            <family val="2"/>
          </rPr>
          <t xml:space="preserve">
</t>
        </r>
        <r>
          <rPr>
            <sz val="9"/>
            <color indexed="8"/>
            <rFont val="Tahoma"/>
            <family val="2"/>
          </rPr>
          <t>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asignado en la propuesta de presupuesto 2025 (matriz excel de propuesta de presupuesto)
</t>
        </r>
      </text>
    </comment>
    <comment ref="M12" authorId="1" shapeId="0">
      <text>
        <r>
          <rPr>
            <b/>
            <sz val="9"/>
            <color indexed="8"/>
            <rFont val="Tahoma"/>
            <family val="2"/>
          </rPr>
          <t>equipo 60:</t>
        </r>
        <r>
          <rPr>
            <sz val="9"/>
            <color indexed="8"/>
            <rFont val="Tahoma"/>
            <family val="2"/>
          </rPr>
          <t xml:space="preserve">
</t>
        </r>
        <r>
          <rPr>
            <sz val="9"/>
            <color indexed="8"/>
            <rFont val="Tahoma"/>
            <family val="2"/>
          </rPr>
          <t xml:space="preserve">Describa el objeto de gasto del rubro correspondiente, de acuerdo al catalogo de clasificaciónpresupuestal (CCPET) </t>
        </r>
      </text>
    </comment>
    <comment ref="N12" authorId="0" shapeId="0">
      <text>
        <r>
          <rPr>
            <b/>
            <sz val="9"/>
            <color indexed="8"/>
            <rFont val="Tahoma"/>
            <family val="2"/>
          </rPr>
          <t>alcaldia:</t>
        </r>
        <r>
          <rPr>
            <sz val="9"/>
            <color indexed="8"/>
            <rFont val="Tahoma"/>
            <family val="2"/>
          </rPr>
          <t xml:space="preserve">
</t>
        </r>
        <r>
          <rPr>
            <sz val="9"/>
            <color indexed="8"/>
            <rFont val="Tahoma"/>
            <family val="2"/>
          </rPr>
          <t xml:space="preserve">Se debe relacionar el valor fisico programado para la vigencia 2024 que se definió en el plan indicativo 2024 - 2027, aprobado en consejo de gobierno.
</t>
        </r>
        <r>
          <rPr>
            <sz val="9"/>
            <color indexed="8"/>
            <rFont val="Tahoma"/>
            <family val="2"/>
          </rPr>
          <t xml:space="preserve"> </t>
        </r>
      </text>
    </comment>
  </commentList>
</comments>
</file>

<file path=xl/comments5.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6.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7.xml><?xml version="1.0" encoding="utf-8"?>
<comments xmlns="http://schemas.openxmlformats.org/spreadsheetml/2006/main">
  <authors>
    <author>alcaldia</author>
    <author>equipo 60</author>
  </authors>
  <commentList>
    <comment ref="O10"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0"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0"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1" authorId="0" shapeId="0">
      <text>
        <r>
          <rPr>
            <b/>
            <sz val="9"/>
            <color indexed="8"/>
            <rFont val="Tahoma"/>
            <family val="2"/>
          </rPr>
          <t>alcaldia:</t>
        </r>
        <r>
          <rPr>
            <sz val="9"/>
            <color indexed="8"/>
            <rFont val="Tahoma"/>
            <family val="2"/>
          </rPr>
          <t xml:space="preserve">
</t>
        </r>
        <r>
          <rPr>
            <sz val="9"/>
            <color indexed="8"/>
            <rFont val="Tahoma"/>
            <family val="2"/>
          </rPr>
          <t>Describa la línea estrategica definida en el plan de desarrollo "Ibagué para Todos 2024-2027"</t>
        </r>
      </text>
    </comment>
    <comment ref="C11" authorId="1" shapeId="0">
      <text>
        <r>
          <rPr>
            <b/>
            <sz val="9"/>
            <color indexed="8"/>
            <rFont val="Tahoma"/>
            <family val="2"/>
          </rPr>
          <t>equipo 60:</t>
        </r>
        <r>
          <rPr>
            <sz val="9"/>
            <color indexed="8"/>
            <rFont val="Tahoma"/>
            <family val="2"/>
          </rPr>
          <t xml:space="preserve">
</t>
        </r>
        <r>
          <rPr>
            <sz val="9"/>
            <color indexed="8"/>
            <rFont val="Tahoma"/>
            <family val="2"/>
          </rPr>
          <t>Describa el código del sector establecido en el Plan de Desarrollo</t>
        </r>
      </text>
    </comment>
    <comment ref="D11" authorId="0" shapeId="0">
      <text>
        <r>
          <rPr>
            <b/>
            <sz val="9"/>
            <color indexed="8"/>
            <rFont val="Tahoma"/>
            <family val="2"/>
          </rPr>
          <t>alcaldia:</t>
        </r>
        <r>
          <rPr>
            <sz val="9"/>
            <color indexed="8"/>
            <rFont val="Tahoma"/>
            <family val="2"/>
          </rPr>
          <t xml:space="preserve">
</t>
        </r>
        <r>
          <rPr>
            <sz val="9"/>
            <color indexed="8"/>
            <rFont val="Tahoma"/>
            <family val="2"/>
          </rPr>
          <t xml:space="preserve">Describa el nombre del sector establecido en el plan de desarrollo </t>
        </r>
      </text>
    </comment>
    <comment ref="E11"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del programa presupuestal definido en el plan de desarrollo </t>
        </r>
      </text>
    </comment>
    <comment ref="F11"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1"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asignado por el Banco de Programas y Proyectos
</t>
        </r>
      </text>
    </comment>
    <comment ref="H11" authorId="0" shapeId="0">
      <text>
        <r>
          <rPr>
            <b/>
            <sz val="9"/>
            <color indexed="8"/>
            <rFont val="Tahoma"/>
            <family val="2"/>
          </rPr>
          <t>alcaldia:</t>
        </r>
        <r>
          <rPr>
            <sz val="9"/>
            <color indexed="8"/>
            <rFont val="Tahoma"/>
            <family val="2"/>
          </rPr>
          <t xml:space="preserve">
</t>
        </r>
        <r>
          <rPr>
            <sz val="9"/>
            <color indexed="8"/>
            <rFont val="Tahoma"/>
            <family val="2"/>
          </rPr>
          <t>Nombre del proyecto viabilizado por el Banco de Programas y Proyectos</t>
        </r>
      </text>
    </comment>
    <comment ref="I11" authorId="1" shapeId="0">
      <text>
        <r>
          <rPr>
            <b/>
            <sz val="9"/>
            <color indexed="8"/>
            <rFont val="Tahoma"/>
            <family val="2"/>
          </rPr>
          <t>equipo 60:</t>
        </r>
        <r>
          <rPr>
            <sz val="9"/>
            <color indexed="8"/>
            <rFont val="Tahoma"/>
            <family val="2"/>
          </rPr>
          <t xml:space="preserve">
</t>
        </r>
        <r>
          <rPr>
            <sz val="9"/>
            <color indexed="8"/>
            <rFont val="Tahoma"/>
            <family val="2"/>
          </rPr>
          <t>Describa el código del cátalogo de productos MGA definido en el Plan de Desarrollo</t>
        </r>
      </text>
    </comment>
    <comment ref="J11" authorId="1" shapeId="0">
      <text>
        <r>
          <rPr>
            <b/>
            <sz val="9"/>
            <color indexed="8"/>
            <rFont val="Tahoma"/>
            <family val="2"/>
          </rPr>
          <t>equipo 60:</t>
        </r>
        <r>
          <rPr>
            <sz val="9"/>
            <color indexed="8"/>
            <rFont val="Tahoma"/>
            <family val="2"/>
          </rPr>
          <t xml:space="preserve">
</t>
        </r>
        <r>
          <rPr>
            <sz val="9"/>
            <color indexed="8"/>
            <rFont val="Tahoma"/>
            <family val="2"/>
          </rPr>
          <t>Descrina el nombre  técnico de la meta de producto, de acuerdo al cátalogo MGA</t>
        </r>
      </text>
    </comment>
    <comment ref="K11"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1"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asignado en la propuesta de presupuesto 2025 (matriz excel de propuesta de presupuesto)
</t>
        </r>
      </text>
    </comment>
    <comment ref="M11"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1" authorId="0" shapeId="0">
      <text>
        <r>
          <rPr>
            <b/>
            <sz val="9"/>
            <color indexed="8"/>
            <rFont val="Tahoma"/>
            <family val="2"/>
          </rPr>
          <t>alcaldia:</t>
        </r>
        <r>
          <rPr>
            <sz val="9"/>
            <color indexed="8"/>
            <rFont val="Tahoma"/>
            <family val="2"/>
          </rPr>
          <t xml:space="preserve">
</t>
        </r>
        <r>
          <rPr>
            <sz val="9"/>
            <color indexed="8"/>
            <rFont val="Tahoma"/>
            <family val="2"/>
          </rPr>
          <t xml:space="preserve">Se debe relacionar el valor fisico programado para la vigencia 2024 que se definió en el plan indicativo 2024 - 2027, aprobado en consejo de gobierno.
</t>
        </r>
        <r>
          <rPr>
            <sz val="9"/>
            <color indexed="8"/>
            <rFont val="Tahoma"/>
            <family val="2"/>
          </rPr>
          <t xml:space="preserve"> </t>
        </r>
      </text>
    </comment>
  </commentList>
</comments>
</file>

<file path=xl/comments8.xml><?xml version="1.0" encoding="utf-8"?>
<comments xmlns="http://schemas.openxmlformats.org/spreadsheetml/2006/main">
  <authors>
    <author>alcaldia</author>
    <author>equipo 60</author>
    <author>YAMILE</author>
  </authors>
  <commentList>
    <comment ref="O10"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0"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0"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1"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1"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1"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1"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1"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1"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1"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1"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1"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1"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1"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1"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1"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 ref="Q13" authorId="2" shapeId="0">
      <text>
        <r>
          <rPr>
            <b/>
            <sz val="9"/>
            <color indexed="81"/>
            <rFont val="Tahoma"/>
            <family val="2"/>
          </rPr>
          <t>YAMILE:</t>
        </r>
        <r>
          <rPr>
            <sz val="9"/>
            <color indexed="81"/>
            <rFont val="Tahoma"/>
            <family val="2"/>
          </rPr>
          <t xml:space="preserve">
“INTERVENTORIA CABLE AÉREO</t>
        </r>
      </text>
    </comment>
    <comment ref="X13" authorId="2" shapeId="0">
      <text>
        <r>
          <rPr>
            <b/>
            <sz val="9"/>
            <color indexed="81"/>
            <rFont val="Tahoma"/>
            <family val="2"/>
          </rPr>
          <t>YAMILE:</t>
        </r>
        <r>
          <rPr>
            <sz val="9"/>
            <color indexed="81"/>
            <rFont val="Tahoma"/>
            <family val="2"/>
          </rPr>
          <t xml:space="preserve">
$33.576.945 INT. DIS. CL 94
</t>
        </r>
      </text>
    </comment>
    <comment ref="AE13" authorId="2" shapeId="0">
      <text>
        <r>
          <rPr>
            <b/>
            <sz val="9"/>
            <color indexed="81"/>
            <rFont val="Tahoma"/>
            <family val="2"/>
          </rPr>
          <t>YAMILE:</t>
        </r>
        <r>
          <rPr>
            <sz val="9"/>
            <color indexed="81"/>
            <rFont val="Tahoma"/>
            <family val="2"/>
          </rPr>
          <t xml:space="preserve">
“INTERVENTORIA CABLE AÉREO</t>
        </r>
      </text>
    </comment>
    <comment ref="AS13" authorId="2" shapeId="0">
      <text>
        <r>
          <rPr>
            <b/>
            <sz val="9"/>
            <color indexed="81"/>
            <rFont val="Tahoma"/>
            <family val="2"/>
          </rPr>
          <t>YAMILE:</t>
        </r>
        <r>
          <rPr>
            <sz val="9"/>
            <color indexed="81"/>
            <rFont val="Tahoma"/>
            <family val="2"/>
          </rPr>
          <t xml:space="preserve">
“INTERVENTORIA CABLE AÉREO</t>
        </r>
      </text>
    </comment>
    <comment ref="Z14" authorId="2" shapeId="0">
      <text>
        <r>
          <rPr>
            <b/>
            <sz val="9"/>
            <color indexed="81"/>
            <rFont val="Tahoma"/>
            <family val="2"/>
          </rPr>
          <t>YAMILE:</t>
        </r>
        <r>
          <rPr>
            <sz val="9"/>
            <color indexed="81"/>
            <rFont val="Tahoma"/>
            <family val="2"/>
          </rPr>
          <t xml:space="preserve">
''ESTUDIOS Y DISEÑOS A DETALLES DE LA ESTRUCTURA DE INTERCONEXIÓN SOBRE LA QUEBRADA AGUASUCIA SECTOR CALLE 94 CONEXIÓN CIUDADELA SIMÓN BOLÍVAR – PLAN PARCIAL EL RECREO </t>
        </r>
      </text>
    </comment>
    <comment ref="AN14" authorId="2" shapeId="0">
      <text>
        <r>
          <rPr>
            <b/>
            <sz val="9"/>
            <color indexed="81"/>
            <rFont val="Tahoma"/>
            <family val="2"/>
          </rPr>
          <t>YAMILE:</t>
        </r>
        <r>
          <rPr>
            <sz val="9"/>
            <color indexed="81"/>
            <rFont val="Tahoma"/>
            <family val="2"/>
          </rPr>
          <t xml:space="preserve">
''ESTUDIOS Y DISEÑOS A DETALLES DE LA ESTRUCTURA DE INTERCONEXIÓN SOBRE LA QUEBRADA AGUASUCIA SECTOR CALLE 94 CONEXIÓN CIUDADELA SIMÓN BOLÍVAR – PLAN PARCIAL EL RECREO </t>
        </r>
      </text>
    </comment>
    <comment ref="BB14" authorId="2" shapeId="0">
      <text>
        <r>
          <rPr>
            <b/>
            <sz val="9"/>
            <color indexed="81"/>
            <rFont val="Tahoma"/>
            <family val="2"/>
          </rPr>
          <t>YAMILE:</t>
        </r>
        <r>
          <rPr>
            <sz val="9"/>
            <color indexed="81"/>
            <rFont val="Tahoma"/>
            <family val="2"/>
          </rPr>
          <t xml:space="preserve">
''ESTUDIOS Y DISEÑOS A DETALLES DE LA ESTRUCTURA DE INTERCONEXIÓN SOBRE LA QUEBRADA AGUASUCIA SECTOR CALLE 94 CONEXIÓN CIUDADELA SIMÓN BOLÍVAR – PLAN PARCIAL EL RECREO </t>
        </r>
      </text>
    </comment>
    <comment ref="Z15" authorId="2" shapeId="0">
      <text>
        <r>
          <rPr>
            <b/>
            <sz val="9"/>
            <color indexed="81"/>
            <rFont val="Tahoma"/>
            <family val="2"/>
          </rPr>
          <t>YAMILE:</t>
        </r>
        <r>
          <rPr>
            <sz val="9"/>
            <color indexed="81"/>
            <rFont val="Tahoma"/>
            <family val="2"/>
          </rPr>
          <t xml:space="preserve">
Estudios y diseños Av. 60 con Ambala $600.000.000</t>
        </r>
      </text>
    </comment>
    <comment ref="AN15" authorId="2" shapeId="0">
      <text>
        <r>
          <rPr>
            <b/>
            <sz val="9"/>
            <color indexed="81"/>
            <rFont val="Tahoma"/>
            <family val="2"/>
          </rPr>
          <t>YAMILE:</t>
        </r>
        <r>
          <rPr>
            <sz val="9"/>
            <color indexed="81"/>
            <rFont val="Tahoma"/>
            <family val="2"/>
          </rPr>
          <t xml:space="preserve">
Estudios y diseños Av. 60 con Ambala $600.000.000</t>
        </r>
      </text>
    </comment>
    <comment ref="BB15" authorId="2" shapeId="0">
      <text>
        <r>
          <rPr>
            <b/>
            <sz val="9"/>
            <color indexed="81"/>
            <rFont val="Tahoma"/>
            <family val="2"/>
          </rPr>
          <t>YAMILE:</t>
        </r>
        <r>
          <rPr>
            <sz val="9"/>
            <color indexed="81"/>
            <rFont val="Tahoma"/>
            <family val="2"/>
          </rPr>
          <t xml:space="preserve">
Estudios y diseños Av. 60 con Ambala $600.000.000</t>
        </r>
      </text>
    </comment>
    <comment ref="Q16" authorId="2" shapeId="0">
      <text>
        <r>
          <rPr>
            <b/>
            <sz val="9"/>
            <color indexed="81"/>
            <rFont val="Tahoma"/>
            <family val="2"/>
          </rPr>
          <t>YAMILE:</t>
        </r>
        <r>
          <rPr>
            <sz val="9"/>
            <color indexed="81"/>
            <rFont val="Tahoma"/>
            <family val="2"/>
          </rPr>
          <t xml:space="preserve">
ADICIONAL 02 PRORROGA 02 CTO 1979 23/06/23 - MALLA VIAL $11.149.297.010</t>
        </r>
      </text>
    </comment>
    <comment ref="AE16" authorId="2" shapeId="0">
      <text>
        <r>
          <rPr>
            <b/>
            <sz val="9"/>
            <color indexed="81"/>
            <rFont val="Tahoma"/>
            <family val="2"/>
          </rPr>
          <t>YAMILE:</t>
        </r>
        <r>
          <rPr>
            <sz val="9"/>
            <color indexed="81"/>
            <rFont val="Tahoma"/>
            <family val="2"/>
          </rPr>
          <t xml:space="preserve">
ADICIONAL 02 PRORROGA 02 CTO 1979 23/06/23 - MALLA VIAL $11.149.297.010</t>
        </r>
      </text>
    </comment>
    <comment ref="AS16" authorId="2" shapeId="0">
      <text>
        <r>
          <rPr>
            <b/>
            <sz val="9"/>
            <color indexed="81"/>
            <rFont val="Tahoma"/>
            <family val="2"/>
          </rPr>
          <t>YAMILE:</t>
        </r>
        <r>
          <rPr>
            <sz val="9"/>
            <color indexed="81"/>
            <rFont val="Tahoma"/>
            <family val="2"/>
          </rPr>
          <t xml:space="preserve">
ADICIONAL 02 PRORROGA 02 CTO 1979 23/06/23 - MALLA VIAL $11.149.297.010</t>
        </r>
      </text>
    </comment>
    <comment ref="X17" authorId="2" shapeId="0">
      <text>
        <r>
          <rPr>
            <b/>
            <sz val="9"/>
            <color indexed="81"/>
            <rFont val="Tahoma"/>
            <family val="2"/>
          </rPr>
          <t>YAMILE:</t>
        </r>
        <r>
          <rPr>
            <sz val="9"/>
            <color indexed="81"/>
            <rFont val="Tahoma"/>
            <family val="2"/>
          </rPr>
          <t xml:space="preserve">
PAGO DE PASIVOS EXIGIBLES - VIGENCIAS EXPIRADAS CTO 1989 DEL 04/08/21 PAVIMENTACION CALLE 103 
</t>
        </r>
      </text>
    </comment>
    <comment ref="AL17" authorId="2" shapeId="0">
      <text>
        <r>
          <rPr>
            <b/>
            <sz val="9"/>
            <color indexed="81"/>
            <rFont val="Tahoma"/>
            <family val="2"/>
          </rPr>
          <t>YAMILE:</t>
        </r>
        <r>
          <rPr>
            <sz val="9"/>
            <color indexed="81"/>
            <rFont val="Tahoma"/>
            <family val="2"/>
          </rPr>
          <t xml:space="preserve">
PAGO DE PASIVOS EXIGIBLES - VIGENCIAS EXPIRADAS CTO 1989 DEL 04/08/21 PAVIMENTACION CALLE 103 
</t>
        </r>
      </text>
    </comment>
    <comment ref="AZ17" authorId="2" shapeId="0">
      <text>
        <r>
          <rPr>
            <b/>
            <sz val="9"/>
            <color indexed="81"/>
            <rFont val="Tahoma"/>
            <family val="2"/>
          </rPr>
          <t>YAMILE:</t>
        </r>
        <r>
          <rPr>
            <sz val="9"/>
            <color indexed="81"/>
            <rFont val="Tahoma"/>
            <family val="2"/>
          </rPr>
          <t xml:space="preserve">
PAGO DE PASIVOS EXIGIBLES - VIGENCIAS EXPIRADAS CTO 1989 DEL 04/08/21 PAVIMENTACION CALLE 103 
</t>
        </r>
      </text>
    </comment>
    <comment ref="X18" authorId="2" shapeId="0">
      <text>
        <r>
          <rPr>
            <b/>
            <sz val="9"/>
            <color indexed="81"/>
            <rFont val="Tahoma"/>
            <family val="2"/>
          </rPr>
          <t>YAMILE:</t>
        </r>
        <r>
          <rPr>
            <sz val="9"/>
            <color indexed="81"/>
            <rFont val="Tahoma"/>
            <family val="2"/>
          </rPr>
          <t xml:space="preserve">
ADICIONAL 02 PRORROGA 02 CTO 1979 23/06/23 - MALLA VIAL $11.149.297.010</t>
        </r>
      </text>
    </comment>
    <comment ref="AL18" authorId="2" shapeId="0">
      <text>
        <r>
          <rPr>
            <b/>
            <sz val="9"/>
            <color indexed="81"/>
            <rFont val="Tahoma"/>
            <family val="2"/>
          </rPr>
          <t>YAMILE:</t>
        </r>
        <r>
          <rPr>
            <sz val="9"/>
            <color indexed="81"/>
            <rFont val="Tahoma"/>
            <family val="2"/>
          </rPr>
          <t xml:space="preserve">
ADICIONAL 02 PRORROGA 02 CTO 1979 23/06/23 - MALLA VIAL $11.149.297.010</t>
        </r>
      </text>
    </comment>
    <comment ref="AZ18" authorId="2" shapeId="0">
      <text>
        <r>
          <rPr>
            <b/>
            <sz val="9"/>
            <color indexed="81"/>
            <rFont val="Tahoma"/>
            <family val="2"/>
          </rPr>
          <t>YAMILE:</t>
        </r>
        <r>
          <rPr>
            <sz val="9"/>
            <color indexed="81"/>
            <rFont val="Tahoma"/>
            <family val="2"/>
          </rPr>
          <t xml:space="preserve">
ADICIONAL 02 PRORROGA 02 CTO 1979 23/06/23 - MALLA VIAL $11.149.297.010</t>
        </r>
      </text>
    </comment>
    <comment ref="Q19" authorId="2" shapeId="0">
      <text>
        <r>
          <rPr>
            <b/>
            <sz val="9"/>
            <color indexed="81"/>
            <rFont val="Tahoma"/>
            <family val="2"/>
          </rPr>
          <t>YAMILE:</t>
        </r>
        <r>
          <rPr>
            <sz val="9"/>
            <color indexed="81"/>
            <rFont val="Tahoma"/>
            <family val="2"/>
          </rPr>
          <t xml:space="preserve">
PERMISOS CORTOLIMA
</t>
        </r>
      </text>
    </comment>
    <comment ref="AE19" authorId="2" shapeId="0">
      <text>
        <r>
          <rPr>
            <b/>
            <sz val="9"/>
            <color indexed="81"/>
            <rFont val="Tahoma"/>
            <family val="2"/>
          </rPr>
          <t>YAMILE:</t>
        </r>
        <r>
          <rPr>
            <sz val="9"/>
            <color indexed="81"/>
            <rFont val="Tahoma"/>
            <family val="2"/>
          </rPr>
          <t xml:space="preserve">
PERMISOS CORTOLIMA
</t>
        </r>
      </text>
    </comment>
    <comment ref="AS19" authorId="2" shapeId="0">
      <text>
        <r>
          <rPr>
            <b/>
            <sz val="9"/>
            <color indexed="81"/>
            <rFont val="Tahoma"/>
            <family val="2"/>
          </rPr>
          <t>YAMILE:</t>
        </r>
        <r>
          <rPr>
            <sz val="9"/>
            <color indexed="81"/>
            <rFont val="Tahoma"/>
            <family val="2"/>
          </rPr>
          <t xml:space="preserve">
PERMISOS CORTOLIMA
</t>
        </r>
      </text>
    </comment>
    <comment ref="Q20" authorId="2" shapeId="0">
      <text>
        <r>
          <rPr>
            <b/>
            <sz val="9"/>
            <color indexed="81"/>
            <rFont val="Tahoma"/>
            <family val="2"/>
          </rPr>
          <t>YAMILE:</t>
        </r>
        <r>
          <rPr>
            <sz val="9"/>
            <color indexed="81"/>
            <rFont val="Tahoma"/>
            <family val="2"/>
          </rPr>
          <t xml:space="preserve">
FERRETERIA
</t>
        </r>
      </text>
    </comment>
    <comment ref="Q21" authorId="2" shapeId="0">
      <text>
        <r>
          <rPr>
            <b/>
            <sz val="9"/>
            <color indexed="81"/>
            <rFont val="Tahoma"/>
            <family val="2"/>
          </rPr>
          <t>YAMILE:</t>
        </r>
        <r>
          <rPr>
            <sz val="9"/>
            <color indexed="81"/>
            <rFont val="Tahoma"/>
            <family val="2"/>
          </rPr>
          <t xml:space="preserve">
 “SUMINISTRO DE AGREGADOS PÉTREOS LIGADOS Y NO LIGADOS </t>
        </r>
      </text>
    </comment>
    <comment ref="AE21" authorId="2" shapeId="0">
      <text>
        <r>
          <rPr>
            <b/>
            <sz val="9"/>
            <color indexed="81"/>
            <rFont val="Tahoma"/>
            <family val="2"/>
          </rPr>
          <t>YAMILE:</t>
        </r>
        <r>
          <rPr>
            <sz val="9"/>
            <color indexed="81"/>
            <rFont val="Tahoma"/>
            <family val="2"/>
          </rPr>
          <t xml:space="preserve">
 “SUMINISTRO DE AGREGADOS PÉTREOS LIGADOS Y NO LIGADOS </t>
        </r>
      </text>
    </comment>
    <comment ref="Q22" authorId="2" shapeId="0">
      <text>
        <r>
          <rPr>
            <b/>
            <sz val="9"/>
            <color indexed="81"/>
            <rFont val="Tahoma"/>
            <family val="2"/>
          </rPr>
          <t>YAMILE:</t>
        </r>
        <r>
          <rPr>
            <sz val="9"/>
            <color indexed="81"/>
            <rFont val="Tahoma"/>
            <family val="2"/>
          </rPr>
          <t xml:space="preserve">
ADICIONAL 02 PRORROGA 02 CTO 1979 23/06/23 - MALLA VIAL $11.149.297.010</t>
        </r>
      </text>
    </comment>
    <comment ref="AE22" authorId="2" shapeId="0">
      <text>
        <r>
          <rPr>
            <b/>
            <sz val="9"/>
            <color indexed="81"/>
            <rFont val="Tahoma"/>
            <family val="2"/>
          </rPr>
          <t>YAMILE:</t>
        </r>
        <r>
          <rPr>
            <sz val="9"/>
            <color indexed="81"/>
            <rFont val="Tahoma"/>
            <family val="2"/>
          </rPr>
          <t xml:space="preserve">
ADICIONAL 02 PRORROGA 02 CTO 1979 23/06/23 - MALLA VIAL $11.149.297.010</t>
        </r>
      </text>
    </comment>
    <comment ref="AS22" authorId="2" shapeId="0">
      <text>
        <r>
          <rPr>
            <b/>
            <sz val="9"/>
            <color indexed="81"/>
            <rFont val="Tahoma"/>
            <family val="2"/>
          </rPr>
          <t>YAMILE:</t>
        </r>
        <r>
          <rPr>
            <sz val="9"/>
            <color indexed="81"/>
            <rFont val="Tahoma"/>
            <family val="2"/>
          </rPr>
          <t xml:space="preserve">
ADICIONAL 02 PRORROGA 02 CTO 1979 23/06/23 - MALLA VIAL $11.149.297.010</t>
        </r>
      </text>
    </comment>
    <comment ref="Q23" authorId="2" shapeId="0">
      <text>
        <r>
          <rPr>
            <b/>
            <sz val="9"/>
            <color indexed="81"/>
            <rFont val="Tahoma"/>
            <family val="2"/>
          </rPr>
          <t>YAMILE:</t>
        </r>
        <r>
          <rPr>
            <sz val="9"/>
            <color indexed="81"/>
            <rFont val="Tahoma"/>
            <family val="2"/>
          </rPr>
          <t xml:space="preserve">
ALQUILER DE MAQUINARIA AMARILLA</t>
        </r>
      </text>
    </comment>
    <comment ref="Q24" authorId="2" shapeId="0">
      <text>
        <r>
          <rPr>
            <b/>
            <sz val="9"/>
            <color indexed="81"/>
            <rFont val="Tahoma"/>
            <family val="2"/>
          </rPr>
          <t>YAMILE:</t>
        </r>
        <r>
          <rPr>
            <sz val="9"/>
            <color indexed="81"/>
            <rFont val="Tahoma"/>
            <family val="2"/>
          </rPr>
          <t xml:space="preserve">
CONTRATAR CON UNA ENTIDAD SIN ÁNIMO DE LUCRO - CUADRILLAS</t>
        </r>
      </text>
    </comment>
    <comment ref="AE24" authorId="2" shapeId="0">
      <text>
        <r>
          <rPr>
            <b/>
            <sz val="9"/>
            <color indexed="81"/>
            <rFont val="Tahoma"/>
            <family val="2"/>
          </rPr>
          <t>YAMILE:</t>
        </r>
        <r>
          <rPr>
            <sz val="9"/>
            <color indexed="81"/>
            <rFont val="Tahoma"/>
            <family val="2"/>
          </rPr>
          <t xml:space="preserve">
CONTRATAR CON UNA ENTIDAD SIN ÁNIMO DE LUCRO - CUADRILLAS</t>
        </r>
      </text>
    </comment>
    <comment ref="AS24" authorId="2" shapeId="0">
      <text>
        <r>
          <rPr>
            <b/>
            <sz val="9"/>
            <color indexed="81"/>
            <rFont val="Tahoma"/>
            <family val="2"/>
          </rPr>
          <t>YAMILE:</t>
        </r>
        <r>
          <rPr>
            <sz val="9"/>
            <color indexed="81"/>
            <rFont val="Tahoma"/>
            <family val="2"/>
          </rPr>
          <t xml:space="preserve">
CONTRATAR CON UNA ENTIDAD SIN ÁNIMO DE LUCRO - CUADRILLAS</t>
        </r>
      </text>
    </comment>
    <comment ref="Q25" authorId="2" shapeId="0">
      <text>
        <r>
          <rPr>
            <b/>
            <sz val="9"/>
            <color indexed="81"/>
            <rFont val="Tahoma"/>
            <family val="2"/>
          </rPr>
          <t>YAMILE:</t>
        </r>
        <r>
          <rPr>
            <sz val="9"/>
            <color indexed="81"/>
            <rFont val="Tahoma"/>
            <family val="2"/>
          </rPr>
          <t xml:space="preserve">
AUNAR ESFUERZOS  IBAL - REPOSICIÓN DE REDES DE ACUEDUCTO, ALCANTARILLADO Y ACTIVIDADES COMPLEMANTARIAS DE RECUPERACIÓN DE LAS VÍAS INTERVENIDAS
</t>
        </r>
      </text>
    </comment>
    <comment ref="AE25" authorId="2" shapeId="0">
      <text>
        <r>
          <rPr>
            <b/>
            <sz val="9"/>
            <color indexed="81"/>
            <rFont val="Tahoma"/>
            <family val="2"/>
          </rPr>
          <t>YAMILE:</t>
        </r>
        <r>
          <rPr>
            <sz val="9"/>
            <color indexed="81"/>
            <rFont val="Tahoma"/>
            <family val="2"/>
          </rPr>
          <t xml:space="preserve">
AUNAR ESFUERZOS  IBAL - REPOSICIÓN DE REDES DE ACUEDUCTO, ALCANTARILLADO Y ACTIVIDADES COMPLEMANTARIAS DE RECUPERACIÓN DE LAS VÍAS INTERVENIDAS
</t>
        </r>
      </text>
    </comment>
    <comment ref="AS25" authorId="2" shapeId="0">
      <text>
        <r>
          <rPr>
            <b/>
            <sz val="9"/>
            <color indexed="81"/>
            <rFont val="Tahoma"/>
            <family val="2"/>
          </rPr>
          <t>YAMILE:</t>
        </r>
        <r>
          <rPr>
            <sz val="9"/>
            <color indexed="81"/>
            <rFont val="Tahoma"/>
            <family val="2"/>
          </rPr>
          <t xml:space="preserve">
AUNAR ESFUERZOS  IBAL - REPOSICIÓN DE REDES DE ACUEDUCTO, ALCANTARILLADO Y ACTIVIDADES COMPLEMANTARIAS DE RECUPERACIÓN DE LAS VÍAS INTERVENIDAS
</t>
        </r>
      </text>
    </comment>
    <comment ref="X26" authorId="2" shapeId="0">
      <text>
        <r>
          <rPr>
            <b/>
            <sz val="9"/>
            <color indexed="81"/>
            <rFont val="Tahoma"/>
            <family val="2"/>
          </rPr>
          <t>YAMILE:</t>
        </r>
        <r>
          <rPr>
            <sz val="9"/>
            <color indexed="81"/>
            <rFont val="Tahoma"/>
            <family val="2"/>
          </rPr>
          <t xml:space="preserve">
ADICIONAL 02 PRORROGA 02 CTO 2143 04/07/23 INTERVENTORIA  MALLA VIAL</t>
        </r>
      </text>
    </comment>
    <comment ref="AL26" authorId="2" shapeId="0">
      <text>
        <r>
          <rPr>
            <b/>
            <sz val="9"/>
            <color indexed="81"/>
            <rFont val="Tahoma"/>
            <family val="2"/>
          </rPr>
          <t>YAMILE:</t>
        </r>
        <r>
          <rPr>
            <sz val="9"/>
            <color indexed="81"/>
            <rFont val="Tahoma"/>
            <family val="2"/>
          </rPr>
          <t xml:space="preserve">
ADICIONAL 02 PRORROGA 02 CTO 2143 04/07/23 INTERVENTORIA  MALLA VIAL</t>
        </r>
      </text>
    </comment>
    <comment ref="AZ26" authorId="2" shapeId="0">
      <text>
        <r>
          <rPr>
            <b/>
            <sz val="9"/>
            <color indexed="81"/>
            <rFont val="Tahoma"/>
            <family val="2"/>
          </rPr>
          <t>YAMILE:</t>
        </r>
        <r>
          <rPr>
            <sz val="9"/>
            <color indexed="81"/>
            <rFont val="Tahoma"/>
            <family val="2"/>
          </rPr>
          <t xml:space="preserve">
ADICIONAL 02 PRORROGA 02 CTO 2143 04/07/23 INTERVENTORIA  MALLA VIAL</t>
        </r>
      </text>
    </comment>
    <comment ref="Q27" authorId="2" shapeId="0">
      <text>
        <r>
          <rPr>
            <b/>
            <sz val="9"/>
            <color indexed="81"/>
            <rFont val="Tahoma"/>
            <family val="2"/>
          </rPr>
          <t>YAMILE:</t>
        </r>
        <r>
          <rPr>
            <sz val="9"/>
            <color indexed="81"/>
            <rFont val="Tahoma"/>
            <family val="2"/>
          </rPr>
          <t xml:space="preserve">
ADICIONAL 01 Y PRORROGA 01 AL CTO 2264 DEL 14/07/23 CONTRATACIÓN DE SERVICIO ESPECIAL DE TRANSPORTE</t>
        </r>
      </text>
    </comment>
    <comment ref="AE27" authorId="2" shapeId="0">
      <text>
        <r>
          <rPr>
            <b/>
            <sz val="9"/>
            <color indexed="81"/>
            <rFont val="Tahoma"/>
            <family val="2"/>
          </rPr>
          <t>YAMILE:</t>
        </r>
        <r>
          <rPr>
            <sz val="9"/>
            <color indexed="81"/>
            <rFont val="Tahoma"/>
            <family val="2"/>
          </rPr>
          <t xml:space="preserve">
ADICIONAL 01 Y PRORROGA 01 AL CTO 2264 DEL 14/07/23 CONTRATACIÓN DE SERVICIO ESPECIAL DE TRANSPORTE</t>
        </r>
      </text>
    </comment>
    <comment ref="AS27" authorId="2" shapeId="0">
      <text>
        <r>
          <rPr>
            <b/>
            <sz val="9"/>
            <color indexed="81"/>
            <rFont val="Tahoma"/>
            <family val="2"/>
          </rPr>
          <t>YAMILE:</t>
        </r>
        <r>
          <rPr>
            <sz val="9"/>
            <color indexed="81"/>
            <rFont val="Tahoma"/>
            <family val="2"/>
          </rPr>
          <t xml:space="preserve">
ADICIONAL 01 Y PRORROGA 01 AL CTO 2264 DEL 14/07/23 CONTRATACIÓN DE SERVICIO ESPECIAL DE TRANSPORTE</t>
        </r>
      </text>
    </comment>
    <comment ref="AE28" authorId="2" shapeId="0">
      <text>
        <r>
          <rPr>
            <b/>
            <sz val="9"/>
            <color indexed="81"/>
            <rFont val="Tahoma"/>
            <family val="2"/>
          </rPr>
          <t>YAMILE:</t>
        </r>
        <r>
          <rPr>
            <sz val="9"/>
            <color indexed="81"/>
            <rFont val="Tahoma"/>
            <family val="2"/>
          </rPr>
          <t xml:space="preserve">
CONTRATACIÓN DE SERVICIO ESPECIAL DE TRANSPORTE</t>
        </r>
      </text>
    </comment>
    <comment ref="AS28" authorId="2" shapeId="0">
      <text>
        <r>
          <rPr>
            <b/>
            <sz val="9"/>
            <color indexed="81"/>
            <rFont val="Tahoma"/>
            <family val="2"/>
          </rPr>
          <t>YAMILE:</t>
        </r>
        <r>
          <rPr>
            <sz val="9"/>
            <color indexed="81"/>
            <rFont val="Tahoma"/>
            <family val="2"/>
          </rPr>
          <t xml:space="preserve">
CONTRATACIÓN DE SERVICIO ESPECIAL DE TRANSPORTE</t>
        </r>
      </text>
    </comment>
    <comment ref="Q29" authorId="2" shapeId="0">
      <text>
        <r>
          <rPr>
            <b/>
            <sz val="9"/>
            <color indexed="81"/>
            <rFont val="Tahoma"/>
            <family val="2"/>
          </rPr>
          <t>YAMILE:</t>
        </r>
        <r>
          <rPr>
            <sz val="9"/>
            <color indexed="81"/>
            <rFont val="Tahoma"/>
            <family val="2"/>
          </rPr>
          <t xml:space="preserve">
SUMINISTROS DE REPUESTOS </t>
        </r>
      </text>
    </comment>
    <comment ref="AE29" authorId="2" shapeId="0">
      <text>
        <r>
          <rPr>
            <b/>
            <sz val="9"/>
            <color indexed="81"/>
            <rFont val="Tahoma"/>
            <family val="2"/>
          </rPr>
          <t>YAMILE:</t>
        </r>
        <r>
          <rPr>
            <sz val="9"/>
            <color indexed="81"/>
            <rFont val="Tahoma"/>
            <family val="2"/>
          </rPr>
          <t xml:space="preserve">
SUMINISTROS DE REPUESTOS </t>
        </r>
      </text>
    </comment>
    <comment ref="AS29" authorId="2" shapeId="0">
      <text>
        <r>
          <rPr>
            <b/>
            <sz val="9"/>
            <color indexed="81"/>
            <rFont val="Tahoma"/>
            <family val="2"/>
          </rPr>
          <t>YAMILE:</t>
        </r>
        <r>
          <rPr>
            <sz val="9"/>
            <color indexed="81"/>
            <rFont val="Tahoma"/>
            <family val="2"/>
          </rPr>
          <t xml:space="preserve">
SUMINISTROS DE REPUESTOS </t>
        </r>
      </text>
    </comment>
    <comment ref="X30" authorId="2" shapeId="0">
      <text>
        <r>
          <rPr>
            <b/>
            <sz val="9"/>
            <color indexed="81"/>
            <rFont val="Tahoma"/>
            <family val="2"/>
          </rPr>
          <t>YAMILE:</t>
        </r>
        <r>
          <rPr>
            <sz val="9"/>
            <color indexed="81"/>
            <rFont val="Tahoma"/>
            <family val="2"/>
          </rPr>
          <t xml:space="preserve">
$127.063.828 SUMINISTROS DE REPUESTOS 
</t>
        </r>
      </text>
    </comment>
    <comment ref="AL30" authorId="2" shapeId="0">
      <text>
        <r>
          <rPr>
            <b/>
            <sz val="9"/>
            <color indexed="81"/>
            <rFont val="Tahoma"/>
            <family val="2"/>
          </rPr>
          <t>YAMILE:</t>
        </r>
        <r>
          <rPr>
            <sz val="9"/>
            <color indexed="81"/>
            <rFont val="Tahoma"/>
            <family val="2"/>
          </rPr>
          <t xml:space="preserve">
SUMINISTROS DE REPUESTOS </t>
        </r>
      </text>
    </comment>
    <comment ref="AZ30" authorId="2" shapeId="0">
      <text>
        <r>
          <rPr>
            <b/>
            <sz val="9"/>
            <color indexed="81"/>
            <rFont val="Tahoma"/>
            <family val="2"/>
          </rPr>
          <t>YAMILE:</t>
        </r>
        <r>
          <rPr>
            <sz val="9"/>
            <color indexed="81"/>
            <rFont val="Tahoma"/>
            <family val="2"/>
          </rPr>
          <t xml:space="preserve">
SUMINISTROS DE REPUESTOS </t>
        </r>
      </text>
    </comment>
    <comment ref="Q31" authorId="2" shapeId="0">
      <text>
        <r>
          <rPr>
            <b/>
            <sz val="9"/>
            <color indexed="81"/>
            <rFont val="Tahoma"/>
            <family val="2"/>
          </rPr>
          <t>YAMILE:</t>
        </r>
        <r>
          <rPr>
            <sz val="9"/>
            <color indexed="81"/>
            <rFont val="Tahoma"/>
            <family val="2"/>
          </rPr>
          <t xml:space="preserve">
OPS</t>
        </r>
      </text>
    </comment>
    <comment ref="AE31" authorId="2" shapeId="0">
      <text>
        <r>
          <rPr>
            <b/>
            <sz val="9"/>
            <color indexed="81"/>
            <rFont val="Tahoma"/>
            <family val="2"/>
          </rPr>
          <t>YAMILE:</t>
        </r>
        <r>
          <rPr>
            <sz val="9"/>
            <color indexed="81"/>
            <rFont val="Tahoma"/>
            <family val="2"/>
          </rPr>
          <t xml:space="preserve">
OPS</t>
        </r>
      </text>
    </comment>
    <comment ref="AS31" authorId="2" shapeId="0">
      <text>
        <r>
          <rPr>
            <b/>
            <sz val="9"/>
            <color indexed="81"/>
            <rFont val="Tahoma"/>
            <family val="2"/>
          </rPr>
          <t>YAMILE:</t>
        </r>
        <r>
          <rPr>
            <sz val="9"/>
            <color indexed="81"/>
            <rFont val="Tahoma"/>
            <family val="2"/>
          </rPr>
          <t xml:space="preserve">
OPS</t>
        </r>
      </text>
    </comment>
    <comment ref="Q32" authorId="2" shapeId="0">
      <text>
        <r>
          <rPr>
            <b/>
            <sz val="9"/>
            <color indexed="81"/>
            <rFont val="Tahoma"/>
            <family val="2"/>
          </rPr>
          <t>YAMILE:</t>
        </r>
        <r>
          <rPr>
            <sz val="9"/>
            <color indexed="81"/>
            <rFont val="Tahoma"/>
            <family val="2"/>
          </rPr>
          <t xml:space="preserve">
OPS</t>
        </r>
      </text>
    </comment>
    <comment ref="AE32" authorId="2" shapeId="0">
      <text>
        <r>
          <rPr>
            <b/>
            <sz val="9"/>
            <color indexed="81"/>
            <rFont val="Tahoma"/>
            <family val="2"/>
          </rPr>
          <t>YAMILE:</t>
        </r>
        <r>
          <rPr>
            <sz val="9"/>
            <color indexed="81"/>
            <rFont val="Tahoma"/>
            <family val="2"/>
          </rPr>
          <t xml:space="preserve">
OPS</t>
        </r>
      </text>
    </comment>
    <comment ref="AS32" authorId="2" shapeId="0">
      <text>
        <r>
          <rPr>
            <b/>
            <sz val="9"/>
            <color indexed="81"/>
            <rFont val="Tahoma"/>
            <family val="2"/>
          </rPr>
          <t>YAMILE:</t>
        </r>
        <r>
          <rPr>
            <sz val="9"/>
            <color indexed="81"/>
            <rFont val="Tahoma"/>
            <family val="2"/>
          </rPr>
          <t xml:space="preserve">
OPS</t>
        </r>
      </text>
    </comment>
    <comment ref="X42" authorId="2" shapeId="0">
      <text>
        <r>
          <rPr>
            <b/>
            <sz val="9"/>
            <color indexed="81"/>
            <rFont val="Tahoma"/>
            <family val="2"/>
          </rPr>
          <t>YAMILE:</t>
        </r>
        <r>
          <rPr>
            <sz val="9"/>
            <color indexed="81"/>
            <rFont val="Tahoma"/>
            <family val="2"/>
          </rPr>
          <t xml:space="preserve">
ESTUDIOS Y DISEÑOS  OBRAS DE CONTENCIÓN Y CONSERVACIÓN DE LOS TRAMOS VIALES UBICADOS EN LA ENTRADA AL BARRIO CIUDAD LUZ EN LA AV. PEDRO TAFUR Y LA AV. FERROCARRIL A LA ALTURA DE LA CALLE 35 </t>
        </r>
      </text>
    </comment>
    <comment ref="AL42" authorId="2" shapeId="0">
      <text>
        <r>
          <rPr>
            <b/>
            <sz val="9"/>
            <color indexed="81"/>
            <rFont val="Tahoma"/>
            <family val="2"/>
          </rPr>
          <t>YAMILE:</t>
        </r>
        <r>
          <rPr>
            <sz val="9"/>
            <color indexed="81"/>
            <rFont val="Tahoma"/>
            <family val="2"/>
          </rPr>
          <t xml:space="preserve">
ESTUDIOS Y DISEÑOS  OBRAS DE CONTENCIÓN Y CONSERVACIÓN DE LOS TRAMOS VIALES UBICADOS EN LA ENTRADA AL BARRIO CIUDAD LUZ EN LA AV. PEDRO TAFUR Y LA AV. FERROCARRIL A LA ALTURA DE LA CALLE 35 </t>
        </r>
      </text>
    </comment>
    <comment ref="AZ42" authorId="2" shapeId="0">
      <text>
        <r>
          <rPr>
            <b/>
            <sz val="9"/>
            <color indexed="81"/>
            <rFont val="Tahoma"/>
            <family val="2"/>
          </rPr>
          <t>YAMILE:</t>
        </r>
        <r>
          <rPr>
            <sz val="9"/>
            <color indexed="81"/>
            <rFont val="Tahoma"/>
            <family val="2"/>
          </rPr>
          <t xml:space="preserve">
ESTUDIOS Y DISEÑOS  OBRAS DE CONTENCIÓN Y CONSERVACIÓN DE LOS TRAMOS VIALES UBICADOS EN LA ENTRADA AL BARRIO CIUDAD LUZ EN LA AV. PEDRO TAFUR Y LA AV. FERROCARRIL A LA ALTURA DE LA CALLE 35 </t>
        </r>
      </text>
    </comment>
    <comment ref="Q54" authorId="2" shapeId="0">
      <text>
        <r>
          <rPr>
            <b/>
            <sz val="9"/>
            <color indexed="81"/>
            <rFont val="Tahoma"/>
            <family val="2"/>
          </rPr>
          <t>YAMILE:</t>
        </r>
        <r>
          <rPr>
            <sz val="9"/>
            <color indexed="81"/>
            <rFont val="Tahoma"/>
            <family val="2"/>
          </rPr>
          <t xml:space="preserve">
PAGO DE PASIVOS EXIGIBLES - VIGENCIAS EXPIRADAS CTO 2319 DEL 17/12/20 COLISEO MAYOR </t>
        </r>
      </text>
    </comment>
    <comment ref="AE54" authorId="2" shapeId="0">
      <text>
        <r>
          <rPr>
            <b/>
            <sz val="9"/>
            <color indexed="81"/>
            <rFont val="Tahoma"/>
            <family val="2"/>
          </rPr>
          <t>YAMILE:</t>
        </r>
        <r>
          <rPr>
            <sz val="9"/>
            <color indexed="81"/>
            <rFont val="Tahoma"/>
            <family val="2"/>
          </rPr>
          <t xml:space="preserve">
PAGO DE PASIVOS EXIGIBLES - VIGENCIAS EXPIRADAS CTO 2319 DEL 17/12/20 COLISEO MAYOR </t>
        </r>
      </text>
    </comment>
    <comment ref="AS54" authorId="2" shapeId="0">
      <text>
        <r>
          <rPr>
            <b/>
            <sz val="9"/>
            <color indexed="81"/>
            <rFont val="Tahoma"/>
            <family val="2"/>
          </rPr>
          <t>YAMILE:</t>
        </r>
        <r>
          <rPr>
            <sz val="9"/>
            <color indexed="81"/>
            <rFont val="Tahoma"/>
            <family val="2"/>
          </rPr>
          <t xml:space="preserve">
PAGO DE PASIVOS EXIGIBLES - VIGENCIAS EXPIRADAS CTO 2319 DEL 17/12/20 COLISEO MAYOR </t>
        </r>
      </text>
    </comment>
    <comment ref="Q55" authorId="2" shapeId="0">
      <text>
        <r>
          <rPr>
            <b/>
            <sz val="9"/>
            <color indexed="81"/>
            <rFont val="Tahoma"/>
            <family val="2"/>
          </rPr>
          <t>YAMILE:</t>
        </r>
        <r>
          <rPr>
            <sz val="9"/>
            <color indexed="81"/>
            <rFont val="Tahoma"/>
            <family val="2"/>
          </rPr>
          <t xml:space="preserve">
:
PAGO DE PASIVOS EXIGIBLES - VIGENCIAS EXPIRADAS CTO 2319 DEL 17/12/20 COLISEO MAYOR </t>
        </r>
      </text>
    </comment>
    <comment ref="AE55" authorId="2" shapeId="0">
      <text>
        <r>
          <rPr>
            <b/>
            <sz val="9"/>
            <color indexed="81"/>
            <rFont val="Tahoma"/>
            <family val="2"/>
          </rPr>
          <t>YAMILE:</t>
        </r>
        <r>
          <rPr>
            <sz val="9"/>
            <color indexed="81"/>
            <rFont val="Tahoma"/>
            <family val="2"/>
          </rPr>
          <t xml:space="preserve">
:
PAGO DE PASIVOS EXIGIBLES - VIGENCIAS EXPIRADAS CTO 2319 DEL 17/12/20 COLISEO MAYOR </t>
        </r>
      </text>
    </comment>
    <comment ref="AS55" authorId="2" shapeId="0">
      <text>
        <r>
          <rPr>
            <b/>
            <sz val="9"/>
            <color indexed="81"/>
            <rFont val="Tahoma"/>
            <family val="2"/>
          </rPr>
          <t>YAMILE:</t>
        </r>
        <r>
          <rPr>
            <sz val="9"/>
            <color indexed="81"/>
            <rFont val="Tahoma"/>
            <family val="2"/>
          </rPr>
          <t xml:space="preserve">
:
PAGO DE PASIVOS EXIGIBLES - VIGENCIAS EXPIRADAS CTO 2319 DEL 17/12/20 COLISEO MAYOR </t>
        </r>
      </text>
    </comment>
    <comment ref="X56" authorId="2" shapeId="0">
      <text>
        <r>
          <rPr>
            <b/>
            <sz val="9"/>
            <color indexed="81"/>
            <rFont val="Tahoma"/>
            <family val="2"/>
          </rPr>
          <t>YAMILE:</t>
        </r>
        <r>
          <rPr>
            <sz val="9"/>
            <color indexed="81"/>
            <rFont val="Tahoma"/>
            <family val="2"/>
          </rPr>
          <t xml:space="preserve">
PAGO DE PASIVOS EXIGIBLES - VIGENCIAS EXPIRADAS  CTO 2724 07/10/21 INTERVENTORIA  BMX </t>
        </r>
      </text>
    </comment>
    <comment ref="AL56" authorId="2" shapeId="0">
      <text>
        <r>
          <rPr>
            <b/>
            <sz val="9"/>
            <color indexed="81"/>
            <rFont val="Tahoma"/>
            <family val="2"/>
          </rPr>
          <t>YAMILE:</t>
        </r>
        <r>
          <rPr>
            <sz val="9"/>
            <color indexed="81"/>
            <rFont val="Tahoma"/>
            <family val="2"/>
          </rPr>
          <t xml:space="preserve">
PAGO DE PASIVOS EXIGIBLES - VIGENCIAS EXPIRADAS  CTO 2724 07/10/21 INTERVENTORIA  BMX </t>
        </r>
      </text>
    </comment>
    <comment ref="AZ56" authorId="2" shapeId="0">
      <text>
        <r>
          <rPr>
            <b/>
            <sz val="9"/>
            <color indexed="81"/>
            <rFont val="Tahoma"/>
            <family val="2"/>
          </rPr>
          <t>YAMILE:</t>
        </r>
        <r>
          <rPr>
            <sz val="9"/>
            <color indexed="81"/>
            <rFont val="Tahoma"/>
            <family val="2"/>
          </rPr>
          <t xml:space="preserve">
PAGO DE PASIVOS EXIGIBLES - VIGENCIAS EXPIRADAS  CTO 2724 07/10/21 INTERVENTORIA  BMX </t>
        </r>
      </text>
    </comment>
    <comment ref="Q57" authorId="2" shapeId="0">
      <text>
        <r>
          <rPr>
            <b/>
            <sz val="9"/>
            <color indexed="81"/>
            <rFont val="Tahoma"/>
            <family val="2"/>
          </rPr>
          <t>YAMILE:</t>
        </r>
        <r>
          <rPr>
            <sz val="9"/>
            <color indexed="81"/>
            <rFont val="Tahoma"/>
            <family val="2"/>
          </rPr>
          <t xml:space="preserve">
PAGO DE PASIVOS EXIGIBLES - VIGENCIAS EXPIRADAS  CTO 1453 21/05/21 INTERVENTORIA COMPLEJO DE RAQUETAS</t>
        </r>
      </text>
    </comment>
    <comment ref="AE57" authorId="2" shapeId="0">
      <text>
        <r>
          <rPr>
            <b/>
            <sz val="9"/>
            <color indexed="81"/>
            <rFont val="Tahoma"/>
            <family val="2"/>
          </rPr>
          <t>YAMILE:</t>
        </r>
        <r>
          <rPr>
            <sz val="9"/>
            <color indexed="81"/>
            <rFont val="Tahoma"/>
            <family val="2"/>
          </rPr>
          <t xml:space="preserve">
PAGO DE PASIVOS EXIGIBLES - VIGENCIAS EXPIRADAS  CTO 1453 21/05/21 INTERVENTORIA COMPLEJO DE RAQUETAS</t>
        </r>
      </text>
    </comment>
    <comment ref="AS57" authorId="2" shapeId="0">
      <text>
        <r>
          <rPr>
            <b/>
            <sz val="9"/>
            <color indexed="81"/>
            <rFont val="Tahoma"/>
            <family val="2"/>
          </rPr>
          <t>YAMILE:</t>
        </r>
        <r>
          <rPr>
            <sz val="9"/>
            <color indexed="81"/>
            <rFont val="Tahoma"/>
            <family val="2"/>
          </rPr>
          <t xml:space="preserve">
PAGO DE PASIVOS EXIGIBLES - VIGENCIAS EXPIRADAS  CTO 1453 21/05/21 INTERVENTORIA COMPLEJO DE RAQUETAS</t>
        </r>
      </text>
    </comment>
    <comment ref="Z58" authorId="2" shapeId="0">
      <text>
        <r>
          <rPr>
            <b/>
            <sz val="9"/>
            <color indexed="81"/>
            <rFont val="Tahoma"/>
            <family val="2"/>
          </rPr>
          <t>YAMILE:</t>
        </r>
        <r>
          <rPr>
            <sz val="9"/>
            <color indexed="81"/>
            <rFont val="Tahoma"/>
            <family val="2"/>
          </rPr>
          <t xml:space="preserve">
ADICIONAL 01 PRORROGA 01 CTO 1511  DEL 23/04/24 INTERVENTORIA TECNICA, ADMINISTRATIVA, FINANCIERA Y AMBIENTAL Y JURIDICA AL PROYECTO “REALIZAR LAS OBRAS CIVILES PARA EL MEJORAMIENTO, ADECUACION, MANTENIMIENTO Y CONSTRUCCION DE COMPLEJO ACUATICO RECREODEPORTIVO UBICADO EN EL PARQUE DEPORTIVO DEL MUNICIPIO DE IBAGUE</t>
        </r>
      </text>
    </comment>
    <comment ref="AN58" authorId="2" shapeId="0">
      <text>
        <r>
          <rPr>
            <b/>
            <sz val="9"/>
            <color indexed="81"/>
            <rFont val="Tahoma"/>
            <family val="2"/>
          </rPr>
          <t>YAMILE:</t>
        </r>
        <r>
          <rPr>
            <sz val="9"/>
            <color indexed="81"/>
            <rFont val="Tahoma"/>
            <family val="2"/>
          </rPr>
          <t xml:space="preserve">
ADICIONAL 01 PRORROGA 01 CTO 1511  DEL 23/04/24 INTERVENTORIA TECNICA, ADMINISTRATIVA, FINANCIERA Y AMBIENTAL Y JURIDICA AL PROYECTO “REALIZAR LAS OBRAS CIVILES PARA EL MEJORAMIENTO, ADECUACION, MANTENIMIENTO Y CONSTRUCCION DE COMPLEJO ACUATICO RECREODEPORTIVO UBICADO EN EL PARQUE DEPORTIVO DEL MUNICIPIO DE IBAGUE</t>
        </r>
      </text>
    </comment>
    <comment ref="Q59" authorId="2" shapeId="0">
      <text>
        <r>
          <rPr>
            <b/>
            <sz val="9"/>
            <color indexed="81"/>
            <rFont val="Tahoma"/>
            <family val="2"/>
          </rPr>
          <t>YAMILE:</t>
        </r>
        <r>
          <rPr>
            <sz val="9"/>
            <color indexed="81"/>
            <rFont val="Tahoma"/>
            <family val="2"/>
          </rPr>
          <t xml:space="preserve">
ADICIONAL 01 PRORROGA 01 CTO 1511  DEL 23/04/24 INTERVENTORIA COMPLEJO ACUATICO </t>
        </r>
      </text>
    </comment>
    <comment ref="Q60" authorId="2" shapeId="0">
      <text>
        <r>
          <rPr>
            <b/>
            <sz val="9"/>
            <color indexed="81"/>
            <rFont val="Tahoma"/>
            <family val="2"/>
          </rPr>
          <t>YAMILE:</t>
        </r>
        <r>
          <rPr>
            <sz val="9"/>
            <color indexed="81"/>
            <rFont val="Tahoma"/>
            <family val="2"/>
          </rPr>
          <t xml:space="preserve">
INTERVENTORIA COMPLEJO ACUATICO </t>
        </r>
      </text>
    </comment>
    <comment ref="Z61" authorId="2" shapeId="0">
      <text>
        <r>
          <rPr>
            <b/>
            <sz val="9"/>
            <color indexed="81"/>
            <rFont val="Tahoma"/>
            <family val="2"/>
          </rPr>
          <t>YAMILE:</t>
        </r>
        <r>
          <rPr>
            <sz val="9"/>
            <color indexed="81"/>
            <rFont val="Tahoma"/>
            <family val="2"/>
          </rPr>
          <t xml:space="preserve">
OBRAS COMPLEJO ACUATICO </t>
        </r>
      </text>
    </comment>
    <comment ref="X62" authorId="2" shapeId="0">
      <text>
        <r>
          <rPr>
            <b/>
            <sz val="9"/>
            <color indexed="81"/>
            <rFont val="Tahoma"/>
            <family val="2"/>
          </rPr>
          <t>YAMILE:</t>
        </r>
        <r>
          <rPr>
            <sz val="9"/>
            <color indexed="81"/>
            <rFont val="Tahoma"/>
            <family val="2"/>
          </rPr>
          <t xml:space="preserve">
OBRAS COMPLEJO ACUATICO </t>
        </r>
      </text>
    </comment>
    <comment ref="Q63" authorId="2" shapeId="0">
      <text>
        <r>
          <rPr>
            <b/>
            <sz val="9"/>
            <color indexed="81"/>
            <rFont val="Tahoma"/>
            <family val="2"/>
          </rPr>
          <t>YAMILE:</t>
        </r>
        <r>
          <rPr>
            <sz val="9"/>
            <color indexed="81"/>
            <rFont val="Tahoma"/>
            <family val="2"/>
          </rPr>
          <t xml:space="preserve">
ADICIONAL 01 PRORROGA 08 CTO 2430 DEL 01/06/22  CONSTRUCCIÓN DE LA NUEVA GRADERÍA Y ADECUACIONES ARQUITECTÓNICAS PARA EL COMPLEJO DE PISCINAS DE LA UNIDAD DEPORTIVA LA 42 EN EL MUNICIPIO DE IBAGUÉ, DEPARTAMENTO DEL TOLIMA</t>
        </r>
      </text>
    </comment>
    <comment ref="AE63" authorId="2" shapeId="0">
      <text>
        <r>
          <rPr>
            <b/>
            <sz val="9"/>
            <color indexed="81"/>
            <rFont val="Tahoma"/>
            <family val="2"/>
          </rPr>
          <t>YAMILE:</t>
        </r>
        <r>
          <rPr>
            <sz val="9"/>
            <color indexed="81"/>
            <rFont val="Tahoma"/>
            <family val="2"/>
          </rPr>
          <t xml:space="preserve">
ADICIONAL 01 PRORROGA 08 CTO 2430 DEL 01/06/22  CONSTRUCCIÓN DE LA NUEVA GRADERÍA Y ADECUACIONES ARQUITECTÓNICAS PARA EL COMPLEJO DE PISCINAS DE LA UNIDAD DEPORTIVA LA 42 EN EL MUNICIPIO DE IBAGUÉ, DEPARTAMENTO DEL TOLIMA</t>
        </r>
      </text>
    </comment>
    <comment ref="Z64" authorId="2" shapeId="0">
      <text>
        <r>
          <rPr>
            <b/>
            <sz val="9"/>
            <color indexed="81"/>
            <rFont val="Tahoma"/>
            <family val="2"/>
          </rPr>
          <t>YAMILE:</t>
        </r>
        <r>
          <rPr>
            <sz val="9"/>
            <color indexed="81"/>
            <rFont val="Tahoma"/>
            <family val="2"/>
          </rPr>
          <t xml:space="preserve">
PAGO DE PASIVOS EXIGIBLES - VIGENCIAS EXPIRADAS CTO  2430 DEL 01/06/2022  CONSTRUCCIÓN DE LA NUEVA GRADERÍA Y ADECUACIONES ARQUITECTÓNICAS PARA EL COMPLEJO DE PISCINAS DE LA UNIDAD DEPORTIVA LA 42 EN EL MUNICIPIO DE IBAGUÉ, DEPARTAMENTO DEL TOLIMA</t>
        </r>
      </text>
    </comment>
    <comment ref="Z65" authorId="2" shapeId="0">
      <text>
        <r>
          <rPr>
            <b/>
            <sz val="9"/>
            <color indexed="81"/>
            <rFont val="Tahoma"/>
            <family val="2"/>
          </rPr>
          <t>YAMILE:</t>
        </r>
        <r>
          <rPr>
            <sz val="9"/>
            <color indexed="81"/>
            <rFont val="Tahoma"/>
            <family val="2"/>
          </rPr>
          <t xml:space="preserve">
ADICIONAL 06 PRORROGA 07 AL CTO 2444 01/07/22 INTERVENTORIA TECNICA, ADMINISTRATIVA, FINANCIERA Y AMBIENTAL Y JURIDICA A LA CONSTRUCCIÓN DE LA NUEVA GRADERÍA Y ADECUACIÓNES ARQUITECTÓNICAS PARA EL COMPLEJO DE PISCINAS DE LA UNIDAD DEPORTIVA LA 42 EN EL MUNICIPIO DE IBAGUÉ, DEPARTAMENTO DEL TOLIMA</t>
        </r>
      </text>
    </comment>
    <comment ref="AN65" authorId="2" shapeId="0">
      <text>
        <r>
          <rPr>
            <b/>
            <sz val="9"/>
            <color indexed="81"/>
            <rFont val="Tahoma"/>
            <family val="2"/>
          </rPr>
          <t>YAMILE:</t>
        </r>
        <r>
          <rPr>
            <sz val="9"/>
            <color indexed="81"/>
            <rFont val="Tahoma"/>
            <family val="2"/>
          </rPr>
          <t xml:space="preserve">
ADICIONAL 06 PRORROGA 07 AL CTO 2444 01/07/22 INTERVENTORIA TECNICA, ADMINISTRATIVA, FINANCIERA Y AMBIENTAL Y JURIDICA A LA CONSTRUCCIÓN DE LA NUEVA GRADERÍA Y ADECUACIÓNES ARQUITECTÓNICAS PARA EL COMPLEJO DE PISCINAS DE LA UNIDAD DEPORTIVA LA 42 EN EL MUNICIPIO DE IBAGUÉ, DEPARTAMENTO DEL TOLIMA</t>
        </r>
      </text>
    </comment>
    <comment ref="X66" authorId="2" shapeId="0">
      <text>
        <r>
          <rPr>
            <b/>
            <sz val="9"/>
            <color indexed="81"/>
            <rFont val="Tahoma"/>
            <family val="2"/>
          </rPr>
          <t>YAMILE:</t>
        </r>
        <r>
          <rPr>
            <sz val="9"/>
            <color indexed="81"/>
            <rFont val="Tahoma"/>
            <family val="2"/>
          </rPr>
          <t xml:space="preserve">
ADICIONAL 01 PRORROGA 08 CTO 2430 DEL 01/06/22  CONSTRUCCIÓN DE LA NUEVA GRADERÍA Y ADECUACIONES ARQUITECTÓNICAS PARA EL COMPLEJO DE PISCINAS DE LA UNIDAD DEPORTIVA LA 42 EN EL MUNICIPIO DE IBAGUÉ, DEPARTAMENTO DEL TOLIMA</t>
        </r>
      </text>
    </comment>
    <comment ref="AL66" authorId="2" shapeId="0">
      <text>
        <r>
          <rPr>
            <b/>
            <sz val="9"/>
            <color indexed="81"/>
            <rFont val="Tahoma"/>
            <family val="2"/>
          </rPr>
          <t>YAMILE:</t>
        </r>
        <r>
          <rPr>
            <sz val="9"/>
            <color indexed="81"/>
            <rFont val="Tahoma"/>
            <family val="2"/>
          </rPr>
          <t xml:space="preserve">
ADICIONAL 01 PRORROGA 08 CTO 2430 DEL 01/06/22  CONSTRUCCIÓN DE LA NUEVA GRADERÍA Y ADECUACIONES ARQUITECTÓNICAS PARA EL COMPLEJO DE PISCINAS DE LA UNIDAD DEPORTIVA LA 42 EN EL MUNICIPIO DE IBAGUÉ, DEPARTAMENTO DEL TOLIMA</t>
        </r>
      </text>
    </comment>
    <comment ref="AZ66" authorId="2" shapeId="0">
      <text>
        <r>
          <rPr>
            <b/>
            <sz val="9"/>
            <color indexed="81"/>
            <rFont val="Tahoma"/>
            <family val="2"/>
          </rPr>
          <t>YAMILE:</t>
        </r>
        <r>
          <rPr>
            <sz val="9"/>
            <color indexed="81"/>
            <rFont val="Tahoma"/>
            <family val="2"/>
          </rPr>
          <t xml:space="preserve">
ADICIONAL 01 PRORROGA 08 CTO 2430 DEL 01/06/22  CONSTRUCCIÓN DE LA NUEVA GRADERÍA Y ADECUACIONES ARQUITECTÓNICAS PARA EL COMPLEJO DE PISCINAS DE LA UNIDAD DEPORTIVA LA 42 EN EL MUNICIPIO DE IBAGUÉ, DEPARTAMENTO DEL TOLIMA</t>
        </r>
      </text>
    </comment>
    <comment ref="Q67" authorId="2" shapeId="0">
      <text>
        <r>
          <rPr>
            <b/>
            <sz val="9"/>
            <color indexed="81"/>
            <rFont val="Tahoma"/>
            <family val="2"/>
          </rPr>
          <t>YAMILE:</t>
        </r>
        <r>
          <rPr>
            <sz val="9"/>
            <color indexed="81"/>
            <rFont val="Tahoma"/>
            <family val="2"/>
          </rPr>
          <t xml:space="preserve">
ADICIONAL 01 PRORROGA 08 CTO 2430 DEL 01/06/22  UNIDAD DEPORTIVA LA 42 EN EL </t>
        </r>
      </text>
    </comment>
    <comment ref="AE67" authorId="2" shapeId="0">
      <text>
        <r>
          <rPr>
            <b/>
            <sz val="9"/>
            <color indexed="81"/>
            <rFont val="Tahoma"/>
            <family val="2"/>
          </rPr>
          <t>YAMILE:</t>
        </r>
        <r>
          <rPr>
            <sz val="9"/>
            <color indexed="81"/>
            <rFont val="Tahoma"/>
            <family val="2"/>
          </rPr>
          <t xml:space="preserve">
ADICIONAL 01 PRORROGA 08 CTO 2430 DEL 01/06/22  UNIDAD DEPORTIVA LA 42 EN EL </t>
        </r>
      </text>
    </comment>
    <comment ref="AS67" authorId="2" shapeId="0">
      <text>
        <r>
          <rPr>
            <b/>
            <sz val="9"/>
            <color indexed="81"/>
            <rFont val="Tahoma"/>
            <family val="2"/>
          </rPr>
          <t>YAMILE:</t>
        </r>
        <r>
          <rPr>
            <sz val="9"/>
            <color indexed="81"/>
            <rFont val="Tahoma"/>
            <family val="2"/>
          </rPr>
          <t xml:space="preserve">
ADICIONAL 01 PRORROGA 08 CTO 2430 DEL 01/06/22  UNIDAD DEPORTIVA LA 42 EN EL </t>
        </r>
      </text>
    </comment>
    <comment ref="Q68" authorId="2" shapeId="0">
      <text>
        <r>
          <rPr>
            <b/>
            <sz val="9"/>
            <color indexed="81"/>
            <rFont val="Tahoma"/>
            <family val="2"/>
          </rPr>
          <t>YAMILE:</t>
        </r>
        <r>
          <rPr>
            <sz val="9"/>
            <color indexed="81"/>
            <rFont val="Tahoma"/>
            <family val="2"/>
          </rPr>
          <t xml:space="preserve">
ADICIONAL 07 PRORROGA 08 AL CTO 2444 01/07/22 INTERVENTORIA PISCINAS DE LA UNIDAD DEPORTIVA LA 42 </t>
        </r>
      </text>
    </comment>
    <comment ref="AE68" authorId="2" shapeId="0">
      <text>
        <r>
          <rPr>
            <b/>
            <sz val="9"/>
            <color indexed="81"/>
            <rFont val="Tahoma"/>
            <family val="2"/>
          </rPr>
          <t>YAMILE:</t>
        </r>
        <r>
          <rPr>
            <sz val="9"/>
            <color indexed="81"/>
            <rFont val="Tahoma"/>
            <family val="2"/>
          </rPr>
          <t xml:space="preserve">
ADICIONAL 07 PRORROGA 08 AL CTO 2444 01/07/22 INTERVENTORIA PISCINAS DE LA UNIDAD DEPORTIVA LA 42 </t>
        </r>
      </text>
    </comment>
    <comment ref="AS68" authorId="2" shapeId="0">
      <text>
        <r>
          <rPr>
            <b/>
            <sz val="9"/>
            <color indexed="81"/>
            <rFont val="Tahoma"/>
            <family val="2"/>
          </rPr>
          <t>YAMILE:</t>
        </r>
        <r>
          <rPr>
            <sz val="9"/>
            <color indexed="81"/>
            <rFont val="Tahoma"/>
            <family val="2"/>
          </rPr>
          <t xml:space="preserve">
ADICIONAL 07 PRORROGA 08 AL CTO 2444 01/07/22 INTERVENTORIA PISCINAS DE LA UNIDAD DEPORTIVA LA 42 </t>
        </r>
      </text>
    </comment>
    <comment ref="X71" authorId="2" shapeId="0">
      <text>
        <r>
          <rPr>
            <b/>
            <sz val="9"/>
            <color indexed="81"/>
            <rFont val="Tahoma"/>
            <family val="2"/>
          </rPr>
          <t>YAMILE:</t>
        </r>
        <r>
          <rPr>
            <sz val="9"/>
            <color indexed="81"/>
            <rFont val="Tahoma"/>
            <family val="2"/>
          </rPr>
          <t xml:space="preserve">
ADICIONAL 01 PRORROGA 04 CTO 3022 DEL 28/11/23 INTERVENTORIA ESPACIOS DEPORTIVOS </t>
        </r>
      </text>
    </comment>
    <comment ref="AL71" authorId="2" shapeId="0">
      <text>
        <r>
          <rPr>
            <b/>
            <sz val="9"/>
            <color indexed="81"/>
            <rFont val="Tahoma"/>
            <family val="2"/>
          </rPr>
          <t>YAMILE:</t>
        </r>
        <r>
          <rPr>
            <sz val="9"/>
            <color indexed="81"/>
            <rFont val="Tahoma"/>
            <family val="2"/>
          </rPr>
          <t xml:space="preserve">
ADICIONAL 01 PRORROGA 04 CTO 3022 DEL 28/11/23 INTERVENTORIA ESPACIOS DEPORTIVOS </t>
        </r>
      </text>
    </comment>
    <comment ref="AZ71" authorId="2" shapeId="0">
      <text>
        <r>
          <rPr>
            <b/>
            <sz val="9"/>
            <color indexed="81"/>
            <rFont val="Tahoma"/>
            <family val="2"/>
          </rPr>
          <t>YAMILE:</t>
        </r>
        <r>
          <rPr>
            <sz val="9"/>
            <color indexed="81"/>
            <rFont val="Tahoma"/>
            <family val="2"/>
          </rPr>
          <t xml:space="preserve">
ADICIONAL 01 PRORROGA 04 CTO 3022 DEL 28/11/23 INTERVENTORIA ESPACIOS DEPORTIVOS </t>
        </r>
      </text>
    </comment>
    <comment ref="AB72" authorId="2" shapeId="0">
      <text>
        <r>
          <rPr>
            <b/>
            <sz val="9"/>
            <color indexed="81"/>
            <rFont val="Tahoma"/>
            <family val="2"/>
          </rPr>
          <t>YAMILE:</t>
        </r>
        <r>
          <rPr>
            <sz val="9"/>
            <color indexed="81"/>
            <rFont val="Tahoma"/>
            <family val="2"/>
          </rPr>
          <t xml:space="preserve">
PAGO DE PASIVOS EXIGIBLES - VIGENCIAS EXPIRADAS  CTO 2396 23/03/22 SACUDETE </t>
        </r>
      </text>
    </comment>
    <comment ref="AP72" authorId="2" shapeId="0">
      <text>
        <r>
          <rPr>
            <b/>
            <sz val="9"/>
            <color indexed="81"/>
            <rFont val="Tahoma"/>
            <family val="2"/>
          </rPr>
          <t>YAMILE:</t>
        </r>
        <r>
          <rPr>
            <sz val="9"/>
            <color indexed="81"/>
            <rFont val="Tahoma"/>
            <family val="2"/>
          </rPr>
          <t xml:space="preserve">
PAGO DE PASIVOS EXIGIBLES - VIGENCIAS EXPIRADAS  CTO 2396 23/03/22 SACUDETE </t>
        </r>
      </text>
    </comment>
    <comment ref="BD72" authorId="2" shapeId="0">
      <text>
        <r>
          <rPr>
            <b/>
            <sz val="9"/>
            <color indexed="81"/>
            <rFont val="Tahoma"/>
            <family val="2"/>
          </rPr>
          <t>YAMILE:</t>
        </r>
        <r>
          <rPr>
            <sz val="9"/>
            <color indexed="81"/>
            <rFont val="Tahoma"/>
            <family val="2"/>
          </rPr>
          <t xml:space="preserve">
PAGO DE PASIVOS EXIGIBLES - VIGENCIAS EXPIRADAS  CTO 2396 23/03/22 SACUDETE </t>
        </r>
      </text>
    </comment>
    <comment ref="Q73" authorId="2" shapeId="0">
      <text>
        <r>
          <rPr>
            <b/>
            <sz val="9"/>
            <color indexed="81"/>
            <rFont val="Tahoma"/>
            <family val="2"/>
          </rPr>
          <t>YAMILE:</t>
        </r>
        <r>
          <rPr>
            <sz val="9"/>
            <color indexed="81"/>
            <rFont val="Tahoma"/>
            <family val="2"/>
          </rPr>
          <t xml:space="preserve">
ADICIONAL 02 PRORROGA 06 CTO 2407 DEL 04/05/23 INTERVENTORIA  SACUDETE </t>
        </r>
      </text>
    </comment>
    <comment ref="AE73" authorId="2" shapeId="0">
      <text>
        <r>
          <rPr>
            <b/>
            <sz val="9"/>
            <color indexed="81"/>
            <rFont val="Tahoma"/>
            <family val="2"/>
          </rPr>
          <t>YAMILE:</t>
        </r>
        <r>
          <rPr>
            <sz val="9"/>
            <color indexed="81"/>
            <rFont val="Tahoma"/>
            <family val="2"/>
          </rPr>
          <t xml:space="preserve">
ADICIONAL 02 PRORROGA 06 CTO 2407 DEL 04/05/23 INTERVENTORIA  SACUDETE </t>
        </r>
      </text>
    </comment>
    <comment ref="AS73" authorId="2" shapeId="0">
      <text>
        <r>
          <rPr>
            <b/>
            <sz val="9"/>
            <color indexed="81"/>
            <rFont val="Tahoma"/>
            <family val="2"/>
          </rPr>
          <t>YAMILE:</t>
        </r>
        <r>
          <rPr>
            <sz val="9"/>
            <color indexed="81"/>
            <rFont val="Tahoma"/>
            <family val="2"/>
          </rPr>
          <t xml:space="preserve">
ADICIONAL 02 PRORROGA 06 CTO 2407 DEL 04/05/23 INTERVENTORIA  SACUDETE </t>
        </r>
      </text>
    </comment>
    <comment ref="Q74" authorId="2" shapeId="0">
      <text>
        <r>
          <rPr>
            <b/>
            <sz val="9"/>
            <color indexed="81"/>
            <rFont val="Tahoma"/>
            <family val="2"/>
          </rPr>
          <t>YAMILE:</t>
        </r>
        <r>
          <rPr>
            <sz val="9"/>
            <color indexed="81"/>
            <rFont val="Tahoma"/>
            <family val="2"/>
          </rPr>
          <t xml:space="preserve">
ADICIONAL 01 PRORROGA 04 CTO 3022 DEL 28/11/23 INTERVENTORIA ESPACIOS DEPORTIVOS </t>
        </r>
      </text>
    </comment>
    <comment ref="AE74" authorId="2" shapeId="0">
      <text>
        <r>
          <rPr>
            <b/>
            <sz val="9"/>
            <color indexed="81"/>
            <rFont val="Tahoma"/>
            <family val="2"/>
          </rPr>
          <t>YAMILE:</t>
        </r>
        <r>
          <rPr>
            <sz val="9"/>
            <color indexed="81"/>
            <rFont val="Tahoma"/>
            <family val="2"/>
          </rPr>
          <t xml:space="preserve">
ADICIONAL 01 PRORROGA 04 CTO 3022 DEL 28/11/23 INTERVENTORIA ESPACIOS DEPORTIVOS </t>
        </r>
      </text>
    </comment>
    <comment ref="AS74" authorId="2" shapeId="0">
      <text>
        <r>
          <rPr>
            <b/>
            <sz val="9"/>
            <color indexed="81"/>
            <rFont val="Tahoma"/>
            <family val="2"/>
          </rPr>
          <t>YAMILE:</t>
        </r>
        <r>
          <rPr>
            <sz val="9"/>
            <color indexed="81"/>
            <rFont val="Tahoma"/>
            <family val="2"/>
          </rPr>
          <t xml:space="preserve">
ADICIONAL 01 PRORROGA 04 CTO 3022 DEL 28/11/23 INTERVENTORIA ESPACIOS DEPORTIVOS </t>
        </r>
      </text>
    </comment>
    <comment ref="N75" authorId="2" shapeId="0">
      <text>
        <r>
          <rPr>
            <b/>
            <sz val="9"/>
            <color indexed="81"/>
            <rFont val="Tahoma"/>
            <family val="2"/>
          </rPr>
          <t>YAMILE:</t>
        </r>
        <r>
          <rPr>
            <sz val="9"/>
            <color indexed="81"/>
            <rFont val="Tahoma"/>
            <family val="2"/>
          </rPr>
          <t xml:space="preserve">
Cancha Marte y Maracana</t>
        </r>
      </text>
    </comment>
  </commentList>
</comments>
</file>

<file path=xl/comments9.xml><?xml version="1.0" encoding="utf-8"?>
<comments xmlns="http://schemas.openxmlformats.org/spreadsheetml/2006/main">
  <authors>
    <author>alcaldia</author>
    <author>equipo 60</author>
    <author>usuario</author>
    <author>ROCIO</author>
    <author>RICHI</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D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R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 ref="AD14" authorId="2" shapeId="0">
      <text>
        <r>
          <rPr>
            <b/>
            <sz val="9"/>
            <color indexed="81"/>
            <rFont val="Tahoma"/>
            <family val="2"/>
          </rPr>
          <t>usuario:</t>
        </r>
        <r>
          <rPr>
            <sz val="9"/>
            <color indexed="81"/>
            <rFont val="Tahoma"/>
            <family val="2"/>
          </rPr>
          <t xml:space="preserve">
340</t>
        </r>
      </text>
    </comment>
    <comment ref="AD15" authorId="2" shapeId="0">
      <text>
        <r>
          <rPr>
            <b/>
            <sz val="9"/>
            <color indexed="81"/>
            <rFont val="Tahoma"/>
            <family val="2"/>
          </rPr>
          <t>usuario:</t>
        </r>
        <r>
          <rPr>
            <sz val="9"/>
            <color indexed="81"/>
            <rFont val="Tahoma"/>
            <family val="2"/>
          </rPr>
          <t xml:space="preserve">
337,3806</t>
        </r>
      </text>
    </comment>
    <comment ref="AD16" authorId="2" shapeId="0">
      <text>
        <r>
          <rPr>
            <b/>
            <sz val="9"/>
            <color indexed="81"/>
            <rFont val="Tahoma"/>
            <family val="2"/>
          </rPr>
          <t>usuario:</t>
        </r>
        <r>
          <rPr>
            <sz val="9"/>
            <color indexed="81"/>
            <rFont val="Tahoma"/>
            <family val="2"/>
          </rPr>
          <t xml:space="preserve">
968,2485,2663,2807,3396,2485,2663</t>
        </r>
      </text>
    </comment>
    <comment ref="AF17" authorId="2" shapeId="0">
      <text>
        <r>
          <rPr>
            <b/>
            <sz val="9"/>
            <color indexed="81"/>
            <rFont val="Tahoma"/>
            <family val="2"/>
          </rPr>
          <t>usuario:</t>
        </r>
        <r>
          <rPr>
            <sz val="9"/>
            <color indexed="81"/>
            <rFont val="Tahoma"/>
            <family val="2"/>
          </rPr>
          <t xml:space="preserve">
vigencia expirada 3269/2022</t>
        </r>
      </text>
    </comment>
    <comment ref="AF18" authorId="2" shapeId="0">
      <text>
        <r>
          <rPr>
            <b/>
            <sz val="9"/>
            <color indexed="81"/>
            <rFont val="Tahoma"/>
            <family val="2"/>
          </rPr>
          <t>usuario:</t>
        </r>
        <r>
          <rPr>
            <sz val="9"/>
            <color indexed="81"/>
            <rFont val="Tahoma"/>
            <family val="2"/>
          </rPr>
          <t xml:space="preserve">
172, 851
 ,376,666,1252,1407 , 582,1736,118,119,171,342,2420
</t>
        </r>
      </text>
    </comment>
    <comment ref="AF19" authorId="2" shapeId="0">
      <text>
        <r>
          <rPr>
            <b/>
            <sz val="9"/>
            <color indexed="81"/>
            <rFont val="Tahoma"/>
            <family val="2"/>
          </rPr>
          <t>usuario:</t>
        </r>
        <r>
          <rPr>
            <sz val="9"/>
            <color indexed="81"/>
            <rFont val="Tahoma"/>
            <family val="2"/>
          </rPr>
          <t xml:space="preserve">
338, 665, 1222,1219,1223,1651,1707,1742,,2753,2541,2723</t>
        </r>
      </text>
    </comment>
    <comment ref="AF20" authorId="3" shapeId="0">
      <text>
        <r>
          <rPr>
            <b/>
            <sz val="9"/>
            <color indexed="81"/>
            <rFont val="Tahoma"/>
            <family val="2"/>
          </rPr>
          <t xml:space="preserve">ROCIO: 1614
</t>
        </r>
        <r>
          <rPr>
            <sz val="9"/>
            <color indexed="81"/>
            <rFont val="Tahoma"/>
            <family val="2"/>
          </rPr>
          <t xml:space="preserve">
2248 ,3300,2679,2947,3087
3172
</t>
        </r>
      </text>
    </comment>
    <comment ref="AF21" authorId="2" shapeId="0">
      <text>
        <r>
          <rPr>
            <b/>
            <sz val="9"/>
            <color indexed="81"/>
            <rFont val="Tahoma"/>
            <family val="2"/>
          </rPr>
          <t>usuario:</t>
        </r>
        <r>
          <rPr>
            <sz val="9"/>
            <color indexed="81"/>
            <rFont val="Tahoma"/>
            <family val="2"/>
          </rPr>
          <t xml:space="preserve">
1583,237, 275,823,1148,1204,2577,3136,3363,</t>
        </r>
      </text>
    </comment>
    <comment ref="Q22" authorId="3" shapeId="0">
      <text>
        <r>
          <rPr>
            <b/>
            <sz val="9"/>
            <color indexed="81"/>
            <rFont val="Tahoma"/>
            <family val="2"/>
          </rPr>
          <t>ROCIO:</t>
        </r>
        <r>
          <rPr>
            <sz val="9"/>
            <color indexed="81"/>
            <rFont val="Tahoma"/>
            <family val="2"/>
          </rPr>
          <t xml:space="preserve">
345  , 120, 162,1221,1220,1382
2156</t>
        </r>
      </text>
    </comment>
    <comment ref="AF22" authorId="3" shapeId="0">
      <text>
        <r>
          <rPr>
            <b/>
            <sz val="9"/>
            <color indexed="81"/>
            <rFont val="Tahoma"/>
            <family val="2"/>
          </rPr>
          <t>ROCIO:</t>
        </r>
        <r>
          <rPr>
            <sz val="9"/>
            <color indexed="81"/>
            <rFont val="Tahoma"/>
            <family val="2"/>
          </rPr>
          <t xml:space="preserve">
345  , 120, 162,1221,1220,1382
2156,2420
</t>
        </r>
      </text>
    </comment>
    <comment ref="AF23" authorId="2" shapeId="0">
      <text>
        <r>
          <rPr>
            <b/>
            <sz val="9"/>
            <color indexed="81"/>
            <rFont val="Tahoma"/>
            <family val="2"/>
          </rPr>
          <t>usuario:</t>
        </r>
        <r>
          <rPr>
            <sz val="9"/>
            <color indexed="81"/>
            <rFont val="Tahoma"/>
            <family val="2"/>
          </rPr>
          <t xml:space="preserve">  
,1651,1222,1219,1742,1223
1707</t>
        </r>
      </text>
    </comment>
    <comment ref="AD24" authorId="2" shapeId="0">
      <text>
        <r>
          <rPr>
            <b/>
            <sz val="9"/>
            <color indexed="81"/>
            <rFont val="Tahoma"/>
            <family val="2"/>
          </rPr>
          <t>usuario:</t>
        </r>
        <r>
          <rPr>
            <sz val="9"/>
            <color indexed="81"/>
            <rFont val="Tahoma"/>
            <family val="2"/>
          </rPr>
          <t xml:space="preserve">
1205</t>
        </r>
      </text>
    </comment>
    <comment ref="AF24" authorId="2" shapeId="0">
      <text>
        <r>
          <rPr>
            <b/>
            <sz val="9"/>
            <color indexed="81"/>
            <rFont val="Tahoma"/>
            <family val="2"/>
          </rPr>
          <t>usuario:</t>
        </r>
        <r>
          <rPr>
            <sz val="9"/>
            <color indexed="81"/>
            <rFont val="Tahoma"/>
            <family val="2"/>
          </rPr>
          <t xml:space="preserve">
1205, 1649
</t>
        </r>
      </text>
    </comment>
    <comment ref="AD25" authorId="2" shapeId="0">
      <text>
        <r>
          <rPr>
            <b/>
            <sz val="9"/>
            <color indexed="81"/>
            <rFont val="Tahoma"/>
            <family val="2"/>
          </rPr>
          <t>usuario:</t>
        </r>
        <r>
          <rPr>
            <sz val="9"/>
            <color indexed="81"/>
            <rFont val="Tahoma"/>
            <family val="2"/>
          </rPr>
          <t xml:space="preserve">
</t>
        </r>
      </text>
    </comment>
    <comment ref="O26" authorId="4" shapeId="0">
      <text>
        <r>
          <rPr>
            <sz val="11"/>
            <color indexed="8"/>
            <rFont val="Helvetica Neue"/>
          </rPr>
          <t>RICHI:
664, 850, 857,3085</t>
        </r>
      </text>
    </comment>
    <comment ref="AF26" authorId="4" shapeId="0">
      <text>
        <r>
          <rPr>
            <sz val="11"/>
            <color indexed="8"/>
            <rFont val="Helvetica Neue"/>
          </rPr>
          <t>RICHI:
664, 850, 857,3085</t>
        </r>
      </text>
    </comment>
    <comment ref="O27" authorId="2" shapeId="0">
      <text>
        <r>
          <rPr>
            <b/>
            <sz val="9"/>
            <color indexed="81"/>
            <rFont val="Tahoma"/>
            <family val="2"/>
          </rPr>
          <t>usuario:</t>
        </r>
        <r>
          <rPr>
            <sz val="9"/>
            <color indexed="81"/>
            <rFont val="Tahoma"/>
            <family val="2"/>
          </rPr>
          <t xml:space="preserve">
754 , 1743</t>
        </r>
      </text>
    </comment>
    <comment ref="Q27" authorId="4" shapeId="0">
      <text>
        <r>
          <rPr>
            <sz val="11"/>
            <color indexed="8"/>
            <rFont val="Helvetica Neue"/>
          </rPr>
          <t>RICHI:
754, 1743,3124,3412</t>
        </r>
      </text>
    </comment>
    <comment ref="AF27" authorId="4" shapeId="0">
      <text>
        <r>
          <rPr>
            <sz val="11"/>
            <color indexed="8"/>
            <rFont val="Helvetica Neue"/>
          </rPr>
          <t>RICHI:
754, 1743, 3124,3412</t>
        </r>
      </text>
    </comment>
    <comment ref="Q29" authorId="2" shapeId="0">
      <text>
        <r>
          <rPr>
            <b/>
            <sz val="9"/>
            <color indexed="81"/>
            <rFont val="Tahoma"/>
            <family val="2"/>
          </rPr>
          <t>usuario:</t>
        </r>
        <r>
          <rPr>
            <sz val="9"/>
            <color indexed="81"/>
            <rFont val="Tahoma"/>
            <family val="2"/>
          </rPr>
          <t xml:space="preserve">
583, 966,967,2741,3011,3108</t>
        </r>
      </text>
    </comment>
    <comment ref="AF29" authorId="2" shapeId="0">
      <text>
        <r>
          <rPr>
            <b/>
            <sz val="9"/>
            <color indexed="81"/>
            <rFont val="Tahoma"/>
            <family val="2"/>
          </rPr>
          <t>usuario:</t>
        </r>
        <r>
          <rPr>
            <sz val="9"/>
            <color indexed="81"/>
            <rFont val="Tahoma"/>
            <family val="2"/>
          </rPr>
          <t xml:space="preserve">
583, 966,967,2741,3011,3108</t>
        </r>
      </text>
    </comment>
    <comment ref="AT29" authorId="2" shapeId="0">
      <text>
        <r>
          <rPr>
            <b/>
            <sz val="9"/>
            <color indexed="81"/>
            <rFont val="Tahoma"/>
            <family val="2"/>
          </rPr>
          <t>usuario:</t>
        </r>
        <r>
          <rPr>
            <sz val="9"/>
            <color indexed="81"/>
            <rFont val="Tahoma"/>
            <family val="2"/>
          </rPr>
          <t xml:space="preserve">
583, 966,967,2741,3011,3108</t>
        </r>
      </text>
    </comment>
    <comment ref="Q30" authorId="2" shapeId="0">
      <text>
        <r>
          <rPr>
            <b/>
            <sz val="9"/>
            <color indexed="81"/>
            <rFont val="Tahoma"/>
            <family val="2"/>
          </rPr>
          <t>usuario:</t>
        </r>
        <r>
          <rPr>
            <sz val="9"/>
            <color indexed="81"/>
            <rFont val="Tahoma"/>
            <family val="2"/>
          </rPr>
          <t xml:space="preserve">
1406, 1383,1653,3411,3410,3375,3655</t>
        </r>
      </text>
    </comment>
    <comment ref="AF30" authorId="2" shapeId="0">
      <text>
        <r>
          <rPr>
            <b/>
            <sz val="9"/>
            <color indexed="81"/>
            <rFont val="Tahoma"/>
            <family val="2"/>
          </rPr>
          <t>usuario:</t>
        </r>
        <r>
          <rPr>
            <sz val="9"/>
            <color indexed="81"/>
            <rFont val="Tahoma"/>
            <family val="2"/>
          </rPr>
          <t xml:space="preserve">
1406, 1383,1653,3411,3410,3375,3655</t>
        </r>
      </text>
    </comment>
    <comment ref="AT30" authorId="2" shapeId="0">
      <text>
        <r>
          <rPr>
            <b/>
            <sz val="9"/>
            <color indexed="81"/>
            <rFont val="Tahoma"/>
            <family val="2"/>
          </rPr>
          <t>usuario:</t>
        </r>
        <r>
          <rPr>
            <sz val="9"/>
            <color indexed="81"/>
            <rFont val="Tahoma"/>
            <family val="2"/>
          </rPr>
          <t xml:space="preserve">
1406, 1383,1653,3411,3410,3375,3655</t>
        </r>
      </text>
    </comment>
    <comment ref="Q33" authorId="2" shapeId="0">
      <text>
        <r>
          <rPr>
            <b/>
            <sz val="9"/>
            <color indexed="81"/>
            <rFont val="Tahoma"/>
            <family val="2"/>
          </rPr>
          <t>usuario:</t>
        </r>
        <r>
          <rPr>
            <sz val="9"/>
            <color indexed="81"/>
            <rFont val="Tahoma"/>
            <family val="2"/>
          </rPr>
          <t xml:space="preserve">
1798 ( operación planta colinas) , 493 (277036), 2181/2019(96606723</t>
        </r>
      </text>
    </comment>
    <comment ref="AC33" authorId="2" shapeId="0">
      <text>
        <r>
          <rPr>
            <b/>
            <sz val="9"/>
            <color indexed="81"/>
            <rFont val="Tahoma"/>
            <family val="2"/>
          </rPr>
          <t>usuario:</t>
        </r>
        <r>
          <rPr>
            <sz val="9"/>
            <color indexed="81"/>
            <rFont val="Tahoma"/>
            <family val="2"/>
          </rPr>
          <t xml:space="preserve">
2195 , 3204 (1228…)(complementario)</t>
        </r>
      </text>
    </comment>
    <comment ref="AF33" authorId="2" shapeId="0">
      <text>
        <r>
          <rPr>
            <b/>
            <sz val="9"/>
            <color indexed="81"/>
            <rFont val="Tahoma"/>
            <family val="2"/>
          </rPr>
          <t>usuario:</t>
        </r>
        <r>
          <rPr>
            <sz val="9"/>
            <color indexed="81"/>
            <rFont val="Tahoma"/>
            <family val="2"/>
          </rPr>
          <t xml:space="preserve">
1798 ( operación planta colinas) , 493 (277036), 2181/2019(96606723</t>
        </r>
      </text>
    </comment>
    <comment ref="AQ33" authorId="2" shapeId="0">
      <text>
        <r>
          <rPr>
            <b/>
            <sz val="9"/>
            <color indexed="81"/>
            <rFont val="Tahoma"/>
            <family val="2"/>
          </rPr>
          <t>usuario:</t>
        </r>
        <r>
          <rPr>
            <sz val="9"/>
            <color indexed="81"/>
            <rFont val="Tahoma"/>
            <family val="2"/>
          </rPr>
          <t xml:space="preserve">
2195</t>
        </r>
      </text>
    </comment>
    <comment ref="AT33" authorId="2" shapeId="0">
      <text>
        <r>
          <rPr>
            <b/>
            <sz val="9"/>
            <color indexed="81"/>
            <rFont val="Tahoma"/>
            <family val="2"/>
          </rPr>
          <t>usuario:</t>
        </r>
        <r>
          <rPr>
            <sz val="9"/>
            <color indexed="81"/>
            <rFont val="Tahoma"/>
            <family val="2"/>
          </rPr>
          <t xml:space="preserve">
493 , 1798
</t>
        </r>
      </text>
    </comment>
    <comment ref="BE33" authorId="2" shapeId="0">
      <text>
        <r>
          <rPr>
            <b/>
            <sz val="9"/>
            <color indexed="81"/>
            <rFont val="Tahoma"/>
            <family val="2"/>
          </rPr>
          <t>usuario:</t>
        </r>
        <r>
          <rPr>
            <sz val="9"/>
            <color indexed="81"/>
            <rFont val="Tahoma"/>
            <family val="2"/>
          </rPr>
          <t xml:space="preserve">
32044</t>
        </r>
      </text>
    </comment>
    <comment ref="Q37" authorId="2" shapeId="0">
      <text>
        <r>
          <rPr>
            <b/>
            <sz val="9"/>
            <color indexed="81"/>
            <rFont val="Tahoma"/>
            <family val="2"/>
          </rPr>
          <t>usuario:</t>
        </r>
        <r>
          <rPr>
            <sz val="9"/>
            <color indexed="81"/>
            <rFont val="Tahoma"/>
            <family val="2"/>
          </rPr>
          <t xml:space="preserve">
</t>
        </r>
      </text>
    </comment>
    <comment ref="AF37" authorId="2" shapeId="0">
      <text>
        <r>
          <rPr>
            <b/>
            <sz val="9"/>
            <color indexed="81"/>
            <rFont val="Tahoma"/>
            <family val="2"/>
          </rPr>
          <t>usuario:</t>
        </r>
        <r>
          <rPr>
            <sz val="9"/>
            <color indexed="81"/>
            <rFont val="Tahoma"/>
            <family val="2"/>
          </rPr>
          <t xml:space="preserve">
</t>
        </r>
      </text>
    </comment>
    <comment ref="AT37" authorId="2" shapeId="0">
      <text>
        <r>
          <rPr>
            <b/>
            <sz val="9"/>
            <color indexed="81"/>
            <rFont val="Tahoma"/>
            <family val="2"/>
          </rPr>
          <t>usuario:</t>
        </r>
        <r>
          <rPr>
            <sz val="9"/>
            <color indexed="81"/>
            <rFont val="Tahoma"/>
            <family val="2"/>
          </rPr>
          <t xml:space="preserve">
2265, 2227,2253,2155</t>
        </r>
      </text>
    </comment>
    <comment ref="Q40" authorId="2" shapeId="0">
      <text>
        <r>
          <rPr>
            <b/>
            <sz val="9"/>
            <color indexed="81"/>
            <rFont val="Tahoma"/>
            <family val="2"/>
          </rPr>
          <t>usuario:</t>
        </r>
        <r>
          <rPr>
            <sz val="9"/>
            <color indexed="81"/>
            <rFont val="Tahoma"/>
            <family val="2"/>
          </rPr>
          <t xml:space="preserve">
1961/2021</t>
        </r>
      </text>
    </comment>
    <comment ref="AF41" authorId="2" shapeId="0">
      <text>
        <r>
          <rPr>
            <b/>
            <sz val="9"/>
            <color indexed="81"/>
            <rFont val="Tahoma"/>
            <family val="2"/>
          </rPr>
          <t>usuario:</t>
        </r>
        <r>
          <rPr>
            <sz val="9"/>
            <color indexed="81"/>
            <rFont val="Tahoma"/>
            <family val="2"/>
          </rPr>
          <t xml:space="preserve">
1807</t>
        </r>
      </text>
    </comment>
    <comment ref="AR41" authorId="2" shapeId="0">
      <text>
        <r>
          <rPr>
            <b/>
            <sz val="9"/>
            <color indexed="81"/>
            <rFont val="Tahoma"/>
            <family val="2"/>
          </rPr>
          <t>usuario:</t>
        </r>
        <r>
          <rPr>
            <sz val="9"/>
            <color indexed="81"/>
            <rFont val="Tahoma"/>
            <family val="2"/>
          </rPr>
          <t xml:space="preserve">
1807</t>
        </r>
      </text>
    </comment>
    <comment ref="AD42" authorId="2" shapeId="0">
      <text>
        <r>
          <rPr>
            <b/>
            <sz val="9"/>
            <color indexed="81"/>
            <rFont val="Tahoma"/>
            <family val="2"/>
          </rPr>
          <t>usuario:</t>
        </r>
        <r>
          <rPr>
            <sz val="9"/>
            <color indexed="81"/>
            <rFont val="Tahoma"/>
            <family val="2"/>
          </rPr>
          <t xml:space="preserve">
,1515,1650
</t>
        </r>
      </text>
    </comment>
    <comment ref="AF42" authorId="2" shapeId="0">
      <text>
        <r>
          <rPr>
            <b/>
            <sz val="9"/>
            <color indexed="81"/>
            <rFont val="Tahoma"/>
            <family val="2"/>
          </rPr>
          <t>usuario:</t>
        </r>
        <r>
          <rPr>
            <sz val="9"/>
            <color indexed="81"/>
            <rFont val="Tahoma"/>
            <family val="2"/>
          </rPr>
          <t xml:space="preserve">
</t>
        </r>
      </text>
    </comment>
    <comment ref="AF43" authorId="2" shapeId="0">
      <text>
        <r>
          <rPr>
            <b/>
            <sz val="9"/>
            <color indexed="81"/>
            <rFont val="Tahoma"/>
            <family val="2"/>
          </rPr>
          <t>usuario:</t>
        </r>
        <r>
          <rPr>
            <sz val="9"/>
            <color indexed="81"/>
            <rFont val="Tahoma"/>
            <family val="2"/>
          </rPr>
          <t xml:space="preserve">
2147,1806</t>
        </r>
      </text>
    </comment>
    <comment ref="AT43" authorId="2" shapeId="0">
      <text>
        <r>
          <rPr>
            <b/>
            <sz val="9"/>
            <color indexed="81"/>
            <rFont val="Tahoma"/>
            <family val="2"/>
          </rPr>
          <t>usuario:</t>
        </r>
        <r>
          <rPr>
            <sz val="9"/>
            <color indexed="81"/>
            <rFont val="Tahoma"/>
            <family val="2"/>
          </rPr>
          <t xml:space="preserve">
2147,1806</t>
        </r>
      </text>
    </comment>
    <comment ref="P44" authorId="2" shapeId="0">
      <text>
        <r>
          <rPr>
            <b/>
            <sz val="9"/>
            <color indexed="81"/>
            <rFont val="Tahoma"/>
            <family val="2"/>
          </rPr>
          <t>usuario:</t>
        </r>
        <r>
          <rPr>
            <sz val="9"/>
            <color indexed="81"/>
            <rFont val="Tahoma"/>
            <family val="2"/>
          </rPr>
          <t xml:space="preserve">
bomberos
</t>
        </r>
      </text>
    </comment>
    <comment ref="AE44" authorId="2" shapeId="0">
      <text>
        <r>
          <rPr>
            <b/>
            <sz val="9"/>
            <color indexed="81"/>
            <rFont val="Tahoma"/>
            <family val="2"/>
          </rPr>
          <t>usuario:</t>
        </r>
        <r>
          <rPr>
            <sz val="9"/>
            <color indexed="81"/>
            <rFont val="Tahoma"/>
            <family val="2"/>
          </rPr>
          <t xml:space="preserve">
2215 ,2809,,2985,3341
</t>
        </r>
      </text>
    </comment>
    <comment ref="P45" authorId="2" shapeId="0">
      <text>
        <r>
          <rPr>
            <b/>
            <sz val="9"/>
            <color indexed="81"/>
            <rFont val="Tahoma"/>
            <family val="2"/>
          </rPr>
          <t>usuario:</t>
        </r>
        <r>
          <rPr>
            <sz val="9"/>
            <color indexed="81"/>
            <rFont val="Tahoma"/>
            <family val="2"/>
          </rPr>
          <t xml:space="preserve">
bomberos</t>
        </r>
      </text>
    </comment>
    <comment ref="AE45" authorId="2" shapeId="0">
      <text>
        <r>
          <rPr>
            <b/>
            <sz val="9"/>
            <color indexed="81"/>
            <rFont val="Tahoma"/>
            <family val="2"/>
          </rPr>
          <t>usuario:</t>
        </r>
        <r>
          <rPr>
            <sz val="9"/>
            <color indexed="81"/>
            <rFont val="Tahoma"/>
            <family val="2"/>
          </rPr>
          <t xml:space="preserve">
164</t>
        </r>
      </text>
    </comment>
    <comment ref="P46" authorId="2" shapeId="0">
      <text>
        <r>
          <rPr>
            <b/>
            <sz val="9"/>
            <color indexed="81"/>
            <rFont val="Tahoma"/>
            <family val="2"/>
          </rPr>
          <t>usuario:</t>
        </r>
        <r>
          <rPr>
            <sz val="9"/>
            <color indexed="81"/>
            <rFont val="Tahoma"/>
            <family val="2"/>
          </rPr>
          <t xml:space="preserve">
bomberos</t>
        </r>
      </text>
    </comment>
    <comment ref="AE46" authorId="2" shapeId="0">
      <text>
        <r>
          <rPr>
            <b/>
            <sz val="9"/>
            <color indexed="81"/>
            <rFont val="Tahoma"/>
            <family val="2"/>
          </rPr>
          <t>usuario:</t>
        </r>
        <r>
          <rPr>
            <sz val="9"/>
            <color indexed="81"/>
            <rFont val="Tahoma"/>
            <family val="2"/>
          </rPr>
          <t xml:space="preserve">
ADICION 3082/2023</t>
        </r>
      </text>
    </comment>
    <comment ref="P47" authorId="2" shapeId="0">
      <text>
        <r>
          <rPr>
            <b/>
            <sz val="9"/>
            <color indexed="81"/>
            <rFont val="Tahoma"/>
            <family val="2"/>
          </rPr>
          <t>usuario:</t>
        </r>
        <r>
          <rPr>
            <sz val="9"/>
            <color indexed="81"/>
            <rFont val="Tahoma"/>
            <family val="2"/>
          </rPr>
          <t xml:space="preserve">
bomberos</t>
        </r>
      </text>
    </comment>
    <comment ref="AE47" authorId="2" shapeId="0">
      <text>
        <r>
          <rPr>
            <b/>
            <sz val="9"/>
            <color indexed="81"/>
            <rFont val="Tahoma"/>
            <family val="2"/>
          </rPr>
          <t>usuario:</t>
        </r>
        <r>
          <rPr>
            <sz val="9"/>
            <color indexed="81"/>
            <rFont val="Tahoma"/>
            <family val="2"/>
          </rPr>
          <t xml:space="preserve">
2046 , 2925/2023</t>
        </r>
      </text>
    </comment>
    <comment ref="AS47" authorId="2" shapeId="0">
      <text>
        <r>
          <rPr>
            <b/>
            <sz val="9"/>
            <color indexed="81"/>
            <rFont val="Tahoma"/>
            <family val="2"/>
          </rPr>
          <t>usuario:</t>
        </r>
        <r>
          <rPr>
            <sz val="9"/>
            <color indexed="81"/>
            <rFont val="Tahoma"/>
            <family val="2"/>
          </rPr>
          <t xml:space="preserve">
2046 son 139090469 y del 2925 son 100000000</t>
        </r>
      </text>
    </comment>
    <comment ref="P48" authorId="2" shapeId="0">
      <text>
        <r>
          <rPr>
            <b/>
            <sz val="9"/>
            <color indexed="81"/>
            <rFont val="Tahoma"/>
            <family val="2"/>
          </rPr>
          <t>usuario:</t>
        </r>
        <r>
          <rPr>
            <sz val="9"/>
            <color indexed="81"/>
            <rFont val="Tahoma"/>
            <family val="2"/>
          </rPr>
          <t xml:space="preserve">
bomberos</t>
        </r>
      </text>
    </comment>
    <comment ref="AE48" authorId="2" shapeId="0">
      <text>
        <r>
          <rPr>
            <b/>
            <sz val="9"/>
            <color indexed="81"/>
            <rFont val="Tahoma"/>
            <family val="2"/>
          </rPr>
          <t>usuario:</t>
        </r>
        <r>
          <rPr>
            <sz val="9"/>
            <color indexed="81"/>
            <rFont val="Tahoma"/>
            <family val="2"/>
          </rPr>
          <t xml:space="preserve">
2196 , 2197, 2980</t>
        </r>
      </text>
    </comment>
    <comment ref="P49" authorId="2" shapeId="0">
      <text>
        <r>
          <rPr>
            <b/>
            <sz val="9"/>
            <color indexed="81"/>
            <rFont val="Tahoma"/>
            <family val="2"/>
          </rPr>
          <t>usuario:</t>
        </r>
        <r>
          <rPr>
            <sz val="9"/>
            <color indexed="81"/>
            <rFont val="Tahoma"/>
            <family val="2"/>
          </rPr>
          <t xml:space="preserve">
bomberos 500 y 50gpad</t>
        </r>
      </text>
    </comment>
    <comment ref="AE49" authorId="2" shapeId="0">
      <text>
        <r>
          <rPr>
            <b/>
            <sz val="9"/>
            <color indexed="81"/>
            <rFont val="Tahoma"/>
            <family val="2"/>
          </rPr>
          <t>usuario:</t>
        </r>
        <r>
          <rPr>
            <sz val="9"/>
            <color indexed="81"/>
            <rFont val="Tahoma"/>
            <family val="2"/>
          </rPr>
          <t xml:space="preserve">
2286 ,2212,2515,2487,2664,2675
,2729,2990,2997,3313,3344,3342,3720</t>
        </r>
      </text>
    </comment>
    <comment ref="AS49" authorId="2" shapeId="0">
      <text>
        <r>
          <rPr>
            <b/>
            <sz val="9"/>
            <color indexed="81"/>
            <rFont val="Tahoma"/>
            <family val="2"/>
          </rPr>
          <t>usuario:</t>
        </r>
        <r>
          <rPr>
            <sz val="9"/>
            <color indexed="81"/>
            <rFont val="Tahoma"/>
            <family val="2"/>
          </rPr>
          <t xml:space="preserve">
2286 ,2212,2515,2487,2664,2675
,2729,2990,2997,3313,3344,3342,3720</t>
        </r>
      </text>
    </comment>
    <comment ref="P50" authorId="2" shapeId="0">
      <text>
        <r>
          <rPr>
            <b/>
            <sz val="9"/>
            <color indexed="81"/>
            <rFont val="Tahoma"/>
            <family val="2"/>
          </rPr>
          <t>usuario:</t>
        </r>
        <r>
          <rPr>
            <sz val="9"/>
            <color indexed="81"/>
            <rFont val="Tahoma"/>
            <family val="2"/>
          </rPr>
          <t xml:space="preserve">
gpad</t>
        </r>
      </text>
    </comment>
    <comment ref="P51" authorId="2" shapeId="0">
      <text>
        <r>
          <rPr>
            <b/>
            <sz val="9"/>
            <color indexed="81"/>
            <rFont val="Tahoma"/>
            <family val="2"/>
          </rPr>
          <t>usuario:</t>
        </r>
        <r>
          <rPr>
            <sz val="9"/>
            <color indexed="81"/>
            <rFont val="Tahoma"/>
            <family val="2"/>
          </rPr>
          <t xml:space="preserve">
gpad</t>
        </r>
      </text>
    </comment>
    <comment ref="AD51" authorId="2" shapeId="0">
      <text>
        <r>
          <rPr>
            <b/>
            <sz val="9"/>
            <color indexed="81"/>
            <rFont val="Tahoma"/>
            <family val="2"/>
          </rPr>
          <t>usuario:</t>
        </r>
        <r>
          <rPr>
            <sz val="9"/>
            <color indexed="81"/>
            <rFont val="Tahoma"/>
            <family val="2"/>
          </rPr>
          <t xml:space="preserve">
176</t>
        </r>
      </text>
    </comment>
    <comment ref="AE51" authorId="2" shapeId="0">
      <text>
        <r>
          <rPr>
            <b/>
            <sz val="9"/>
            <color indexed="81"/>
            <rFont val="Tahoma"/>
            <family val="2"/>
          </rPr>
          <t>usuario:</t>
        </r>
        <r>
          <rPr>
            <sz val="9"/>
            <color indexed="81"/>
            <rFont val="Tahoma"/>
            <family val="2"/>
          </rPr>
          <t xml:space="preserve">
176 
2082</t>
        </r>
      </text>
    </comment>
    <comment ref="AF51" authorId="2" shapeId="0">
      <text>
        <r>
          <rPr>
            <b/>
            <sz val="9"/>
            <color indexed="81"/>
            <rFont val="Tahoma"/>
            <family val="2"/>
          </rPr>
          <t>usuario:</t>
        </r>
        <r>
          <rPr>
            <sz val="9"/>
            <color indexed="81"/>
            <rFont val="Tahoma"/>
            <family val="2"/>
          </rPr>
          <t xml:space="preserve">
2082</t>
        </r>
      </text>
    </comment>
    <comment ref="AS51" authorId="2" shapeId="0">
      <text>
        <r>
          <rPr>
            <b/>
            <sz val="9"/>
            <color indexed="81"/>
            <rFont val="Tahoma"/>
            <family val="2"/>
          </rPr>
          <t>usuario:</t>
        </r>
        <r>
          <rPr>
            <sz val="9"/>
            <color indexed="81"/>
            <rFont val="Tahoma"/>
            <family val="2"/>
          </rPr>
          <t xml:space="preserve">
176</t>
        </r>
      </text>
    </comment>
    <comment ref="AT51" authorId="2" shapeId="0">
      <text>
        <r>
          <rPr>
            <b/>
            <sz val="9"/>
            <color indexed="81"/>
            <rFont val="Tahoma"/>
            <family val="2"/>
          </rPr>
          <t>usuario:</t>
        </r>
        <r>
          <rPr>
            <sz val="9"/>
            <color indexed="81"/>
            <rFont val="Tahoma"/>
            <family val="2"/>
          </rPr>
          <t xml:space="preserve">
2082
</t>
        </r>
      </text>
    </comment>
    <comment ref="Q52" authorId="2" shapeId="0">
      <text>
        <r>
          <rPr>
            <b/>
            <sz val="9"/>
            <color indexed="81"/>
            <rFont val="Tahoma"/>
            <family val="2"/>
          </rPr>
          <t>usuario:</t>
        </r>
        <r>
          <rPr>
            <sz val="9"/>
            <color indexed="81"/>
            <rFont val="Tahoma"/>
            <family val="2"/>
          </rPr>
          <t xml:space="preserve">
gpad</t>
        </r>
      </text>
    </comment>
    <comment ref="AE52" authorId="2" shapeId="0">
      <text>
        <r>
          <rPr>
            <b/>
            <sz val="9"/>
            <color indexed="81"/>
            <rFont val="Tahoma"/>
            <family val="2"/>
          </rPr>
          <t>usuario:</t>
        </r>
        <r>
          <rPr>
            <sz val="9"/>
            <color indexed="81"/>
            <rFont val="Tahoma"/>
            <family val="2"/>
          </rPr>
          <t xml:space="preserve">
2214</t>
        </r>
      </text>
    </comment>
    <comment ref="P53" authorId="2" shapeId="0">
      <text>
        <r>
          <rPr>
            <b/>
            <sz val="9"/>
            <color indexed="81"/>
            <rFont val="Tahoma"/>
            <family val="2"/>
          </rPr>
          <t>usuario:</t>
        </r>
        <r>
          <rPr>
            <sz val="9"/>
            <color indexed="81"/>
            <rFont val="Tahoma"/>
            <family val="2"/>
          </rPr>
          <t xml:space="preserve">
gpad</t>
        </r>
      </text>
    </comment>
    <comment ref="AE53" authorId="2" shapeId="0">
      <text>
        <r>
          <rPr>
            <b/>
            <sz val="9"/>
            <color indexed="81"/>
            <rFont val="Tahoma"/>
            <family val="2"/>
          </rPr>
          <t>usuario:</t>
        </r>
        <r>
          <rPr>
            <sz val="9"/>
            <color indexed="81"/>
            <rFont val="Tahoma"/>
            <family val="2"/>
          </rPr>
          <t xml:space="preserve">
2213 , 2988</t>
        </r>
      </text>
    </comment>
    <comment ref="P54" authorId="2" shapeId="0">
      <text>
        <r>
          <rPr>
            <b/>
            <sz val="9"/>
            <color indexed="81"/>
            <rFont val="Tahoma"/>
            <family val="2"/>
          </rPr>
          <t>usuario:</t>
        </r>
        <r>
          <rPr>
            <sz val="9"/>
            <color indexed="81"/>
            <rFont val="Tahoma"/>
            <family val="2"/>
          </rPr>
          <t xml:space="preserve">
gpD</t>
        </r>
      </text>
    </comment>
    <comment ref="AM54" authorId="2" shapeId="0">
      <text>
        <r>
          <rPr>
            <b/>
            <sz val="9"/>
            <color indexed="81"/>
            <rFont val="Tahoma"/>
            <family val="2"/>
          </rPr>
          <t>usuario:</t>
        </r>
        <r>
          <rPr>
            <sz val="9"/>
            <color indexed="81"/>
            <rFont val="Tahoma"/>
            <family val="2"/>
          </rPr>
          <t xml:space="preserve">
2071 , 2017,2070</t>
        </r>
      </text>
    </comment>
    <comment ref="AD55" authorId="2" shapeId="0">
      <text>
        <r>
          <rPr>
            <b/>
            <sz val="9"/>
            <color indexed="81"/>
            <rFont val="Tahoma"/>
            <family val="2"/>
          </rPr>
          <t>usuario:</t>
        </r>
        <r>
          <rPr>
            <sz val="9"/>
            <color indexed="81"/>
            <rFont val="Tahoma"/>
            <family val="2"/>
          </rPr>
          <t xml:space="preserve">
963,163,1360,2021,1844,1783,1734,1652,170,584, 2067,2019
</t>
        </r>
      </text>
    </comment>
    <comment ref="AS55" authorId="2" shapeId="0">
      <text>
        <r>
          <rPr>
            <b/>
            <sz val="9"/>
            <color indexed="81"/>
            <rFont val="Tahoma"/>
            <family val="2"/>
          </rPr>
          <t>usuario:</t>
        </r>
        <r>
          <rPr>
            <sz val="9"/>
            <color indexed="81"/>
            <rFont val="Tahoma"/>
            <family val="2"/>
          </rPr>
          <t xml:space="preserve">
163, 170,584,963,1360.1652,1734,1783,1844,2021,2067</t>
        </r>
      </text>
    </comment>
    <comment ref="P56" authorId="2" shapeId="0">
      <text>
        <r>
          <rPr>
            <b/>
            <sz val="9"/>
            <color indexed="81"/>
            <rFont val="Tahoma"/>
            <family val="2"/>
          </rPr>
          <t>usuario:</t>
        </r>
        <r>
          <rPr>
            <sz val="9"/>
            <color indexed="81"/>
            <rFont val="Tahoma"/>
            <family val="2"/>
          </rPr>
          <t xml:space="preserve">
BOMBEROS</t>
        </r>
      </text>
    </comment>
    <comment ref="AE56" authorId="2" shapeId="0">
      <text>
        <r>
          <rPr>
            <b/>
            <sz val="9"/>
            <color indexed="81"/>
            <rFont val="Tahoma"/>
            <family val="2"/>
          </rPr>
          <t>usuario:</t>
        </r>
        <r>
          <rPr>
            <sz val="9"/>
            <color indexed="81"/>
            <rFont val="Tahoma"/>
            <family val="2"/>
          </rPr>
          <t xml:space="preserve">
2292</t>
        </r>
      </text>
    </comment>
    <comment ref="AE57" authorId="2" shapeId="0">
      <text>
        <r>
          <rPr>
            <b/>
            <sz val="9"/>
            <color indexed="81"/>
            <rFont val="Tahoma"/>
            <family val="2"/>
          </rPr>
          <t>usuario:</t>
        </r>
        <r>
          <rPr>
            <sz val="9"/>
            <color indexed="81"/>
            <rFont val="Tahoma"/>
            <family val="2"/>
          </rPr>
          <t xml:space="preserve">
2947 , 2850
</t>
        </r>
      </text>
    </comment>
    <comment ref="AS57" authorId="2" shapeId="0">
      <text>
        <r>
          <rPr>
            <b/>
            <sz val="9"/>
            <color indexed="81"/>
            <rFont val="Tahoma"/>
            <family val="2"/>
          </rPr>
          <t>usuario:</t>
        </r>
        <r>
          <rPr>
            <sz val="9"/>
            <color indexed="81"/>
            <rFont val="Tahoma"/>
            <family val="2"/>
          </rPr>
          <t xml:space="preserve">
2947 , 2850</t>
        </r>
      </text>
    </comment>
  </commentList>
</comments>
</file>

<file path=xl/comments10.xml><?xml version="1.0" encoding="utf-8"?>
<comments xmlns="http://schemas.openxmlformats.org/spreadsheetml/2006/main">
  <authors>
    <author/>
  </authors>
  <commentList>
    <comment ref="O11" authorId="0" shapeId="0">
      <text>
        <r>
          <rPr>
            <sz val="10"/>
            <color rgb="FF000000"/>
            <rFont val="Arial"/>
            <family val="2"/>
            <scheme val="minor"/>
          </rPr>
          <t>alcaldia:
Suma del total de los recursos por fuentes de financiación asignado para la vigencia al corte correspondiente.</t>
        </r>
      </text>
    </comment>
    <comment ref="AC11" authorId="0" shapeId="0">
      <text>
        <r>
          <rPr>
            <sz val="10"/>
            <color rgb="FF000000"/>
            <rFont val="Arial"/>
            <family val="2"/>
            <scheme val="minor"/>
          </rPr>
          <t>alcaldia:
Suma del total de los recursos por fuentes de financiación ejecutados (RP) al corte correspondiente</t>
        </r>
      </text>
    </comment>
    <comment ref="AQ11" authorId="0" shapeId="0">
      <text>
        <r>
          <rPr>
            <sz val="10"/>
            <color rgb="FF000000"/>
            <rFont val="Arial"/>
            <family val="2"/>
            <scheme val="minor"/>
          </rPr>
          <t>alcaldia:
Suma del total de los recursos por fuentes de financiación ejecutados a nivel de obligaciones  (OP) al corte correspondiente</t>
        </r>
      </text>
    </comment>
    <comment ref="B12" authorId="0" shapeId="0">
      <text>
        <r>
          <rPr>
            <sz val="10"/>
            <color rgb="FF000000"/>
            <rFont val="Arial"/>
            <family val="2"/>
            <scheme val="minor"/>
          </rPr>
          <t>alcaldia:
Describa la línea estrategica definida en el plan de desarrollo "Ibagué para Todos 2024-2027"</t>
        </r>
      </text>
    </comment>
    <comment ref="C12" authorId="0" shapeId="0">
      <text>
        <r>
          <rPr>
            <sz val="10"/>
            <color rgb="FF000000"/>
            <rFont val="Arial"/>
            <family val="2"/>
            <scheme val="minor"/>
          </rPr>
          <t>equipo 60:
Describa el código del sector establecido en el Plan de Desarrollo</t>
        </r>
      </text>
    </comment>
    <comment ref="D12" authorId="0" shapeId="0">
      <text>
        <r>
          <rPr>
            <sz val="10"/>
            <color rgb="FF000000"/>
            <rFont val="Arial"/>
            <family val="2"/>
            <scheme val="minor"/>
          </rPr>
          <t xml:space="preserve">alcaldia:
Describa el nombre del sector establecido en el plan de desarrollo </t>
        </r>
      </text>
    </comment>
    <comment ref="E12" authorId="0" shapeId="0">
      <text>
        <r>
          <rPr>
            <sz val="10"/>
            <color rgb="FF000000"/>
            <rFont val="Arial"/>
            <family val="2"/>
            <scheme val="minor"/>
          </rPr>
          <t xml:space="preserve">alcaldia:
Describa el código del programa presupuestal definido en el plan de desarrollo </t>
        </r>
      </text>
    </comment>
    <comment ref="F12" authorId="0" shapeId="0">
      <text>
        <r>
          <rPr>
            <sz val="10"/>
            <color rgb="FF000000"/>
            <rFont val="Arial"/>
            <family val="2"/>
            <scheme val="minor"/>
          </rPr>
          <t>alcaldia:
Describa el nombre del programa presupuestal definido en el Plan de Desarrollo (cátalogo MGA)</t>
        </r>
      </text>
    </comment>
    <comment ref="G12" authorId="0" shapeId="0">
      <text>
        <r>
          <rPr>
            <sz val="10"/>
            <color rgb="FF000000"/>
            <rFont val="Arial"/>
            <family val="2"/>
            <scheme val="minor"/>
          </rPr>
          <t xml:space="preserve">alcaldia:
Describa el código asignado por el Banco de Programas y Proyectos
</t>
        </r>
      </text>
    </comment>
    <comment ref="H12" authorId="0" shapeId="0">
      <text>
        <r>
          <rPr>
            <sz val="10"/>
            <color rgb="FF000000"/>
            <rFont val="Arial"/>
            <family val="2"/>
            <scheme val="minor"/>
          </rPr>
          <t>alcaldia:
Nombre del proyecto viabilizado por el Banco de Programas y Proyectos</t>
        </r>
      </text>
    </comment>
    <comment ref="I12" authorId="0" shapeId="0">
      <text>
        <r>
          <rPr>
            <sz val="10"/>
            <color rgb="FF000000"/>
            <rFont val="Arial"/>
            <family val="2"/>
            <scheme val="minor"/>
          </rPr>
          <t>equipo 60:
Describa el código del cátalogo de productos MGA definido en el Plan de Desarrollo</t>
        </r>
      </text>
    </comment>
    <comment ref="J12" authorId="0" shapeId="0">
      <text>
        <r>
          <rPr>
            <sz val="10"/>
            <color rgb="FF000000"/>
            <rFont val="Arial"/>
            <family val="2"/>
            <scheme val="minor"/>
          </rPr>
          <t>equipo 60:
Descrina el nombre  técnico de la meta de producto, de acuerdo al cátalogo MGA</t>
        </r>
      </text>
    </comment>
    <comment ref="K12" authorId="0" shapeId="0">
      <text>
        <r>
          <rPr>
            <sz val="10"/>
            <color rgb="FF000000"/>
            <rFont val="Arial"/>
            <family val="2"/>
            <scheme val="minor"/>
          </rPr>
          <t xml:space="preserve">alcaldia:
Descripción de la meta producto propia del Plan de Desarrollo "Ibagué para Todos 2024-2027" </t>
        </r>
      </text>
    </comment>
    <comment ref="L12" authorId="0" shapeId="0">
      <text>
        <r>
          <rPr>
            <sz val="10"/>
            <color rgb="FF000000"/>
            <rFont val="Arial"/>
            <family val="2"/>
            <scheme val="minor"/>
          </rPr>
          <t xml:space="preserve">alcaldia:
Describa el código  asignado en la propuesta de presupuesto 2025 (matriz excel de propuesta de presupuesto)
</t>
        </r>
      </text>
    </comment>
    <comment ref="M12" authorId="0" shapeId="0">
      <text>
        <r>
          <rPr>
            <sz val="10"/>
            <color rgb="FF000000"/>
            <rFont val="Arial"/>
            <family val="2"/>
            <scheme val="minor"/>
          </rPr>
          <t xml:space="preserve">equipo 60:
Describa el objeto de gasto del rubro correspondiente, de acuerdo al catalogo de clasificaciónpresupuestal (CCPET) </t>
        </r>
      </text>
    </comment>
    <comment ref="N12" authorId="0" shapeId="0">
      <text>
        <r>
          <rPr>
            <sz val="10"/>
            <color rgb="FF000000"/>
            <rFont val="Arial"/>
            <family val="2"/>
            <scheme val="minor"/>
          </rPr>
          <t xml:space="preserve">alcaldia:
Se debe relacionar el valor fisico programado para la vigencia 2024 que se definió en el plan indicativo 2024 - 2027, aprobado en consejo de gobierno.
 </t>
        </r>
      </text>
    </comment>
  </commentList>
</comments>
</file>

<file path=xl/comments11.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12.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13.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14.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15.xml><?xml version="1.0" encoding="utf-8"?>
<comments xmlns="http://schemas.openxmlformats.org/spreadsheetml/2006/main">
  <authors>
    <author>alcaldia</author>
    <author>equipo 60</author>
    <author>ALEXA AMAYA</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 ref="M26" authorId="2" shapeId="0">
      <text>
        <r>
          <rPr>
            <b/>
            <sz val="9"/>
            <color indexed="81"/>
            <rFont val="Tahoma"/>
            <family val="2"/>
          </rPr>
          <t>ALEXA AMAYA:</t>
        </r>
        <r>
          <rPr>
            <sz val="9"/>
            <color indexed="81"/>
            <rFont val="Tahoma"/>
            <family val="2"/>
          </rPr>
          <t xml:space="preserve">
Este gastos no esta contemplada en la MGA</t>
        </r>
      </text>
    </comment>
    <comment ref="M30" authorId="2" shapeId="0">
      <text>
        <r>
          <rPr>
            <b/>
            <sz val="9"/>
            <color indexed="81"/>
            <rFont val="Tahoma"/>
            <family val="2"/>
          </rPr>
          <t>ALEXA AMAYA:</t>
        </r>
        <r>
          <rPr>
            <sz val="9"/>
            <color indexed="81"/>
            <rFont val="Tahoma"/>
            <family val="2"/>
          </rPr>
          <t xml:space="preserve">
ESTE GASTO NO ESTA CONTMEPLAOD EN LA MGA</t>
        </r>
      </text>
    </comment>
    <comment ref="M31" authorId="2" shapeId="0">
      <text>
        <r>
          <rPr>
            <b/>
            <sz val="9"/>
            <color indexed="81"/>
            <rFont val="Tahoma"/>
            <family val="2"/>
          </rPr>
          <t>ALEXA AMAYA:</t>
        </r>
        <r>
          <rPr>
            <sz val="9"/>
            <color indexed="81"/>
            <rFont val="Tahoma"/>
            <family val="2"/>
          </rPr>
          <t xml:space="preserve">
ESTE GASTO NO ESTA CONTEMPLADO EN LA MGA</t>
        </r>
      </text>
    </comment>
  </commentList>
</comments>
</file>

<file path=xl/sharedStrings.xml><?xml version="1.0" encoding="utf-8"?>
<sst xmlns="http://schemas.openxmlformats.org/spreadsheetml/2006/main" count="3747" uniqueCount="993">
  <si>
    <t xml:space="preserve">Codigo: </t>
  </si>
  <si>
    <t xml:space="preserve">Fecha: </t>
  </si>
  <si>
    <t xml:space="preserve">SECRETARÍA / ENTIDAD:  SECRETARÍA ADMINISTRATIVA                                                      </t>
  </si>
  <si>
    <t>FECHA DE SEGUIMIENTO: Diciembre 31 de 2024</t>
  </si>
  <si>
    <t>DEPARTAMENTO: TOLIMA / MUNICIPIO DE IBAGUÉ:</t>
  </si>
  <si>
    <t>PARTE ESTRATEGICA</t>
  </si>
  <si>
    <t xml:space="preserve">Apropiación Definitiva </t>
  </si>
  <si>
    <t>Fuentes de financiación para la vigencia</t>
  </si>
  <si>
    <t xml:space="preserve">Ejecución a nivel de compromisos  </t>
  </si>
  <si>
    <t>Ejecución a nivel de Obligaciones</t>
  </si>
  <si>
    <t xml:space="preserve"> Línea Estratégica </t>
  </si>
  <si>
    <t>Código Sector</t>
  </si>
  <si>
    <t>Sector</t>
  </si>
  <si>
    <t>Código Programa</t>
  </si>
  <si>
    <t>Programa</t>
  </si>
  <si>
    <t>Código BPIM</t>
  </si>
  <si>
    <t>Proyecto</t>
  </si>
  <si>
    <t>Código MGA</t>
  </si>
  <si>
    <t>Meta producto MGA</t>
  </si>
  <si>
    <t>Descripción meta Plan de Desarrollo</t>
  </si>
  <si>
    <t>Rubro Presupuestal</t>
  </si>
  <si>
    <t>Descripción de rubro (objeto del gasto)</t>
  </si>
  <si>
    <t>Meta programada en la vigencia (P.I.)</t>
  </si>
  <si>
    <t>Recursos propios</t>
  </si>
  <si>
    <t>Sistema General de Participaciones (SGP)</t>
  </si>
  <si>
    <t>Regalías</t>
  </si>
  <si>
    <t>Crédito</t>
  </si>
  <si>
    <t xml:space="preserve">Cofinanaciación </t>
  </si>
  <si>
    <t>Otros</t>
  </si>
  <si>
    <t>Con destinación específica</t>
  </si>
  <si>
    <t>Sin destinación específica</t>
  </si>
  <si>
    <t>Educación</t>
  </si>
  <si>
    <t>Salud</t>
  </si>
  <si>
    <t>Agua potable y saneamiento básico</t>
  </si>
  <si>
    <t>Cultura</t>
  </si>
  <si>
    <t>Deporte</t>
  </si>
  <si>
    <t xml:space="preserve">Alimentación escolar </t>
  </si>
  <si>
    <t xml:space="preserve">
Propósito General libre inversión</t>
  </si>
  <si>
    <t>TERRITORIO PARA TODOS</t>
  </si>
  <si>
    <t xml:space="preserve">VIVIENDA CIUDAD Y TERRITORIO </t>
  </si>
  <si>
    <t>ACCESO A SOLUCIONES DE VIVIENDA</t>
  </si>
  <si>
    <t>IDENTIFICACIÓN DEPURACIÓN ADMINISTRACIÓN Y ACTUALIZACIÓN DE LOS BIENES FISCALES Y DE USO PÚBLICO DEL MUNICIPIO DE IBAGUÉ.</t>
  </si>
  <si>
    <t>SERVICIO DE SANEAMIENTO Y TITULACIÓN DE BIENES FISCALES</t>
  </si>
  <si>
    <t>IDENTIFICAR, LEGALIZAR Y TITULAR LOS BIENES INMUEBLES DE USO PÚBLICO DEL MUNICIPIO DE IBAGUÉ</t>
  </si>
  <si>
    <t>2.07.3.2.02.01.004</t>
  </si>
  <si>
    <t>PRODUCTOS METÁLICOS, MAQUINARIA Y EQUIPO</t>
  </si>
  <si>
    <t>2.07.3.2.02.02.009</t>
  </si>
  <si>
    <t>SERVICIOS PARA LA COMUNIDAD, SOCIALES Y PERSONALES</t>
  </si>
  <si>
    <t>GOBERNABILIDAD PARA TODOS</t>
  </si>
  <si>
    <t>GOBIERNO TERRITORIAL</t>
  </si>
  <si>
    <t>FORTALECIMIENTO A LA GESTIÓN Y DIRECCIÓN DE LA ADMINISTRACIÓN PÚBLICA TERRITORIAL</t>
  </si>
  <si>
    <t>IMPLEMENTACIÓN DEL PROCESO DE GESTIÓN DOCUMENTAL EN LA ALCALDÍA MUNICIPAL DE IBAGUÉ.</t>
  </si>
  <si>
    <t>SERVICIO DE GESTIÓN
DOCUMENTAL</t>
  </si>
  <si>
    <t xml:space="preserve">OPTIMIZAR Y FORTALECER EL PROCESO DE GESTIÓN DOCUMENTAL, DANDO CUMPLIMIENTO A LA LEY GENERAL DE
ARCHIVO. </t>
  </si>
  <si>
    <t>2.07.3.2.02.01.002</t>
  </si>
  <si>
    <t>PRODUCTOS ALIMENTICIOS, BEBIDAS Y TABACO; TEXTILES, PRENDAS DE VESTIR Y PRODUCTOS DE CUERO</t>
  </si>
  <si>
    <t>2.07.3.2.02.01.003</t>
  </si>
  <si>
    <t>OTROS BIENES TRANSPORTABLES (EXCEPTO PRODUCTOS METÁLICOS, MAQUINARIA Y EQUIPO)</t>
  </si>
  <si>
    <t>2.07.3.2.02.02.008</t>
  </si>
  <si>
    <t>SERVICIOS PRESTADOS A LAS EMPRESAS Y SERVICIOS DE PRODUCCIÓN</t>
  </si>
  <si>
    <t>Totales</t>
  </si>
  <si>
    <r>
      <rPr>
        <b/>
        <sz val="11"/>
        <color theme="1"/>
        <rFont val="Arial"/>
        <family val="2"/>
      </rPr>
      <t>PROCESO:</t>
    </r>
    <r>
      <rPr>
        <sz val="11"/>
        <color theme="1"/>
        <rFont val="Arial"/>
        <family val="2"/>
      </rPr>
      <t xml:space="preserve"> PLANEACION ESTRATEGICA Y TERRITORIAL</t>
    </r>
  </si>
  <si>
    <r>
      <t>Version:</t>
    </r>
    <r>
      <rPr>
        <sz val="11"/>
        <color rgb="FF000000"/>
        <rFont val="Arial"/>
        <family val="2"/>
      </rPr>
      <t xml:space="preserve"> </t>
    </r>
  </si>
  <si>
    <r>
      <rPr>
        <b/>
        <sz val="11"/>
        <color theme="1"/>
        <rFont val="Arial"/>
        <family val="2"/>
      </rPr>
      <t>FORMATO:</t>
    </r>
    <r>
      <rPr>
        <sz val="11"/>
        <color theme="1"/>
        <rFont val="Arial"/>
        <family val="2"/>
      </rPr>
      <t xml:space="preserve"> SEGUIMIENTO PLAN OPERATIVO ANUAL DE INVERSIONES</t>
    </r>
  </si>
  <si>
    <r>
      <t xml:space="preserve">Pagina: </t>
    </r>
    <r>
      <rPr>
        <sz val="11"/>
        <color rgb="FF000000"/>
        <rFont val="Arial"/>
        <family val="2"/>
      </rPr>
      <t>1 de  1</t>
    </r>
  </si>
  <si>
    <r>
      <rPr>
        <b/>
        <sz val="11"/>
        <rFont val="Arial"/>
        <family val="2"/>
      </rPr>
      <t>PROCESO:</t>
    </r>
    <r>
      <rPr>
        <sz val="11"/>
        <rFont val="Arial"/>
        <family val="2"/>
      </rPr>
      <t xml:space="preserve"> PLANEACION ESTRATEGICA Y TERRITORIAL</t>
    </r>
  </si>
  <si>
    <r>
      <t>Version:</t>
    </r>
    <r>
      <rPr>
        <sz val="12"/>
        <rFont val="Arial"/>
        <family val="2"/>
      </rPr>
      <t xml:space="preserve"> </t>
    </r>
  </si>
  <si>
    <r>
      <rPr>
        <b/>
        <sz val="11"/>
        <rFont val="Arial"/>
        <family val="2"/>
      </rPr>
      <t>FORMATO:</t>
    </r>
    <r>
      <rPr>
        <sz val="11"/>
        <rFont val="Arial"/>
        <family val="2"/>
      </rPr>
      <t xml:space="preserve"> SEGUIMIENTO PLAN OPERATIVO ANUAL DE INVERSIONES</t>
    </r>
  </si>
  <si>
    <r>
      <t xml:space="preserve">Pagina: </t>
    </r>
    <r>
      <rPr>
        <sz val="12"/>
        <rFont val="Arial"/>
        <family val="2"/>
      </rPr>
      <t>1 de  1</t>
    </r>
  </si>
  <si>
    <t xml:space="preserve">SECRETARÍA AGRICULTURA Y DESARROLLO RURAL                                                    </t>
  </si>
  <si>
    <t>FECHA DE SEGUIMIENTO: 31 DE DICIEMBRE 2024</t>
  </si>
  <si>
    <t>DEPARTAMENTO: TOLIMA / MUNICIPIO DE IBAGUÉ</t>
  </si>
  <si>
    <t>SOSTENIBILIDAD PARA TODOS</t>
  </si>
  <si>
    <t>AGRICULTURA Y DESARROLLO RURAL</t>
  </si>
  <si>
    <t>Inclusión productiva de pequeños productores rurales</t>
  </si>
  <si>
    <t>2024730010008- 2020730010073</t>
  </si>
  <si>
    <t>MEJORAMIENTO DE INCLUSIÓN PRODUCTIVA DE PEQUEÑOS PRODUCTORES RURALES EN EL MUNICIPIO DE IBAGUÉ</t>
  </si>
  <si>
    <t>Servicio de apoyo a la comercialización</t>
  </si>
  <si>
    <t>Realizar circuitos 
cortos de 
comercialización de 
la producción 
agropecuaria de la 
zona rural de Ibagué</t>
  </si>
  <si>
    <t>2.12.3.2.02.01.004-2024730010008-01</t>
  </si>
  <si>
    <t>212320202009-2024730010008-01</t>
  </si>
  <si>
    <t>212320201003 -2024730010008-01</t>
  </si>
  <si>
    <t>Apoyar la realización 
de eventos 
comerciales que 
visibilicen la 
producción 
agropecuaria y la 
agroindustria de la 
zona rural de Ibagué.</t>
  </si>
  <si>
    <t xml:space="preserve"> 2.12.3.2.02.02.008-2024730010008-01</t>
  </si>
  <si>
    <t xml:space="preserve">SERVICIOS PRESTADOS A LAS EMPRESAS Y SERVICIOS DE PRODUCCIÓN </t>
  </si>
  <si>
    <t>2.12.3.3.05.09.099 --2024730010008-01</t>
  </si>
  <si>
    <t>APORTES A ESTABLECIMIENTOS PÚBLICOS Y UNIDADES ADMINISTRATIVAS ESPECIALES</t>
  </si>
  <si>
    <t>212320202009-2020730010073--01</t>
  </si>
  <si>
    <t>Servicio de fomento a la asociatividad</t>
  </si>
  <si>
    <t>Realizar actividades encaminadas a fomentar la asociatividad entre los productores rurales e Ibagué. Adicionalmente, sensibilizar a los productores sobre los beneficios y responsabilidades que se derivan de los procesos asociativos y de participación para el desarrollo rural, por medio de la realización de eventos, talleres, asesorías, capacitaciones y/o mesas de trabajo, entre otros</t>
  </si>
  <si>
    <t>Servicio de educación informal en Buenas Prácticas Agrícolas y producción sostenible</t>
  </si>
  <si>
    <t>Gestionar capacitaciones a productores sobre implementación de BPA, BPP, BPM y producción sostenible</t>
  </si>
  <si>
    <t>Servicio de apoyo financiero para proyectos productivos</t>
  </si>
  <si>
    <t>Cofinanciar 
proyectos 
productivos dirigidos 
al emprendimiento 
campesino, la mujer 
rural y los jóvenes 
rurales</t>
  </si>
  <si>
    <t>212320201000-2024730010008-01</t>
  </si>
  <si>
    <t>AGRICULTURA, SILVICULTURA Y PRODUCTOS DE LA PESCA</t>
  </si>
  <si>
    <t>Servicio de apoyo financiero para el acceso a activos productivos y de comercialización</t>
  </si>
  <si>
    <t>Financiar para la 
adquisición de 
activos productivos 
tales como 
infraestructura, 
maquinaria, equipos, 
insumos, material 
vegetal, especies 
zootécnicas y/o 
acuícolas.</t>
  </si>
  <si>
    <t>Servicio de asistencia técnica</t>
  </si>
  <si>
    <t>Prestar 
acompañamiento, 
asesoría y 
seguimiento técnico 
al Consejo Municipal 
de Desarrollo Rural –
CMDR</t>
  </si>
  <si>
    <t>212320202009-2024730010008-</t>
  </si>
  <si>
    <t>Ordenamiento social y uso productivo del territorio rural</t>
  </si>
  <si>
    <t>2024730010009 -2020730010074- 2020730010075</t>
  </si>
  <si>
    <t>ACTUALIZACIÓN DE INFORMACIÓN, PARA EL ORDENAMIENTO SOCIAL Y PRODUCTIVO DEL TERRITORIO RURAL EN EL MUNICIPIO DE   
IBAGUÉ</t>
  </si>
  <si>
    <t>Servicio de análisis de información para la planificación agropecuaria</t>
  </si>
  <si>
    <t>Realizar 
análisis de 
datos para la 
generación de 
informes que 
sirvan a la 
planificación 
en materia de 
Ordenamiento 
productivo y 
social de la 
propieda</t>
  </si>
  <si>
    <t>212320202009-2024730010009-01</t>
  </si>
  <si>
    <t>Sanidad agropecuaria e inocuidad agroalimentaria</t>
  </si>
  <si>
    <t>2024730010007 - 2020730010074</t>
  </si>
  <si>
    <t>MEJORAMIENTO DE LA SANIDAD AGROPECUARIA E INOCUIDAD ALIMENTARIA PARA EL MUNICIPIO DE IBAGUÉ</t>
  </si>
  <si>
    <t>Servicio de análisis y diagnóstico sanitario, fitosanitario e inocuidad</t>
  </si>
  <si>
    <t>Realizar el 
diagnóstico fito y 
zoosanitario que 
permita identificar 
el agente causal de 
la plaga y/o 
enfermedad</t>
  </si>
  <si>
    <t>212320202009-2024730010007 - 2020730010074</t>
  </si>
  <si>
    <t>Servicios de control de parásitos para especies de interés agropecuario</t>
  </si>
  <si>
    <t>Desarrollar 
brigadas enfocadas 
a promover y 
proteger la salud de 
las especies 
animales por medio 
del control de 
parásitos internos 
y/o externos. 
Incluye aplicación 
de vermífugos, 
entre otros</t>
  </si>
  <si>
    <t>212320202009-2024730010007  01</t>
  </si>
  <si>
    <t>Ciencia, tecnología e innovación agropecuaria</t>
  </si>
  <si>
    <t>2024730010010 - 2020730010073</t>
  </si>
  <si>
    <t>IMPLEMENTACIÓN DE SERVICIO DE EXTENSION PARA EL MUNICIPIO DE IBAGUE</t>
  </si>
  <si>
    <t>Servicio de extensión agropecuaria</t>
  </si>
  <si>
    <t>Realizar 
acompañamiento 
integral orientado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</si>
  <si>
    <t>212320202009-2024730010010 -01</t>
  </si>
  <si>
    <t>TRANSPORTE</t>
  </si>
  <si>
    <t>Infraestructura red vial regional</t>
  </si>
  <si>
    <t>2024730010114 2020730010072</t>
  </si>
  <si>
    <t>MANTENIMIENTO DE LA INFRAESTRUCTURA, DE LA RED VIAL TERCIARIA DEL MUNICIPIO DE IBAGUÉ</t>
  </si>
  <si>
    <t>Vía terciaria mejorada</t>
  </si>
  <si>
    <t>Realizar labores de 
mejoramiento y/o 
mantenimiento de la 
red vial terciaria.</t>
  </si>
  <si>
    <t>212320201003-2024730010114-17</t>
  </si>
  <si>
    <t>212320202005-2024730010114-17</t>
  </si>
  <si>
    <t>SERVICIOS DE LA CONSTRUCCIÓN</t>
  </si>
  <si>
    <t>212320202009-2024730010114-01</t>
  </si>
  <si>
    <t>212320201004-2024730010114-17</t>
  </si>
  <si>
    <t>PRODUCTOS METÁLICOS Y PAQUETES DE SOFTWARE</t>
  </si>
  <si>
    <t>2024730010114-17 2020730010072</t>
  </si>
  <si>
    <t>Placa huella construida</t>
  </si>
  <si>
    <t>Construir placa 
huella en vías 
terciarias</t>
  </si>
  <si>
    <t>2.12.3.2.02.02.008 -2024730010114 -17-</t>
  </si>
  <si>
    <t>Puente construido en vía terciaria</t>
  </si>
  <si>
    <t>Construir puentes en la red vial terciaria existente.</t>
  </si>
  <si>
    <t>212320202009-2024730010114-01-2024730010114-17</t>
  </si>
  <si>
    <t>2024730010114- 2020730010072</t>
  </si>
  <si>
    <t>Puente de la red vial terciaria con mantenimiento</t>
  </si>
  <si>
    <t>Realizar acciones de 
conservación 
periódica o rutinaria 
de puentes de la red 
vial terciaria con el 
fin de mantener las 
condiciones óptimas 
para el tránsito y el 
uso adecuado de la 
infraestructura de 
transporte</t>
  </si>
  <si>
    <t>Caminos ancestrales con mantenimiento</t>
  </si>
  <si>
    <t>Realizar 
mantenimiento a 
caminos ancestrales 
y mejorar sus 
especificaciones 
técnicas iniciales.</t>
  </si>
  <si>
    <t>212320202005-2024730010114-2024730010114-17</t>
  </si>
  <si>
    <t xml:space="preserve">TOTAL </t>
  </si>
  <si>
    <r>
      <t>Version:</t>
    </r>
    <r>
      <rPr>
        <sz val="11"/>
        <rFont val="Arial"/>
        <family val="2"/>
      </rPr>
      <t xml:space="preserve"> </t>
    </r>
  </si>
  <si>
    <r>
      <t xml:space="preserve">Pagina: </t>
    </r>
    <r>
      <rPr>
        <sz val="11"/>
        <rFont val="Arial"/>
        <family val="2"/>
      </rPr>
      <t>1 de  1</t>
    </r>
  </si>
  <si>
    <t xml:space="preserve">SECRETARÍA / ENTIDAD:                      AMBIENTE Y GESTION DEL RIESGO                                     </t>
  </si>
  <si>
    <t>Con destinación especifica</t>
  </si>
  <si>
    <t>R.B sgp</t>
  </si>
  <si>
    <t>MINAS Y ENERGIA</t>
  </si>
  <si>
    <t>Desarrollo ambiental sostenible del sector minero energético</t>
  </si>
  <si>
    <t>FORTALECIMIENTO DEL DESARROLLO AMBIENTAL SOSTENIBLE DEL SECTOR MINERO EN EL MUNICIPIO DE  IBAGUÉ</t>
  </si>
  <si>
    <t>Servicio de asistencia técnica en el manejo socio ambiental en las actividades mineras</t>
  </si>
  <si>
    <t>Asistencia
técnica y
socioambiental
en el desarrollo
de la actividad
minera de
subsistencia</t>
  </si>
  <si>
    <t>2.19.3.2.02.01.009</t>
  </si>
  <si>
    <t>Consolidación productiva del sector minero</t>
  </si>
  <si>
    <t>CONSOLIDACIÓN PRODUCTIVA DEL SECTOR MINERO IBAGUÉ</t>
  </si>
  <si>
    <t>Servicio de asistencia técnica para la reconversión socio laboral de personas dedicadas a la minería</t>
  </si>
  <si>
    <t>Fomento de proyectos productivos para la reconversión sociolaboral de los mineros de subsistencia</t>
  </si>
  <si>
    <t>2.19.3.2.02.02.004</t>
  </si>
  <si>
    <t>Servicio de asistencia técnica para la regularización de las actividades mineras</t>
  </si>
  <si>
    <t>Acompañamient o a los mineros de subsistencia en la inscripción en la plataforma Genesis y verificación en el cumplimiento de los requisitos, con el objetivo de certificar su actividad minera de subsistencia</t>
  </si>
  <si>
    <t>2.19.3.2.02.02.009</t>
  </si>
  <si>
    <t>AMBIENTE Y DESARROLLO SOSTENIBLE</t>
  </si>
  <si>
    <t>Conservación de la biodiversidady sus servicios ecosistemicos</t>
  </si>
  <si>
    <t>CONSERVACIÓN DE LA BIODIVERSIDAD Y SUS SERVICIOS ECOSISTEMICOS EN EL MUNICIPIO DE IBAGUÉ</t>
  </si>
  <si>
    <t>Documentos de lineamientos técnicos con acuerdos de uso, ocupación y tenencia en áreas protegidas no vinculadas al Sistema Nacional de Áreas Protegidas</t>
  </si>
  <si>
    <t>Formulación e implementación de planes de manejo ambiental en los predios del Sistema municipal de áreas protegidas “SIMAP”</t>
  </si>
  <si>
    <t>2.19.3.2.02.02.008</t>
  </si>
  <si>
    <t>Servicio de restauración de ecosistemas</t>
  </si>
  <si>
    <t>Implementación de proyectos y /o estrategias de reforestación, restauración, y/o restablecimiento ecológica de predios del Sistema municipal de áreas protegidas “SIMAP” , así como aquellos ecosistemas degradados protegidos de interés ambiental</t>
  </si>
  <si>
    <t>Servicio de reforestación de ecosistemas</t>
  </si>
  <si>
    <t>Siembra de árboles en procesos de reforestación y restauración ecológica</t>
  </si>
  <si>
    <t>Servicio de producción de plántulas en viveros</t>
  </si>
  <si>
    <t>Fomento, Producción y propagación de plántulas de especies arbóreas, arbustivas con fines de conservación y restauración ecológica, en el vivero municipal, así como especies ornamentales para separadores y zonas verdes</t>
  </si>
  <si>
    <t>2.19.3.2.02.01.004</t>
  </si>
  <si>
    <t>Servicio de manejo del arbolado urbano</t>
  </si>
  <si>
    <t>Actividades de seguimiento, monitoreo e intervenciones silviculturales que permiten realizar podas, talas o tratamientos fitosanitarios a los árboles que se encuentran en emergencia.</t>
  </si>
  <si>
    <t>Servicio apoyo financiero para la implementación de esquemas de pago por Servicio ambientales</t>
  </si>
  <si>
    <t>Implementación del esquema de pago por servicios ambientales en zonas con especial interés ambiental y servicios ecosistémicos.</t>
  </si>
  <si>
    <t>Servicio de administración y manejo de áreas protegidas locales no vinculadas al Sistema Nacional de Áreas Protegidas</t>
  </si>
  <si>
    <t>Desarrollo de actividades necesarias para administrar y manejar las áreas protegidas del “SIMAP”; así como adquisición de predios con fines de conservación</t>
  </si>
  <si>
    <t>2.19.3.2.01.03.001</t>
  </si>
  <si>
    <t>TIERRAS Y TERRENOS</t>
  </si>
  <si>
    <t>Fortalecimiento del desempeño ambiental de los sectores productivos</t>
  </si>
  <si>
    <t>2020730010013 -2024730010070-2024730010068</t>
  </si>
  <si>
    <t>Fortalecimiento del desempeño ambiental en el sector productivo de los negocios verdes del municipio del municipio de Ibagué</t>
  </si>
  <si>
    <t>Servicio de asistencia técnica para la consolidación de negocios verdes</t>
  </si>
  <si>
    <t>Estrategias de fomento de negocios verdes y de desarrollo económico sostenible, como el sector turístico en áreas de interés ambiental</t>
  </si>
  <si>
    <t>Servicio de seguimiento y evaluación de los programas de recolección de residuos pos consumo</t>
  </si>
  <si>
    <t>Seguimiento y evaluación realizada a programas que sean sometidos a sistemas de gestión diferencial y evitar que la disposición final se realice de manera conjunta con los residuos de origen doméstico</t>
  </si>
  <si>
    <t>Educación ambiental</t>
  </si>
  <si>
    <t>Implementación de la estrategia " ecologiando" aprendiendo el arte de cuidar el Municipio de   ibague</t>
  </si>
  <si>
    <t>Servicio de divulgación de la información de la política nacional de educación ambiental y participación</t>
  </si>
  <si>
    <t>Desarrollo de programas de educación ambiental, como foros, conversatorios, talleres, entre otros dirigidos a la población ibaguereña</t>
  </si>
  <si>
    <t>2.19.3.2.02.01.003</t>
  </si>
  <si>
    <t>Servicio de educación informal ambiental</t>
  </si>
  <si>
    <t>Procesos de formación, sistematización (investigación), gestión y comunicación e información, para el desarrollo efectivo de las estrategias de la Política de Educación Ambiental</t>
  </si>
  <si>
    <t>Documentos de lineamientos técnicos para el desarrollo de la política ambiental</t>
  </si>
  <si>
    <t>Revisión y actualización de la Política Pública Ambiental con el objetivo de incorporar acciones y estrategias en el mejoramiento de la gestión comunitaria del agua.</t>
  </si>
  <si>
    <t xml:space="preserve"> Gestión del cambio climático para un desarrollo bajo en carbono y resiliente al clima</t>
  </si>
  <si>
    <t>Fortalecimiento en la gestión del cambio climático para un desarrollo bajo en carbono y resiliente con el clima en la ciudad de   Ibagué</t>
  </si>
  <si>
    <t>Servicio de educación informal en gestión del cambio climático para un desarrollo bajo en carbono y resiliente al clima</t>
  </si>
  <si>
    <t>Capacitar personas en aras de promover consciencia ambiental en el marco del cambio climático</t>
  </si>
  <si>
    <t>Servicio de apoyo técnico para la implementación de acciones de mitigación y adaptación al cambio climático</t>
  </si>
  <si>
    <t>Desarrollo de proyectos encaminados a la reducción de emisiones de gases invernadero como la implantación del sistema de movilidad sostenible, aumento de sumideros de carbono, reducción de vulnerabilidad y resiliencia a la variabilidad climática.</t>
  </si>
  <si>
    <t>Estufa ecoeficiente fija</t>
  </si>
  <si>
    <t>Desarrollo de programa de eco - innovación, por medio de la construcción de sistemas de Estufas ecoeficientes fijas construidas en la zona rural dispersa que disminuyan la deforestación, de áreas de interés ambiental y desarrolle un entorno sano.</t>
  </si>
  <si>
    <t>2.19.3.2.02.02.003</t>
  </si>
  <si>
    <t>Gestión integral del recurso hídrico</t>
  </si>
  <si>
    <t>Fortalecimiento de la gestión integral del Recurso Hídrico en el Municipio de   Ibagué</t>
  </si>
  <si>
    <t>Servicio de asistencia técnica para la implementación de lineamientos sobre el mejoramiento de la calidad del recurso hídrico</t>
  </si>
  <si>
    <t>Acciones de preservación y conservació n de fuentes hídricas</t>
  </si>
  <si>
    <t>VIVIENDA CIUDAD Y TERRITORIO</t>
  </si>
  <si>
    <t>Acceso de la población a los servicios de agua potable y saneamiento básico</t>
  </si>
  <si>
    <t>Fortalecimiento de la prestación de servicios de agua potable y saneamiento básico en el municipio de  Ibagué</t>
  </si>
  <si>
    <t>Acueductos Optimizados</t>
  </si>
  <si>
    <t>Proyectos de asistencia
técnica y/o suministros
que mejoran la
provisión, calidad y/o
continuidad de los
servicios de acueductos</t>
  </si>
  <si>
    <t>Servicios de apoyo financiero para la ejecución de proyectos de acueductos y alcantarillado</t>
  </si>
  <si>
    <t>Fortalecer financieramente proyectos de acueductos y de manejo de aguas residuales por medio del Plan Departamental de Aguas</t>
  </si>
  <si>
    <t>APORTES A ESTABLECIIENTOS PUBLICOS Y UNIDADES ADMINISTRATIVAS ESPECIALES</t>
  </si>
  <si>
    <t xml:space="preserve">Acueductos construidos </t>
  </si>
  <si>
    <t>Construcción PTAP en el Municipio de Ibagué</t>
  </si>
  <si>
    <t>2.19.3.2.02.02.005</t>
  </si>
  <si>
    <t>CONSTRUCCION Y SERVICIOS DE LA CONSTRUCCIÓN</t>
  </si>
  <si>
    <t>Servicios de apoyo financiero para la ejecución de proyectos de acueductos y de manejo de aguas residuales</t>
  </si>
  <si>
    <t>Realizar el apoyo para los proyectos de pozos sépticos en área rural</t>
  </si>
  <si>
    <t>Usuarios beneficiados con subsidios al consumo del servicio de acueducto</t>
  </si>
  <si>
    <t>Pago de subsidios para estratos 1, 2 y 3 para servicios públicos de acueducto.</t>
  </si>
  <si>
    <t>2.19.3.3.01.02.004.01</t>
  </si>
  <si>
    <t>SUBSIDIOS DE ACUEDUCTO</t>
  </si>
  <si>
    <t>Usuarios beneficiados con subsidios al consumo del servicio de alcantarillado</t>
  </si>
  <si>
    <t xml:space="preserve">Pago de subsidios para estratos 1, 2 y 3 para servicios públicos de
alcantarillado.
</t>
  </si>
  <si>
    <t>2.19.3.3.01.02.004.02</t>
  </si>
  <si>
    <t>SUBSIDIOS DE ALCANTARILLADO</t>
  </si>
  <si>
    <t>Usuarios beneficiados con subsidios al consumo del servicio de aseo</t>
  </si>
  <si>
    <t>Pago de subsidios para estratos 1, 2 y 3 para servicios públicos de aseo.</t>
  </si>
  <si>
    <t>2.19.3.3.01.02.004.03</t>
  </si>
  <si>
    <t>SUBSIDIOS ASEO</t>
  </si>
  <si>
    <t>Alcantarillados optimizados</t>
  </si>
  <si>
    <t>Proyectos de asistencia técnica y/o suministros para las redes de los sistemas de saneamiento.</t>
  </si>
  <si>
    <t>Servicios de implementación del Plan de Gestión Integral de Residuos Sólidos PGIRS</t>
  </si>
  <si>
    <t>Adopción e implementación del PGIRS</t>
  </si>
  <si>
    <t>Servicios de seguimiento al Plan de Gestión Integral de Residuos Sólidos PGIRS</t>
  </si>
  <si>
    <t>Seguimiento de las acciones realizadas por el operador del servicio de aseo de implementación del PGIRS</t>
  </si>
  <si>
    <t>Servicios de asistencia técnica en manejo de residuos sólidos</t>
  </si>
  <si>
    <t>Programa de aprovechamiento de residuos sólidos PGIRS</t>
  </si>
  <si>
    <t>Gestión del riesgo de desastres y emergencias</t>
  </si>
  <si>
    <t>Fortalecimiento del manejo integral de la gestión del riesgo y emergencias en el municipio de   Ibagué</t>
  </si>
  <si>
    <t>Servicio de educación informal</t>
  </si>
  <si>
    <t>Bomberos en el territorio – Planes Comunitarios de Gestión del riesgo.</t>
  </si>
  <si>
    <t>Servicio de atención a emergencias y desastres</t>
  </si>
  <si>
    <t>Acciones de respuesta a emergencias o desastres de origen natural o antrópico</t>
  </si>
  <si>
    <t>2.19.3.2.01.01.003.07.01</t>
  </si>
  <si>
    <t>VEHÍCULOS AUTOMOTORES, REMOLQUES Y SEMIRREMOLQUES; Y SUS PARTES, PIEZAS Y ACCESORIOS</t>
  </si>
  <si>
    <t>Estudios de riesgo de desastres</t>
  </si>
  <si>
    <t>Estudios orientados en conocer las condiciones de riesgo del territorio, analizar y valorar la amenaza y vulnerabilidad y realizar el análisis a diferentes escalas.</t>
  </si>
  <si>
    <t>Servicio de monitoreo y seguimiento para la gestión del riesgo</t>
  </si>
  <si>
    <t>Acciones para generar datos e información con relación al comportamiento de fenómenos amenazantes, la vulnerabilidad y la dinámica de las condiciones de riesgo que permitan la toma de decisiones.</t>
  </si>
  <si>
    <t>Documentos de planeación</t>
  </si>
  <si>
    <t>Actualización del plan de gestión del riesgo de desastres del Municipio que incluya objetivos, metas, indicadores</t>
  </si>
  <si>
    <t>Actualización de la estrategia para la respuesta a emergencias del Municipio que incluya objetivos, metas e indicadores.</t>
  </si>
  <si>
    <t>Servicios de apoyo para atención de población afectada por situaciones de emergencia, desastre o declaratorias de calamidad pública</t>
  </si>
  <si>
    <t>Entrega de recursos en especie o monetarios dirigidos a población afectada por situaciones de emergencia.</t>
  </si>
  <si>
    <t>2.19.3.2.02.01.002</t>
  </si>
  <si>
    <t xml:space="preserve">Acciones orientadas
para dar respuesta a
emergencias o
desastres de origen
natural o antrópico
mediante la
adquisición de
equipos de atención
de desastres,
búsqueda y rescate,
equipos de protección
personal, nucleares,
biológicos, químicos y
radiológicos – NBQR,
equipos para el
manejo de
inundaciones, control
de incendios, sanidad
veterinaria y equipos
de alojamiento
temporal. </t>
  </si>
  <si>
    <t>Estaciones de bomberos adecuadas</t>
  </si>
  <si>
    <t>Reforzamiento estructural de la Estación Centro de la Dirección Cuerpo Oficial de Bomberos</t>
  </si>
  <si>
    <t>Estaciones de Bomberos Construidas</t>
  </si>
  <si>
    <t>Construcción de la Estación Jardín de la Dirección Cuerpo Oficial de Bomberos.</t>
  </si>
  <si>
    <t xml:space="preserve">SECRETARÍA / ENTIDAD:                                                           </t>
  </si>
  <si>
    <t xml:space="preserve">Cultura y Sociedad Para Todos </t>
  </si>
  <si>
    <t xml:space="preserve">Cultura en Acción  - Arte Para Todos. Promoción y Acceso Efectivo a Procesos Culturales y Artisticos  </t>
  </si>
  <si>
    <t xml:space="preserve">Fortalecimiento, Empoderamiento, Desarrollo y Sostenibilidad del Ecosistema Cultural y Artistico ARTE PARA TODOS en la Ciudad Creativa de la Unesco y Capital Musical de Colombia, Ibagué, Tolima  </t>
  </si>
  <si>
    <t xml:space="preserve">Bibliotecas Adecuadas </t>
  </si>
  <si>
    <t xml:space="preserve">Intervenir las bibliotecas convirtiendolas en los centros creativos del saber especializadas en los procesos de formación artistica con miras a una red de escuelas de arte y pensamiento </t>
  </si>
  <si>
    <t>2.15.3.2.02.02.005</t>
  </si>
  <si>
    <t>Intervenir las bibliotecas convirtiéndolas en los
centros creativos del saber especializadas en los procesos de
formación artística con miras a una red de escuelas de arte y
pensamiento.</t>
  </si>
  <si>
    <t xml:space="preserve">Infraestructuras Culturales Dotadas </t>
  </si>
  <si>
    <t>Fortalecer los centros creativos del saber (espacios culturales y
bibliotecas) a través de los servicios de personal, dotación de
material didáctico, pedagógico, instrumental,
tecnológico y/o mobiliario, conexión y acceso a internet, y
elementos propios de cada área (música, teatro, danzas y/o artes
plásticas y visuales). para espacios estructurados en el
desarrollo de procesos artístico y/o cultural formales y no formales,
para garantizar el óptimo funcionamiento de los mismos</t>
  </si>
  <si>
    <t>2,15,3,2,01,01,003,03,02</t>
  </si>
  <si>
    <t>2.15.3.2.02.02.009</t>
  </si>
  <si>
    <t>2.15.3.2.02.02.008</t>
  </si>
  <si>
    <t xml:space="preserve">Documentos Normativos Realizados </t>
  </si>
  <si>
    <t>Fortalecer los procesos de gobernanza cultural de la ciudad a través de la participación de distintos actores en la formulación de documentos tales como la política publican, Plan Municipal Decenal de la Música, los ejes programáticos del programa SIMIFARTE, yel mejoramiento del Plan Ibagué Ciudad Creativa de la Música ante la UNESCO</t>
  </si>
  <si>
    <t xml:space="preserve">Personas Capacitadas </t>
  </si>
  <si>
    <t>capacitar en los programas técnicos laborales por competencia en la EFAC</t>
  </si>
  <si>
    <t>2.15.3.2.01.01.004.01.02</t>
  </si>
  <si>
    <t>Instrumentos musicales</t>
  </si>
  <si>
    <t>Capacitar de manera presencial y/o asincrónicamente para fortalecer integralmente los procesos artísticos y culturales a niños, niñas, adolescentes y jóvenes, adultos del sector urbano, rural y a los distintos formadores
culturales de la ciudad.</t>
  </si>
  <si>
    <t xml:space="preserve">Estimulos Otorgados </t>
  </si>
  <si>
    <t>Promover la agenda de estímulos en el sector urbano y rural con
inclusión donde se desarrollen los ejes como creatividad
formación emprendimiento investigación y circulación.</t>
  </si>
  <si>
    <t>Generar estrategias de seguimiento al programa nacional BEPS, para la correcta ejecución de los beneficios periódicos</t>
  </si>
  <si>
    <t>2.15.3.3.05.09.099</t>
  </si>
  <si>
    <t xml:space="preserve">Eventos de Promoción de Actividades Culturales Realizados </t>
  </si>
  <si>
    <t>Consolidar una red de eventos artísticos y culturales incluyentes para todas las expresiones de la ciudad, los cuales serán promocionados a través de diferentes plataformas y medios de
comunicación</t>
  </si>
  <si>
    <t>2.15.3.2.01.01.003.05.02</t>
  </si>
  <si>
    <t>2.15.3.2.02.01.002</t>
  </si>
  <si>
    <t>Guardianes del Patrimonio. Gestión, Protección y Salvaguardia del Patrimonio Cultural Colombiano</t>
  </si>
  <si>
    <t>Realizar Acciones de Protección Salvaguardiaa al Patrimonio Material y el Patrimonio Inmaterial Para Rememorar las Raices, las Tradiciones Ibaguereñas, Salvaguardando la Memoria Historica de Ibagué</t>
  </si>
  <si>
    <t xml:space="preserve">Documentos de investigación realizados </t>
  </si>
  <si>
    <t>Identificar, caracterizar y difundir el patrimonio material e inmaterial declarado de la ciudad de Ibagué</t>
  </si>
  <si>
    <t xml:space="preserve">Restauraciones Realizadas </t>
  </si>
  <si>
    <t>Restaurar, adecuar, y/o efectuar mantenimiento, a nuestra infraestructura cultural</t>
  </si>
  <si>
    <t xml:space="preserve">Obras Restauradas </t>
  </si>
  <si>
    <t>Realizar Mantenimiento, restauración y/o adecuación a nuestros bienes de interés cultural materiales muebles.</t>
  </si>
  <si>
    <t xml:space="preserve">Monumentos historicos construidos </t>
  </si>
  <si>
    <t>Corresponde a la construcción de una obra que posea valor
artístico, arqueológico, histórico o similar</t>
  </si>
  <si>
    <t xml:space="preserve">SECRETARÍA / ENTIDAD:         Secretaría de Desarrollo Económico                                                  </t>
  </si>
  <si>
    <t>FECHA DE SEGUIMIENTO: Septiembre 30 de 2024</t>
  </si>
  <si>
    <t>ECONOMÍA PARA TODOS</t>
  </si>
  <si>
    <t>36</t>
  </si>
  <si>
    <t>TRABAJO</t>
  </si>
  <si>
    <t>FOMENTO DE LA INVESTIGACIÓN, DESARROLLO TECNOLÓGICO E INNOVACIÓN DEL SECTOR TRABAJO</t>
  </si>
  <si>
    <t>2024730010072
2020730010048</t>
  </si>
  <si>
    <t>APOYO PARA LA VALIDACION Y CERTIFICACION DE COMPETENCIAS LABORALES PARA MEJORAR EL ACCESO A UN EMPLEO DIGNO Y PERTINENTE EN EL MUNICIPIO DE IBAGUÉ, TOLIMA</t>
  </si>
  <si>
    <t>Personas certificadas en competencias laborales</t>
  </si>
  <si>
    <t>Promover la certificación por competencias laborales a trabajadores y/o población en general, a través de  alianzas con instituciones como el SENA, universidades, entre otros.</t>
  </si>
  <si>
    <t>45</t>
  </si>
  <si>
    <t>4599</t>
  </si>
  <si>
    <t>2024730010073
2020730010048</t>
  </si>
  <si>
    <t>APOYO A LOS PROCESOS DE LINEAMIENTOS TECNICOS QUE MEJORAN LA PRODUCTIVIDAD Y COMPETITIVIDAD MUNICIPIO DE IBAGUÉ, TOLIMA</t>
  </si>
  <si>
    <t>Documentos de planeación con seguimiento realizado</t>
  </si>
  <si>
    <t xml:space="preserve">Seguimiento al cumplimiento de la política pública vendedor informal, en el aporte de los mismos al desarrollo económico del municipio, y seguimiento a la política pública de desarrollo económico </t>
  </si>
  <si>
    <t>Sistema de Gestión implementado</t>
  </si>
  <si>
    <t xml:space="preserve"> Diseñar e implementación de instrumentos que contribuyan a la certificación y/o recertificación de destinos turísticos de la ciudad de Ibagué</t>
  </si>
  <si>
    <t>35</t>
  </si>
  <si>
    <t>COMERCIO, INDUSTRIA Y TURISMO</t>
  </si>
  <si>
    <t>3502</t>
  </si>
  <si>
    <t>PRODUCTIVIDAD Y COMPETITIVIDAD DE LAS EMPRESAS COLOMBIANAS</t>
  </si>
  <si>
    <t>2024730010074
2020730010048</t>
  </si>
  <si>
    <t>APOYO AL SECTOR PRODUCTIVO Y COMERCIAL MEJORANDO LA PRODUCTIVIDAD Y COMPETITIVIDAD PARA EL ACCESO A NUEVOS MERCADOS U OPORTUNIDADES DE GENERACIÓN DE INGRESOS EN EL MUNICIPIO DE IBAGUÉ, TOLIMA.</t>
  </si>
  <si>
    <t>Unidades productivas  beneficiadas en la implementación de estrategias para incrementar su productividad</t>
  </si>
  <si>
    <t>Fortalecer el tejido empresarial para la atracción de inversión e internacionalización, a través de mecanismos como: asistencia técnica, capacitaciones, mesa de atención al inversionista, gestión de estudios de mejoramiento de infraestructura y beneficios tributarios entre otros.</t>
  </si>
  <si>
    <t>Unidades productivas fortalecidas</t>
  </si>
  <si>
    <t>Fortalecer unidades productivas a través de la realización y/o participación en eventos comerciales locales, nacionales y/o internacionales (ferias, ruedas de negocio, misiones comerciales, ruedas inversas, entre otras), de manera presencial y/o virtual.</t>
  </si>
  <si>
    <t>Empresas beneficiadas</t>
  </si>
  <si>
    <t xml:space="preserve">Beneficiar con apoyo a la financiación a micronegocios, famiempresas y/o microempresas, priorizando el enfoque poblacional, diferencial, firmantes de paz y/o víctimas del conflicto armado. </t>
  </si>
  <si>
    <t>Proyectos cofinanciados para agregar valor a los productos y/o mejorar los canales de comercialización</t>
  </si>
  <si>
    <t>Apoyar la creación de emprendimientos a través de la formación en artes y oficios con entrega de capital semilla, priorizando el enfoque poblacional, diferencial, firmantes de paz y/o víctimas del conflicto armado.</t>
  </si>
  <si>
    <t>3602</t>
  </si>
  <si>
    <t>GENERACIÓN Y FORMALIZACIÓN DEL EMPLEO</t>
  </si>
  <si>
    <t>2024730010075
2020730010048</t>
  </si>
  <si>
    <t>APOYO AL EMPRENDIMIENTO Y FORMALIZACIÓN DEL EMPLEO INCLUYENTE, DIGNO Y PERTINENTE EN EL MUNICIPIO DE IBAGUÉ, TOLIMA</t>
  </si>
  <si>
    <t>Eventos realizados</t>
  </si>
  <si>
    <t xml:space="preserve"> Realizar jornadas de empleabilidad de manera presencial y/o virtual, brindando capacitaciones que promuevan el acceso a la ruta de empleabilidad y/o acercando la oferta laboral a los diferentes grupos poblacionales</t>
  </si>
  <si>
    <t>Emprendimientos solidarios dinamizados</t>
  </si>
  <si>
    <t>Fomentar y/o impulsar procesos de asociatividad solidaria, priorizando el enfoque poblacional, diferencial, firmantes de paz y/o víctimas del conflicto armado.</t>
  </si>
  <si>
    <t>Emprendimientos asesorados</t>
  </si>
  <si>
    <t xml:space="preserve">Brindar asesoría y /o asistencia técnica a emprendimientos en etapa temprana o de ideación, promoviendo la formalización laboral y empresarial </t>
  </si>
  <si>
    <t>2024730010076
2020730010048
2020730010049</t>
  </si>
  <si>
    <t>APOYO Y PROMOCIÓN DEL TURISMO PARA EL DESARROLLO ECONÓMICO, COMPETITIVO Y SOSTENIBLE EN EL MUNICIPIO DE IBAGUÉ, TOLIMA</t>
  </si>
  <si>
    <t>Campañas realizadas</t>
  </si>
  <si>
    <t>Implementar, fortalecer y promocionar la campaña “Descubre Ibagué”, mediante marketing turístico de alto impacto que incluyan actividades, tales comoembellecimiento de fachadas, entre otras.</t>
  </si>
  <si>
    <t>Eventos de promoción realizados</t>
  </si>
  <si>
    <t>Participar en ferias, vitrinas, eventos de promoción turística que permitan el posicionamiento y fortalecimiento turístico a nivel local, regional, nacional o internacional.</t>
  </si>
  <si>
    <t>Fortalecimiento de unidades productivas y/o de autoempleo a través de la entrega de capital semilla, enfocado al sector turismo, priorizando el enfoque poblacional, diferencial, firmantes de paz y/o víctimas del conflicto armado.</t>
  </si>
  <si>
    <t>Brindar asistencia técnica para el fortalecimiento del sector turístico, priorizando el enfoque poblacional, diferencial, firmantes de paz y/o víctimas del conflicto armado.</t>
  </si>
  <si>
    <t>Personas capacitadas</t>
  </si>
  <si>
    <t>Brindar Capacitación y entrenamiento a personas del sector turismo, priorizando el enfoque poblacional, diferencial, firmantes de paz y/o víctimas del conflicto armado.</t>
  </si>
  <si>
    <t>Campañas de difusión a nivel nacional realizadas</t>
  </si>
  <si>
    <t>Diseñar e implementar una campaña de generación de información turística de Ibagué</t>
  </si>
  <si>
    <t>NAYDU BRIGHITE ROMERO GÓMEZ</t>
  </si>
  <si>
    <t>SECRETARIA DE DESARROLLO ECONÓMICO</t>
  </si>
  <si>
    <t>Revisó: Luis Chavez</t>
  </si>
  <si>
    <t>FECHA DE SEGUIMIENTO: DICIEMBRE 31 de 2024</t>
  </si>
  <si>
    <t xml:space="preserve">FECHA DE SEGUIMIENTO: DICIEMBRE 30 DE 2024 </t>
  </si>
  <si>
    <t>CULTURA Y SOCIEDAD PARA TODOS</t>
  </si>
  <si>
    <t>INCLUSIÓN SOCIAL Y RECONCILIACIÓN</t>
  </si>
  <si>
    <t xml:space="preserve"> INCLUSIÓN SOCIAL Y PRODUCTIVA PARA LA POBLACIÓN EN SITUACION DE VULNERABILIDAD.</t>
  </si>
  <si>
    <t>IMPLEMENTACIÓN DE ACCIONES PARA EL EMPODERAMIENTO SOCIAL Y ECONÓMICO DE LAS MUJERES EN LA CIUDAD DE IBAGUÉ, TOLIMA</t>
  </si>
  <si>
    <t>Servicios de asistencias tecnica para el emprendimiento</t>
  </si>
  <si>
    <t>Brindar asistencia técnica a Unidades y/o proyectos productivos de mujeres</t>
  </si>
  <si>
    <t>2.11.3.2.02.02.009</t>
  </si>
  <si>
    <t>2.11.3.2.02.01.004</t>
  </si>
  <si>
    <t xml:space="preserve">Centros Comunitarios Adecuados </t>
  </si>
  <si>
    <t>Adecuación de espacios para la atención integral de la mujer, mediante las casas rosas</t>
  </si>
  <si>
    <t>Servicio de acompañamiento familiar y comunitario para la superación de la pobreza</t>
  </si>
  <si>
    <t>Implementación de la casa refugio para mujeres víctimas de violencia</t>
  </si>
  <si>
    <t>Servicios de Asistencia Técnica</t>
  </si>
  <si>
    <t>Eventos	 y Conmemoraciones para Mujeres y Comunidad LGBTIQ +</t>
  </si>
  <si>
    <t>2.11.3.2.02.01.002</t>
  </si>
  <si>
    <t>Servicio de gestion de la oferta social para la poblacion vulnerable</t>
  </si>
  <si>
    <t>Implementación del sistema de cuidado para cuidadores en Ibagué</t>
  </si>
  <si>
    <t xml:space="preserve">GOBERNABILIDAD PARA TODOS </t>
  </si>
  <si>
    <t xml:space="preserve">GOBIERNO TERRITORIAL </t>
  </si>
  <si>
    <t xml:space="preserve">FORTALECIMIENTO DE LA CONVIVENCIA Y LA SEGURIDAD CIUDADANA </t>
  </si>
  <si>
    <t>COMPROMISO CON LA SEGURIDAD DE LA MUJER EN EL MUNICIPIO DE   IBAGUÉ, TOLIMA</t>
  </si>
  <si>
    <t>Servicios de orientacion a casos de violencia de género</t>
  </si>
  <si>
    <t>Atención integral y orientación a mujeres en casos de violencia de género.</t>
  </si>
  <si>
    <t>IMPLEMENTACIÓN DE ACCIONES PARA EL EMPODERAMIENTO SOCIAL Y ECONÓMICO DE LA POBLACIÓN LGTBIQ+ EN LA CIUDAD DE IBAGUÉ, TOLIMA</t>
  </si>
  <si>
    <t>Brindar asistencia técnica a Unidades y/o proyectos productivos de población LGTBIQ+</t>
  </si>
  <si>
    <t>Documentos de Planeación</t>
  </si>
  <si>
    <t>Realizar Seguimiento a Políticas Públicas de Mujer y LGTBIQ+.</t>
  </si>
  <si>
    <t>COMPROMISO CON LA SEGURIDAD DE LA POBLACIÓN LGBTIQ+ EN LA CIUDAD DE IBAGUÉ, TOLIMA</t>
  </si>
  <si>
    <t>Atención integral y orientación a población LGBTIQ+ en casos de violencia de género.</t>
  </si>
  <si>
    <t xml:space="preserve"> Desarrollo integral de la primera infancia a la juventud, y fortalecimiento de las capacidades de las familias de niñas, niños y adolescentes</t>
  </si>
  <si>
    <t>DESARROLLO INTEGRAL DE LOS CONSTRUCTORES DEL MAÑANA EN LA CIUDAD DE IBAGUÉ, TOLIMA</t>
  </si>
  <si>
    <t>Realizar entrega de ayuda alimentaria a los niños, niñas, adolescentes y jóvenes vulnerables del Municipio de Ibagué</t>
  </si>
  <si>
    <t>Promover habilidades de liderazgo en niñas, niños y adolescentes a través de ejercicios de participación ciudadana, responsabilidad y bien común</t>
  </si>
  <si>
    <t>CONTRIBUCIÓN CON EL RESTABLECIMIENTO DE LOS DERECHOS DE LOS NIÑOS, NIÑAS Y ADOLESCENTES EN EL MUNICIPIO DE IBAGUÉ, TOLIMA</t>
  </si>
  <si>
    <t>Desarrollar campañas que nos permitan mitigar la vulneración de derechos de los NNAJ y sus familias</t>
  </si>
  <si>
    <t>Contribuir al restablecimiento de los derechos de NNA. proporcionando cuidado, estadía y apoyo psicosocial en un entorno seguro y protector.</t>
  </si>
  <si>
    <t>2.11.3.2.02.02.006</t>
  </si>
  <si>
    <t>COMERCIO Y DISTRIBUCION;  ALOJAMIENTO; SERVICIOS DE SUMINISTRO DE COMIDAS Y BEBIDAS; SERVICIOS DE TRANSPORTE; Y SERVICIOS DE DISTRIBUCIÓN DE ELECTRICIDAD, GAS Y AGUA</t>
  </si>
  <si>
    <t>DESARROLLO INTEGRAL DE LA JUVENTUD, Y EL FORTALECIMIENTO DE LAS CAPACIDADES DE SUS FAMILIAS EN EL MUNICIPIO DE IBAGUÉ, TOLIMA</t>
  </si>
  <si>
    <t>Fortalecer y acompañar el desarrollo de habilidades y/o capacidades para el trabajo y vocación empresarial a través de la implementación del laboratorio empresarial juvenil.</t>
  </si>
  <si>
    <t>Diseñar e implementar campañas articuladas para promover acciones para el buen uso del tiempo libre a través de estrategias de recreación, deporte, arte y entre otras; centrándose en la orientación vocacional donde los jóvenes potencien sus talentos, intereses y habilidades. Además de realizar orientaciones con respecto a la salud sexual y reproductiva</t>
  </si>
  <si>
    <t>Reactivación y creación de los observatorios de primera infancia, infancia, adolescencia y juventud.</t>
  </si>
  <si>
    <t>Modificación de la Política Pública de Juventud en Ibagué: realizaremos la revisión, implementación y evaluación de la política pública de juventudes, que promueva la generación de oportunidades para la juventud Ibaguereña y la eliminación de barreras para su desarrollo garantizando el goce efectivo de sus derechos.</t>
  </si>
  <si>
    <t>41-INCLUSIÓN SOCIAL Y RECONCILIACIÓN</t>
  </si>
  <si>
    <t>IBAGUE CAMINOS DE PAZ, Atención, asistencia y reparación integral a las víctimas</t>
  </si>
  <si>
    <t>2020730010051 - 2024730010063</t>
  </si>
  <si>
    <t>Servicio de asistencia humanitaria a víctimas del conflicto armado</t>
  </si>
  <si>
    <t>Entregar los componentes de ayuda y/o atención humanitaria inmediata con ocasión a la ocurrencia de hechos victimizantes individuales o masivos con enfoque étnico diferencial</t>
  </si>
  <si>
    <t>C-211320201009</t>
  </si>
  <si>
    <t>Servicio de apoyo para la generación de ingresos</t>
  </si>
  <si>
    <t>Apoyo a iniciativas productivas y procesos de formación para la generación de ingresos con enfoque étnico diferencial</t>
  </si>
  <si>
    <t>Servicio de orientación y comunicación a las víctimas</t>
  </si>
  <si>
    <t>Brindar atención, orientación, gestión de los programas de los cuales pueden ser beneficiarios las víctimas del conflicto con enfoque étnico diferencial</t>
  </si>
  <si>
    <t>Servicio de asistencia técnica para la realización de iniciativas de memoria histórica</t>
  </si>
  <si>
    <t xml:space="preserve">Realizar las conmemoraciones establecidas por ley para las víctimas del conflicto armado  </t>
  </si>
  <si>
    <t>Servicio de asistencia técnica para la participación de las víctimas</t>
  </si>
  <si>
    <t>Apoyar a la mesa de participación efectiva de víctimas del conflicto armado, para su funcionamiento dando cumplimiento a la resolución 01668/2020</t>
  </si>
  <si>
    <t>Servicio de asistencia técnica a comunidades en temas de fortalecimiento del tejido social y construcción de escenarios comunitarios protectores de derechos</t>
  </si>
  <si>
    <t>Articular y gestionar el mejoramiento integral del territorio donde se encuentren asentadas las víctimas, teniendo en cuenta el enfoque étnico diferencial.</t>
  </si>
  <si>
    <t>Centros regionales de atención a víctimas construidos</t>
  </si>
  <si>
    <t>Realizar una estrategia que articule de manera interinstitucional la construcción o adecuación de infraestructura del Centro Regional Para la Atención y Reparación Integral a Víctimas.  (CRAVIC)</t>
  </si>
  <si>
    <t>IBAGUE DIVERSA Inclusión social y productiva para la población en situación de vulnerabilidad</t>
  </si>
  <si>
    <t>2020730010053 - 2024730010071</t>
  </si>
  <si>
    <t>Servicio de gestión de oferta social para la población vulnerable</t>
  </si>
  <si>
    <t>Diseñar un programa para la reconstrucción de la cultura indígena pijao, recuperación de saberes y prácticas de las comunidades indígenas asentadas en Ibagué.</t>
  </si>
  <si>
    <t>Centros comunitarios dotados</t>
  </si>
  <si>
    <t>Realizar la dotación de la casa afro, como espacio dedicado a la preservación y promoción de la cultura afrodescendiente</t>
  </si>
  <si>
    <t>C-211320201004</t>
  </si>
  <si>
    <t>Diseñar un programa para el fortalecimiento organizacional de las comunidades étnicas para promover el desarrollo integral comunitario y propender por la NO discriminación. </t>
  </si>
  <si>
    <t>Centros comunitarios adecuados</t>
  </si>
  <si>
    <t>Realizar un programa que articule de manera interinstitucional la construcción o adecuación de infraestructura de una Casa de Cultura Gitana.</t>
  </si>
  <si>
    <t>2020730010057 - 2024730010013</t>
  </si>
  <si>
    <t>Servicio de gestión de oferta social para la población vulnerable </t>
  </si>
  <si>
    <t>Servicio de atención, orientación, gestión de estados de los registros dentro del ciclo operativo de los programas del Departamento de Prosperidad Social (DPS)</t>
  </si>
  <si>
    <t>C-211320201007</t>
  </si>
  <si>
    <t>SERVICIOS FINANCIEROS Y SERVICIOS CONEXOS, SERVICIOS INMOBILIARIOS; Y SERVICIOS DE ARRENDAMIENTO Y LEASING</t>
  </si>
  <si>
    <t>Formular y realizar el seguimiento de Políticas Públicas de la Dirección de grupos étnicos y población vulnerable</t>
  </si>
  <si>
    <t>POR UNA IBAGUE PROTEGIDA Atención integral de población en situación permanente de desprotección social y/o familiar</t>
  </si>
  <si>
    <t>2020730010039 - 2024730010014</t>
  </si>
  <si>
    <t>Servicio de articulación de oferta social para la población habitante de calle</t>
  </si>
  <si>
    <t>Realizar un programa de atención para población habitante de/en calle y mitigación de riesgo de habitanza de calle.</t>
  </si>
  <si>
    <t>Centros de atención de habitantes de la calle dotados</t>
  </si>
  <si>
    <t>Implementar un programa para apoyar el funcionamiento y/o dotación de centros de atención de habitantes de calle.</t>
  </si>
  <si>
    <t>2020730010040 - 2024730010011</t>
  </si>
  <si>
    <t>Centros de protección social de día para el adulto mayor modificados</t>
  </si>
  <si>
    <t>Realizar las modificaciones de los centros día para la atención adecuada en adulto mayor</t>
  </si>
  <si>
    <t>C-211320201005</t>
  </si>
  <si>
    <t>2020730010040 -2024730010011</t>
  </si>
  <si>
    <t>Centros de día para el adulto mayor dotados</t>
  </si>
  <si>
    <t>Realizar dotación en los centros día vida para la atención adecuada en adulto mayor</t>
  </si>
  <si>
    <t>2020730010040- 2024730010011</t>
  </si>
  <si>
    <t>Adultos mayores atendidos con servicios integrales</t>
  </si>
  <si>
    <t>Brindar atención integral a los adultos mayores CBA con enfoque étnico diferencial</t>
  </si>
  <si>
    <t>C-211320201006</t>
  </si>
  <si>
    <t>2020730010040- 2024730010012</t>
  </si>
  <si>
    <t>Servicio de entrega de raciones de alimentos</t>
  </si>
  <si>
    <t>Brindar un alimento digno mediante de comedores comunitarios que beneficien a los adultos mayores del área urbana y rural del Municipio.</t>
  </si>
  <si>
    <t>2020730010052 - 2024730010055</t>
  </si>
  <si>
    <t>Personas con discapacidad atendidas con servicios integrales</t>
  </si>
  <si>
    <t>Brindar atención con servicios  que incluyen aspectos relacionados con cuidado, formación, inclusión productiva, recreación, entre otros, para población en condición de discapacidad.</t>
  </si>
  <si>
    <t>2020730010052 - 2024730010061</t>
  </si>
  <si>
    <t>Diseñar un programa de sensibilización y orientación ciudadana contra la exclusión y la discriminación de la población con discapacidad con enfoque étnico diferencial</t>
  </si>
  <si>
    <t>2020730010052 - 2024730010056</t>
  </si>
  <si>
    <t>Diseñar un programa de fortalecimiento para la representación de las personas con discapacidad con enfoque étnico diferencial en los espacios de participación y/o organizacional.</t>
  </si>
  <si>
    <t>Servicio de asistencia técnica para el emprendimiento</t>
  </si>
  <si>
    <t>Brindar asistencia técnica a Unidades y/o proyectos productivos de población con Discapacidad.</t>
  </si>
  <si>
    <t xml:space="preserve">SECRETARÍA / ENTIDAD: SECRETARIA DE DESARROLLO SOCIAL COMUNITARIO                                                 </t>
  </si>
  <si>
    <t xml:space="preserve">SECRETARÍA / ENTIDAD:   EDUCACIÓN                                                   </t>
  </si>
  <si>
    <t>EDUCACIÓN</t>
  </si>
  <si>
    <t>Calidad, cobertura y fortalecimiento de la educación inicial, prescolar, básica y media</t>
  </si>
  <si>
    <t>Desarrollo de trayectorias educativas que garanticen la permanencia estudiantil Ibagué</t>
  </si>
  <si>
    <t>Servicio de acompañamiento para el desarrollo de modelos educativos interculturales</t>
  </si>
  <si>
    <t>Implementar Metodologías Flexibles para brindar una educación pertinente, diversa e inclusiva que se ajuste a las necesidades de NNAJ</t>
  </si>
  <si>
    <t>2.09.3.2.02.02.009
2.09.3.3.05.09.053</t>
  </si>
  <si>
    <t>Implementación del Programa de Alimentación Escolar PAE y condiciones de alimentación saludable Ibagué</t>
  </si>
  <si>
    <t>Servicio de apoyo financiero a entidades territoriales para la ejecución de estrategias de permanencia con alimentación escolar</t>
  </si>
  <si>
    <t>Beneficiar a NNAJ con un Programa de Alimentación Escolar PAE que garantice el mejoramiento de la calidad de vida</t>
  </si>
  <si>
    <t>2.09.3.2.02.02.006</t>
  </si>
  <si>
    <t>Servicio de fomento para la permanencia en programas de educación formal</t>
  </si>
  <si>
    <t>Implementar estrategias de permanencia y retención escolar  en las IE oficiales.</t>
  </si>
  <si>
    <t xml:space="preserve">Adecuación DE ESPACIOS DE APRENDIZAJE INNOVADORES PARA LOS NIÑOS NIÑAS ADOLESCENTES Y JÓVENES Ibagué </t>
  </si>
  <si>
    <t>Infraestructura educativa mejorada</t>
  </si>
  <si>
    <t>Mejorar y/o adecuar
infraestructura de
Instituciones Educativas
oficiales, para ofrecer
espacios dignos y amables</t>
  </si>
  <si>
    <t xml:space="preserve">2.09.3.2.02.02.005
2.09.3.2.02.02.008
2.09.3.2.02.02.009
</t>
  </si>
  <si>
    <t>Infraestructura educativa construida</t>
  </si>
  <si>
    <t>Ejecutar obras complementarias para IEO.</t>
  </si>
  <si>
    <t>Servicio de apoyo pedagógico para la oferta de educación inclusiva para preescolar, básica y media</t>
  </si>
  <si>
    <t xml:space="preserve">Ofrecer un servicio educativo eficiente para la población con trayectorias educativas diversas e inclusiva en las I.E .oficiales de Ibagué.  </t>
  </si>
  <si>
    <t>Desarrollo escenarios educativos ideales en contextos de Calidad Ibagué</t>
  </si>
  <si>
    <t>Infraestructura educativa dotada</t>
  </si>
  <si>
    <t>Fortalecimiento y dotación de las instituciones educativas para ofrecer ambientes pedagógicos de calidad dignos</t>
  </si>
  <si>
    <t xml:space="preserve">2.09.3.2.02.02.009
2.09.3.3.05.09.053
</t>
  </si>
  <si>
    <t>Servicio educativo de promoción del bilingüismo</t>
  </si>
  <si>
    <t>Implementar la estrategia Ibagué Bilingüe para beneficiar NNAJ del sector educativo oficial</t>
  </si>
  <si>
    <t>Documentos de lineamientos técnicos</t>
  </si>
  <si>
    <t>Diseñar e implementar la estrategia “Ibagué ciudad musical” para formar en valores, convivencia y civismo para el sector educativo.</t>
  </si>
  <si>
    <t>Beneficiar docentes del programa " Formando los Formadores"</t>
  </si>
  <si>
    <t>Diseñar e implementar el Plan Educativo Municipal " PEM"</t>
  </si>
  <si>
    <t>Servicio de atención integral para la primera infancia</t>
  </si>
  <si>
    <t>Ampliar la atención de educación inicial en los grados jardín y prejardin en 12 IE Oficiales</t>
  </si>
  <si>
    <t>Servicio de asistencia técnica en educación inicial, preescolar, básica y media</t>
  </si>
  <si>
    <t>Implementar el programa de cultura y educación ambiental en las IE Oficiales como mecanismo de fortalecimiento de los PRAES.</t>
  </si>
  <si>
    <t>Servicios de apoyo a la implementación de modelos de innovación educativa</t>
  </si>
  <si>
    <t>Implementar 1 proyecto educativo innovador en el marco de la formación integral</t>
  </si>
  <si>
    <t>Acompañar a 4 IE Oficiales en Proyectos Educativos Institucionales innovadores</t>
  </si>
  <si>
    <t>Servicio de educación informal en política educativa</t>
  </si>
  <si>
    <t>Implementar programas de formación Digital,   Steam Educación Económica- Financiera, Y Emprendimiento en IE Oficiales</t>
  </si>
  <si>
    <t>Fomentar un Programa de  Ciencia y Tecnología, con semilleros de investigación en  I.E. Oficiales.</t>
  </si>
  <si>
    <t>Estudiantes Beneficiados con el Plan territorial de lectura, escritura, oralidad en IE Oficiales</t>
  </si>
  <si>
    <t>Administración EFICIENTE PARA LA PRESTACIÓN DEL SERVICIO EDUCATIVO OFICIAL Ibagué</t>
  </si>
  <si>
    <t>Servicio de fortalecimiento a las capacidades de los docentes de educación Inicial, preescolar, básica y media</t>
  </si>
  <si>
    <t>Ejecutar el Plan de Bienestar para beneficiar el personal de IE Oficiales</t>
  </si>
  <si>
    <t xml:space="preserve">2.09.3.1.01.01.001.01.01
2.09.3.1.01.01.001.01.01
2.09.3.1.01.01.001.01.02
2.09.3.1.01.01.001.01.02
2.09.3.1.01.01.001.01.03
2.09.3.1.01.01.001.01.03
2.09.3.1.01.01.001.01.03
2.09.3.1.01.01.001.01.03
2.09.3.1.01.01.001.01.04
2.09.3.1.01.01.001.01.04
2.09.3.1.01.01.001.02.02
2.09.3.1.01.01.001.02.02
2.09.3.1.01.01.001.02.03
2.09.3.1.01.01.001.02.03
2.09.3.1.01.01.001.02.04
2.09.3.1.01.01.001.02.04
2.09.3.1.01.01.001.04.03
2.09.3.1.01.01.001.04.03
2.09.3.1.01.01.001.04.04
2.09.3.1.01.01.001.04.04
2.09.3.1.01.01.001.05.03
2.09.3.1.01.01.001.05.03
2.09.3.1.01.01.001.05.04
2.09.3.1.01.01.001.05.04
2.09.3.1.01.01.001.06.01
2.09.3.1.01.01.001.06.01
2.09.3.1.01.01.001.06.02
2.09.3.1.01.01.001.06.02
2.09.3.1.01.01.001.06.03
2.09.3.1.01.01.001.06.03
2.09.3.1.01.01.001.06.04
2.09.3.1.01.01.001.06.04
2.09.3.1.01.01.001.08.01.03
2.09.3.1.01.01.001.08.01.03
2.09.3.1.01.01.001.08.01.04
2.09.3.1.01.01.001.08.01.04
2.09.3.1.01.01.001.08.02.03
2.09.3.1.01.01.001.08.02.03
2.09.3.1.01.01.001.08.02.04
2.09.3.1.01.01.001.08.02.04
2.09.3.1.01.01.001.10.01
2.09.3.1.01.01.002.06.03
2.09.3.1.01.01.002.06.03
2.09.3.1.01.01.002.06.04
2.09.3.1.01.01.002.06.04
2.09.3.1.01.01.002.31.03
2.09.3.1.01.01.002.31.03
2.09.3.1.01.01.002.32.03
2.09.3.1.01.01.002.32.03
2.09.3.1.01.01.002.32.04
2.09.3.1.01.01.002.32.04
2.09.3.1.01.02.001.01
2.09.3.1.01.02.001.01
2.09.3.1.01.02.001.02
2.09.3.1.01.02.001.02
2.09.3.1.01.02.001.03
2.09.3.1.01.02.001.03
2.09.3.1.01.02.001.04
2.09.3.1.01.02.001.04
2.09.3.1.01.02.002.01
2.09.3.1.01.02.002.01
2.09.3.1.01.02.002.02
2.09.3.1.01.02.002.02
2.09.3.1.01.02.002.03
2.09.3.1.01.02.002.03
2.09.3.1.01.02.002.04
2.09.3.1.01.02.002.04
2.09.3.1.01.02.003.01
2.09.3.1.01.02.003.01
2.09.3.1.01.02.003.02
2.09.3.1.01.02.003.02
2.09.3.1.01.02.004.01
2.09.3.1.01.02.004.01
2.09.3.1.01.02.004.02
2.09.3.1.01.02.004.02
2.09.3.1.01.02.004.03
2.09.3.1.01.02.004.03
2.09.3.1.01.02.004.04
2.09.3.1.01.02.004.04
2.09.3.1.01.02.005.01
2.09.3.1.01.02.005.01
2.09.3.1.01.02.005.02
2.09.3.1.01.02.005.02
2.09.3.1.01.02.005.03
2.09.3.1.01.02.005.03
2.09.3.1.01.02.005.04
2.09.3.1.01.02.005.04
2.09.3.1.01.02.006.01
2.09.3.1.01.02.006.01
2.09.3.1.01.02.006.02
2.09.3.1.01.02.006.02
2.09.3.1.01.02.006.03
2.09.3.1.01.02.006.03
2.09.3.1.01.02.006.04
2.09.3.1.01.02.006.04
2.09.3.1.01.02.007.01
2.09.3.1.01.02.007.01
2.09.3.1.01.02.007.02
2.09.3.1.01.02.007.02
2.09.3.1.01.02.007.03
2.09.3.1.01.02.007.03
2.09.3.1.01.02.007.04
2.09.3.1.01.02.007.04
2.09.3.1.01.02.008.01
2.09.3.1.01.02.008.01
2.09.3.1.01.02.008.02
2.09.3.1.01.02.008.02
2.09.3.1.01.02.008.03
2.09.3.1.01.02.008.03
2.09.3.1.01.02.008.04
2.09.3.1.01.02.008.04
2.09.3.1.01.02.009.01
2.09.3.1.01.02.009.01
2.09.3.1.01.02.009.02
2.09.3.1.01.02.009.02
2.09.3.1.01.02.009.03
2.09.3.1.01.02.009.03
2.09.3.1.01.02.009.04
2.09.3.1.01.02.009.04
2.09.3.1.01.03.101.03
2.09.3.1.01.03.101.03
2.09.3.1.01.03.101.04
2.09.3.1.01.03.101.04
2.09.3.1.01.03.102.03
2.09.3.1.01.03.102.03
2.09.3.1.01.03.102.04
2.09.3.1.01.03.102.04
2.09.3.1.01.03.103.04
2.09.3.1.01.03.103.04
2.09.3.2.02.01.002
2.09.3.2.02.01.002
2.09.3.2.02.02.006
2.09.3.2.02.02.006
2.09.3.2.02.02.008
2.09.3.2.02.02.008
2.09.3.2.02.02.008
2.09.3.2.02.02.009
2.09.3.2.02.02.009
2.09.3.2.02.02.009
2.09.3.2.02.02.009
2.09.3.8.03
2.09.3.8.03
</t>
  </si>
  <si>
    <t>Servicio de accesibilidad a contenidos web para fines pedagógicos</t>
  </si>
  <si>
    <t>Prestar servicio de conectividad a IE Oficiales</t>
  </si>
  <si>
    <t>Servicio de información implementado</t>
  </si>
  <si>
    <t>Implementar Serviciosde información que apoyen el proceso de gestión educativa</t>
  </si>
  <si>
    <t>Servicio educativo</t>
  </si>
  <si>
    <t>Garantizar el funcionamiento y operación de las 59 Instituciones Educativas Oficiales</t>
  </si>
  <si>
    <t>Dotar sedes de IE con mobiliario Escolar</t>
  </si>
  <si>
    <t>Calidad y fomento de la educación superior</t>
  </si>
  <si>
    <t>Subsidio para facilitar el acceso y las trayectorias universitarias a los jóvenes de Ibagué</t>
  </si>
  <si>
    <t>Servicio de apoyo financiero para el acceso a la educación superior o terciaria</t>
  </si>
  <si>
    <t>Apoyar a estudiantes para el ingreso a la educación terciaria</t>
  </si>
  <si>
    <t>2.09.3.2.02.02.009</t>
  </si>
  <si>
    <r>
      <rPr>
        <b/>
        <sz val="11"/>
        <rFont val="Arial"/>
        <family val="2"/>
        <scheme val="minor"/>
      </rPr>
      <t>PROCESO:</t>
    </r>
    <r>
      <rPr>
        <sz val="11"/>
        <rFont val="Arial"/>
        <family val="2"/>
        <scheme val="minor"/>
      </rPr>
      <t xml:space="preserve"> PLANEACION ESTRATEGICA Y TERRITORIAL</t>
    </r>
  </si>
  <si>
    <r>
      <t>Version:</t>
    </r>
    <r>
      <rPr>
        <sz val="11"/>
        <rFont val="Arial"/>
        <family val="2"/>
        <scheme val="minor"/>
      </rPr>
      <t xml:space="preserve"> </t>
    </r>
  </si>
  <si>
    <r>
      <rPr>
        <b/>
        <sz val="11"/>
        <rFont val="Arial"/>
        <family val="2"/>
        <scheme val="minor"/>
      </rPr>
      <t>FORMATO:</t>
    </r>
    <r>
      <rPr>
        <sz val="11"/>
        <rFont val="Arial"/>
        <family val="2"/>
        <scheme val="minor"/>
      </rPr>
      <t xml:space="preserve"> SEGUIMIENTO PLAN OPERATIVO ANUAL DE INVERSIONES</t>
    </r>
  </si>
  <si>
    <r>
      <t xml:space="preserve">Pagina: </t>
    </r>
    <r>
      <rPr>
        <sz val="11"/>
        <rFont val="Arial"/>
        <family val="2"/>
        <scheme val="minor"/>
      </rPr>
      <t>1 de  1</t>
    </r>
  </si>
  <si>
    <r>
      <t>Diseñar  e implementar la estrategia de Paz y convivencia escolar en las IE Oficiales (</t>
    </r>
    <r>
      <rPr>
        <sz val="11"/>
        <color indexed="8"/>
        <rFont val="Arial"/>
        <family val="2"/>
        <scheme val="minor"/>
      </rPr>
      <t>Arte, deporte, Cultura, CRESE )</t>
    </r>
  </si>
  <si>
    <t>FECHA DE SEGUIMIENTO: Diciembre 30 de 2024</t>
  </si>
  <si>
    <t>JUSTICIA Y DEL DERECHO</t>
  </si>
  <si>
    <t>Sistema penitenciario y carcelario en el marco de los derechos humanos</t>
  </si>
  <si>
    <t>MEJORAMIENTO EN LA ATENCION DE LA POBLACION PRIVADA DE LA LIBERTAD EN ESTADO DE SINDICADOS O INDICIADOS EN EL MUNICIPIO DE IBAGUE</t>
  </si>
  <si>
    <t>Servicio de bienestar a la población privada de libertad</t>
  </si>
  <si>
    <t>Apoyo financiero  para el  fortalecimiento del sistema penitenciario en atención de los sindicados e indiciado</t>
  </si>
  <si>
    <t>2.08.3.2.01.01.003.03.02</t>
  </si>
  <si>
    <t>MAQUINARIA DE INFORMÁTICA Y SUS PARTES, PIEZAS Y ACCESORIOS</t>
  </si>
  <si>
    <t>2.08.3.2.01.01.003.07.01</t>
  </si>
  <si>
    <t>2.08.3.2.02.02.009</t>
  </si>
  <si>
    <t>Promoción al acceso a la justicia</t>
  </si>
  <si>
    <t>FORTALECIMIENTO DEL SERVICIO DE JUSTICIA ADMINISTRATIVA DEL MUNICIPIO DE IBAGUE IBAGUE</t>
  </si>
  <si>
    <t>Servicio de promoción del acceso a la justicia</t>
  </si>
  <si>
    <t>Mejoramiento del servicio de justicia administrativa para la atención y prevención de casos de violencia 
intrafamiliar, género y demás que pongan en riesgo la vida e integridad personal</t>
  </si>
  <si>
    <t>Servicio de divulgación para promover el acceso a la Justicia</t>
  </si>
  <si>
    <t>Formular e implementar un programa de intervención social y de investigación, para socializar y brindar 
herramientas de conocimiento a la comunidad con 
respecto a los deberes y derechos ciudadanos, para 
garantizar la seguridad, convivencia y mejorar 
la cultura ciudadana</t>
  </si>
  <si>
    <t>Ordenamiento territorial y desarrollo urbano</t>
  </si>
  <si>
    <t>CONSERVACION , PROTECCION Y BUEN USO DEL ESPACIO PUBLICO EN EL MUNICIPIO DE IBAGUE</t>
  </si>
  <si>
    <t>Servicios de asistencia técnica en Espacio Público</t>
  </si>
  <si>
    <t>Realizar actuaciones para la recuperación del 
espacio público</t>
  </si>
  <si>
    <t>2.08.3.2.02.01.003</t>
  </si>
  <si>
    <t>Espacio público adecuado</t>
  </si>
  <si>
    <t>Realizar acciones de embellecimiento  del espacio 
público</t>
  </si>
  <si>
    <t xml:space="preserve">GOBIERNO TERRITORIAL  </t>
  </si>
  <si>
    <t>Fortalecimiento de la convivencia y la seguridad ciudadana</t>
  </si>
  <si>
    <t>FORTALECIMIENTO DEL BUEN GOBIERNO Y MEJORAMIENTO DE LA PERCEPCION DE LA SEGURIDAD COLECTIVA Y CONVIVENCIA CIUDADANA ARMONIOSA EN EL MUNICIPIO DE IBAGUE</t>
  </si>
  <si>
    <t>Servicio de promoción de convivencia y no repetición</t>
  </si>
  <si>
    <t xml:space="preserve">Apoyar las iniciativas en  materia seguridad de y convivencia ciudadana de los organismos o entidades que forman parte del Comité de Orden Público o grupos de valor, tales como la red veteranos de la fuerza pública </t>
  </si>
  <si>
    <t>2.08.3.2.02.02.008</t>
  </si>
  <si>
    <t>2.08.3.2.01.01.003.05.03</t>
  </si>
  <si>
    <t>RADIORRECEPTORES Y RECEPTORES DE TELEVISIÓN; APARATOS PARA LA GRABACIÓN Y REPRODUCCIÓN DE SONIDO Y VIDEO; MICRÓFONOS, ALTAVOCES, AMPLIFICADORES, ETC.</t>
  </si>
  <si>
    <t xml:space="preserve">Implementación de un programa para la formación ciudadana, seguridad y convivencia. </t>
  </si>
  <si>
    <t>Construir y adoptar la política pública de Cultura ciudadana con visión integral de Ciudad.</t>
  </si>
  <si>
    <t>Documentos de Planeaciòn</t>
  </si>
  <si>
    <t>Formular e implementar el Plan Integral de Seguridad y Convivencia Ciudadana 2024-2027</t>
  </si>
  <si>
    <t>2.08.3.2.01.01.004.01.01.02</t>
  </si>
  <si>
    <t>MUEBLES DEL TIPO UTILIZADO EN LA OFICINA</t>
  </si>
  <si>
    <t>Servicio de vigilancia a través de cámaras de seguridad</t>
  </si>
  <si>
    <t xml:space="preserve">Dotación, mantenimiento fortalecimiento SIES. </t>
  </si>
  <si>
    <t>2.08.3.2.02.02.006</t>
  </si>
  <si>
    <t>COMERCIO Y DISTRIBUCION;ALOJAMIENTO; SERVICIOS DE SUMINISTRO DE COMIDAS Y BEBIDAS; SERVICIOS DE TRANSPORTE; Y SERVICIOS DE DISTRIBUCIÓN DE ELECTRICIDAD, GAS Y AGUA</t>
  </si>
  <si>
    <t>Adquisición e Instalación de treinta cámaras de seguridad  y/o kits de vigilancia comunitaria</t>
  </si>
  <si>
    <t xml:space="preserve">Fortalecimiento de la atención integral de los animales en condición de vulnerabilidad en el municipio de Ibagué. </t>
  </si>
  <si>
    <t>Jornadas de sensibilización en tenencia responsable de animales.</t>
  </si>
  <si>
    <t>Servicio de atención integral a la fauna</t>
  </si>
  <si>
    <t>Atención médica veterinaria a animales maltratados, abandonados, pérdida, desatención estatal o de tenencia irresponsable o en situación de vulnerabilidad y aprehendidos por la policía o en riesgo.</t>
  </si>
  <si>
    <t>Animales entregados en calidad de adopción</t>
  </si>
  <si>
    <t>Infraestructura para el bienestar animal adecuada</t>
  </si>
  <si>
    <t xml:space="preserve">Adecuar el Megacapa </t>
  </si>
  <si>
    <t>2.08.3.2.01.01.001.02.08</t>
  </si>
  <si>
    <t xml:space="preserve">
EDIFICIOS RELACIONADOS CON SALUD</t>
  </si>
  <si>
    <t xml:space="preserve"> Fortalecimiento del buen gobierno para el respeto y garantía de los derechos humanos</t>
  </si>
  <si>
    <t>FORTALECIMIENTO DE LAS ACCIONES ENCAMINADAS PARA LA PROTECCIÓN DEL CONSUMIDOR DE BIENES Y SERVICIOS EN EL MUNICIPIO DE IBAGUÉ</t>
  </si>
  <si>
    <t>Servicio de integración de la oferta pública</t>
  </si>
  <si>
    <t>Generar espacios para  la atención, el control y 
la vigilancia que garanticen protección del consumidor</t>
  </si>
  <si>
    <t>FORTALECIMIENTO DE LOS PROCESOS SOCIALES Y COMUNITARIOS QUE PERMITAN MEJORAR LA EFECTIVIDAD DE LA PARTICIPACIÓN CIUDADANA EN EL MUNICIPIO DE IBAGUÉ</t>
  </si>
  <si>
    <t>Servicio de promoción a la participación ciudadana</t>
  </si>
  <si>
    <t xml:space="preserve"> Implementar una estrategia de acompañamiento sobre capacidades democráticas y organizativas a las organizaciones comunales,democráticas y representativas de la ciudad.</t>
  </si>
  <si>
    <t>Servicio de promoción de la garantía de derechos</t>
  </si>
  <si>
    <t>Apoyar Iniciativas para la promoción y fortalecimiento de las organizaciones comunales.</t>
  </si>
  <si>
    <t xml:space="preserve"> Implementación de acciones y estrategias que promuevan el ejercicio de la participación ciudadana</t>
  </si>
  <si>
    <t>FORTALECIMIENTO Y RECONOCIMIENTO DE LAS CAPACIDADES DEL SECTOR RELIGIOSO PARA LA COOPERACIÓN Y EL GOCE EFECTIVO DE LA LIBERTAD RELIGIOSO EN EL MUNICIPIO DE IBAGUÉ</t>
  </si>
  <si>
    <t>Formular la política pública de cooperación para la Libertad Religiosa.</t>
  </si>
  <si>
    <t>Establecer estrategias para el fortalecimiento, promoción y protección para el goce efectivo de la libertad religiosa, en el marco de la política pública de la libertad religiosa.</t>
  </si>
  <si>
    <r>
      <rPr>
        <sz val="11"/>
        <rFont val="Arial"/>
        <family val="2"/>
        <scheme val="minor"/>
      </rPr>
      <t>FORTALECIMIENTO DE LA ATENCIÓN INTEGRAL DE LOS ANIMALES EN CONDICIÓN DE VULNERABILIDAD EN EL MUNICIPIO DE IBAGUÉ</t>
    </r>
    <r>
      <rPr>
        <b/>
        <sz val="11"/>
        <rFont val="Arial"/>
        <family val="2"/>
        <scheme val="minor"/>
      </rPr>
      <t>.</t>
    </r>
  </si>
  <si>
    <t>TOTALES</t>
  </si>
  <si>
    <t>24</t>
  </si>
  <si>
    <t>2024730010099</t>
  </si>
  <si>
    <t>OPTIMIZACION DE LA INFRAESTRUCTURA VIAL URBANA DEL MUNICIPIO DE IBAGUE</t>
  </si>
  <si>
    <t>2402118</t>
  </si>
  <si>
    <t>Estudios de preinversión para la red vial regional</t>
  </si>
  <si>
    <t>Estudios y Diseños
para la Modernización y el Crecimiento de los
medios de transporte de todos</t>
  </si>
  <si>
    <t>2.13.3.2.02.02.008-01</t>
  </si>
  <si>
    <t>2.13.3.2.02.02.008-14</t>
  </si>
  <si>
    <t>2402113</t>
  </si>
  <si>
    <t>Vía urbana construida</t>
  </si>
  <si>
    <t>Aumento de la red
vial urbana
disponible para el
tránsito y la
movilidad construyendo
nuevas conexiones
entre sectores y/o
comunas</t>
  </si>
  <si>
    <t>2.13.3.2.02.02.005-01</t>
  </si>
  <si>
    <t>2.13.3.2.02.02.005-17</t>
  </si>
  <si>
    <t>2.13.3.2.02.02.009-01</t>
  </si>
  <si>
    <t>2402114</t>
  </si>
  <si>
    <t>Vía urbana mejorada</t>
  </si>
  <si>
    <t>Mejoramiento o
rehabilitación de vías urbanas existentes en la ciudad, que incluye vías principales y al
interior de las comunas y/o barrios</t>
  </si>
  <si>
    <t>2.13.3.2.01.01.004-01</t>
  </si>
  <si>
    <t>2.13.3.2.02.01.001-01</t>
  </si>
  <si>
    <t>MINERALES, ELECTRICIDAD, GAS Y AGUA</t>
  </si>
  <si>
    <t>2.13.3.2.02.02.006-01</t>
  </si>
  <si>
    <t>2402061</t>
  </si>
  <si>
    <t>Puente construido en vía urbana nueva</t>
  </si>
  <si>
    <t>Construcción de
nuevos Puentes
vehiculares urbano
que se requiere para
el desarrollo integral
de la ciudad.</t>
  </si>
  <si>
    <t>2402083</t>
  </si>
  <si>
    <t>Puente de la red vial urbana con mantenimiento</t>
  </si>
  <si>
    <t>Mantener Puentes
vehiculares urbano
para garantizar el
flujo del tránsito y la
movilidad.</t>
  </si>
  <si>
    <t>2402130</t>
  </si>
  <si>
    <t>Puente peatonal de la red urbana construido</t>
  </si>
  <si>
    <t>Construcción de
Puentes peatonales
urbanos nuevos</t>
  </si>
  <si>
    <t>2402120</t>
  </si>
  <si>
    <t>Puente peatonal con mantenimiento</t>
  </si>
  <si>
    <t>Mantener Puentes
peatonales urbanos</t>
  </si>
  <si>
    <t>2402093</t>
  </si>
  <si>
    <t>240209300-Ciclo infraestructura urbana construida</t>
  </si>
  <si>
    <t>Ciclo
infraestructura
urbana
construida</t>
  </si>
  <si>
    <t>240209301-Mts lineales Ciclo infraestructura en funcionamiento</t>
  </si>
  <si>
    <t>ciclo
infraestructura
en
funcionamiento</t>
  </si>
  <si>
    <t>2402032</t>
  </si>
  <si>
    <t>240203200-Mts lineales  Andén de la red secundaria en funcionamiento</t>
  </si>
  <si>
    <t>Andén de la
red secundaria
en funcionamiento</t>
  </si>
  <si>
    <t>2402101</t>
  </si>
  <si>
    <t>Sitio crítico de la red urbana estabilizado</t>
  </si>
  <si>
    <t>Realizar obras de
estabilización y
mitigación de riesgos
asociadas
directamente a la
infraestructura vial
urbana.</t>
  </si>
  <si>
    <t>2.13.3.2.02.02.008-17</t>
  </si>
  <si>
    <t>40</t>
  </si>
  <si>
    <t>Acceso a soluciones de vivienda</t>
  </si>
  <si>
    <t>2024730010092</t>
  </si>
  <si>
    <t>MEJORAMIENTO DE VIVIENDA EN LA ZONA URBANA DEL MUNICIPIO DE IBAGUE</t>
  </si>
  <si>
    <t>4001032</t>
  </si>
  <si>
    <t>Servicio de apoyo financiero para mejoramiento de vivienda</t>
  </si>
  <si>
    <t>Apoyar a familias de escasos recursos y/o en condiciones de vulnerabilidad para mejorar sus  viviendas</t>
  </si>
  <si>
    <t>2.13.3.2.01.01.004-17</t>
  </si>
  <si>
    <t>2.13.3.2.02.02.009-17</t>
  </si>
  <si>
    <t>2024730010093</t>
  </si>
  <si>
    <t>CONSTRUCCION DE VIVIENDAS PARA FAMILIAS CON DEFICIT HABITACIONAL JUNTOS POR HOGARES DIGNOS Y SEGUROS IBAGUE</t>
  </si>
  <si>
    <t>4001033</t>
  </si>
  <si>
    <t>Servicio de apoyo financiero para arrendamiento de vivienda</t>
  </si>
  <si>
    <t>Corresponde a la
asignación de subsidios para arrendamiento de
vivienda en cumplimiento
de sentencias judiciales.</t>
  </si>
  <si>
    <t>2.13.3.3.13.01.001-01</t>
  </si>
  <si>
    <t>SENTENCIAS</t>
  </si>
  <si>
    <t>2.13.3.3.13.01.001-17</t>
  </si>
  <si>
    <t>4001034</t>
  </si>
  <si>
    <t>Servicio de apoyo financiero para construcción de vivienda en sitio propio</t>
  </si>
  <si>
    <t>4001042</t>
  </si>
  <si>
    <t>Vivienda de interés social construida</t>
  </si>
  <si>
    <t>43</t>
  </si>
  <si>
    <t>DEPORTE Y RECREACION</t>
  </si>
  <si>
    <t>Fomento a la recreación, la actividad física y el deporte</t>
  </si>
  <si>
    <t>2024730010115</t>
  </si>
  <si>
    <t>ESTUDIOS Y DISEÑOS, CONSTRUCCION, REMODELACION Y MEJORAMIENTO DE LOS ESCENARIOS DEPORTIVOS PARA EL FOMENTO A LA RECREACION, LA ACTIVIDAD FISICA Y EL DEPORTE PARA DESARROLLAR ENTORNOS DE PAZ Y CONVIVIENCIA DEL MUNICIPIO DE IBAGUE</t>
  </si>
  <si>
    <t>4301019</t>
  </si>
  <si>
    <t>Placa deportiva construida</t>
  </si>
  <si>
    <t>Construcción de polideportivo para la formación y preparación de deportistas</t>
  </si>
  <si>
    <t>Formación y preparación de deportistas</t>
  </si>
  <si>
    <t>2024730010116</t>
  </si>
  <si>
    <t>ESTUDIOS Y DISEÑOS, CONSTRUCCION, REMODELACION Y MEJORAMIENTO DE LOS ESCENARIOS DEPORTIVOS PARA LA FORMACION Y PREPARACION DE DEPORTISTAS DEL MUNICIPIO DE IBAGUE</t>
  </si>
  <si>
    <t>4302028</t>
  </si>
  <si>
    <t>Coliseos cubiertos mejorados</t>
  </si>
  <si>
    <t>Mejoramiento de coliseo existen con impacto en un sector o comuna</t>
  </si>
  <si>
    <t>2.13.3.2.02.02.005-61</t>
  </si>
  <si>
    <t>Piscinas construidas</t>
  </si>
  <si>
    <t>Construcción de piscina nueva con impacto en un sector o comuna</t>
  </si>
  <si>
    <t>2.13.3.2.02.02.005-14</t>
  </si>
  <si>
    <t>2022730010025</t>
  </si>
  <si>
    <t>CONSTRUCCIÓN DEL COMPLEJO ACUÁTICO RECREODEPORTIVO DEL PARQUE DEPORTIVO DEL MUNICIPIO DE IBAGUE</t>
  </si>
  <si>
    <t>4302019</t>
  </si>
  <si>
    <t>4302021</t>
  </si>
  <si>
    <t>Piscinas adecuadas</t>
  </si>
  <si>
    <t>Adecuación de piscina existente con impacto en un sector o comuna</t>
  </si>
  <si>
    <t>4302069</t>
  </si>
  <si>
    <t>Polideportivos mejorados</t>
  </si>
  <si>
    <t>Mejoramiento de escenarios deportivos de impacto sector o comuna, con ampliaicon de las posibilidades para su aprovechamiento</t>
  </si>
  <si>
    <t>2.13.3.2.02.02.005-28</t>
  </si>
  <si>
    <t>4301025</t>
  </si>
  <si>
    <t>Cancha construida</t>
  </si>
  <si>
    <t>Construcción de una nueva cancha de futbol</t>
  </si>
  <si>
    <t>2024730010095</t>
  </si>
  <si>
    <t>ADECUACION Y MEJORAMIENTO DEL URBANISMO Y PAISAJISMO DEL PARQUE CENTENARIO EN LA CIUDAD DE IBAGUE</t>
  </si>
  <si>
    <t>4301012</t>
  </si>
  <si>
    <t>Parques recreativos mantenidos</t>
  </si>
  <si>
    <t>Mantenimiento del Parque Centenario de la ciudad de Ibagué</t>
  </si>
  <si>
    <t>Fortalecimiento del buen gobierno para el respeto y garantía de los derechos humanos.</t>
  </si>
  <si>
    <t>2024730010096</t>
  </si>
  <si>
    <t>CONSTRUCCION, MEJORAMIENTO Y ADECUACION DE EQUIPAMIENTOS EN LA CIUDAD DE IBAGUE</t>
  </si>
  <si>
    <t>4502007</t>
  </si>
  <si>
    <t>Salón comunal construido</t>
  </si>
  <si>
    <t>Construcción de
Salones comunales en terrenos no
construidos</t>
  </si>
  <si>
    <t>4502003</t>
  </si>
  <si>
    <t>Salón comunal adecuado</t>
  </si>
  <si>
    <t>Adecuación de salones comunales</t>
  </si>
  <si>
    <t>La versión vigente y controlada de este documento, solo podrá ser consultada a través de la plataforma
institucional establecida para el Sistema Integrado de Gestión; la copia o impresión deeste documento
será considerada como documento NO CONTROLADO</t>
  </si>
  <si>
    <t xml:space="preserve">SECRETARÍA / ENTIDAD:    INFRAESTRUCTURA                                       </t>
  </si>
  <si>
    <r>
      <t>PROCESO</t>
    </r>
    <r>
      <rPr>
        <sz val="11"/>
        <rFont val="Arial"/>
        <family val="2"/>
      </rPr>
      <t>: PLANEACIÓN ESTRATÉGICA Y TERRITORIAL</t>
    </r>
  </si>
  <si>
    <r>
      <t>Código:</t>
    </r>
    <r>
      <rPr>
        <sz val="11"/>
        <rFont val="Arial"/>
        <family val="2"/>
      </rPr>
      <t xml:space="preserve">  FOR-28-PRO-PET-01</t>
    </r>
  </si>
  <si>
    <r>
      <t xml:space="preserve">Versión:       </t>
    </r>
    <r>
      <rPr>
        <sz val="11"/>
        <rFont val="Arial"/>
        <family val="2"/>
      </rPr>
      <t>01</t>
    </r>
  </si>
  <si>
    <r>
      <t xml:space="preserve">FORMATO: </t>
    </r>
    <r>
      <rPr>
        <sz val="11"/>
        <rFont val="Arial"/>
        <family val="2"/>
      </rPr>
      <t>SEGUIMIENTO PLAN OPERATIVO ANUAL DE INVERSIONES</t>
    </r>
  </si>
  <si>
    <r>
      <t xml:space="preserve">Fecha:   </t>
    </r>
    <r>
      <rPr>
        <sz val="11"/>
        <rFont val="Arial"/>
        <family val="2"/>
      </rPr>
      <t>28/11/2024</t>
    </r>
  </si>
  <si>
    <r>
      <t xml:space="preserve">Página:  </t>
    </r>
    <r>
      <rPr>
        <sz val="11"/>
        <rFont val="Arial"/>
        <family val="2"/>
      </rPr>
      <t>1 de 1</t>
    </r>
  </si>
  <si>
    <r>
      <t>Apoyo financiero a través de la asignación de un
subsidio familiar de
vivienda de interés social</t>
    </r>
    <r>
      <rPr>
        <i/>
        <sz val="11"/>
        <rFont val="Arial"/>
        <family val="2"/>
      </rPr>
      <t xml:space="preserve"> para construcción en sitio propio </t>
    </r>
    <r>
      <rPr>
        <sz val="11"/>
        <rFont val="Arial"/>
        <family val="2"/>
      </rPr>
      <t>en el proyecto del reposo con el fin de dar cumplimiento a la sentencia 73001-23-00-
000-2001-016-76-00</t>
    </r>
  </si>
  <si>
    <r>
      <t xml:space="preserve">Apoyo financiero a través de la asignación de un
</t>
    </r>
    <r>
      <rPr>
        <i/>
        <sz val="11"/>
        <rFont val="Arial"/>
        <family val="2"/>
      </rPr>
      <t>subsidio familiar de
vivienda de interés social para la  adquisición de una
vivienda nueva y usada</t>
    </r>
  </si>
  <si>
    <t>TECNOLOGÍA DE LA INFORMACIÓN Y LAS COMUNICACIONES</t>
  </si>
  <si>
    <t>Facilitar el acceso y uso de las Tecnologías de la Información y las Comunicaciones (TIC) en todo el territorio nacional</t>
  </si>
  <si>
    <t>IMPLEMENTACION DE PROGRAMAS INTEGRALES DE CONECTIVIDAD Y FORMACION TECNOLOGICA EN LAS ZONAS RURALES Y URBANAS DE IBAGUE</t>
  </si>
  <si>
    <t>Servicio de acceso zonas digitales</t>
  </si>
  <si>
    <t>Usuarios conectados al Servicio de acceso zonas digitales (WIFI)</t>
  </si>
  <si>
    <t>Servicio de educación informal en tecnologías de la información y las comunicaciones.</t>
  </si>
  <si>
    <t>Capacitar en programación, desarrollo de software y promover el uso apropiación de las técnologías de la información y las comunicaciones (ferias, talleres, foros, etc) para la comunidad y empresarios</t>
  </si>
  <si>
    <t>SERVICIO DE ACCESO A LAS TIC MEDIANTE IMPLEMENTACION DE UN CENTRO POTENCIA IBAGUE</t>
  </si>
  <si>
    <t>Servicio de acceso y uso de Tecnologías de la Información y las Comunicaciones</t>
  </si>
  <si>
    <t>Implementar y mantener microcentros de inteligencia artificial o laboratorios de experiencia digital</t>
  </si>
  <si>
    <t>Fomento del desarrollo de aplicaciones, software y contenidos para impulsar la apropiación de las tecnologías de la información y las comunicaciones (TIC)</t>
  </si>
  <si>
    <t>OPTIMIZACION DEL MUNICIPIO DE IBAGUE COMO TERRITORIO INTELIGENTE MEDIANTE EVENTOS E INICIATIVAS DINAMIZADORAS PARA GENERAR VALOR PUBLICO IBAGUE</t>
  </si>
  <si>
    <t>Diseño e Implementación iniciativas dinamizadoras (Plan de Transformación Digital y Modelo Ciudades y Territorios Inteligentes) en cumplimiento de la Política de Gobierno digital</t>
  </si>
  <si>
    <t>Servicio de difusión para generar competencias en Tecnologías de la Información y las Comunicaciones</t>
  </si>
  <si>
    <t>Eventos para
empoderar a la
sociedad en la toma
de decisiones sobre
Ciencia, Tecnología
e Innovación</t>
  </si>
  <si>
    <t>Trámites y servicios en línea implementados</t>
  </si>
  <si>
    <t>Tramites y servicios
racionalizados por
medios
tecnológicos</t>
  </si>
  <si>
    <t>CIENCIA, TECNOLOGÍA E INNOVACIÓN</t>
  </si>
  <si>
    <t>Fomento a vocaciones y formación, generación, uso y apropiación social del conocimiento de la ciencia, tecnología e innovación</t>
  </si>
  <si>
    <t>ACTUALIZACION IMPLEMENTACION DE LA POLITICA PUBLICA DE CIENCIA, LA TECNOLOGIA Y LA INNOVACION DEL MUNICIPIO DE IBAGUE</t>
  </si>
  <si>
    <t>Documentos de política</t>
  </si>
  <si>
    <t>Actualizar y aprobar
la política de
Ciencia, Tecnología
e Innovación</t>
  </si>
  <si>
    <t>Fortalecimiento a la gestión y dirección de la administración pública territorial</t>
  </si>
  <si>
    <t>MEJORAMIENTO Y MANTENIMIENTO DE LA INFRAESTRUCTURA TECNOLOGICA DE LA ALCALDIA MUNICIPAL DE IBAGUE</t>
  </si>
  <si>
    <t>Documento para la planeación estratégica en TI</t>
  </si>
  <si>
    <t>Actualización y 
aprobación del plan
estratégico de
tecnologías de la
información (PETI)
2024-2027</t>
  </si>
  <si>
    <t>Servicios de información actualizados</t>
  </si>
  <si>
    <t>Mantenimiento y
actualización funcional
de los módulos de la
plataforma PISAMI.</t>
  </si>
  <si>
    <t>Servicios de información implementados</t>
  </si>
  <si>
    <t>Nuevos sistemas de
información o módulos
en PISAMI que
soporten los procesos
de la entidad</t>
  </si>
  <si>
    <t>Servicio de información actualizado</t>
  </si>
  <si>
    <t>Capacitar en uso y
apropiación de las
tecnologías a
servidores públicos</t>
  </si>
  <si>
    <t>Servicios tecnológicos</t>
  </si>
  <si>
    <t>Actualización de la
infraestructura
tecnológica (software,
hardware y redes de
comunicación)</t>
  </si>
  <si>
    <t>2183201010030302.</t>
  </si>
  <si>
    <t>Brindar soporte técnico
de hardware y redes
de comunicación a los
usuarios de la
Administración Central</t>
  </si>
  <si>
    <t>Brindar soporte técnico
de software a los
usuarios de la
Administración Central</t>
  </si>
  <si>
    <t>Servicio de Implementación Sistemas de Gestión</t>
  </si>
  <si>
    <t>Mantener y fortalecer
el sistema de gestión
de seguridad y la
información ISO 27001</t>
  </si>
  <si>
    <t xml:space="preserve">SECRETARÍA / ENTIDAD:  TIC                                                       </t>
  </si>
  <si>
    <t xml:space="preserve">SECRETARÍA / ENTIDAD: SECRETARIA DE MOVILIDAD                                              </t>
  </si>
  <si>
    <t>Prestación del servcio público de pasajeros</t>
  </si>
  <si>
    <t>2020730010083</t>
  </si>
  <si>
    <t xml:space="preserve">IMPLEMENTACIÓN DEL SISTEMA ESTRATÉGICO DE TRASPORTE PÚBLICO DE PASAJEROS PARA IBAGUÉ </t>
  </si>
  <si>
    <t>Número de pasajeros transportados por día</t>
  </si>
  <si>
    <t>Servicio de  transporte público organizado
implementados  (SITM. SITP. SETP, SITR)</t>
  </si>
  <si>
    <t>2.10.3.3.05.09.054</t>
  </si>
  <si>
    <t>Seguridad de Transporte</t>
  </si>
  <si>
    <t>Implementación de un conjunto de acciones de mejoramiento en la infraestructura vial con el fin de optimizar la movilidad en la ciudad de Ibagué</t>
  </si>
  <si>
    <t>Semáforos mantenidos</t>
  </si>
  <si>
    <t>Realizar el mantenimiento
preventivo y correctivo de la red de semáforos del Municipio de Ibagué</t>
  </si>
  <si>
    <t>2.10.3.2.02.01.004</t>
  </si>
  <si>
    <t>Productos metalicos, maquinaria y equipos</t>
  </si>
  <si>
    <t xml:space="preserve"> Señales verticales instaladas</t>
  </si>
  <si>
    <t>Instalar 800 señales verticales</t>
  </si>
  <si>
    <t>2.10.3.2.02.02.005</t>
  </si>
  <si>
    <t>Construcciòn y servicios de la construcciòn</t>
  </si>
  <si>
    <t>Reductores de velocidad</t>
  </si>
  <si>
    <t>Instalar 50 reductores</t>
  </si>
  <si>
    <t>2.10.3.2.02.02.006</t>
  </si>
  <si>
    <t>Comercio y distribuciòn</t>
  </si>
  <si>
    <t>Demarcación horizontal longitudinal realizada</t>
  </si>
  <si>
    <t>60 km lineales de mantenimiento e implementación de demarcación en vía</t>
  </si>
  <si>
    <t>2.10.3.2.02.02.008</t>
  </si>
  <si>
    <t>Servicios prestados a las empresas y servivios de producciòn</t>
  </si>
  <si>
    <t>Demarcación horizontal transversal realizada</t>
  </si>
  <si>
    <t>Implementar en 20.000 metros
cuadrado señalización horizontal</t>
  </si>
  <si>
    <t>2.10.3.2.02.02.009</t>
  </si>
  <si>
    <t>Servicios para la comunidad, sociales y personales</t>
  </si>
  <si>
    <t>zonas escolares señalizadas y con obras de seguridad vial</t>
  </si>
  <si>
    <t>30 zonas escolares mantenidas y/o implementadas</t>
  </si>
  <si>
    <t>Implementación de estrategias de seguimiento y fortalecimiento con el fin de mejorar la movilidad y la seguridad vial en el municipio de Ibagué</t>
  </si>
  <si>
    <t>Observatorio vial en funcionamiento</t>
  </si>
  <si>
    <t>Crear un observatorio de Movilidad para la ciudad de Ibagué</t>
  </si>
  <si>
    <t>2.10.3.2.01.01.003.05.03</t>
  </si>
  <si>
    <t>Radioreceptores y receptores de televisiòn</t>
  </si>
  <si>
    <t>Vías monitoreadas para la seguridad vial</t>
  </si>
  <si>
    <t>Diseñar e implementar en 5km de vía un sistema de monitoreo para el control del tránsito y seguridad vial</t>
  </si>
  <si>
    <t>2.10.3.2.02.01.009</t>
  </si>
  <si>
    <t>Organismos de tránsito dotados con implementos para el control del tránsito</t>
  </si>
  <si>
    <t>Mantener el cuerpo de agentes de tránsito del Municipio dotados (parque automotor,
mantenimientos, insumos, suministros y equipos) para el control y regulación.</t>
  </si>
  <si>
    <t>2.10.3.2.01.01.003.07.01</t>
  </si>
  <si>
    <t>Vehículos automotores, remolques y semirremolques; y sus partes, piezas y accesorios</t>
  </si>
  <si>
    <t>Implementación de estrategias formativas que fomenten una cultura de respeto y seguridad en las vías en la ciudad de Ibagué</t>
  </si>
  <si>
    <t>Realizar campañas preventivas y educativas para generar cultura del respeto a la movilidad incluyente y accesible</t>
  </si>
  <si>
    <t>2.10.3.2.02.01.003</t>
  </si>
  <si>
    <t xml:space="preserve">Otros bienes transportables </t>
  </si>
  <si>
    <t>Estrategias implementadas</t>
  </si>
  <si>
    <t>Formular y desarrollar una estrategia con el gremio de transporte incluyendo centros de enseñanza de conducción, centros de evaluación de conductores e infractores y empresas de transporte público</t>
  </si>
  <si>
    <t>Estrategias de promoción de la cultura ciudadana implementadas</t>
  </si>
  <si>
    <t>Realizar 12 capacitaciones a los diferentes actores viales para el control y seguridad vial</t>
  </si>
  <si>
    <t>2.10.3.2.02.01.008</t>
  </si>
  <si>
    <t xml:space="preserve"> Víctimas directas e indirectas
atendidas</t>
  </si>
  <si>
    <t>Programa de atención a víctimas VFAT por accidente de tránsito en funcionamiento</t>
  </si>
  <si>
    <t>Realizar 2 estrategias para promover Movilidad Sostenible en el Municipio de Ibagué</t>
  </si>
  <si>
    <t>Revisión del cumplimiento del plan local de seguridad vial y plan maestro de movilidad y espacio público en la ciudad de Ibagué</t>
  </si>
  <si>
    <t>Documentos de lineamientos técnicos en temas de seguridad de transporte formulados</t>
  </si>
  <si>
    <t>Actualizar el Plan Local de Seguridad Vial para el Municipio de Ibagué</t>
  </si>
  <si>
    <t>Adoptar acciones para el cumplimiento del
programa de gestión de estacionamientos
en el marco del Plan Maestro de Movilidad y Espacio Público</t>
  </si>
  <si>
    <t>Sistematizaciòn documental de los trámites relacionados con la gestión de vehículos y conductores de la ciudad de Ibagué</t>
  </si>
  <si>
    <t xml:space="preserve">459901707
</t>
  </si>
  <si>
    <t>Documentos digitalizados</t>
  </si>
  <si>
    <t>Gestionar la digitalización del
archivo de historias vehiculares para optimizar los procedimientos de atención en Trámites y Servicios</t>
  </si>
  <si>
    <t>2,10,3,2,02,02,009</t>
  </si>
  <si>
    <t xml:space="preserve">459902500
</t>
  </si>
  <si>
    <t>Sistemas de información
implementados</t>
  </si>
  <si>
    <t>Fortalecimiento de un sistema de comunicación e información accesible, confiable y oportuno para los Ibaguereños como herramienta de innovación pública</t>
  </si>
  <si>
    <t>Adquisición de recursos, elementos y herramientas para potenciar la eficiencia operativa en los servicios ofertados de movilidad en la ciudad de Ibagué</t>
  </si>
  <si>
    <t xml:space="preserve">459903400
</t>
  </si>
  <si>
    <t>Sedes dotadas</t>
  </si>
  <si>
    <t>Adquirir la dotación de recursos, personal de apoyo, elementos,
insumos, equipos tecnológicos y de oficina para prestar un adecuado servicio en la Secretaría de Movilidad</t>
  </si>
  <si>
    <t xml:space="preserve">459900700
</t>
  </si>
  <si>
    <t>Índice de capacidad en la
prestación de servicios de
tecnología</t>
  </si>
  <si>
    <t>Adquisición de Servicios tecnológicos para prestación de servicios de la secretaría de movilidad.</t>
  </si>
  <si>
    <t>Cultura y sociedad para todos</t>
  </si>
  <si>
    <t>Salud y Proteccion Social</t>
  </si>
  <si>
    <t>Vigilancia saludable - Inspección, vigilancia y control</t>
  </si>
  <si>
    <t>Fortalecimiento de la Gobernabilidad y Gobernanza para la Vigilancia Saludable en el Municipio de Ibagué</t>
  </si>
  <si>
    <t xml:space="preserve">190301600 - auditorías y visitas inspectivas realizadas </t>
  </si>
  <si>
    <t>Realizar las visitas de inspección y vigilancia a los diferentes Prestadores de servicios de salud registrados como unidad primaria generadora de datos (UPGD).</t>
  </si>
  <si>
    <t>2.16.3.2.02.02.009 - 01</t>
  </si>
  <si>
    <t>2.16.3.2.02.02.009 - 17</t>
  </si>
  <si>
    <t>2.16.3.2.02.02.009 - 26</t>
  </si>
  <si>
    <t>Realizar las visitas programadas y no programadas de inspección y vigilancia a las EAPB y prestadores de servicios de salud habilitados en el territorio en el marco de la calidad y la humanización de los servicios de salud.</t>
  </si>
  <si>
    <t>2.16.3.2.02.02.009 - 64</t>
  </si>
  <si>
    <t>Realizar las visitas de concepto técnico sanitario a todos los establecimientos comerciales que lo soliciten (veterinarias, piscinas, restaurantes, acueductos, establecimientos).</t>
  </si>
  <si>
    <t>190305102 -Documentos de planeación con seguimiento realizados.</t>
  </si>
  <si>
    <t>Fortalecer los procesos de seguimiento a los instrumentos de planeación estratégica de la secretaria de Salud Municipal</t>
  </si>
  <si>
    <t>Tu salud nuestra prioridad - Salud Publica</t>
  </si>
  <si>
    <t>Implementación del progama "tu salud nuestra prioridad", Salud preventiva, humanizada y oportuna para los ibaguereños Ibagué</t>
  </si>
  <si>
    <t xml:space="preserve"> Cuartos fríos adecuados</t>
  </si>
  <si>
    <t>Fortalecer las cavas municipales para el almacenamiento y manejo adecuado de las vacunas.</t>
  </si>
  <si>
    <t>Servicio de gestión del riesgo en temas de consumo de sustancias psicoactivas</t>
  </si>
  <si>
    <t>Fortalecer los procesos y mecanismos de articulación intersectorial e interinstitucional para generar estrategias integrales que permitan abordar el consumo de SPA de manera responsable y holística en el marco de la gestión del riesgo colectivo e individual</t>
  </si>
  <si>
    <t xml:space="preserve">Servicio de gestión del riesgo en temas de salud sexual y reproductiva </t>
  </si>
  <si>
    <t>Fortalecer integralmente los actores del SGSSS, instituciones educativas y comunidad en general, a través de campañas anuales para fortalecer los programas de promoción y mantenimiento de la salud que impacte en la prevención de embarazos en adolescentes, sífilis gestacional y congénita, prevención de la mortalidad materna y VIH/SIDA</t>
  </si>
  <si>
    <t>Servicio de gestión del riesgo en temas de trastornos mentales</t>
  </si>
  <si>
    <t>Fortalecer los procesos técnicos en el marco del Plan Decenal de Salud Pública 2022- 2031 enfocado en realizar campañas de gestión del riesgo en temas relacionados con los trastornos de salud mental</t>
  </si>
  <si>
    <t>Servicio de gestión del riesgo para abordar situaciones de salud relacionadas con condiciones ambientales</t>
  </si>
  <si>
    <t>Realizar campañas anuales colectivas y campañas de asistencia técnica a los actores del SGSSS de gestión integral relacionada con la prevención de enfermedades generadas por sustancias químicas, por animales (zoonosis), vectores, puntos criticos , situaciones  contaminación en el aire, y el agua, entre otros factores.</t>
  </si>
  <si>
    <t>Servicio de gestión del riesgo para enfermedades emergentes, reemergentes y desatendidas</t>
  </si>
  <si>
    <t>Fortalecer los actores del SGSSS por medio de campañas anuales colectivas, campañas de asistencia técnica, y campañas de inspección y vigilancia de los programas encaminados a atender las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y enfermedades parasitarias de la piel).</t>
  </si>
  <si>
    <t>Servicio de gestión del riesgo para enfermedades inmunoprevenibles</t>
  </si>
  <si>
    <t>Eliminar barreras y brechas en salud que permitan mejorar las coberturas de vacunación por medio de la implementación de campañas de vacunación</t>
  </si>
  <si>
    <t>Servicio de promoción de la salud y prevención de riesgos asociados a condiciones no transmisibles</t>
  </si>
  <si>
    <t>Realizar las acciones colectivas para la prevención de riesgos asociados a las condiciones crónicas no transmisibles en la comunidad</t>
  </si>
  <si>
    <t>Servicio de certificación de discapacidad para las personas con discapacidad.</t>
  </si>
  <si>
    <t>Mejorar las oportunidades para el acceso a programas sociales de niños, niñas, adolescentes, adultos y adultos mayores a través de la certificación de discapacidad.</t>
  </si>
  <si>
    <t>Servicio de atención psicosocial a víctimas del conflicto armado</t>
  </si>
  <si>
    <t>Actividades establecidas por el Programa de Atención Psicosocial a victimas del conflicto armado en  los ámbitos individual, familiar y comunitario (incluido en éste los sujetos de reparación colectiva), con el fin de mitigar su sufrimiento emocional, contribuir a la recuperación física y mental y a la reconstrucción del tejido social en sus comunidades.</t>
  </si>
  <si>
    <t>Fortalecer los procesos técnicos en el marco del Plan Decenal de Salud Pública 2022 - 2031 enfocado en lograr diagnósticos tempranos y tratamiento oportuno y resolutivos del cáncer de mama a través de asistencias técnicas/ IPS y EPS cáncer de mama.</t>
  </si>
  <si>
    <t>Fortalecer los procesos técnicos en el marco del Plan Decenal de Salud Pública 2022 - 2031 enfocado en lograr diagnósticos tempranos y tratamiento oportuno y resolutivos de cáncer de útero / IPS y EPS cáncer de útero</t>
  </si>
  <si>
    <t>Fortalecer los procesos técnicos en el marco del Plan Decenal de Salud Pública 2022 - 2031 enfocado en lograr diagnósticos tempranos y tratamiento oportuno y resolutivos de cáncer de Próstata / IPS y EPS cáncer de próstata</t>
  </si>
  <si>
    <t>Lograr articular de manera responsable con los actores del SGSSS la implementación de los planes integrales para la aceleración de la reducción de la mortalidad materna de la ciudad de Ibagué / IPS y EPS en mortalidad materna</t>
  </si>
  <si>
    <t>Fortalecer las competencias técnicas de los actores del SGSSS para garantizar el diagnóstico, tratamiento y seguimiento a los diferentes tipos de desnutrición / IPS y EPS en desnutrición</t>
  </si>
  <si>
    <t>Corresponde al proceso que mejora en la disposición de la información para asegurar que sea accesible, confiable y oportuna.</t>
  </si>
  <si>
    <t>Servicio de promoción de la salud</t>
  </si>
  <si>
    <t>Mejorar los programas de prevención de todo tipos de violencias ( VF,VS,VG) en el marco del cumplimiento  de los lineamientos técnicos nacional e implementación asertiva de las rutas de atención. para la reducción / violencias que incluya la población vulnerable</t>
  </si>
  <si>
    <t xml:space="preserve">Articular intersectorialmente en el marco de la gobernanza en salud para fortalecer los procesos de información, educación, comunicación en salud para la prevención de accidentes viales. </t>
  </si>
  <si>
    <t>Adoptar y adaptar el modelo de salud predictiva, preventiva y resolutiva centrada en el ser humano como sujeto de derechos./ marco de la Atención Primaria en Salud con enfoque preventiva, predictiva y resolutiva que incluya poblaciones vulnerables y/o Plan de Intervenciones Colectivas</t>
  </si>
  <si>
    <t>Actividades encaminadas a mejorar las condiciones y situaciones originadas en el ámbito laboral</t>
  </si>
  <si>
    <t>Salud a tu alcance - Aseguramiento y prestación integral de servicios de salud</t>
  </si>
  <si>
    <t>Fortalecimiento de la Gestión del Aseguramiento y la Prestación de Servicios de Salud "Salud a tu Alcance" en el Municipio de Ibagué</t>
  </si>
  <si>
    <t>1906025- Servicio de apoyo financiero para el fortalecimiento patrimonial de las empresas prestadoras de salud con participación financiera de las entidades territoriales</t>
  </si>
  <si>
    <t>Recursos monetarios mensuales entregados a las empresas prestadoras de salud - EPS en las cuales la entidad territorial tiene participación con recursos sin situación de fondo, con el fin de cumplir las condiciones financieras de permanencia, según lo dispuesto en el Decreto 780 de 2016.</t>
  </si>
  <si>
    <t>2.16.3.2.02.02.009 - 23</t>
  </si>
  <si>
    <t>2.16.3.2.02.02.009 - 19</t>
  </si>
  <si>
    <t>2.16.3.2.02.02.009 - 22</t>
  </si>
  <si>
    <t>2.16.3.2.02.02.009 - 24</t>
  </si>
  <si>
    <t>AZ</t>
  </si>
  <si>
    <t>1906044- Servicio de afiliaciones al régimen subsidiado del Sistema General de Seguridad Social</t>
  </si>
  <si>
    <t>Fortalecer la afiliación de oficio como instrumento para la afiliación en una EPS, de aquella población que se encuentra sin aseguramiento en salud o que se encuentre con la novedad de terminación de la inscripción en una EPS.</t>
  </si>
  <si>
    <t>1906036- servicio de apoyo financiero para la reorganización de redes de prestación de servicios de salud</t>
  </si>
  <si>
    <t>Fortalecer el funcionamiento de las USI en sedes urbanas y rurales, con optimización y programa de mantenimiento / USI (infraestructura, dotación, / USI (infraestructura, dotación, de infraestructura, dotación de equipos y tecnología.</t>
  </si>
  <si>
    <t>Credito</t>
  </si>
  <si>
    <t xml:space="preserve">SECRETARÍA / ENTIDAD:  SALUD                                      </t>
  </si>
  <si>
    <t xml:space="preserve">SECRETARÍA / ENTIDAD:       SECRETARIA DE HACIENDA/DESPACHO                                                     </t>
  </si>
  <si>
    <t>FECHA DE SEGUIMIENTO: 31 DE DICEIMBRE DEL 2024</t>
  </si>
  <si>
    <t>Gobierno Territorial</t>
  </si>
  <si>
    <t>Fortalecimiento A TRAVES DE LA ADQUISICIÓN DE NUEVAS TECNOLOGÍAS Y EL MEJORAMIENTO DE LA MANO DE OBRA Y GESTION
DOCUMENTAL PARA OPTIMIZAR EL SANEAMIENTO FISCAL Y FINANCIERO EN EL MUNICIPIO DE IBAGUÉ</t>
  </si>
  <si>
    <t>Servicio de saneamiento fiscal y financiero</t>
  </si>
  <si>
    <t>Mejorar la efectividad en los procesos de recaudo y cobro, con la implementación de actividades y acciones que agilicen los procesos y procedimientos, generando tramites ágiles y amigables para la ciudadanía en general. Crecimiento real en
los ingresos propios del Municipio.</t>
  </si>
  <si>
    <t>2.06.3,2.02.02.009</t>
  </si>
  <si>
    <t xml:space="preserve">SECRETARÍA / ENTIDAD:                     planeacion                                       </t>
  </si>
  <si>
    <t>Meta programada en la vigencia (PI)</t>
  </si>
  <si>
    <t>2024730010001 - 2020730010027</t>
  </si>
  <si>
    <t xml:space="preserve">ADMINISTRACIÓN VERIFICACIÓN Y SEGUIMIENTO A LOS INSTRUMENTOS DE PLANEACIÓN EN EL MUNICIPIO DE IBAGUÉ </t>
  </si>
  <si>
    <t>Realizar el seguimiento al Plan de Desarrollo del Municipio en el que se permita el ejercicio de seguimiento ciudadano de manera permanente, continúo y transparente</t>
  </si>
  <si>
    <t>A ESQUEMAS ASOCIATIVOS</t>
  </si>
  <si>
    <t xml:space="preserve"> Fortalecimiento del buen gobierno para el respeto y garantía de los derechos</t>
  </si>
  <si>
    <t>2020730010027-2024730010090</t>
  </si>
  <si>
    <t>IMPLEMENTACIÓN DE ACCIONES Y ESTRATEGIAS QUE PROMUEVAN LA PARTICIPACIÓN CIUDADANA EN EL PROCESO DE PRESUPUESTO PARTICIPATIVO DEL MUNICIPIO DE IBAGUÉ</t>
  </si>
  <si>
    <t>Implementación de acciones y estrategias que promuevan el ejercicio de la Participación ciudadana</t>
  </si>
  <si>
    <t xml:space="preserve">INFORMACION ESTADISTICA </t>
  </si>
  <si>
    <t>Levantamiento y actualización de información estadística de calidad</t>
  </si>
  <si>
    <t xml:space="preserve"> 2020730010045 - 2024730010081</t>
  </si>
  <si>
    <t>Implementación  del sistema de información del municipio de Ibagué</t>
  </si>
  <si>
    <t>Servicio de
información
implementado</t>
  </si>
  <si>
    <t>Generar un sistema de información estadística</t>
  </si>
  <si>
    <t>2024730010101- 2020730010015</t>
  </si>
  <si>
    <t xml:space="preserve">Optimizacion y sistematizacion de los procesos para los tramites de norma urbanistica en el municipio de ibague </t>
  </si>
  <si>
    <t>documentos digitalizados</t>
  </si>
  <si>
    <t>Avanzar en la digitalización del archivo urbanístico.</t>
  </si>
  <si>
    <t>Documentos Tramitados</t>
  </si>
  <si>
    <t>Mejorar los procesos relacionados con los trámites urbanísticos para brindar una respuesta oportuna</t>
  </si>
  <si>
    <t>Disponibilidad del servicio</t>
  </si>
  <si>
    <t>Fortalecer la plataforma de la ventanilla única del constructor (MIVUC), ampliando el portafolio de servicios de manera accesible y confiable</t>
  </si>
  <si>
    <t>2024730010002 - 2020730010028</t>
  </si>
  <si>
    <t>IMPLEMENTACION Y MANTENIMIENTO DE MIPG Y LOS SISTEMAS DE GESTIÓN EN LA ALCALDIA MUNICIPAL DE IBAGUÉ</t>
  </si>
  <si>
    <t xml:space="preserve"> Herramientas implementadas</t>
  </si>
  <si>
    <t xml:space="preserve">Aumentar cada año
un punto en la
calificación del
FURAG Herramientas
implementadas
</t>
  </si>
  <si>
    <t>Comercio y distribución; alojamiento; servicios de suministro de comidas y bebidas; servicios de transporte; y servicios de distribución de electricidad, gas y agua</t>
  </si>
  <si>
    <t xml:space="preserve">  Sistema de Gestión Certificado</t>
  </si>
  <si>
    <t>Implementar y
certificar la norma
NTC-ISO
37001:2016 sobre
Sistema de Gestión
Antisoborno 459902303
Sistema de
Gestión
Certificado</t>
  </si>
  <si>
    <t>2024730010032 - 2020730010044</t>
  </si>
  <si>
    <t>Actualización, implementación del Sisben IV  en el municipio de Ibagué</t>
  </si>
  <si>
    <t>Realizar encuestas del Sisbén de acuerdo a la metodología vigente</t>
  </si>
  <si>
    <t>Productos Metálicos, Maquinaria Y Equipo</t>
  </si>
  <si>
    <t>2024730010110 --2020730010017</t>
  </si>
  <si>
    <t>IMPLEMENTACION Y DESARROLLO DE EL PLAN DE ORDENAMIENTO TERRITORIAL Y SUS INSTRUMENTOS DE PLANEACIÓN, GESTIÓN Y FINANCIACIÓN EN EL MUNICIPIO DE IBAGUÉ</t>
  </si>
  <si>
    <t>ocumentos de planeación</t>
  </si>
  <si>
    <t xml:space="preserve">Formulación, viabilidad y/o adopción de instrumentos de planificación, gestión y/o financiación del suelo. </t>
  </si>
  <si>
    <t xml:space="preserve">SERVICIOS PARA LA COMUNIDAD, SOCIALES Y PERSONALES </t>
  </si>
  <si>
    <t xml:space="preserve">Expedición de Actos Administrativos por medio de los cuales se desarrolle y/o reglamente el Plan de Ordenamiento Territorial.  </t>
  </si>
  <si>
    <t>2053201010030302</t>
  </si>
  <si>
    <t>Expedir normas urbanísticas competitivas en materia ambiental, cultural y turística para el sector rural</t>
  </si>
  <si>
    <t>Legalización urbanística de asentamientos humanos de origen informal</t>
  </si>
  <si>
    <t>INFORMACIÓN ESTADÍSTICA</t>
  </si>
  <si>
    <t>Generación de la información geográfica del territorio nacional</t>
  </si>
  <si>
    <t>2024730010078 --2020730010017</t>
  </si>
  <si>
    <t>Actualización de información catastral con enfoque multipropósito en el marco de los procesos de actualización y conservación catastral en el municipio de Ibagué</t>
  </si>
  <si>
    <t>Servicio de conservación catastral.</t>
  </si>
  <si>
    <t xml:space="preserve"> Mantener la actualización catastral en el marco de la conservación catastral</t>
  </si>
  <si>
    <t xml:space="preserve">	2053201010030503</t>
  </si>
  <si>
    <t>RADIORRECEPTORES Y RECEPTORES DE TELEVISIÓN; APARATOS PARA LA GRABACIÓN Y REPRODUCCIÓN DE SONIDO Y VIDEO; MICRÓFONOS, ALTAVOCES, AMPLIFICADORES, ETC</t>
  </si>
  <si>
    <t>TOTAL</t>
  </si>
  <si>
    <t>Codigo MGA</t>
  </si>
  <si>
    <t>Fortalecimiento a la gestión institucional para una eficiente atención al ciudadano  Ibagué</t>
  </si>
  <si>
    <t>Oficina para la atención y orientación ciudadana dotada</t>
  </si>
  <si>
    <t>Implementación de la estrategia de gobierno digital enfocado en mejora de atención y orientación al ciudadano para trámites de PQRS</t>
  </si>
  <si>
    <t>X</t>
  </si>
  <si>
    <t>Maquinaria de informatica y sus partes, piezas y accesorios</t>
  </si>
  <si>
    <t>Fortalecimiento del acceso ciudadano capacitación y orientación para una eficiente orientación al ciudadano. Ibagué</t>
  </si>
  <si>
    <t>Atender y capacitar a los ciudadanos sobre mecanismos para acceder a la atención y orientación en las diferentes dependencias de la
entidad</t>
  </si>
  <si>
    <t>x</t>
  </si>
  <si>
    <t>TRANSFORMACIÓN ADMINISTRATIVA PARA EL DESARROLLO INTEGRAL Y MODERNIZACIÓN</t>
  </si>
  <si>
    <t>FORTALECIMIENTO DEL SISTEMA DE GESTION DE CULTURA DE PAZ ORGANIZACIONAL QUE PROMUEVE EL DESARROLLO HUMANO EN EL MUNICIPIO</t>
  </si>
  <si>
    <t>Desarrollar actividades para la implementación del Sistema de Gestión de Cultura de Paz Organizacional y estrategias para trabajar ambientes de tolerancia, convivencia y 
bienestar social con enfoque en el desarrollo humano</t>
  </si>
  <si>
    <t>Servicios prestados a las empresas y servicios de producción</t>
  </si>
  <si>
    <t>Fortalecimiento en la gestión y confianza pública</t>
  </si>
  <si>
    <t>Fortalecimiento de un sistema de comunicación e información accesible, confiable y oportuno para los ibaguereños como herramienta de innovación pública en Ibagué</t>
  </si>
  <si>
    <t>Fortalecimiento de un sistema de comunicación e  información accesible, confiable y oportuno para los Ibaguereños como herramienta de innovación pública</t>
  </si>
  <si>
    <t>´2143201010030503</t>
  </si>
  <si>
    <t>´214320101004010102</t>
  </si>
  <si>
    <t>´2143201010030302</t>
  </si>
  <si>
    <t>¨214232010100502030101</t>
  </si>
  <si>
    <t>Paquetes de software</t>
  </si>
  <si>
    <t>¨214232010100502030102</t>
  </si>
  <si>
    <t>Gastos de desarrollo</t>
  </si>
  <si>
    <t>Tasas y derechos administrativos</t>
  </si>
  <si>
    <t>Fortalecimiento de la gobernanza e institucionalidad multinivel del sector de CTeI</t>
  </si>
  <si>
    <t>FORTALECIMIENTO E INTEGRACIÓN DE LA COOPERACIÓN INTERNACIONAL EN EL MUNICIPIO DE IBAGUÉ</t>
  </si>
  <si>
    <t>Servicio de cooperación internacional para la Ctel</t>
  </si>
  <si>
    <t>Gestionar firmas de acuerdo de cooperación internacional y hermanamientos para la atracción de inversión y/o la ejecución de proyectos.</t>
  </si>
  <si>
    <t xml:space="preserve">SECRETARÍA / ENTIDAD: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</si>
</sst>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 numFmtId="166" formatCode="\$#,##0_-"/>
    <numFmt numFmtId="167" formatCode="&quot; &quot;* #,##0&quot; &quot;;&quot; &quot;* &quot;-&quot;#,##0&quot; &quot;;&quot; &quot;* &quot;- &quot;"/>
    <numFmt numFmtId="168" formatCode="[$$-240A]\ #,##0"/>
    <numFmt numFmtId="169" formatCode="_-* #,##0\ _€_-;\-* #,##0\ _€_-;_-* &quot;-&quot;??\ _€_-;_-@_-"/>
    <numFmt numFmtId="170" formatCode="_ * #,##0_ ;_ * \-#,##0_ ;_ * &quot;-&quot;??_ ;_ @_ "/>
    <numFmt numFmtId="171" formatCode="&quot;$&quot;#,##0"/>
    <numFmt numFmtId="172" formatCode="_-* #,##0_-;\-* #,##0_-;_-* &quot;-&quot;??_-;_-@_-"/>
    <numFmt numFmtId="173" formatCode="_ * #,##0.0_ ;_ * \-#,##0.0_ ;_ * &quot;-&quot;??_ ;_ @_ "/>
    <numFmt numFmtId="174" formatCode="_(* #,##0_);_(* \(#,##0\);_(* &quot;-&quot;??_);_(@_)"/>
    <numFmt numFmtId="175" formatCode="&quot;$&quot;\ #,##0"/>
    <numFmt numFmtId="176" formatCode="0.0"/>
    <numFmt numFmtId="177" formatCode="_-[$$-240A]\ * #,##0_-;\-[$$-240A]\ * #,##0_-;_-[$$-240A]\ * &quot;-&quot;??_-;_-@_-"/>
  </numFmts>
  <fonts count="33">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1"/>
      <color theme="1"/>
      <name val="Arial"/>
      <family val="2"/>
    </font>
    <font>
      <sz val="10"/>
      <color rgb="FF000000"/>
      <name val="Arial"/>
      <family val="2"/>
      <scheme val="minor"/>
    </font>
    <font>
      <sz val="11"/>
      <color rgb="FF000000"/>
      <name val="Arial"/>
      <family val="2"/>
    </font>
    <font>
      <sz val="11"/>
      <color theme="1"/>
      <name val="Arial"/>
      <family val="2"/>
    </font>
    <font>
      <sz val="11"/>
      <name val="Arial"/>
      <family val="2"/>
    </font>
    <font>
      <b/>
      <sz val="11"/>
      <color rgb="FF000000"/>
      <name val="Arial"/>
      <family val="2"/>
    </font>
    <font>
      <b/>
      <sz val="11"/>
      <color rgb="FFFF0000"/>
      <name val="Arial"/>
      <family val="2"/>
    </font>
    <font>
      <b/>
      <sz val="11"/>
      <name val="Arial"/>
      <family val="2"/>
    </font>
    <font>
      <b/>
      <sz val="12"/>
      <name val="Arial"/>
      <family val="2"/>
    </font>
    <font>
      <sz val="12"/>
      <name val="Arial"/>
      <family val="2"/>
    </font>
    <font>
      <b/>
      <sz val="10"/>
      <name val="Arial"/>
      <family val="2"/>
    </font>
    <font>
      <b/>
      <sz val="9"/>
      <color indexed="81"/>
      <name val="Tahoma"/>
      <family val="2"/>
    </font>
    <font>
      <sz val="9"/>
      <color indexed="81"/>
      <name val="Tahoma"/>
      <family val="2"/>
    </font>
    <font>
      <sz val="10"/>
      <color indexed="81"/>
      <name val="Tahoma"/>
      <family val="2"/>
    </font>
    <font>
      <b/>
      <sz val="9"/>
      <color indexed="8"/>
      <name val="Tahoma"/>
      <family val="2"/>
    </font>
    <font>
      <sz val="9"/>
      <color indexed="8"/>
      <name val="Tahoma"/>
      <family val="2"/>
    </font>
    <font>
      <sz val="10"/>
      <color rgb="FF000000"/>
      <name val="Arial"/>
      <family val="2"/>
      <scheme val="minor"/>
    </font>
    <font>
      <b/>
      <sz val="11"/>
      <color theme="1"/>
      <name val="Arial"/>
      <family val="2"/>
      <scheme val="minor"/>
    </font>
    <font>
      <sz val="11"/>
      <color rgb="FF222222"/>
      <name val="Arial"/>
      <family val="2"/>
    </font>
    <font>
      <sz val="11"/>
      <color indexed="8"/>
      <name val="Arial"/>
      <family val="2"/>
    </font>
    <font>
      <b/>
      <sz val="11"/>
      <color rgb="FF222222"/>
      <name val="Arial"/>
      <family val="2"/>
    </font>
    <font>
      <sz val="11"/>
      <color indexed="8"/>
      <name val="Helvetica Neue"/>
    </font>
    <font>
      <sz val="10"/>
      <color indexed="8"/>
      <name val="Tahoma"/>
      <family val="2"/>
    </font>
    <font>
      <sz val="11"/>
      <name val="Arial"/>
      <family val="2"/>
      <scheme val="minor"/>
    </font>
    <font>
      <b/>
      <sz val="11"/>
      <name val="Arial"/>
      <family val="2"/>
      <scheme val="minor"/>
    </font>
    <font>
      <sz val="11"/>
      <color rgb="FF000000"/>
      <name val="Arial"/>
      <family val="2"/>
      <scheme val="minor"/>
    </font>
    <font>
      <sz val="11"/>
      <color indexed="8"/>
      <name val="Arial"/>
      <family val="2"/>
      <scheme val="minor"/>
    </font>
    <font>
      <i/>
      <sz val="11"/>
      <name val="Arial"/>
      <family val="2"/>
    </font>
  </fonts>
  <fills count="17">
    <fill>
      <patternFill patternType="none"/>
    </fill>
    <fill>
      <patternFill patternType="gray125"/>
    </fill>
    <fill>
      <patternFill patternType="solid">
        <fgColor rgb="FFC6D9F0"/>
        <bgColor rgb="FFC6D9F0"/>
      </patternFill>
    </fill>
    <fill>
      <patternFill patternType="solid">
        <fgColor rgb="FFB8CCE4"/>
        <bgColor rgb="FFB8CCE4"/>
      </patternFill>
    </fill>
    <fill>
      <patternFill patternType="solid">
        <fgColor theme="4"/>
        <bgColor theme="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theme="4" tint="0.59999389629810485"/>
        <bgColor indexed="64"/>
      </patternFill>
    </fill>
    <fill>
      <patternFill patternType="solid">
        <fgColor rgb="FFC5D3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s>
  <borders count="188">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7F7F7F"/>
      </right>
      <top/>
      <bottom style="medium">
        <color rgb="FF000000"/>
      </bottom>
      <diagonal/>
    </border>
    <border>
      <left style="thin">
        <color rgb="FF7F7F7F"/>
      </left>
      <right style="thin">
        <color rgb="FF7F7F7F"/>
      </right>
      <top/>
      <bottom style="medium">
        <color rgb="FF000000"/>
      </bottom>
      <diagonal/>
    </border>
    <border>
      <left style="thin">
        <color rgb="FF7F7F7F"/>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7F7F7F"/>
      </right>
      <top style="medium">
        <color rgb="FF000000"/>
      </top>
      <bottom style="medium">
        <color rgb="FF000000"/>
      </bottom>
      <diagonal/>
    </border>
    <border>
      <left style="thin">
        <color rgb="FF7F7F7F"/>
      </left>
      <right style="thin">
        <color rgb="FF7F7F7F"/>
      </right>
      <top style="medium">
        <color rgb="FF000000"/>
      </top>
      <bottom style="medium">
        <color rgb="FF000000"/>
      </bottom>
      <diagonal/>
    </border>
    <border>
      <left style="thin">
        <color rgb="FF7F7F7F"/>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7F7F7F"/>
      </left>
      <right style="thin">
        <color rgb="FF7F7F7F"/>
      </right>
      <top style="medium">
        <color rgb="FF000000"/>
      </top>
      <bottom style="thin">
        <color rgb="FF7F7F7F"/>
      </bottom>
      <diagonal/>
    </border>
    <border>
      <left style="medium">
        <color rgb="FF000000"/>
      </left>
      <right style="thin">
        <color rgb="FF7F7F7F"/>
      </right>
      <top style="medium">
        <color rgb="FF000000"/>
      </top>
      <bottom style="thin">
        <color rgb="FF7F7F7F"/>
      </bottom>
      <diagonal/>
    </border>
    <border>
      <left style="thin">
        <color rgb="FF7F7F7F"/>
      </left>
      <right style="medium">
        <color rgb="FF000000"/>
      </right>
      <top style="medium">
        <color rgb="FF000000"/>
      </top>
      <bottom style="thin">
        <color rgb="FF7F7F7F"/>
      </bottom>
      <diagonal/>
    </border>
    <border>
      <left style="thin">
        <color rgb="FF7F7F7F"/>
      </left>
      <right/>
      <top style="medium">
        <color rgb="FF000000"/>
      </top>
      <bottom style="thin">
        <color rgb="FF7F7F7F"/>
      </bottom>
      <diagonal/>
    </border>
    <border>
      <left/>
      <right style="medium">
        <color rgb="FF000000"/>
      </right>
      <top style="medium">
        <color rgb="FF000000"/>
      </top>
      <bottom style="thin">
        <color rgb="FF7F7F7F"/>
      </bottom>
      <diagonal/>
    </border>
    <border>
      <left style="medium">
        <color rgb="FF000000"/>
      </left>
      <right style="medium">
        <color rgb="FF000000"/>
      </right>
      <top style="medium">
        <color rgb="FF000000"/>
      </top>
      <bottom style="thin">
        <color rgb="FF7F7F7F"/>
      </bottom>
      <diagonal/>
    </border>
    <border>
      <left/>
      <right style="thin">
        <color rgb="FF7F7F7F"/>
      </right>
      <top style="medium">
        <color rgb="FF000000"/>
      </top>
      <bottom style="thin">
        <color rgb="FF7F7F7F"/>
      </bottom>
      <diagonal/>
    </border>
    <border>
      <left style="thin">
        <color rgb="FF7F7F7F"/>
      </left>
      <right style="thin">
        <color rgb="FF7F7F7F"/>
      </right>
      <top style="thin">
        <color rgb="FF7F7F7F"/>
      </top>
      <bottom style="medium">
        <color rgb="FF000000"/>
      </bottom>
      <diagonal/>
    </border>
    <border>
      <left style="medium">
        <color rgb="FF000000"/>
      </left>
      <right style="thin">
        <color rgb="FF7F7F7F"/>
      </right>
      <top style="thin">
        <color rgb="FF7F7F7F"/>
      </top>
      <bottom style="medium">
        <color rgb="FF000000"/>
      </bottom>
      <diagonal/>
    </border>
    <border>
      <left style="thin">
        <color rgb="FF7F7F7F"/>
      </left>
      <right style="medium">
        <color rgb="FF000000"/>
      </right>
      <top style="thin">
        <color rgb="FF7F7F7F"/>
      </top>
      <bottom style="medium">
        <color rgb="FF000000"/>
      </bottom>
      <diagonal/>
    </border>
    <border>
      <left style="thin">
        <color rgb="FF7F7F7F"/>
      </left>
      <right/>
      <top style="thin">
        <color rgb="FF7F7F7F"/>
      </top>
      <bottom style="medium">
        <color rgb="FF000000"/>
      </bottom>
      <diagonal/>
    </border>
    <border>
      <left/>
      <right style="medium">
        <color rgb="FF000000"/>
      </right>
      <top style="thin">
        <color rgb="FF7F7F7F"/>
      </top>
      <bottom style="medium">
        <color rgb="FF000000"/>
      </bottom>
      <diagonal/>
    </border>
    <border>
      <left style="medium">
        <color rgb="FF000000"/>
      </left>
      <right style="medium">
        <color rgb="FF000000"/>
      </right>
      <top style="thin">
        <color rgb="FF7F7F7F"/>
      </top>
      <bottom style="medium">
        <color rgb="FF000000"/>
      </bottom>
      <diagonal/>
    </border>
    <border>
      <left/>
      <right style="thin">
        <color rgb="FF7F7F7F"/>
      </right>
      <top style="thin">
        <color rgb="FF7F7F7F"/>
      </top>
      <bottom style="medium">
        <color rgb="FF000000"/>
      </bottom>
      <diagonal/>
    </border>
    <border>
      <left style="medium">
        <color rgb="FF000000"/>
      </left>
      <right style="thin">
        <color rgb="FF7F7F7F"/>
      </right>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style="medium">
        <color rgb="FF000000"/>
      </right>
      <top/>
      <bottom/>
      <diagonal/>
    </border>
    <border>
      <left style="medium">
        <color rgb="FF000000"/>
      </left>
      <right style="thin">
        <color rgb="FF7F7F7F"/>
      </right>
      <top/>
      <bottom style="thin">
        <color rgb="FF7F7F7F"/>
      </bottom>
      <diagonal/>
    </border>
    <border>
      <left style="thin">
        <color rgb="FF7F7F7F"/>
      </left>
      <right style="medium">
        <color rgb="FF000000"/>
      </right>
      <top/>
      <bottom style="thin">
        <color rgb="FF7F7F7F"/>
      </bottom>
      <diagonal/>
    </border>
    <border>
      <left/>
      <right style="medium">
        <color rgb="FF000000"/>
      </right>
      <top/>
      <bottom style="thin">
        <color rgb="FF7F7F7F"/>
      </bottom>
      <diagonal/>
    </border>
    <border>
      <left style="medium">
        <color rgb="FF000000"/>
      </left>
      <right style="medium">
        <color rgb="FF000000"/>
      </right>
      <top/>
      <bottom style="thin">
        <color rgb="FF7F7F7F"/>
      </bottom>
      <diagonal/>
    </border>
    <border>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rgb="FF000000"/>
      </right>
      <top style="thin">
        <color rgb="FF7F7F7F"/>
      </top>
      <bottom style="thin">
        <color rgb="FF7F7F7F"/>
      </bottom>
      <diagonal/>
    </border>
    <border>
      <left style="medium">
        <color rgb="FF000000"/>
      </left>
      <right style="medium">
        <color rgb="FF000000"/>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medium">
        <color rgb="FF000000"/>
      </right>
      <top style="thin">
        <color rgb="FF7F7F7F"/>
      </top>
      <bottom/>
      <diagonal/>
    </border>
    <border>
      <left style="medium">
        <color rgb="FF000000"/>
      </left>
      <right style="thin">
        <color rgb="FF7F7F7F"/>
      </right>
      <top style="thin">
        <color rgb="FF7F7F7F"/>
      </top>
      <bottom/>
      <diagonal/>
    </border>
    <border>
      <left style="thin">
        <color rgb="FF7F7F7F"/>
      </left>
      <right/>
      <top style="thin">
        <color rgb="FF7F7F7F"/>
      </top>
      <bottom/>
      <diagonal/>
    </border>
    <border>
      <left/>
      <right style="medium">
        <color rgb="FF000000"/>
      </right>
      <top style="thin">
        <color rgb="FF7F7F7F"/>
      </top>
      <bottom/>
      <diagonal/>
    </border>
    <border>
      <left style="medium">
        <color rgb="FF000000"/>
      </left>
      <right style="medium">
        <color rgb="FF000000"/>
      </right>
      <top style="thin">
        <color rgb="FF7F7F7F"/>
      </top>
      <bottom/>
      <diagonal/>
    </border>
    <border>
      <left/>
      <right style="thin">
        <color rgb="FF7F7F7F"/>
      </right>
      <top style="thin">
        <color rgb="FF7F7F7F"/>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999999"/>
      </top>
      <bottom/>
      <diagonal/>
    </border>
    <border>
      <left/>
      <right/>
      <top style="thin">
        <color rgb="FF999999"/>
      </top>
      <bottom style="thin">
        <color rgb="FF999999"/>
      </bottom>
      <diagonal/>
    </border>
    <border>
      <left style="thin">
        <color rgb="FF999999"/>
      </left>
      <right/>
      <top style="thin">
        <color rgb="FF999999"/>
      </top>
      <bottom style="thin">
        <color rgb="FF999999"/>
      </bottom>
      <diagonal/>
    </border>
    <border>
      <left/>
      <right/>
      <top/>
      <bottom style="thin">
        <color theme="4" tint="0.39997558519241921"/>
      </bottom>
      <diagonal/>
    </border>
    <border>
      <left/>
      <right/>
      <top style="thin">
        <color indexed="65"/>
      </top>
      <bottom/>
      <diagonal/>
    </border>
    <border>
      <left style="thin">
        <color rgb="FF999999"/>
      </left>
      <right/>
      <top style="thin">
        <color indexed="9"/>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44" fontId="6" fillId="0" borderId="0" applyFont="0" applyFill="0" applyBorder="0" applyAlignment="0" applyProtection="0"/>
    <xf numFmtId="9" fontId="6" fillId="0" borderId="0" applyFont="0" applyFill="0" applyBorder="0" applyAlignment="0" applyProtection="0"/>
    <xf numFmtId="0" fontId="3" fillId="0" borderId="0"/>
    <xf numFmtId="43" fontId="3" fillId="0" borderId="0" applyFont="0" applyFill="0" applyBorder="0" applyAlignment="0" applyProtection="0"/>
    <xf numFmtId="43" fontId="21" fillId="0" borderId="0" applyFont="0" applyFill="0" applyBorder="0" applyAlignment="0" applyProtection="0"/>
    <xf numFmtId="42" fontId="21" fillId="0" borderId="0" applyFont="0" applyFill="0" applyBorder="0" applyAlignment="0" applyProtection="0"/>
    <xf numFmtId="0" fontId="2" fillId="0" borderId="0"/>
    <xf numFmtId="0" fontId="4" fillId="0" borderId="0"/>
  </cellStyleXfs>
  <cellXfs count="1799">
    <xf numFmtId="0" fontId="0" fillId="0" borderId="0" xfId="0" applyFont="1" applyAlignment="1"/>
    <xf numFmtId="0" fontId="7" fillId="0" borderId="0" xfId="0" applyFont="1" applyAlignment="1"/>
    <xf numFmtId="0" fontId="8" fillId="0" borderId="0" xfId="0" applyFont="1" applyAlignment="1">
      <alignment vertical="center"/>
    </xf>
    <xf numFmtId="3" fontId="8" fillId="0" borderId="0" xfId="0" applyNumberFormat="1" applyFont="1" applyAlignment="1">
      <alignment vertical="center"/>
    </xf>
    <xf numFmtId="0" fontId="9" fillId="0" borderId="100" xfId="0" applyFont="1" applyBorder="1"/>
    <xf numFmtId="0" fontId="9" fillId="0" borderId="102" xfId="0" applyFont="1" applyBorder="1"/>
    <xf numFmtId="0" fontId="8" fillId="0" borderId="0" xfId="0" applyFont="1" applyAlignment="1">
      <alignment vertical="center" wrapText="1"/>
    </xf>
    <xf numFmtId="0" fontId="8"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5" fillId="0" borderId="34" xfId="0" applyFont="1" applyBorder="1" applyAlignment="1">
      <alignment horizontal="center" vertical="center" textRotation="90" wrapText="1"/>
    </xf>
    <xf numFmtId="0" fontId="5" fillId="0" borderId="35" xfId="0" applyFont="1" applyBorder="1" applyAlignment="1">
      <alignment horizontal="center" vertical="center" textRotation="90" wrapText="1"/>
    </xf>
    <xf numFmtId="0" fontId="5" fillId="0" borderId="3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39" xfId="0" applyFont="1" applyBorder="1" applyAlignment="1">
      <alignment horizontal="center" vertical="center" textRotation="90" wrapText="1"/>
    </xf>
    <xf numFmtId="3" fontId="5" fillId="0" borderId="40" xfId="0" applyNumberFormat="1" applyFont="1" applyBorder="1" applyAlignment="1">
      <alignment horizontal="center" vertical="center" textRotation="90" wrapText="1"/>
    </xf>
    <xf numFmtId="0" fontId="5" fillId="0" borderId="41" xfId="0" applyFont="1" applyBorder="1" applyAlignment="1">
      <alignment horizontal="center" vertical="center" textRotation="90" wrapText="1"/>
    </xf>
    <xf numFmtId="0" fontId="5" fillId="0" borderId="42" xfId="0" applyFont="1" applyBorder="1" applyAlignment="1">
      <alignment horizontal="center" vertical="center" textRotation="90" wrapText="1"/>
    </xf>
    <xf numFmtId="0" fontId="5" fillId="0" borderId="43"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3" fontId="5" fillId="0" borderId="1" xfId="0" applyNumberFormat="1" applyFont="1" applyBorder="1" applyAlignment="1">
      <alignment horizontal="center" vertical="center" textRotation="90" wrapText="1"/>
    </xf>
    <xf numFmtId="1" fontId="8" fillId="0" borderId="45" xfId="0" applyNumberFormat="1" applyFont="1" applyBorder="1" applyAlignment="1">
      <alignment horizontal="right" vertical="center" wrapText="1"/>
    </xf>
    <xf numFmtId="1" fontId="8" fillId="0" borderId="45" xfId="0" applyNumberFormat="1" applyFont="1" applyBorder="1" applyAlignment="1">
      <alignment horizontal="center" vertical="center" wrapText="1"/>
    </xf>
    <xf numFmtId="3" fontId="10" fillId="0" borderId="46" xfId="0" applyNumberFormat="1" applyFont="1" applyBorder="1" applyAlignment="1">
      <alignment vertical="center" wrapText="1"/>
    </xf>
    <xf numFmtId="3" fontId="10" fillId="0" borderId="45" xfId="0" applyNumberFormat="1" applyFont="1" applyBorder="1" applyAlignment="1">
      <alignment vertical="center" wrapText="1"/>
    </xf>
    <xf numFmtId="3" fontId="7" fillId="0" borderId="47" xfId="0" applyNumberFormat="1" applyFont="1" applyBorder="1" applyAlignment="1">
      <alignment vertical="center" wrapText="1"/>
    </xf>
    <xf numFmtId="3" fontId="5" fillId="0" borderId="46" xfId="0" applyNumberFormat="1" applyFont="1" applyBorder="1" applyAlignment="1">
      <alignment vertical="center" wrapText="1"/>
    </xf>
    <xf numFmtId="3" fontId="5" fillId="0" borderId="45" xfId="0" applyNumberFormat="1" applyFont="1" applyBorder="1" applyAlignment="1">
      <alignment vertical="center" wrapText="1"/>
    </xf>
    <xf numFmtId="3" fontId="5" fillId="0" borderId="48" xfId="0" applyNumberFormat="1" applyFont="1" applyBorder="1" applyAlignment="1">
      <alignment vertical="center" wrapText="1"/>
    </xf>
    <xf numFmtId="3" fontId="5" fillId="0" borderId="47" xfId="0" applyNumberFormat="1" applyFont="1" applyBorder="1" applyAlignment="1">
      <alignment vertical="center" wrapText="1"/>
    </xf>
    <xf numFmtId="3" fontId="8" fillId="0" borderId="49" xfId="0" applyNumberFormat="1" applyFont="1" applyBorder="1" applyAlignment="1">
      <alignment vertical="center"/>
    </xf>
    <xf numFmtId="0" fontId="8" fillId="0" borderId="46" xfId="0" applyFont="1" applyBorder="1" applyAlignment="1">
      <alignment vertical="center"/>
    </xf>
    <xf numFmtId="3" fontId="8" fillId="0" borderId="47" xfId="0" applyNumberFormat="1" applyFont="1" applyBorder="1" applyAlignment="1">
      <alignment vertical="center"/>
    </xf>
    <xf numFmtId="0" fontId="8" fillId="0" borderId="45" xfId="0" applyFont="1" applyBorder="1" applyAlignment="1">
      <alignment vertical="center"/>
    </xf>
    <xf numFmtId="0" fontId="8" fillId="0" borderId="47" xfId="0" applyFont="1" applyBorder="1" applyAlignment="1">
      <alignment vertical="center"/>
    </xf>
    <xf numFmtId="3" fontId="8" fillId="0" borderId="50" xfId="0" applyNumberFormat="1" applyFont="1" applyBorder="1" applyAlignment="1">
      <alignment vertical="center"/>
    </xf>
    <xf numFmtId="0" fontId="8" fillId="0" borderId="51" xfId="0" applyFont="1" applyBorder="1" applyAlignment="1">
      <alignment vertical="center"/>
    </xf>
    <xf numFmtId="3" fontId="8" fillId="0" borderId="48" xfId="0" applyNumberFormat="1" applyFont="1" applyBorder="1" applyAlignment="1">
      <alignment vertical="center"/>
    </xf>
    <xf numFmtId="1" fontId="8" fillId="0" borderId="52" xfId="0" applyNumberFormat="1" applyFont="1" applyBorder="1" applyAlignment="1">
      <alignment horizontal="right" vertical="center" wrapText="1"/>
    </xf>
    <xf numFmtId="1" fontId="8" fillId="0" borderId="52" xfId="0" applyNumberFormat="1" applyFont="1" applyBorder="1" applyAlignment="1">
      <alignment horizontal="center" vertical="center" wrapText="1"/>
    </xf>
    <xf numFmtId="3" fontId="10" fillId="0" borderId="53" xfId="0" applyNumberFormat="1" applyFont="1" applyBorder="1" applyAlignment="1">
      <alignment vertical="center" wrapText="1"/>
    </xf>
    <xf numFmtId="3" fontId="10" fillId="0" borderId="52" xfId="0" applyNumberFormat="1" applyFont="1" applyBorder="1" applyAlignment="1">
      <alignment vertical="center" wrapText="1"/>
    </xf>
    <xf numFmtId="3" fontId="7" fillId="0" borderId="54" xfId="0" applyNumberFormat="1" applyFont="1" applyBorder="1" applyAlignment="1">
      <alignment vertical="center" wrapText="1"/>
    </xf>
    <xf numFmtId="3" fontId="5" fillId="0" borderId="53" xfId="0" applyNumberFormat="1" applyFont="1" applyBorder="1" applyAlignment="1">
      <alignment vertical="center" wrapText="1"/>
    </xf>
    <xf numFmtId="3" fontId="5" fillId="0" borderId="52" xfId="0" applyNumberFormat="1" applyFont="1" applyBorder="1" applyAlignment="1">
      <alignment vertical="center" wrapText="1"/>
    </xf>
    <xf numFmtId="3" fontId="5" fillId="0" borderId="55" xfId="0" applyNumberFormat="1" applyFont="1" applyBorder="1" applyAlignment="1">
      <alignment vertical="center" wrapText="1"/>
    </xf>
    <xf numFmtId="3" fontId="5" fillId="0" borderId="54" xfId="0" applyNumberFormat="1" applyFont="1" applyBorder="1" applyAlignment="1">
      <alignment vertical="center" wrapText="1"/>
    </xf>
    <xf numFmtId="3" fontId="8" fillId="0" borderId="56" xfId="0" applyNumberFormat="1" applyFont="1" applyBorder="1" applyAlignment="1">
      <alignment vertical="center"/>
    </xf>
    <xf numFmtId="0" fontId="8" fillId="0" borderId="53" xfId="0" applyFont="1" applyBorder="1" applyAlignment="1">
      <alignment vertical="center"/>
    </xf>
    <xf numFmtId="3" fontId="8" fillId="0" borderId="54" xfId="0" applyNumberFormat="1" applyFont="1" applyBorder="1" applyAlignment="1">
      <alignment vertical="center"/>
    </xf>
    <xf numFmtId="0" fontId="8" fillId="0" borderId="52" xfId="0" applyFont="1" applyBorder="1" applyAlignment="1">
      <alignment vertical="center"/>
    </xf>
    <xf numFmtId="0" fontId="8" fillId="0" borderId="54" xfId="0" applyFont="1" applyBorder="1" applyAlignment="1">
      <alignment vertical="center"/>
    </xf>
    <xf numFmtId="3" fontId="8" fillId="0" borderId="57" xfId="0" applyNumberFormat="1" applyFont="1" applyBorder="1" applyAlignment="1">
      <alignment vertical="center"/>
    </xf>
    <xf numFmtId="0" fontId="8" fillId="0" borderId="58" xfId="0" applyFont="1" applyBorder="1" applyAlignment="1">
      <alignment vertical="center"/>
    </xf>
    <xf numFmtId="3" fontId="8" fillId="0" borderId="55" xfId="0" applyNumberFormat="1" applyFont="1" applyBorder="1" applyAlignment="1">
      <alignment vertical="center"/>
    </xf>
    <xf numFmtId="1" fontId="8" fillId="0" borderId="61" xfId="0" applyNumberFormat="1" applyFont="1" applyBorder="1" applyAlignment="1">
      <alignment horizontal="right" vertical="center" wrapText="1"/>
    </xf>
    <xf numFmtId="1" fontId="8" fillId="0" borderId="61" xfId="0" applyNumberFormat="1" applyFont="1" applyBorder="1" applyAlignment="1">
      <alignment horizontal="center" vertical="center" wrapText="1"/>
    </xf>
    <xf numFmtId="3" fontId="5" fillId="0" borderId="63" xfId="0" applyNumberFormat="1" applyFont="1" applyBorder="1" applyAlignment="1">
      <alignment vertical="center" wrapText="1"/>
    </xf>
    <xf numFmtId="3" fontId="5" fillId="0" borderId="61" xfId="0" applyNumberFormat="1" applyFont="1" applyBorder="1" applyAlignment="1">
      <alignment vertical="center" wrapText="1"/>
    </xf>
    <xf numFmtId="3" fontId="8" fillId="0" borderId="64" xfId="0" applyNumberFormat="1" applyFont="1" applyBorder="1" applyAlignment="1">
      <alignment vertical="center" wrapText="1"/>
    </xf>
    <xf numFmtId="3" fontId="8" fillId="0" borderId="65" xfId="0" applyNumberFormat="1" applyFont="1" applyBorder="1" applyAlignment="1">
      <alignment vertical="center"/>
    </xf>
    <xf numFmtId="0" fontId="8" fillId="0" borderId="63" xfId="0" applyFont="1" applyBorder="1" applyAlignment="1">
      <alignment vertical="center"/>
    </xf>
    <xf numFmtId="3" fontId="8" fillId="0" borderId="64" xfId="0" applyNumberFormat="1" applyFont="1" applyBorder="1" applyAlignment="1">
      <alignment vertical="center"/>
    </xf>
    <xf numFmtId="0" fontId="8" fillId="0" borderId="61" xfId="0" applyFont="1" applyBorder="1" applyAlignment="1">
      <alignment vertical="center"/>
    </xf>
    <xf numFmtId="0" fontId="8" fillId="0" borderId="64"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3" fontId="8" fillId="0" borderId="68" xfId="0" applyNumberFormat="1" applyFont="1" applyBorder="1" applyAlignment="1">
      <alignment vertical="center"/>
    </xf>
    <xf numFmtId="1" fontId="8" fillId="0" borderId="69" xfId="0" applyNumberFormat="1" applyFont="1" applyBorder="1" applyAlignment="1">
      <alignment horizontal="right" vertical="center" wrapText="1"/>
    </xf>
    <xf numFmtId="1" fontId="8" fillId="0" borderId="69" xfId="0" applyNumberFormat="1" applyFont="1" applyBorder="1" applyAlignment="1">
      <alignment horizontal="center" vertical="center" wrapText="1"/>
    </xf>
    <xf numFmtId="3" fontId="5" fillId="0" borderId="70" xfId="0" applyNumberFormat="1" applyFont="1" applyBorder="1" applyAlignment="1">
      <alignment vertical="center" wrapText="1"/>
    </xf>
    <xf numFmtId="3" fontId="5" fillId="0" borderId="69" xfId="0" applyNumberFormat="1" applyFont="1" applyBorder="1" applyAlignment="1">
      <alignment vertical="center" wrapText="1"/>
    </xf>
    <xf numFmtId="3" fontId="8" fillId="0" borderId="71" xfId="0" applyNumberFormat="1" applyFont="1" applyBorder="1" applyAlignment="1">
      <alignment vertical="center" wrapText="1"/>
    </xf>
    <xf numFmtId="3" fontId="5" fillId="0" borderId="72" xfId="0" applyNumberFormat="1" applyFont="1" applyBorder="1" applyAlignment="1">
      <alignment vertical="center" wrapText="1"/>
    </xf>
    <xf numFmtId="3" fontId="5" fillId="0" borderId="71" xfId="0" applyNumberFormat="1" applyFont="1" applyBorder="1" applyAlignment="1">
      <alignment vertical="center" wrapText="1"/>
    </xf>
    <xf numFmtId="3" fontId="8" fillId="0" borderId="73" xfId="0" applyNumberFormat="1" applyFont="1" applyBorder="1" applyAlignment="1">
      <alignment vertical="center"/>
    </xf>
    <xf numFmtId="0" fontId="8" fillId="0" borderId="70" xfId="0" applyFont="1" applyBorder="1" applyAlignment="1">
      <alignment vertical="center"/>
    </xf>
    <xf numFmtId="3" fontId="8" fillId="0" borderId="71" xfId="0" applyNumberFormat="1" applyFont="1" applyBorder="1" applyAlignment="1">
      <alignment vertical="center"/>
    </xf>
    <xf numFmtId="0" fontId="8" fillId="0" borderId="69" xfId="0" applyFont="1" applyBorder="1" applyAlignment="1">
      <alignment vertical="center"/>
    </xf>
    <xf numFmtId="0" fontId="8" fillId="0" borderId="71" xfId="0" applyFont="1" applyBorder="1" applyAlignment="1">
      <alignment vertical="center"/>
    </xf>
    <xf numFmtId="3" fontId="8" fillId="0" borderId="74" xfId="0" applyNumberFormat="1" applyFont="1" applyBorder="1" applyAlignment="1">
      <alignment vertical="center"/>
    </xf>
    <xf numFmtId="0" fontId="8" fillId="0" borderId="75" xfId="0" applyFont="1" applyBorder="1" applyAlignment="1">
      <alignment vertical="center"/>
    </xf>
    <xf numFmtId="3" fontId="8" fillId="0" borderId="72" xfId="0" applyNumberFormat="1" applyFont="1" applyBorder="1" applyAlignment="1">
      <alignment vertical="center"/>
    </xf>
    <xf numFmtId="0" fontId="8" fillId="0" borderId="74" xfId="0" applyFont="1" applyBorder="1" applyAlignment="1">
      <alignment vertical="center"/>
    </xf>
    <xf numFmtId="1" fontId="8" fillId="0" borderId="76" xfId="0" applyNumberFormat="1" applyFont="1" applyBorder="1" applyAlignment="1">
      <alignment horizontal="right" vertical="center" wrapText="1"/>
    </xf>
    <xf numFmtId="1" fontId="8" fillId="0" borderId="76" xfId="0" applyNumberFormat="1" applyFont="1" applyBorder="1" applyAlignment="1">
      <alignment horizontal="center" vertical="center" wrapText="1"/>
    </xf>
    <xf numFmtId="3" fontId="5" fillId="0" borderId="76" xfId="0" applyNumberFormat="1" applyFont="1" applyBorder="1" applyAlignment="1">
      <alignment vertical="center" wrapText="1"/>
    </xf>
    <xf numFmtId="3" fontId="8" fillId="0" borderId="77" xfId="0" applyNumberFormat="1" applyFont="1" applyBorder="1" applyAlignment="1">
      <alignment vertical="center" wrapText="1"/>
    </xf>
    <xf numFmtId="3" fontId="5" fillId="0" borderId="78" xfId="0" applyNumberFormat="1" applyFont="1" applyBorder="1" applyAlignment="1">
      <alignment vertical="center" wrapText="1"/>
    </xf>
    <xf numFmtId="3" fontId="5" fillId="0" borderId="79" xfId="0" applyNumberFormat="1" applyFont="1" applyBorder="1" applyAlignment="1">
      <alignment vertical="center" wrapText="1"/>
    </xf>
    <xf numFmtId="3" fontId="5" fillId="0" borderId="77" xfId="0" applyNumberFormat="1" applyFont="1" applyBorder="1" applyAlignment="1">
      <alignment vertical="center" wrapText="1"/>
    </xf>
    <xf numFmtId="3" fontId="8" fillId="0" borderId="80" xfId="0" applyNumberFormat="1" applyFont="1" applyBorder="1" applyAlignment="1">
      <alignment vertical="center"/>
    </xf>
    <xf numFmtId="0" fontId="8" fillId="0" borderId="78" xfId="0" applyFont="1" applyBorder="1" applyAlignment="1">
      <alignment vertical="center"/>
    </xf>
    <xf numFmtId="3" fontId="8" fillId="0" borderId="77" xfId="0" applyNumberFormat="1"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3" fontId="8" fillId="0" borderId="81" xfId="0" applyNumberFormat="1" applyFont="1" applyBorder="1" applyAlignment="1">
      <alignment vertical="center"/>
    </xf>
    <xf numFmtId="0" fontId="8" fillId="0" borderId="82" xfId="0" applyFont="1" applyBorder="1" applyAlignment="1">
      <alignment vertical="center"/>
    </xf>
    <xf numFmtId="3" fontId="8" fillId="0" borderId="79" xfId="0" applyNumberFormat="1" applyFont="1" applyBorder="1" applyAlignment="1">
      <alignment vertical="center"/>
    </xf>
    <xf numFmtId="3" fontId="8" fillId="0" borderId="54" xfId="0" applyNumberFormat="1" applyFont="1" applyBorder="1" applyAlignment="1">
      <alignment vertical="center" wrapText="1"/>
    </xf>
    <xf numFmtId="3" fontId="5" fillId="0" borderId="86" xfId="0" applyNumberFormat="1" applyFont="1" applyBorder="1" applyAlignment="1">
      <alignment vertical="center"/>
    </xf>
    <xf numFmtId="3" fontId="5" fillId="0" borderId="87" xfId="0" applyNumberFormat="1" applyFont="1" applyBorder="1" applyAlignment="1">
      <alignment vertical="center"/>
    </xf>
    <xf numFmtId="3" fontId="5" fillId="0" borderId="88" xfId="0" applyNumberFormat="1" applyFont="1" applyBorder="1" applyAlignment="1">
      <alignment vertical="center"/>
    </xf>
    <xf numFmtId="3" fontId="5" fillId="0" borderId="89" xfId="0" applyNumberFormat="1" applyFont="1" applyBorder="1" applyAlignment="1">
      <alignment vertical="center"/>
    </xf>
    <xf numFmtId="3" fontId="5" fillId="0" borderId="90" xfId="0" applyNumberFormat="1" applyFont="1" applyBorder="1" applyAlignment="1">
      <alignment vertical="center"/>
    </xf>
    <xf numFmtId="3" fontId="5" fillId="0" borderId="91" xfId="0" applyNumberFormat="1" applyFont="1" applyBorder="1" applyAlignment="1">
      <alignment vertical="center"/>
    </xf>
    <xf numFmtId="0" fontId="5" fillId="0" borderId="0" xfId="0" applyFont="1" applyAlignment="1">
      <alignment vertical="center"/>
    </xf>
    <xf numFmtId="3" fontId="5" fillId="0" borderId="0" xfId="0" applyNumberFormat="1" applyFont="1" applyAlignment="1">
      <alignment vertical="center"/>
    </xf>
    <xf numFmtId="3" fontId="11" fillId="0" borderId="0" xfId="0" applyNumberFormat="1" applyFont="1" applyAlignment="1">
      <alignment vertical="center"/>
    </xf>
    <xf numFmtId="0" fontId="9" fillId="0" borderId="0" xfId="3" applyFont="1" applyFill="1"/>
    <xf numFmtId="164" fontId="14" fillId="0" borderId="0" xfId="1" applyNumberFormat="1" applyFont="1" applyFill="1" applyAlignment="1">
      <alignment vertical="center"/>
    </xf>
    <xf numFmtId="0" fontId="9" fillId="0" borderId="117" xfId="3" applyFont="1" applyFill="1" applyBorder="1"/>
    <xf numFmtId="0" fontId="9" fillId="0" borderId="0" xfId="3" applyFont="1" applyFill="1" applyBorder="1"/>
    <xf numFmtId="0" fontId="9" fillId="0" borderId="0" xfId="0" applyFont="1" applyFill="1"/>
    <xf numFmtId="0" fontId="9" fillId="0" borderId="117" xfId="0" applyFont="1" applyFill="1" applyBorder="1"/>
    <xf numFmtId="0" fontId="9" fillId="0" borderId="0" xfId="0" applyFont="1" applyFill="1" applyBorder="1"/>
    <xf numFmtId="164" fontId="13" fillId="0" borderId="0" xfId="1" applyNumberFormat="1" applyFont="1" applyFill="1" applyAlignment="1">
      <alignment horizontal="left" vertical="center" wrapText="1"/>
    </xf>
    <xf numFmtId="164" fontId="13" fillId="0" borderId="0" xfId="1" applyNumberFormat="1" applyFont="1" applyFill="1" applyAlignment="1">
      <alignment vertical="center" wrapText="1"/>
    </xf>
    <xf numFmtId="164" fontId="13" fillId="0" borderId="148" xfId="1" applyNumberFormat="1" applyFont="1" applyFill="1" applyBorder="1" applyAlignment="1">
      <alignment horizontal="center" vertical="center" textRotation="90" wrapText="1"/>
    </xf>
    <xf numFmtId="164" fontId="13" fillId="0" borderId="144" xfId="1" applyNumberFormat="1" applyFont="1" applyFill="1" applyBorder="1" applyAlignment="1">
      <alignment horizontal="center" vertical="center" textRotation="90" wrapText="1"/>
    </xf>
    <xf numFmtId="164" fontId="13" fillId="0" borderId="150" xfId="1"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Alignment="1">
      <alignment horizontal="center" vertical="center"/>
    </xf>
    <xf numFmtId="0" fontId="4" fillId="0" borderId="0" xfId="0" applyFont="1" applyFill="1" applyAlignment="1">
      <alignment horizontal="center" vertical="center"/>
    </xf>
    <xf numFmtId="164" fontId="14" fillId="0" borderId="149" xfId="1" applyNumberFormat="1" applyFont="1" applyFill="1" applyBorder="1" applyAlignment="1">
      <alignment vertical="center" wrapText="1"/>
    </xf>
    <xf numFmtId="0" fontId="12" fillId="0" borderId="136" xfId="0" applyFont="1" applyFill="1" applyBorder="1" applyAlignment="1">
      <alignment horizontal="center" vertical="center" textRotation="90" wrapText="1"/>
    </xf>
    <xf numFmtId="0" fontId="12" fillId="0" borderId="144" xfId="0" applyFont="1" applyFill="1" applyBorder="1" applyAlignment="1">
      <alignment horizontal="center" vertical="center" textRotation="90" wrapText="1"/>
    </xf>
    <xf numFmtId="0" fontId="12" fillId="0" borderId="143" xfId="0" applyFont="1" applyFill="1" applyBorder="1" applyAlignment="1">
      <alignment horizontal="center" vertical="center" textRotation="90" wrapText="1"/>
    </xf>
    <xf numFmtId="164" fontId="13" fillId="0" borderId="147" xfId="1" applyNumberFormat="1" applyFont="1" applyFill="1" applyBorder="1" applyAlignment="1">
      <alignment horizontal="center" vertical="center" textRotation="90" wrapText="1"/>
    </xf>
    <xf numFmtId="1" fontId="7" fillId="0" borderId="124" xfId="0" applyNumberFormat="1" applyFont="1" applyFill="1" applyBorder="1" applyAlignment="1">
      <alignment horizontal="center" vertical="center" wrapText="1"/>
    </xf>
    <xf numFmtId="0" fontId="7" fillId="0" borderId="124" xfId="0" applyFont="1" applyFill="1" applyBorder="1" applyAlignment="1">
      <alignment horizontal="center" vertical="center" wrapText="1"/>
    </xf>
    <xf numFmtId="164" fontId="5" fillId="0" borderId="124" xfId="1" applyNumberFormat="1" applyFont="1" applyFill="1" applyBorder="1" applyAlignment="1">
      <alignment vertical="center" wrapText="1"/>
    </xf>
    <xf numFmtId="164" fontId="9" fillId="0" borderId="124" xfId="1" applyNumberFormat="1" applyFont="1" applyFill="1" applyBorder="1" applyAlignment="1">
      <alignment vertical="center" wrapText="1"/>
    </xf>
    <xf numFmtId="164" fontId="12" fillId="0" borderId="124" xfId="1" applyNumberFormat="1" applyFont="1" applyFill="1" applyBorder="1" applyAlignment="1">
      <alignment vertical="center" wrapText="1"/>
    </xf>
    <xf numFmtId="164" fontId="9" fillId="0" borderId="124" xfId="1" applyNumberFormat="1" applyFont="1" applyFill="1" applyBorder="1" applyAlignment="1">
      <alignment vertical="center"/>
    </xf>
    <xf numFmtId="164" fontId="12" fillId="0" borderId="124" xfId="1" applyNumberFormat="1" applyFont="1" applyFill="1" applyBorder="1" applyAlignment="1">
      <alignment horizontal="center" vertical="center"/>
    </xf>
    <xf numFmtId="164" fontId="12" fillId="0" borderId="124" xfId="1" applyNumberFormat="1" applyFont="1" applyFill="1" applyBorder="1" applyAlignment="1">
      <alignment vertical="center"/>
    </xf>
    <xf numFmtId="1" fontId="9" fillId="0" borderId="149" xfId="2" applyNumberFormat="1" applyFont="1" applyFill="1" applyBorder="1" applyAlignment="1">
      <alignment horizontal="center" vertical="center" wrapText="1"/>
    </xf>
    <xf numFmtId="0" fontId="9" fillId="0" borderId="149" xfId="0" applyFont="1" applyFill="1" applyBorder="1" applyAlignment="1">
      <alignment horizontal="center" vertical="center" wrapText="1"/>
    </xf>
    <xf numFmtId="0" fontId="9" fillId="0" borderId="124" xfId="0" applyFont="1" applyFill="1" applyBorder="1" applyAlignment="1">
      <alignment horizontal="center" vertical="center" wrapText="1"/>
    </xf>
    <xf numFmtId="1" fontId="9" fillId="0" borderId="149" xfId="0" applyNumberFormat="1" applyFont="1" applyFill="1" applyBorder="1" applyAlignment="1">
      <alignment horizontal="center" vertical="center" wrapText="1"/>
    </xf>
    <xf numFmtId="1" fontId="4" fillId="0" borderId="149" xfId="0" applyNumberFormat="1" applyFont="1" applyFill="1" applyBorder="1" applyAlignment="1">
      <alignment horizontal="center" vertical="center" wrapText="1"/>
    </xf>
    <xf numFmtId="0" fontId="4" fillId="0" borderId="149" xfId="0" applyFont="1" applyFill="1" applyBorder="1" applyAlignment="1">
      <alignment horizontal="center" vertical="center" wrapText="1"/>
    </xf>
    <xf numFmtId="1" fontId="7" fillId="0" borderId="124" xfId="0" applyNumberFormat="1" applyFont="1" applyFill="1" applyBorder="1" applyAlignment="1">
      <alignment horizontal="center" vertical="center"/>
    </xf>
    <xf numFmtId="3" fontId="7" fillId="0" borderId="124" xfId="0" applyNumberFormat="1" applyFont="1" applyFill="1" applyBorder="1" applyAlignment="1">
      <alignment horizontal="center" vertical="center"/>
    </xf>
    <xf numFmtId="164" fontId="9" fillId="0" borderId="124" xfId="1" applyNumberFormat="1" applyFont="1" applyFill="1" applyBorder="1" applyAlignment="1">
      <alignment horizontal="center" vertical="center"/>
    </xf>
    <xf numFmtId="0" fontId="9" fillId="0" borderId="124" xfId="0" applyFont="1" applyFill="1" applyBorder="1" applyAlignment="1">
      <alignment horizontal="center" vertical="center" wrapText="1"/>
    </xf>
    <xf numFmtId="1" fontId="9" fillId="0" borderId="124" xfId="0" applyNumberFormat="1" applyFont="1" applyFill="1" applyBorder="1" applyAlignment="1">
      <alignment horizontal="center" vertical="center" wrapText="1"/>
    </xf>
    <xf numFmtId="164" fontId="9" fillId="0" borderId="124" xfId="1" applyNumberFormat="1" applyFont="1" applyFill="1" applyBorder="1" applyAlignment="1">
      <alignment horizontal="center" vertical="center" wrapText="1"/>
    </xf>
    <xf numFmtId="164" fontId="12" fillId="0" borderId="124" xfId="1" applyNumberFormat="1" applyFont="1" applyFill="1" applyBorder="1" applyAlignment="1">
      <alignment horizontal="center" vertical="center" wrapText="1"/>
    </xf>
    <xf numFmtId="1" fontId="9" fillId="0" borderId="144" xfId="2" applyNumberFormat="1" applyFont="1" applyFill="1" applyBorder="1" applyAlignment="1">
      <alignment horizontal="center" vertical="center" wrapText="1"/>
    </xf>
    <xf numFmtId="0" fontId="9" fillId="0" borderId="144" xfId="0" applyFont="1" applyFill="1" applyBorder="1" applyAlignment="1">
      <alignment horizontal="center" vertical="center" wrapText="1"/>
    </xf>
    <xf numFmtId="1" fontId="9" fillId="0" borderId="144" xfId="0" applyNumberFormat="1" applyFont="1" applyFill="1" applyBorder="1" applyAlignment="1">
      <alignment horizontal="center" vertical="center" wrapText="1"/>
    </xf>
    <xf numFmtId="1" fontId="4" fillId="0" borderId="144" xfId="0" applyNumberFormat="1" applyFont="1" applyFill="1" applyBorder="1" applyAlignment="1">
      <alignment horizontal="center" vertical="center" wrapText="1"/>
    </xf>
    <xf numFmtId="3" fontId="7" fillId="0" borderId="144" xfId="0" applyNumberFormat="1" applyFont="1" applyFill="1" applyBorder="1" applyAlignment="1">
      <alignment horizontal="center" vertical="center"/>
    </xf>
    <xf numFmtId="164" fontId="12" fillId="0" borderId="144" xfId="1" applyNumberFormat="1" applyFont="1" applyFill="1" applyBorder="1" applyAlignment="1">
      <alignment vertical="center" wrapText="1"/>
    </xf>
    <xf numFmtId="164" fontId="9" fillId="0" borderId="144" xfId="1" applyNumberFormat="1" applyFont="1" applyFill="1" applyBorder="1" applyAlignment="1">
      <alignment horizontal="center" vertical="center"/>
    </xf>
    <xf numFmtId="164" fontId="9" fillId="0" borderId="144" xfId="1" applyNumberFormat="1" applyFont="1" applyFill="1" applyBorder="1" applyAlignment="1">
      <alignment vertical="center"/>
    </xf>
    <xf numFmtId="164" fontId="9" fillId="0" borderId="144" xfId="1" applyNumberFormat="1" applyFont="1" applyFill="1" applyBorder="1" applyAlignment="1">
      <alignment vertical="center" wrapText="1"/>
    </xf>
    <xf numFmtId="164" fontId="9" fillId="0" borderId="116" xfId="1" applyNumberFormat="1" applyFont="1" applyFill="1" applyBorder="1" applyAlignment="1">
      <alignment vertical="center" wrapText="1"/>
    </xf>
    <xf numFmtId="164" fontId="12" fillId="0" borderId="144" xfId="1" applyNumberFormat="1" applyFont="1" applyFill="1" applyBorder="1" applyAlignment="1">
      <alignment horizontal="center" vertical="center" wrapText="1"/>
    </xf>
    <xf numFmtId="164" fontId="12" fillId="0" borderId="144" xfId="1" applyNumberFormat="1" applyFont="1" applyFill="1" applyBorder="1" applyAlignment="1">
      <alignment horizontal="center" vertical="center"/>
    </xf>
    <xf numFmtId="164" fontId="9" fillId="0" borderId="149" xfId="1" applyNumberFormat="1" applyFont="1" applyFill="1" applyBorder="1" applyAlignment="1">
      <alignment vertical="center"/>
    </xf>
    <xf numFmtId="164" fontId="12" fillId="0" borderId="149" xfId="1" applyNumberFormat="1" applyFont="1" applyFill="1" applyBorder="1" applyAlignment="1">
      <alignment horizontal="center" vertical="center"/>
    </xf>
    <xf numFmtId="0" fontId="4" fillId="0" borderId="144" xfId="0" applyFont="1" applyFill="1" applyBorder="1" applyAlignment="1">
      <alignment horizontal="center" vertical="center" wrapText="1"/>
    </xf>
    <xf numFmtId="164" fontId="9" fillId="0" borderId="144" xfId="1" applyNumberFormat="1" applyFont="1" applyFill="1" applyBorder="1" applyAlignment="1">
      <alignment horizontal="right" vertical="center" wrapText="1"/>
    </xf>
    <xf numFmtId="1" fontId="9" fillId="0" borderId="124" xfId="2" applyNumberFormat="1" applyFont="1" applyFill="1" applyBorder="1" applyAlignment="1">
      <alignment horizontal="center" vertical="center" wrapText="1"/>
    </xf>
    <xf numFmtId="1" fontId="4" fillId="0" borderId="124" xfId="0" applyNumberFormat="1" applyFont="1" applyFill="1" applyBorder="1" applyAlignment="1">
      <alignment horizontal="center" vertical="center" wrapText="1"/>
    </xf>
    <xf numFmtId="0" fontId="4" fillId="0" borderId="124" xfId="0" applyFont="1" applyFill="1" applyBorder="1" applyAlignment="1">
      <alignment horizontal="center" vertical="center" wrapText="1"/>
    </xf>
    <xf numFmtId="164" fontId="12" fillId="0" borderId="124" xfId="1" applyNumberFormat="1" applyFont="1" applyFill="1" applyBorder="1" applyAlignment="1">
      <alignment horizontal="right" vertical="center" wrapText="1"/>
    </xf>
    <xf numFmtId="1" fontId="9" fillId="0" borderId="143" xfId="2" applyNumberFormat="1" applyFont="1" applyFill="1" applyBorder="1" applyAlignment="1">
      <alignment horizontal="center" vertical="center" wrapText="1"/>
    </xf>
    <xf numFmtId="0" fontId="9" fillId="0" borderId="143" xfId="0" applyFont="1" applyFill="1" applyBorder="1" applyAlignment="1">
      <alignment horizontal="center" vertical="center" wrapText="1"/>
    </xf>
    <xf numFmtId="1" fontId="9" fillId="0" borderId="143" xfId="0" applyNumberFormat="1" applyFont="1" applyFill="1" applyBorder="1" applyAlignment="1">
      <alignment horizontal="center" vertical="center" wrapText="1"/>
    </xf>
    <xf numFmtId="1" fontId="4" fillId="0" borderId="143" xfId="0" applyNumberFormat="1" applyFont="1" applyFill="1" applyBorder="1" applyAlignment="1">
      <alignment horizontal="center" vertical="center" wrapText="1"/>
    </xf>
    <xf numFmtId="0" fontId="4" fillId="0" borderId="143" xfId="0" applyFont="1" applyFill="1" applyBorder="1" applyAlignment="1">
      <alignment horizontal="center" vertical="center" wrapText="1"/>
    </xf>
    <xf numFmtId="3" fontId="7" fillId="0" borderId="143" xfId="0" applyNumberFormat="1" applyFont="1" applyFill="1" applyBorder="1" applyAlignment="1">
      <alignment horizontal="center" vertical="center"/>
    </xf>
    <xf numFmtId="164" fontId="12" fillId="0" borderId="149" xfId="1" applyNumberFormat="1" applyFont="1" applyFill="1" applyBorder="1" applyAlignment="1">
      <alignment horizontal="right" vertical="center" wrapText="1"/>
    </xf>
    <xf numFmtId="164" fontId="9" fillId="0" borderId="149" xfId="1" applyNumberFormat="1" applyFont="1" applyFill="1" applyBorder="1" applyAlignment="1">
      <alignment vertical="center" wrapText="1"/>
    </xf>
    <xf numFmtId="164" fontId="9" fillId="0" borderId="125" xfId="1" applyNumberFormat="1" applyFont="1" applyFill="1" applyBorder="1" applyAlignment="1">
      <alignment vertical="center" wrapText="1"/>
    </xf>
    <xf numFmtId="164" fontId="9" fillId="0" borderId="149" xfId="1" applyNumberFormat="1" applyFont="1" applyFill="1" applyBorder="1" applyAlignment="1">
      <alignment horizontal="right" vertical="center" wrapText="1"/>
    </xf>
    <xf numFmtId="3" fontId="7" fillId="0" borderId="149" xfId="0" applyNumberFormat="1" applyFont="1" applyFill="1" applyBorder="1" applyAlignment="1">
      <alignment horizontal="center" vertical="center"/>
    </xf>
    <xf numFmtId="3" fontId="9" fillId="0" borderId="124" xfId="0" applyNumberFormat="1" applyFont="1" applyFill="1" applyBorder="1" applyAlignment="1">
      <alignment horizontal="center" vertical="center"/>
    </xf>
    <xf numFmtId="0" fontId="9" fillId="0" borderId="143" xfId="0" applyFont="1" applyFill="1" applyBorder="1" applyAlignment="1">
      <alignment vertical="center" wrapText="1"/>
    </xf>
    <xf numFmtId="1" fontId="9" fillId="0" borderId="143" xfId="0" applyNumberFormat="1" applyFont="1" applyFill="1" applyBorder="1" applyAlignment="1">
      <alignment vertical="center" wrapText="1"/>
    </xf>
    <xf numFmtId="1" fontId="4" fillId="0" borderId="143" xfId="0" applyNumberFormat="1" applyFont="1" applyFill="1" applyBorder="1" applyAlignment="1">
      <alignment vertical="center" wrapText="1"/>
    </xf>
    <xf numFmtId="164" fontId="9" fillId="0" borderId="143" xfId="1" applyNumberFormat="1" applyFont="1" applyFill="1" applyBorder="1" applyAlignment="1">
      <alignment vertical="center" wrapText="1"/>
    </xf>
    <xf numFmtId="0" fontId="9" fillId="0" borderId="143" xfId="0" applyFont="1" applyFill="1" applyBorder="1" applyAlignment="1">
      <alignment horizontal="center" vertical="center"/>
    </xf>
    <xf numFmtId="1" fontId="4" fillId="0" borderId="143" xfId="0" applyNumberFormat="1" applyFont="1" applyFill="1" applyBorder="1" applyAlignment="1">
      <alignment horizontal="left" vertical="center" wrapText="1"/>
    </xf>
    <xf numFmtId="1" fontId="4" fillId="0" borderId="149" xfId="0" applyNumberFormat="1" applyFont="1" applyFill="1" applyBorder="1" applyAlignment="1">
      <alignment horizontal="left" vertical="center" wrapText="1"/>
    </xf>
    <xf numFmtId="164" fontId="12" fillId="0" borderId="149" xfId="1" applyNumberFormat="1" applyFont="1" applyFill="1" applyBorder="1" applyAlignment="1">
      <alignment vertical="center" wrapText="1"/>
    </xf>
    <xf numFmtId="3" fontId="9" fillId="0" borderId="143" xfId="0" applyNumberFormat="1" applyFont="1" applyFill="1" applyBorder="1" applyAlignment="1">
      <alignment horizontal="center" vertical="center"/>
    </xf>
    <xf numFmtId="164" fontId="9" fillId="0" borderId="143" xfId="1" applyNumberFormat="1" applyFont="1" applyFill="1" applyBorder="1" applyAlignment="1">
      <alignment vertical="center"/>
    </xf>
    <xf numFmtId="164" fontId="12" fillId="0" borderId="143" xfId="1" applyNumberFormat="1" applyFont="1" applyFill="1" applyBorder="1" applyAlignment="1">
      <alignment vertical="center"/>
    </xf>
    <xf numFmtId="164" fontId="9" fillId="0" borderId="143" xfId="1" applyNumberFormat="1" applyFont="1" applyFill="1" applyBorder="1" applyAlignment="1">
      <alignment horizontal="center" vertical="center"/>
    </xf>
    <xf numFmtId="3" fontId="9" fillId="0" borderId="124" xfId="0" applyNumberFormat="1" applyFont="1" applyFill="1" applyBorder="1" applyAlignment="1">
      <alignment horizontal="center" vertical="center"/>
    </xf>
    <xf numFmtId="164" fontId="9" fillId="0" borderId="124" xfId="1" applyNumberFormat="1" applyFont="1" applyFill="1" applyBorder="1" applyAlignment="1">
      <alignment horizontal="right" vertical="center" wrapText="1"/>
    </xf>
    <xf numFmtId="3" fontId="9" fillId="0" borderId="144" xfId="0" applyNumberFormat="1" applyFont="1" applyFill="1" applyBorder="1" applyAlignment="1">
      <alignment horizontal="center" vertical="center"/>
    </xf>
    <xf numFmtId="164" fontId="9" fillId="0" borderId="127" xfId="1" applyNumberFormat="1" applyFont="1" applyFill="1" applyBorder="1" applyAlignment="1">
      <alignment vertical="center" wrapText="1"/>
    </xf>
    <xf numFmtId="164" fontId="9" fillId="0" borderId="127" xfId="1" applyNumberFormat="1" applyFont="1" applyFill="1" applyBorder="1" applyAlignment="1">
      <alignment vertical="center"/>
    </xf>
    <xf numFmtId="1" fontId="8" fillId="0" borderId="149" xfId="0" applyNumberFormat="1" applyFont="1" applyFill="1" applyBorder="1" applyAlignment="1">
      <alignment horizontal="center" vertical="center" wrapText="1"/>
    </xf>
    <xf numFmtId="1" fontId="8" fillId="0" borderId="124" xfId="0" applyNumberFormat="1" applyFont="1" applyFill="1" applyBorder="1" applyAlignment="1">
      <alignment horizontal="center" vertical="center" wrapText="1"/>
    </xf>
    <xf numFmtId="164" fontId="12" fillId="0" borderId="143" xfId="1" applyNumberFormat="1" applyFont="1" applyFill="1" applyBorder="1" applyAlignment="1">
      <alignment vertical="center" wrapText="1"/>
    </xf>
    <xf numFmtId="1" fontId="8" fillId="0" borderId="124" xfId="4" applyNumberFormat="1" applyFont="1" applyFill="1" applyBorder="1" applyAlignment="1">
      <alignment horizontal="center" vertical="center" wrapText="1"/>
    </xf>
    <xf numFmtId="0" fontId="9" fillId="0" borderId="124" xfId="0" applyFont="1" applyFill="1" applyBorder="1" applyAlignment="1">
      <alignment horizontal="left" wrapText="1"/>
    </xf>
    <xf numFmtId="1" fontId="9" fillId="0" borderId="124" xfId="0" applyNumberFormat="1" applyFont="1" applyFill="1" applyBorder="1" applyAlignment="1">
      <alignment horizontal="left" vertical="center" wrapText="1"/>
    </xf>
    <xf numFmtId="164" fontId="14" fillId="0" borderId="124" xfId="1" applyNumberFormat="1" applyFont="1" applyFill="1" applyBorder="1" applyAlignment="1">
      <alignment vertical="center"/>
    </xf>
    <xf numFmtId="1" fontId="9" fillId="0" borderId="124" xfId="0" applyNumberFormat="1"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164" fontId="14" fillId="0" borderId="0" xfId="1" applyNumberFormat="1" applyFont="1" applyFill="1" applyBorder="1" applyAlignment="1">
      <alignment vertical="center"/>
    </xf>
    <xf numFmtId="164" fontId="13" fillId="0" borderId="149" xfId="1" applyNumberFormat="1" applyFont="1" applyFill="1" applyBorder="1" applyAlignment="1">
      <alignment vertical="center"/>
    </xf>
    <xf numFmtId="1" fontId="7" fillId="0" borderId="136" xfId="0" applyNumberFormat="1" applyFont="1" applyFill="1" applyBorder="1" applyAlignment="1">
      <alignment horizontal="center" vertical="center" wrapText="1"/>
    </xf>
    <xf numFmtId="0" fontId="7" fillId="0" borderId="136" xfId="0" applyFont="1" applyFill="1" applyBorder="1" applyAlignment="1">
      <alignment horizontal="center" vertical="center" wrapText="1"/>
    </xf>
    <xf numFmtId="164" fontId="5" fillId="0" borderId="136" xfId="1" applyNumberFormat="1" applyFont="1" applyFill="1" applyBorder="1" applyAlignment="1">
      <alignment vertical="center" wrapText="1"/>
    </xf>
    <xf numFmtId="164" fontId="9" fillId="0" borderId="136" xfId="1" applyNumberFormat="1" applyFont="1" applyFill="1" applyBorder="1" applyAlignment="1">
      <alignment vertical="center" wrapText="1"/>
    </xf>
    <xf numFmtId="164" fontId="12" fillId="0" borderId="136" xfId="1" applyNumberFormat="1" applyFont="1" applyFill="1" applyBorder="1" applyAlignment="1">
      <alignment vertical="center" wrapText="1"/>
    </xf>
    <xf numFmtId="164" fontId="9" fillId="0" borderId="136" xfId="1" applyNumberFormat="1" applyFont="1" applyFill="1" applyBorder="1" applyAlignment="1">
      <alignment vertical="center"/>
    </xf>
    <xf numFmtId="164" fontId="12" fillId="0" borderId="136" xfId="1" applyNumberFormat="1" applyFont="1" applyFill="1" applyBorder="1" applyAlignment="1">
      <alignment horizontal="center" vertical="center"/>
    </xf>
    <xf numFmtId="164" fontId="12" fillId="0" borderId="136" xfId="1" applyNumberFormat="1" applyFont="1" applyFill="1" applyBorder="1" applyAlignment="1">
      <alignment vertical="center"/>
    </xf>
    <xf numFmtId="0" fontId="9" fillId="0" borderId="137" xfId="0" applyFont="1" applyFill="1" applyBorder="1"/>
    <xf numFmtId="0" fontId="9" fillId="0" borderId="155" xfId="0" applyFont="1" applyFill="1" applyBorder="1"/>
    <xf numFmtId="0" fontId="7" fillId="0" borderId="161" xfId="0" applyFont="1" applyFill="1" applyBorder="1" applyAlignment="1">
      <alignment horizontal="center" vertical="center" wrapText="1"/>
    </xf>
    <xf numFmtId="0" fontId="7" fillId="0" borderId="147" xfId="0" applyFont="1" applyFill="1" applyBorder="1" applyAlignment="1">
      <alignment horizontal="center" vertical="center" wrapText="1"/>
    </xf>
    <xf numFmtId="0" fontId="9" fillId="0" borderId="162" xfId="0" applyFont="1" applyFill="1" applyBorder="1"/>
    <xf numFmtId="0" fontId="7" fillId="0" borderId="159" xfId="0" applyFont="1" applyFill="1" applyBorder="1" applyAlignment="1">
      <alignment vertical="center"/>
    </xf>
    <xf numFmtId="0" fontId="7" fillId="0" borderId="142" xfId="0" applyFont="1" applyFill="1" applyBorder="1" applyAlignment="1">
      <alignment vertical="center"/>
    </xf>
    <xf numFmtId="0" fontId="7" fillId="0" borderId="161" xfId="0" applyFont="1" applyFill="1" applyBorder="1" applyAlignment="1">
      <alignment horizontal="center" vertical="center"/>
    </xf>
    <xf numFmtId="0" fontId="9" fillId="0" borderId="159" xfId="0" applyFont="1" applyFill="1" applyBorder="1" applyAlignment="1">
      <alignment vertical="center"/>
    </xf>
    <xf numFmtId="0" fontId="9" fillId="0" borderId="142" xfId="0" applyFont="1" applyFill="1" applyBorder="1" applyAlignment="1">
      <alignment vertical="center"/>
    </xf>
    <xf numFmtId="0" fontId="9" fillId="0" borderId="142" xfId="0" applyFont="1" applyFill="1" applyBorder="1" applyAlignment="1">
      <alignment horizontal="center" vertical="center" wrapText="1"/>
    </xf>
    <xf numFmtId="0" fontId="9" fillId="0" borderId="147" xfId="0" applyFont="1" applyFill="1" applyBorder="1" applyAlignment="1">
      <alignment horizontal="center" vertical="center" wrapText="1"/>
    </xf>
    <xf numFmtId="0" fontId="9" fillId="0" borderId="145" xfId="0" applyFont="1" applyFill="1" applyBorder="1"/>
    <xf numFmtId="0" fontId="9" fillId="0" borderId="164" xfId="0" applyFont="1" applyFill="1" applyBorder="1"/>
    <xf numFmtId="0" fontId="9" fillId="0" borderId="165" xfId="0" applyFont="1" applyFill="1" applyBorder="1"/>
    <xf numFmtId="164" fontId="9" fillId="0" borderId="0" xfId="1" applyNumberFormat="1" applyFont="1" applyFill="1" applyBorder="1" applyAlignment="1">
      <alignment vertical="center"/>
    </xf>
    <xf numFmtId="0" fontId="7" fillId="0" borderId="142" xfId="0" applyFont="1" applyFill="1" applyBorder="1" applyAlignment="1">
      <alignment vertical="center" wrapText="1"/>
    </xf>
    <xf numFmtId="1" fontId="9" fillId="0" borderId="157" xfId="2" applyNumberFormat="1" applyFont="1" applyFill="1" applyBorder="1" applyAlignment="1">
      <alignment horizontal="center" vertical="center" wrapText="1"/>
    </xf>
    <xf numFmtId="0" fontId="9" fillId="0" borderId="157" xfId="0" applyFont="1" applyFill="1" applyBorder="1" applyAlignment="1">
      <alignment horizontal="center" vertical="center" wrapText="1"/>
    </xf>
    <xf numFmtId="1" fontId="9" fillId="0" borderId="157" xfId="0" applyNumberFormat="1" applyFont="1" applyFill="1" applyBorder="1" applyAlignment="1">
      <alignment horizontal="center" vertical="center" wrapText="1"/>
    </xf>
    <xf numFmtId="1" fontId="9" fillId="0" borderId="157" xfId="0" applyNumberFormat="1" applyFont="1" applyFill="1" applyBorder="1" applyAlignment="1">
      <alignment horizontal="left" wrapText="1"/>
    </xf>
    <xf numFmtId="1" fontId="9" fillId="0" borderId="157" xfId="0" applyNumberFormat="1" applyFont="1" applyFill="1" applyBorder="1" applyAlignment="1">
      <alignment vertical="center" wrapText="1"/>
    </xf>
    <xf numFmtId="164" fontId="12" fillId="0" borderId="157" xfId="1" applyNumberFormat="1" applyFont="1" applyFill="1" applyBorder="1" applyAlignment="1">
      <alignment horizontal="right" vertical="center" wrapText="1"/>
    </xf>
    <xf numFmtId="164" fontId="9" fillId="0" borderId="150" xfId="1" applyNumberFormat="1" applyFont="1" applyFill="1" applyBorder="1" applyAlignment="1">
      <alignment vertical="center"/>
    </xf>
    <xf numFmtId="164" fontId="9" fillId="0" borderId="150" xfId="1" applyNumberFormat="1" applyFont="1" applyFill="1" applyBorder="1" applyAlignment="1">
      <alignment horizontal="right" vertical="center" wrapText="1"/>
    </xf>
    <xf numFmtId="164" fontId="9" fillId="0" borderId="150" xfId="1" applyNumberFormat="1" applyFont="1" applyFill="1" applyBorder="1" applyAlignment="1">
      <alignment vertical="center" wrapText="1"/>
    </xf>
    <xf numFmtId="164" fontId="9" fillId="0" borderId="157" xfId="1" applyNumberFormat="1" applyFont="1" applyFill="1" applyBorder="1" applyAlignment="1">
      <alignment vertical="center" wrapText="1"/>
    </xf>
    <xf numFmtId="164" fontId="9" fillId="0" borderId="157" xfId="1" applyNumberFormat="1" applyFont="1" applyFill="1" applyBorder="1" applyAlignment="1">
      <alignment vertical="center"/>
    </xf>
    <xf numFmtId="0" fontId="9" fillId="0" borderId="109" xfId="0" applyFont="1" applyFill="1" applyBorder="1"/>
    <xf numFmtId="0" fontId="7" fillId="0" borderId="142" xfId="0" applyFont="1" applyFill="1" applyBorder="1" applyAlignment="1">
      <alignment horizontal="center" vertical="center" wrapText="1"/>
    </xf>
    <xf numFmtId="0" fontId="9" fillId="0" borderId="0" xfId="0" applyFont="1" applyFill="1" applyAlignment="1">
      <alignment wrapText="1"/>
    </xf>
    <xf numFmtId="0" fontId="9" fillId="5" borderId="0" xfId="0" applyFont="1" applyFill="1"/>
    <xf numFmtId="165" fontId="9" fillId="0" borderId="0" xfId="1" applyNumberFormat="1" applyFont="1" applyFill="1" applyBorder="1"/>
    <xf numFmtId="0" fontId="9" fillId="6" borderId="0" xfId="0" applyFont="1" applyFill="1" applyBorder="1"/>
    <xf numFmtId="0" fontId="9" fillId="0" borderId="0" xfId="3" applyFont="1"/>
    <xf numFmtId="165" fontId="9" fillId="0" borderId="0" xfId="1" applyNumberFormat="1" applyFont="1" applyFill="1"/>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2" fillId="5" borderId="0" xfId="0" applyFont="1" applyFill="1" applyAlignment="1">
      <alignment horizontal="left" vertical="center" wrapText="1"/>
    </xf>
    <xf numFmtId="0" fontId="12" fillId="5" borderId="143" xfId="0" applyFont="1" applyFill="1" applyBorder="1" applyAlignment="1">
      <alignment horizontal="center" vertical="center" textRotation="90" wrapText="1"/>
    </xf>
    <xf numFmtId="0" fontId="9" fillId="5" borderId="136" xfId="0" applyFont="1" applyFill="1" applyBorder="1" applyAlignment="1">
      <alignment horizontal="center" vertical="center" wrapText="1"/>
    </xf>
    <xf numFmtId="0" fontId="7" fillId="9" borderId="136" xfId="0" applyFont="1" applyFill="1" applyBorder="1" applyAlignment="1">
      <alignment horizontal="center" vertical="center"/>
    </xf>
    <xf numFmtId="1" fontId="9" fillId="5" borderId="136" xfId="0" applyNumberFormat="1" applyFont="1" applyFill="1" applyBorder="1" applyAlignment="1">
      <alignment horizontal="center" vertical="center" wrapText="1"/>
    </xf>
    <xf numFmtId="0" fontId="9" fillId="5" borderId="136" xfId="0" applyFont="1" applyFill="1" applyBorder="1" applyAlignment="1">
      <alignment vertical="center" wrapText="1"/>
    </xf>
    <xf numFmtId="0" fontId="9" fillId="5" borderId="136" xfId="0" applyFont="1" applyFill="1" applyBorder="1"/>
    <xf numFmtId="0" fontId="9" fillId="5" borderId="136" xfId="0" applyFont="1" applyFill="1" applyBorder="1" applyAlignment="1">
      <alignment wrapText="1"/>
    </xf>
    <xf numFmtId="3" fontId="7" fillId="5" borderId="136" xfId="0" applyNumberFormat="1" applyFont="1" applyFill="1" applyBorder="1" applyAlignment="1">
      <alignment horizontal="center" vertical="center"/>
    </xf>
    <xf numFmtId="3" fontId="12" fillId="0" borderId="136" xfId="0" applyNumberFormat="1" applyFont="1" applyFill="1" applyBorder="1" applyAlignment="1">
      <alignment horizontal="right" vertical="center" wrapText="1"/>
    </xf>
    <xf numFmtId="3" fontId="9" fillId="5" borderId="136" xfId="0" applyNumberFormat="1" applyFont="1" applyFill="1" applyBorder="1" applyAlignment="1">
      <alignment horizontal="right" vertical="center" wrapText="1"/>
    </xf>
    <xf numFmtId="0" fontId="9" fillId="0" borderId="136" xfId="0" applyFont="1" applyFill="1" applyBorder="1" applyAlignment="1">
      <alignment vertical="center" wrapText="1"/>
    </xf>
    <xf numFmtId="44" fontId="9" fillId="5" borderId="136" xfId="1" applyFont="1" applyFill="1" applyBorder="1" applyAlignment="1">
      <alignment vertical="center" wrapText="1"/>
    </xf>
    <xf numFmtId="165" fontId="9" fillId="0" borderId="136" xfId="1" applyNumberFormat="1" applyFont="1" applyFill="1" applyBorder="1" applyAlignment="1">
      <alignment vertical="center"/>
    </xf>
    <xf numFmtId="0" fontId="9" fillId="0" borderId="136" xfId="0" applyFont="1" applyFill="1" applyBorder="1"/>
    <xf numFmtId="165" fontId="9" fillId="0" borderId="136" xfId="1" applyNumberFormat="1" applyFont="1" applyFill="1" applyBorder="1"/>
    <xf numFmtId="0" fontId="9" fillId="5" borderId="137" xfId="0" applyFont="1" applyFill="1" applyBorder="1"/>
    <xf numFmtId="0" fontId="9" fillId="5" borderId="124" xfId="0" applyFont="1" applyFill="1" applyBorder="1" applyAlignment="1">
      <alignment horizontal="center" vertical="center" wrapText="1"/>
    </xf>
    <xf numFmtId="0" fontId="9" fillId="5" borderId="124" xfId="0" applyFont="1" applyFill="1" applyBorder="1"/>
    <xf numFmtId="0" fontId="9" fillId="5" borderId="124" xfId="0" applyFont="1" applyFill="1" applyBorder="1" applyAlignment="1">
      <alignment wrapText="1"/>
    </xf>
    <xf numFmtId="1" fontId="9" fillId="5" borderId="124" xfId="0" applyNumberFormat="1" applyFont="1" applyFill="1" applyBorder="1" applyAlignment="1">
      <alignment vertical="center" wrapText="1"/>
    </xf>
    <xf numFmtId="1" fontId="9" fillId="5" borderId="124" xfId="0" applyNumberFormat="1" applyFont="1" applyFill="1" applyBorder="1" applyAlignment="1">
      <alignment horizontal="center" vertical="center" wrapText="1"/>
    </xf>
    <xf numFmtId="3" fontId="7" fillId="5" borderId="124" xfId="0" applyNumberFormat="1" applyFont="1" applyFill="1" applyBorder="1" applyAlignment="1">
      <alignment horizontal="center" vertical="center"/>
    </xf>
    <xf numFmtId="3" fontId="12" fillId="0" borderId="124" xfId="0" applyNumberFormat="1" applyFont="1" applyFill="1" applyBorder="1" applyAlignment="1">
      <alignment horizontal="right" vertical="center" wrapText="1"/>
    </xf>
    <xf numFmtId="0" fontId="9" fillId="5" borderId="124" xfId="0" applyFont="1" applyFill="1" applyBorder="1" applyAlignment="1">
      <alignment vertical="center" wrapText="1"/>
    </xf>
    <xf numFmtId="3" fontId="9" fillId="5" borderId="124" xfId="0" applyNumberFormat="1" applyFont="1" applyFill="1" applyBorder="1" applyAlignment="1">
      <alignment horizontal="right" vertical="center" wrapText="1"/>
    </xf>
    <xf numFmtId="166" fontId="9" fillId="0" borderId="124" xfId="0" applyNumberFormat="1" applyFont="1" applyBorder="1"/>
    <xf numFmtId="0" fontId="9" fillId="0" borderId="124" xfId="0" applyFont="1" applyFill="1" applyBorder="1" applyAlignment="1">
      <alignment vertical="center" wrapText="1"/>
    </xf>
    <xf numFmtId="165" fontId="23" fillId="0" borderId="124" xfId="1" applyNumberFormat="1" applyFont="1" applyFill="1" applyBorder="1" applyAlignment="1">
      <alignment horizontal="right" vertical="center" wrapText="1"/>
    </xf>
    <xf numFmtId="0" fontId="9" fillId="0" borderId="124" xfId="0" applyFont="1" applyFill="1" applyBorder="1"/>
    <xf numFmtId="165" fontId="9" fillId="0" borderId="124" xfId="1" applyNumberFormat="1" applyFont="1" applyFill="1" applyBorder="1"/>
    <xf numFmtId="0" fontId="9" fillId="5" borderId="155" xfId="0" applyFont="1" applyFill="1" applyBorder="1"/>
    <xf numFmtId="3" fontId="9" fillId="0" borderId="124" xfId="0" applyNumberFormat="1" applyFont="1" applyFill="1" applyBorder="1" applyAlignment="1">
      <alignment vertical="center" wrapText="1"/>
    </xf>
    <xf numFmtId="3" fontId="9" fillId="5" borderId="124" xfId="0" applyNumberFormat="1" applyFont="1" applyFill="1" applyBorder="1" applyAlignment="1">
      <alignment vertical="center" wrapText="1"/>
    </xf>
    <xf numFmtId="165" fontId="9" fillId="0" borderId="124" xfId="0" applyNumberFormat="1" applyFont="1" applyFill="1" applyBorder="1"/>
    <xf numFmtId="0" fontId="8" fillId="5" borderId="124" xfId="0" applyFont="1" applyFill="1" applyBorder="1" applyAlignment="1">
      <alignment horizontal="center" vertical="center" wrapText="1"/>
    </xf>
    <xf numFmtId="0" fontId="9" fillId="5" borderId="124" xfId="0" applyFont="1" applyFill="1" applyBorder="1" applyAlignment="1">
      <alignment horizontal="center"/>
    </xf>
    <xf numFmtId="167" fontId="9" fillId="0" borderId="124" xfId="0" applyNumberFormat="1" applyFont="1" applyFill="1" applyBorder="1" applyAlignment="1">
      <alignment vertical="center"/>
    </xf>
    <xf numFmtId="167" fontId="24" fillId="0" borderId="124" xfId="0" applyNumberFormat="1" applyFont="1" applyFill="1" applyBorder="1" applyAlignment="1">
      <alignment vertical="center"/>
    </xf>
    <xf numFmtId="165" fontId="9" fillId="5" borderId="124" xfId="0" applyNumberFormat="1" applyFont="1" applyFill="1" applyBorder="1"/>
    <xf numFmtId="164" fontId="9" fillId="0" borderId="124" xfId="0" applyNumberFormat="1" applyFont="1" applyFill="1" applyBorder="1" applyAlignment="1">
      <alignment horizontal="center" vertical="center" wrapText="1"/>
    </xf>
    <xf numFmtId="0" fontId="9" fillId="5" borderId="124" xfId="0" applyFont="1" applyFill="1" applyBorder="1" applyAlignment="1">
      <alignment horizontal="center" vertical="center"/>
    </xf>
    <xf numFmtId="3" fontId="12" fillId="5" borderId="124" xfId="0" applyNumberFormat="1" applyFont="1" applyFill="1" applyBorder="1" applyAlignment="1">
      <alignment horizontal="right" vertical="center" wrapText="1"/>
    </xf>
    <xf numFmtId="42" fontId="9" fillId="0" borderId="124" xfId="6" applyFont="1" applyFill="1" applyBorder="1" applyAlignment="1">
      <alignment horizontal="center" vertical="center" wrapText="1"/>
    </xf>
    <xf numFmtId="167" fontId="9" fillId="5" borderId="124" xfId="0" applyNumberFormat="1" applyFont="1" applyFill="1" applyBorder="1"/>
    <xf numFmtId="3" fontId="9" fillId="5" borderId="124" xfId="0" applyNumberFormat="1" applyFont="1" applyFill="1" applyBorder="1" applyAlignment="1">
      <alignment horizontal="center" vertical="center" wrapText="1"/>
    </xf>
    <xf numFmtId="165" fontId="9" fillId="5" borderId="124" xfId="0" applyNumberFormat="1" applyFont="1" applyFill="1" applyBorder="1" applyAlignment="1">
      <alignment horizontal="center" vertical="center" wrapText="1"/>
    </xf>
    <xf numFmtId="1" fontId="24" fillId="0" borderId="124" xfId="0" applyNumberFormat="1" applyFont="1" applyFill="1" applyBorder="1" applyAlignment="1">
      <alignment vertical="center"/>
    </xf>
    <xf numFmtId="165" fontId="9" fillId="5" borderId="124" xfId="1" applyNumberFormat="1" applyFont="1" applyFill="1" applyBorder="1" applyAlignment="1">
      <alignment horizontal="center"/>
    </xf>
    <xf numFmtId="44" fontId="9" fillId="5" borderId="124" xfId="1" applyFont="1" applyFill="1" applyBorder="1"/>
    <xf numFmtId="0" fontId="9" fillId="5" borderId="124" xfId="0" applyFont="1" applyFill="1" applyBorder="1" applyAlignment="1">
      <alignment vertical="center"/>
    </xf>
    <xf numFmtId="1" fontId="9" fillId="0" borderId="124" xfId="0" applyNumberFormat="1" applyFont="1" applyFill="1" applyBorder="1"/>
    <xf numFmtId="44" fontId="9" fillId="0" borderId="124" xfId="1" applyFont="1" applyFill="1" applyBorder="1"/>
    <xf numFmtId="0" fontId="7" fillId="10" borderId="124" xfId="0" applyFont="1" applyFill="1" applyBorder="1" applyAlignment="1">
      <alignment horizontal="center" vertical="center"/>
    </xf>
    <xf numFmtId="0" fontId="7" fillId="9" borderId="124" xfId="0" applyFont="1" applyFill="1" applyBorder="1" applyAlignment="1">
      <alignment horizontal="center" vertical="center"/>
    </xf>
    <xf numFmtId="3" fontId="7" fillId="10" borderId="124" xfId="0" applyNumberFormat="1" applyFont="1" applyFill="1" applyBorder="1" applyAlignment="1">
      <alignment horizontal="center" vertical="center"/>
    </xf>
    <xf numFmtId="3" fontId="23" fillId="5" borderId="124" xfId="0" applyNumberFormat="1" applyFont="1" applyFill="1" applyBorder="1"/>
    <xf numFmtId="44" fontId="9" fillId="5" borderId="124" xfId="1" applyFont="1" applyFill="1" applyBorder="1" applyAlignment="1">
      <alignment horizontal="center" vertical="center" wrapText="1"/>
    </xf>
    <xf numFmtId="3" fontId="7" fillId="0" borderId="124" xfId="0" applyNumberFormat="1" applyFont="1" applyFill="1" applyBorder="1"/>
    <xf numFmtId="165" fontId="9" fillId="5" borderId="124" xfId="1" applyNumberFormat="1" applyFont="1" applyFill="1" applyBorder="1" applyAlignment="1">
      <alignment horizontal="center" vertical="center" wrapText="1"/>
    </xf>
    <xf numFmtId="165" fontId="7" fillId="0" borderId="124" xfId="1" applyNumberFormat="1" applyFont="1" applyFill="1" applyBorder="1"/>
    <xf numFmtId="165" fontId="9" fillId="5" borderId="124" xfId="1" applyNumberFormat="1" applyFont="1" applyFill="1" applyBorder="1"/>
    <xf numFmtId="165" fontId="9" fillId="5" borderId="155" xfId="1" applyNumberFormat="1" applyFont="1" applyFill="1" applyBorder="1"/>
    <xf numFmtId="165" fontId="9" fillId="5" borderId="0" xfId="1" applyNumberFormat="1" applyFont="1" applyFill="1"/>
    <xf numFmtId="1" fontId="9" fillId="5" borderId="124" xfId="0" applyNumberFormat="1" applyFont="1" applyFill="1" applyBorder="1"/>
    <xf numFmtId="6" fontId="9" fillId="0" borderId="124" xfId="0" applyNumberFormat="1" applyFont="1" applyFill="1" applyBorder="1" applyAlignment="1">
      <alignment horizontal="center" vertical="center" wrapText="1"/>
    </xf>
    <xf numFmtId="3" fontId="9" fillId="5" borderId="124" xfId="0" applyNumberFormat="1" applyFont="1" applyFill="1" applyBorder="1" applyAlignment="1">
      <alignment horizontal="center"/>
    </xf>
    <xf numFmtId="0" fontId="7" fillId="5" borderId="124" xfId="0" applyFont="1" applyFill="1" applyBorder="1"/>
    <xf numFmtId="0" fontId="9" fillId="0" borderId="124" xfId="0" applyNumberFormat="1" applyFont="1" applyFill="1" applyBorder="1"/>
    <xf numFmtId="6" fontId="7" fillId="0" borderId="124" xfId="0" applyNumberFormat="1" applyFont="1" applyFill="1" applyBorder="1" applyAlignment="1">
      <alignment horizontal="right" vertical="center" wrapText="1"/>
    </xf>
    <xf numFmtId="3" fontId="7" fillId="0" borderId="124" xfId="0" applyNumberFormat="1" applyFont="1" applyFill="1" applyBorder="1" applyAlignment="1">
      <alignment horizontal="right" vertical="center" wrapText="1"/>
    </xf>
    <xf numFmtId="165" fontId="9" fillId="0" borderId="124" xfId="1" applyNumberFormat="1" applyFont="1" applyFill="1" applyBorder="1" applyAlignment="1">
      <alignment horizontal="center" vertical="center" wrapText="1"/>
    </xf>
    <xf numFmtId="6" fontId="9" fillId="5" borderId="124" xfId="0" applyNumberFormat="1" applyFont="1" applyFill="1" applyBorder="1"/>
    <xf numFmtId="0" fontId="7" fillId="0" borderId="124" xfId="0" applyFont="1" applyFill="1" applyBorder="1" applyAlignment="1">
      <alignment horizontal="right" vertical="center" wrapText="1"/>
    </xf>
    <xf numFmtId="6" fontId="7" fillId="5" borderId="124" xfId="0" applyNumberFormat="1" applyFont="1" applyFill="1" applyBorder="1" applyAlignment="1">
      <alignment horizontal="right" vertical="center" wrapText="1"/>
    </xf>
    <xf numFmtId="165" fontId="9" fillId="0" borderId="124" xfId="0" applyNumberFormat="1" applyFont="1" applyFill="1" applyBorder="1" applyAlignment="1">
      <alignment horizontal="center" vertical="center" wrapText="1"/>
    </xf>
    <xf numFmtId="3" fontId="9" fillId="5" borderId="124" xfId="0" applyNumberFormat="1" applyFont="1" applyFill="1" applyBorder="1"/>
    <xf numFmtId="3" fontId="9" fillId="0" borderId="124" xfId="0" applyNumberFormat="1" applyFont="1" applyFill="1" applyBorder="1"/>
    <xf numFmtId="6" fontId="9" fillId="5" borderId="124" xfId="0" applyNumberFormat="1" applyFont="1" applyFill="1" applyBorder="1" applyAlignment="1">
      <alignment horizontal="center" vertical="center" wrapText="1"/>
    </xf>
    <xf numFmtId="166" fontId="9" fillId="5" borderId="124" xfId="0" applyNumberFormat="1" applyFont="1" applyFill="1" applyBorder="1"/>
    <xf numFmtId="3" fontId="7" fillId="5" borderId="124" xfId="0" applyNumberFormat="1" applyFont="1" applyFill="1" applyBorder="1"/>
    <xf numFmtId="44" fontId="9" fillId="5" borderId="124" xfId="1" applyFont="1" applyFill="1" applyBorder="1" applyAlignment="1">
      <alignment horizontal="center"/>
    </xf>
    <xf numFmtId="0" fontId="7" fillId="5" borderId="124" xfId="0" applyFont="1" applyFill="1" applyBorder="1" applyAlignment="1">
      <alignment horizontal="center" vertical="center"/>
    </xf>
    <xf numFmtId="3" fontId="25" fillId="0" borderId="124" xfId="0" applyNumberFormat="1" applyFont="1" applyFill="1" applyBorder="1" applyAlignment="1">
      <alignment horizontal="right" vertical="center" wrapText="1"/>
    </xf>
    <xf numFmtId="0" fontId="9" fillId="7" borderId="124" xfId="0" applyFont="1" applyFill="1" applyBorder="1" applyAlignment="1">
      <alignment horizontal="center" vertical="center" wrapText="1"/>
    </xf>
    <xf numFmtId="0" fontId="9" fillId="7" borderId="124" xfId="0" applyFont="1" applyFill="1" applyBorder="1"/>
    <xf numFmtId="3" fontId="9" fillId="0" borderId="124" xfId="0" applyNumberFormat="1" applyFont="1" applyFill="1" applyBorder="1" applyAlignment="1">
      <alignment horizontal="center" vertical="center" wrapText="1"/>
    </xf>
    <xf numFmtId="165" fontId="7" fillId="0" borderId="124" xfId="1" applyNumberFormat="1" applyFont="1" applyFill="1" applyBorder="1" applyAlignment="1">
      <alignment vertical="center"/>
    </xf>
    <xf numFmtId="168" fontId="9" fillId="5" borderId="124" xfId="0" applyNumberFormat="1" applyFont="1" applyFill="1" applyBorder="1"/>
    <xf numFmtId="165" fontId="7" fillId="5" borderId="124" xfId="0" applyNumberFormat="1" applyFont="1" applyFill="1" applyBorder="1"/>
    <xf numFmtId="0" fontId="7" fillId="5" borderId="160" xfId="0" applyFont="1" applyFill="1" applyBorder="1" applyAlignment="1">
      <alignment horizontal="center" vertical="center" wrapText="1"/>
    </xf>
    <xf numFmtId="0" fontId="7" fillId="5" borderId="157" xfId="0" applyFont="1" applyFill="1" applyBorder="1" applyAlignment="1">
      <alignment horizontal="center" vertical="center"/>
    </xf>
    <xf numFmtId="0" fontId="9" fillId="5" borderId="157" xfId="0" applyFont="1" applyFill="1" applyBorder="1" applyAlignment="1">
      <alignment horizontal="center" vertical="center" wrapText="1"/>
    </xf>
    <xf numFmtId="0" fontId="9" fillId="5" borderId="157" xfId="0" applyFont="1" applyFill="1" applyBorder="1" applyAlignment="1">
      <alignment horizontal="center" vertical="center"/>
    </xf>
    <xf numFmtId="0" fontId="8" fillId="5" borderId="157" xfId="0" applyFont="1" applyFill="1" applyBorder="1" applyAlignment="1">
      <alignment horizontal="center" vertical="center" wrapText="1"/>
    </xf>
    <xf numFmtId="1" fontId="9" fillId="5" borderId="157" xfId="0" applyNumberFormat="1" applyFont="1" applyFill="1" applyBorder="1" applyAlignment="1">
      <alignment horizontal="center" vertical="center" wrapText="1"/>
    </xf>
    <xf numFmtId="0" fontId="7" fillId="5" borderId="157" xfId="0" applyFont="1" applyFill="1" applyBorder="1"/>
    <xf numFmtId="0" fontId="9" fillId="5" borderId="157" xfId="0" applyFont="1" applyFill="1" applyBorder="1" applyAlignment="1">
      <alignment wrapText="1"/>
    </xf>
    <xf numFmtId="0" fontId="9" fillId="5" borderId="157" xfId="0" applyFont="1" applyFill="1" applyBorder="1"/>
    <xf numFmtId="3" fontId="7" fillId="5" borderId="157" xfId="0" applyNumberFormat="1" applyFont="1" applyFill="1" applyBorder="1" applyAlignment="1">
      <alignment horizontal="center" vertical="center"/>
    </xf>
    <xf numFmtId="169" fontId="9" fillId="0" borderId="157" xfId="4" applyNumberFormat="1" applyFont="1" applyFill="1" applyBorder="1"/>
    <xf numFmtId="3" fontId="9" fillId="5" borderId="157" xfId="0" applyNumberFormat="1" applyFont="1" applyFill="1" applyBorder="1" applyAlignment="1">
      <alignment horizontal="center"/>
    </xf>
    <xf numFmtId="3" fontId="9" fillId="5" borderId="157" xfId="0" applyNumberFormat="1" applyFont="1" applyFill="1" applyBorder="1" applyAlignment="1">
      <alignment horizontal="right" vertical="center" wrapText="1"/>
    </xf>
    <xf numFmtId="165" fontId="9" fillId="0" borderId="157" xfId="1" applyNumberFormat="1" applyFont="1" applyFill="1" applyBorder="1"/>
    <xf numFmtId="165" fontId="9" fillId="5" borderId="157" xfId="1" applyNumberFormat="1" applyFont="1" applyFill="1" applyBorder="1"/>
    <xf numFmtId="165" fontId="9" fillId="5" borderId="158" xfId="1" applyNumberFormat="1" applyFont="1" applyFill="1" applyBorder="1"/>
    <xf numFmtId="0" fontId="9" fillId="0" borderId="0" xfId="0" applyFont="1"/>
    <xf numFmtId="3" fontId="12" fillId="0" borderId="141" xfId="0" applyNumberFormat="1" applyFont="1" applyFill="1" applyBorder="1"/>
    <xf numFmtId="3" fontId="9" fillId="0" borderId="129" xfId="0" applyNumberFormat="1" applyFont="1" applyBorder="1"/>
    <xf numFmtId="3" fontId="9" fillId="0" borderId="129" xfId="1" applyNumberFormat="1" applyFont="1" applyFill="1" applyBorder="1"/>
    <xf numFmtId="165" fontId="9" fillId="0" borderId="0" xfId="1" applyNumberFormat="1" applyFont="1"/>
    <xf numFmtId="0" fontId="12" fillId="0" borderId="147" xfId="0" applyFont="1" applyFill="1" applyBorder="1" applyAlignment="1">
      <alignment horizontal="center" vertical="center" textRotation="90" wrapText="1"/>
    </xf>
    <xf numFmtId="0" fontId="12" fillId="0" borderId="148" xfId="0" applyFont="1" applyFill="1" applyBorder="1" applyAlignment="1">
      <alignment horizontal="center" vertical="center" textRotation="90" wrapText="1"/>
    </xf>
    <xf numFmtId="0" fontId="9" fillId="0" borderId="135" xfId="0" applyFont="1" applyFill="1" applyBorder="1" applyAlignment="1">
      <alignment vertical="center" wrapText="1"/>
    </xf>
    <xf numFmtId="1" fontId="9" fillId="0" borderId="136" xfId="0" applyNumberFormat="1" applyFont="1" applyFill="1" applyBorder="1" applyAlignment="1">
      <alignment horizontal="center" vertical="center" wrapText="1"/>
    </xf>
    <xf numFmtId="0" fontId="9" fillId="0" borderId="136" xfId="0" applyFont="1" applyFill="1" applyBorder="1" applyAlignment="1">
      <alignment horizontal="center" vertical="center" wrapText="1"/>
    </xf>
    <xf numFmtId="165" fontId="9" fillId="0" borderId="136" xfId="1" applyNumberFormat="1" applyFont="1" applyFill="1" applyBorder="1" applyAlignment="1">
      <alignment horizontal="right" vertical="center" wrapText="1"/>
    </xf>
    <xf numFmtId="165" fontId="9" fillId="0" borderId="136" xfId="1" applyNumberFormat="1" applyFont="1" applyFill="1" applyBorder="1" applyAlignment="1">
      <alignment vertical="center" wrapText="1"/>
    </xf>
    <xf numFmtId="165" fontId="12" fillId="0" borderId="124" xfId="1" applyNumberFormat="1" applyFont="1" applyFill="1" applyBorder="1"/>
    <xf numFmtId="165" fontId="9" fillId="0" borderId="157" xfId="1" applyNumberFormat="1" applyFont="1" applyFill="1" applyBorder="1" applyAlignment="1">
      <alignment vertical="center" wrapText="1"/>
    </xf>
    <xf numFmtId="165" fontId="9" fillId="0" borderId="157" xfId="1" applyNumberFormat="1" applyFont="1" applyFill="1" applyBorder="1" applyAlignment="1">
      <alignment horizontal="right" vertical="center" wrapText="1"/>
    </xf>
    <xf numFmtId="0" fontId="9" fillId="0" borderId="159" xfId="0" applyFont="1" applyFill="1" applyBorder="1" applyAlignment="1">
      <alignment vertical="center" wrapText="1"/>
    </xf>
    <xf numFmtId="165" fontId="9" fillId="0" borderId="124" xfId="1" applyNumberFormat="1" applyFont="1" applyFill="1" applyBorder="1" applyAlignment="1">
      <alignment vertical="center" wrapText="1"/>
    </xf>
    <xf numFmtId="165" fontId="9" fillId="0" borderId="124" xfId="1" applyNumberFormat="1" applyFont="1" applyFill="1" applyBorder="1" applyAlignment="1">
      <alignment horizontal="right" vertical="center" wrapText="1"/>
    </xf>
    <xf numFmtId="0" fontId="8" fillId="0" borderId="124" xfId="0" applyFont="1" applyFill="1" applyBorder="1" applyAlignment="1">
      <alignment vertical="center" wrapText="1"/>
    </xf>
    <xf numFmtId="170" fontId="9" fillId="0" borderId="124" xfId="5" applyNumberFormat="1" applyFont="1" applyFill="1" applyBorder="1" applyAlignment="1">
      <alignment horizontal="center"/>
    </xf>
    <xf numFmtId="0" fontId="8" fillId="0" borderId="124" xfId="0" applyFont="1" applyFill="1" applyBorder="1" applyAlignment="1">
      <alignment horizontal="left" vertical="center" wrapText="1"/>
    </xf>
    <xf numFmtId="0" fontId="8" fillId="0" borderId="124" xfId="0" applyFont="1" applyFill="1" applyBorder="1" applyAlignment="1">
      <alignment horizontal="center" vertical="center" wrapText="1"/>
    </xf>
    <xf numFmtId="165" fontId="9" fillId="0" borderId="124" xfId="1" applyNumberFormat="1" applyFont="1" applyFill="1" applyBorder="1" applyAlignment="1">
      <alignment horizontal="center"/>
    </xf>
    <xf numFmtId="0" fontId="9" fillId="0" borderId="160" xfId="0" applyFont="1" applyFill="1" applyBorder="1" applyAlignment="1">
      <alignment vertical="center" wrapText="1"/>
    </xf>
    <xf numFmtId="0" fontId="9" fillId="0" borderId="157" xfId="0" applyFont="1" applyFill="1" applyBorder="1" applyAlignment="1">
      <alignment vertical="center" wrapText="1"/>
    </xf>
    <xf numFmtId="3" fontId="12" fillId="0" borderId="150" xfId="0" applyNumberFormat="1" applyFont="1" applyFill="1" applyBorder="1"/>
    <xf numFmtId="0" fontId="12" fillId="0" borderId="0" xfId="0" applyFont="1" applyFill="1" applyBorder="1"/>
    <xf numFmtId="3" fontId="12" fillId="0" borderId="0" xfId="0" applyNumberFormat="1" applyFont="1" applyFill="1" applyBorder="1"/>
    <xf numFmtId="3" fontId="9" fillId="0" borderId="0" xfId="0" applyNumberFormat="1" applyFont="1" applyFill="1"/>
    <xf numFmtId="165" fontId="9" fillId="0" borderId="0" xfId="0" applyNumberFormat="1" applyFont="1" applyFill="1"/>
    <xf numFmtId="3" fontId="9" fillId="0" borderId="0" xfId="0" applyNumberFormat="1" applyFont="1" applyFill="1" applyBorder="1"/>
    <xf numFmtId="0" fontId="9" fillId="0" borderId="0" xfId="0" applyFont="1" applyFill="1" applyAlignment="1">
      <alignment horizontal="center"/>
    </xf>
    <xf numFmtId="170" fontId="9" fillId="0" borderId="136" xfId="5" applyNumberFormat="1" applyFont="1" applyFill="1" applyBorder="1" applyAlignment="1">
      <alignment horizontal="center" vertical="center" wrapText="1"/>
    </xf>
    <xf numFmtId="170" fontId="9" fillId="0" borderId="124" xfId="5" applyNumberFormat="1" applyFont="1" applyFill="1" applyBorder="1" applyAlignment="1">
      <alignment horizontal="center" vertical="center" wrapText="1"/>
    </xf>
    <xf numFmtId="170" fontId="9" fillId="0" borderId="157" xfId="5" applyNumberFormat="1" applyFont="1" applyFill="1" applyBorder="1" applyAlignment="1">
      <alignment horizontal="center" vertical="center" wrapText="1"/>
    </xf>
    <xf numFmtId="0" fontId="9" fillId="0" borderId="0" xfId="0" applyFont="1" applyFill="1" applyAlignment="1"/>
    <xf numFmtId="3" fontId="9" fillId="0" borderId="124" xfId="0" applyNumberFormat="1" applyFont="1" applyFill="1" applyBorder="1" applyAlignment="1">
      <alignment horizontal="right" vertical="center" wrapText="1"/>
    </xf>
    <xf numFmtId="165" fontId="12" fillId="0" borderId="136" xfId="1" applyNumberFormat="1" applyFont="1" applyFill="1" applyBorder="1"/>
    <xf numFmtId="165" fontId="9" fillId="0" borderId="137" xfId="1" applyNumberFormat="1" applyFont="1" applyFill="1" applyBorder="1"/>
    <xf numFmtId="165" fontId="9" fillId="0" borderId="155" xfId="1" applyNumberFormat="1" applyFont="1" applyFill="1" applyBorder="1"/>
    <xf numFmtId="3" fontId="12" fillId="0" borderId="157" xfId="0" applyNumberFormat="1" applyFont="1" applyFill="1" applyBorder="1" applyAlignment="1">
      <alignment horizontal="right" vertical="center" wrapText="1"/>
    </xf>
    <xf numFmtId="3" fontId="9" fillId="0" borderId="157" xfId="0" applyNumberFormat="1" applyFont="1" applyFill="1" applyBorder="1" applyAlignment="1">
      <alignment horizontal="right" vertical="center" wrapText="1"/>
    </xf>
    <xf numFmtId="165" fontId="12" fillId="0" borderId="157" xfId="1" applyNumberFormat="1" applyFont="1" applyFill="1" applyBorder="1"/>
    <xf numFmtId="165" fontId="9" fillId="0" borderId="158" xfId="1" applyNumberFormat="1" applyFont="1" applyFill="1" applyBorder="1"/>
    <xf numFmtId="0" fontId="9" fillId="0" borderId="0" xfId="0" applyFont="1" applyAlignment="1">
      <alignment wrapTex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147" xfId="0" applyFont="1" applyBorder="1" applyAlignment="1">
      <alignment horizontal="center" vertical="center" textRotation="90" wrapText="1"/>
    </xf>
    <xf numFmtId="0" fontId="12" fillId="0" borderId="148" xfId="0" applyFont="1" applyBorder="1" applyAlignment="1">
      <alignment horizontal="center" vertical="center" textRotation="90" wrapText="1"/>
    </xf>
    <xf numFmtId="0" fontId="12" fillId="0" borderId="144" xfId="0" applyFont="1" applyBorder="1" applyAlignment="1">
      <alignment horizontal="center" vertical="center" textRotation="90" wrapText="1"/>
    </xf>
    <xf numFmtId="0" fontId="9" fillId="0" borderId="135" xfId="0" applyFont="1" applyBorder="1" applyAlignment="1">
      <alignment vertical="center" wrapText="1"/>
    </xf>
    <xf numFmtId="49" fontId="9" fillId="0" borderId="136" xfId="2" applyNumberFormat="1" applyFont="1" applyFill="1" applyBorder="1" applyAlignment="1">
      <alignment horizontal="center" vertical="center" wrapText="1"/>
    </xf>
    <xf numFmtId="49" fontId="9" fillId="0" borderId="136" xfId="0" applyNumberFormat="1" applyFont="1" applyBorder="1" applyAlignment="1">
      <alignment horizontal="center" vertical="center" wrapText="1"/>
    </xf>
    <xf numFmtId="1" fontId="9" fillId="0" borderId="136" xfId="0" applyNumberFormat="1" applyFont="1" applyBorder="1" applyAlignment="1">
      <alignment horizontal="center" vertical="center" wrapText="1"/>
    </xf>
    <xf numFmtId="0" fontId="9" fillId="0" borderId="136" xfId="0" applyFont="1" applyBorder="1" applyAlignment="1">
      <alignment horizontal="center" vertical="center" wrapText="1"/>
    </xf>
    <xf numFmtId="171" fontId="12" fillId="0" borderId="136" xfId="0" applyNumberFormat="1" applyFont="1" applyBorder="1" applyAlignment="1">
      <alignment horizontal="right" vertical="center" wrapText="1"/>
    </xf>
    <xf numFmtId="171" fontId="9" fillId="0" borderId="136" xfId="0" applyNumberFormat="1" applyFont="1" applyBorder="1"/>
    <xf numFmtId="171" fontId="9" fillId="0" borderId="136" xfId="0" applyNumberFormat="1" applyFont="1" applyBorder="1" applyAlignment="1">
      <alignment horizontal="right" vertical="center" wrapText="1"/>
    </xf>
    <xf numFmtId="171" fontId="9" fillId="0" borderId="136" xfId="0" applyNumberFormat="1" applyFont="1" applyBorder="1" applyAlignment="1">
      <alignment vertical="center" wrapText="1"/>
    </xf>
    <xf numFmtId="171" fontId="9" fillId="0" borderId="124" xfId="0" applyNumberFormat="1" applyFont="1" applyBorder="1" applyAlignment="1">
      <alignment vertical="center"/>
    </xf>
    <xf numFmtId="171" fontId="9" fillId="0" borderId="124" xfId="0" applyNumberFormat="1" applyFont="1" applyBorder="1"/>
    <xf numFmtId="171" fontId="9" fillId="0" borderId="124" xfId="0" applyNumberFormat="1" applyFont="1" applyBorder="1" applyAlignment="1">
      <alignment horizontal="center" vertical="center"/>
    </xf>
    <xf numFmtId="0" fontId="9" fillId="0" borderId="124" xfId="0" applyFont="1" applyBorder="1"/>
    <xf numFmtId="49" fontId="9" fillId="0" borderId="124" xfId="2" applyNumberFormat="1" applyFont="1" applyFill="1" applyBorder="1" applyAlignment="1">
      <alignment horizontal="center" vertical="center" wrapText="1"/>
    </xf>
    <xf numFmtId="49" fontId="9" fillId="0" borderId="124" xfId="0" applyNumberFormat="1" applyFont="1" applyBorder="1" applyAlignment="1">
      <alignment horizontal="center" vertical="center" wrapText="1"/>
    </xf>
    <xf numFmtId="1" fontId="9" fillId="0" borderId="124" xfId="0" applyNumberFormat="1" applyFont="1" applyBorder="1" applyAlignment="1">
      <alignment vertical="center" wrapText="1"/>
    </xf>
    <xf numFmtId="1" fontId="9" fillId="0" borderId="124" xfId="0" applyNumberFormat="1" applyFont="1" applyBorder="1" applyAlignment="1">
      <alignment horizontal="center" vertical="center" wrapText="1"/>
    </xf>
    <xf numFmtId="0" fontId="9" fillId="0" borderId="124" xfId="0" applyFont="1" applyBorder="1" applyAlignment="1">
      <alignment horizontal="center" vertical="center" wrapText="1"/>
    </xf>
    <xf numFmtId="171" fontId="12" fillId="0" borderId="124" xfId="0" applyNumberFormat="1" applyFont="1" applyBorder="1" applyAlignment="1">
      <alignment horizontal="right" vertical="center" wrapText="1"/>
    </xf>
    <xf numFmtId="171" fontId="9" fillId="0" borderId="124" xfId="0" applyNumberFormat="1" applyFont="1" applyBorder="1" applyAlignment="1">
      <alignment vertical="center" wrapText="1"/>
    </xf>
    <xf numFmtId="0" fontId="9" fillId="0" borderId="159" xfId="0" applyFont="1" applyBorder="1" applyAlignment="1">
      <alignment vertical="center" wrapText="1"/>
    </xf>
    <xf numFmtId="49" fontId="8" fillId="5" borderId="124" xfId="0" applyNumberFormat="1" applyFont="1" applyFill="1" applyBorder="1" applyAlignment="1">
      <alignment horizontal="center" vertical="center" wrapText="1"/>
    </xf>
    <xf numFmtId="0" fontId="9" fillId="0" borderId="160" xfId="0" applyFont="1" applyBorder="1" applyAlignment="1">
      <alignment vertical="center" wrapText="1"/>
    </xf>
    <xf numFmtId="49" fontId="9" fillId="0" borderId="157" xfId="2" applyNumberFormat="1" applyFont="1" applyFill="1" applyBorder="1" applyAlignment="1">
      <alignment horizontal="center" vertical="center" wrapText="1"/>
    </xf>
    <xf numFmtId="49" fontId="9" fillId="0" borderId="157" xfId="0" applyNumberFormat="1" applyFont="1" applyBorder="1" applyAlignment="1">
      <alignment horizontal="center" vertical="center" wrapText="1"/>
    </xf>
    <xf numFmtId="1" fontId="9" fillId="0" borderId="157" xfId="0" applyNumberFormat="1" applyFont="1" applyBorder="1" applyAlignment="1">
      <alignment horizontal="center" vertical="center" wrapText="1"/>
    </xf>
    <xf numFmtId="0" fontId="9" fillId="0" borderId="157" xfId="0" applyFont="1" applyBorder="1" applyAlignment="1">
      <alignment horizontal="center" vertical="center" wrapText="1"/>
    </xf>
    <xf numFmtId="171" fontId="12" fillId="0" borderId="157" xfId="0" applyNumberFormat="1" applyFont="1" applyBorder="1" applyAlignment="1">
      <alignment horizontal="right" vertical="center" wrapText="1"/>
    </xf>
    <xf numFmtId="171" fontId="9" fillId="0" borderId="157" xfId="0" applyNumberFormat="1" applyFont="1" applyBorder="1" applyAlignment="1">
      <alignment vertical="center" wrapText="1"/>
    </xf>
    <xf numFmtId="171" fontId="12" fillId="0" borderId="150" xfId="0" applyNumberFormat="1" applyFont="1" applyBorder="1"/>
    <xf numFmtId="171" fontId="12" fillId="0" borderId="166" xfId="0" applyNumberFormat="1" applyFont="1" applyBorder="1"/>
    <xf numFmtId="171" fontId="12" fillId="0" borderId="156" xfId="0" applyNumberFormat="1" applyFont="1" applyBorder="1"/>
    <xf numFmtId="3" fontId="12" fillId="0" borderId="166" xfId="0" applyNumberFormat="1" applyFont="1" applyBorder="1"/>
    <xf numFmtId="3" fontId="12" fillId="0" borderId="156" xfId="0" applyNumberFormat="1" applyFont="1" applyBorder="1"/>
    <xf numFmtId="0" fontId="12" fillId="0" borderId="0" xfId="0" applyFont="1"/>
    <xf numFmtId="3" fontId="12" fillId="0" borderId="0" xfId="0" applyNumberFormat="1" applyFont="1"/>
    <xf numFmtId="171" fontId="9" fillId="0" borderId="124" xfId="0" applyNumberFormat="1" applyFont="1" applyBorder="1" applyAlignment="1">
      <alignment horizontal="right" vertical="center" wrapText="1"/>
    </xf>
    <xf numFmtId="171" fontId="9" fillId="0" borderId="136" xfId="0" applyNumberFormat="1" applyFont="1" applyBorder="1" applyAlignment="1">
      <alignment vertical="center"/>
    </xf>
    <xf numFmtId="171" fontId="9" fillId="0" borderId="136" xfId="0" applyNumberFormat="1" applyFont="1" applyBorder="1" applyAlignment="1">
      <alignment horizontal="center" vertical="center"/>
    </xf>
    <xf numFmtId="0" fontId="9" fillId="0" borderId="136" xfId="0" applyFont="1" applyBorder="1"/>
    <xf numFmtId="0" fontId="9" fillId="0" borderId="137" xfId="0" applyFont="1" applyBorder="1"/>
    <xf numFmtId="0" fontId="9" fillId="0" borderId="155" xfId="0" applyFont="1" applyBorder="1"/>
    <xf numFmtId="1" fontId="9" fillId="0" borderId="157" xfId="0" applyNumberFormat="1" applyFont="1" applyBorder="1" applyAlignment="1">
      <alignment vertical="center" wrapText="1"/>
    </xf>
    <xf numFmtId="171" fontId="9" fillId="0" borderId="157" xfId="0" applyNumberFormat="1" applyFont="1" applyBorder="1" applyAlignment="1">
      <alignment horizontal="right" vertical="center" wrapText="1"/>
    </xf>
    <xf numFmtId="171" fontId="9" fillId="0" borderId="157" xfId="0" applyNumberFormat="1" applyFont="1" applyBorder="1" applyAlignment="1">
      <alignment vertical="center"/>
    </xf>
    <xf numFmtId="171" fontId="9" fillId="0" borderId="157" xfId="0" applyNumberFormat="1" applyFont="1" applyBorder="1"/>
    <xf numFmtId="171" fontId="9" fillId="0" borderId="157" xfId="0" applyNumberFormat="1" applyFont="1" applyBorder="1" applyAlignment="1">
      <alignment horizontal="center" vertical="center"/>
    </xf>
    <xf numFmtId="0" fontId="9" fillId="0" borderId="157" xfId="0" applyFont="1" applyBorder="1"/>
    <xf numFmtId="0" fontId="9" fillId="0" borderId="158" xfId="0" applyFont="1" applyBorder="1"/>
    <xf numFmtId="42" fontId="9" fillId="0" borderId="136" xfId="6" applyFont="1" applyFill="1" applyBorder="1" applyAlignment="1">
      <alignment horizontal="center" vertical="center"/>
    </xf>
    <xf numFmtId="42" fontId="9" fillId="0" borderId="124" xfId="6" applyFont="1" applyFill="1" applyBorder="1" applyAlignment="1">
      <alignment horizontal="center" vertical="center"/>
    </xf>
    <xf numFmtId="0" fontId="7" fillId="5" borderId="159" xfId="0" applyFont="1" applyFill="1" applyBorder="1" applyAlignment="1">
      <alignment horizontal="center" vertical="center" wrapText="1"/>
    </xf>
    <xf numFmtId="3" fontId="12" fillId="0" borderId="124" xfId="0" applyNumberFormat="1" applyFont="1" applyFill="1" applyBorder="1"/>
    <xf numFmtId="42" fontId="12" fillId="0" borderId="124" xfId="6" applyFont="1" applyFill="1" applyBorder="1" applyAlignment="1">
      <alignment horizontal="center" vertical="center"/>
    </xf>
    <xf numFmtId="3" fontId="12" fillId="0" borderId="124" xfId="0" applyNumberFormat="1" applyFont="1" applyFill="1" applyBorder="1" applyAlignment="1">
      <alignment vertical="center"/>
    </xf>
    <xf numFmtId="42" fontId="12" fillId="0" borderId="124" xfId="6" applyFont="1" applyFill="1" applyBorder="1" applyAlignment="1">
      <alignment vertical="center"/>
    </xf>
    <xf numFmtId="0" fontId="9" fillId="0" borderId="159" xfId="0" applyFont="1" applyFill="1" applyBorder="1" applyAlignment="1">
      <alignment wrapText="1"/>
    </xf>
    <xf numFmtId="0" fontId="9" fillId="0" borderId="124" xfId="0" applyFont="1" applyFill="1" applyBorder="1" applyAlignment="1">
      <alignment horizontal="left" vertical="center" wrapText="1"/>
    </xf>
    <xf numFmtId="0" fontId="9" fillId="0" borderId="124" xfId="0" applyFont="1" applyFill="1" applyBorder="1" applyAlignment="1">
      <alignment vertical="center"/>
    </xf>
    <xf numFmtId="0" fontId="8" fillId="5" borderId="124" xfId="0" applyFont="1" applyFill="1" applyBorder="1" applyAlignment="1">
      <alignment vertical="center" wrapText="1"/>
    </xf>
    <xf numFmtId="0" fontId="8" fillId="5" borderId="124" xfId="0" applyFont="1" applyFill="1" applyBorder="1" applyAlignment="1">
      <alignment horizontal="left" vertical="center" wrapText="1"/>
    </xf>
    <xf numFmtId="170" fontId="12" fillId="0" borderId="124" xfId="0" applyNumberFormat="1" applyFont="1" applyFill="1" applyBorder="1" applyAlignment="1">
      <alignment vertical="center"/>
    </xf>
    <xf numFmtId="170" fontId="12" fillId="0" borderId="124" xfId="0" applyNumberFormat="1" applyFont="1" applyFill="1" applyBorder="1"/>
    <xf numFmtId="170" fontId="12" fillId="0" borderId="124" xfId="5" applyNumberFormat="1" applyFont="1" applyFill="1" applyBorder="1" applyAlignment="1">
      <alignment vertical="center"/>
    </xf>
    <xf numFmtId="170" fontId="9" fillId="0" borderId="124" xfId="5" applyNumberFormat="1" applyFont="1" applyFill="1" applyBorder="1"/>
    <xf numFmtId="1" fontId="9" fillId="0" borderId="124" xfId="2" applyNumberFormat="1" applyFont="1" applyFill="1" applyBorder="1" applyAlignment="1">
      <alignment vertical="center" wrapText="1"/>
    </xf>
    <xf numFmtId="169" fontId="12" fillId="0" borderId="124" xfId="4" applyNumberFormat="1" applyFont="1" applyFill="1" applyBorder="1" applyAlignment="1">
      <alignment vertical="center" wrapText="1"/>
    </xf>
    <xf numFmtId="165" fontId="9" fillId="0" borderId="124" xfId="1" applyNumberFormat="1" applyFont="1" applyFill="1" applyBorder="1" applyAlignment="1">
      <alignment vertical="center"/>
    </xf>
    <xf numFmtId="169" fontId="9" fillId="0" borderId="124" xfId="4" applyNumberFormat="1" applyFont="1" applyFill="1" applyBorder="1" applyAlignment="1">
      <alignment horizontal="center" vertical="center" wrapText="1"/>
    </xf>
    <xf numFmtId="44" fontId="9" fillId="0" borderId="124" xfId="1" applyFont="1" applyFill="1" applyBorder="1" applyAlignment="1">
      <alignment horizontal="center" vertical="center" wrapText="1"/>
    </xf>
    <xf numFmtId="44" fontId="9" fillId="0" borderId="124" xfId="1" applyFont="1" applyFill="1" applyBorder="1" applyAlignment="1">
      <alignment vertical="center"/>
    </xf>
    <xf numFmtId="1" fontId="9" fillId="0" borderId="157" xfId="2" applyNumberFormat="1" applyFont="1" applyFill="1" applyBorder="1" applyAlignment="1">
      <alignment vertical="center" wrapText="1"/>
    </xf>
    <xf numFmtId="169" fontId="12" fillId="0" borderId="157" xfId="4" applyNumberFormat="1" applyFont="1" applyFill="1" applyBorder="1" applyAlignment="1">
      <alignment vertical="center" wrapText="1"/>
    </xf>
    <xf numFmtId="44" fontId="9" fillId="0" borderId="157" xfId="1" applyFont="1" applyFill="1" applyBorder="1" applyAlignment="1">
      <alignment horizontal="center" vertical="center" wrapText="1"/>
    </xf>
    <xf numFmtId="169" fontId="9" fillId="0" borderId="157" xfId="4" applyNumberFormat="1" applyFont="1" applyFill="1" applyBorder="1" applyAlignment="1">
      <alignment horizontal="center" vertical="center" wrapText="1"/>
    </xf>
    <xf numFmtId="165" fontId="9" fillId="0" borderId="157" xfId="1" applyNumberFormat="1" applyFont="1" applyFill="1" applyBorder="1" applyAlignment="1">
      <alignment vertical="center"/>
    </xf>
    <xf numFmtId="44" fontId="9" fillId="0" borderId="157" xfId="1" applyFont="1" applyFill="1" applyBorder="1"/>
    <xf numFmtId="0" fontId="7" fillId="5" borderId="124" xfId="0" applyFont="1" applyFill="1" applyBorder="1" applyAlignment="1">
      <alignment horizontal="center" vertical="center" wrapText="1"/>
    </xf>
    <xf numFmtId="42" fontId="12" fillId="0" borderId="124" xfId="6" applyFont="1" applyFill="1" applyBorder="1" applyAlignment="1">
      <alignment horizontal="right" vertical="center" wrapText="1"/>
    </xf>
    <xf numFmtId="42" fontId="9" fillId="0" borderId="124" xfId="6" applyFont="1" applyFill="1" applyBorder="1" applyAlignment="1">
      <alignment vertical="center" wrapText="1"/>
    </xf>
    <xf numFmtId="42" fontId="9" fillId="0" borderId="124" xfId="6" applyFont="1" applyFill="1" applyBorder="1" applyAlignment="1">
      <alignment horizontal="right" vertical="center" wrapText="1"/>
    </xf>
    <xf numFmtId="42" fontId="9" fillId="0" borderId="124" xfId="6" applyFont="1" applyFill="1" applyBorder="1"/>
    <xf numFmtId="170" fontId="9" fillId="0" borderId="124" xfId="5" applyNumberFormat="1" applyFont="1" applyFill="1" applyBorder="1" applyAlignment="1">
      <alignment vertical="center"/>
    </xf>
    <xf numFmtId="44" fontId="9" fillId="0" borderId="124" xfId="1" applyFont="1" applyFill="1" applyBorder="1" applyAlignment="1">
      <alignment vertical="center" wrapText="1"/>
    </xf>
    <xf numFmtId="169" fontId="9" fillId="0" borderId="124" xfId="4" applyNumberFormat="1" applyFont="1" applyFill="1" applyBorder="1" applyAlignment="1">
      <alignment vertical="center" wrapText="1"/>
    </xf>
    <xf numFmtId="42" fontId="12" fillId="0" borderId="136" xfId="6" applyFont="1" applyFill="1" applyBorder="1" applyAlignment="1">
      <alignment horizontal="right" vertical="center" wrapText="1"/>
    </xf>
    <xf numFmtId="42" fontId="9" fillId="0" borderId="136" xfId="6" applyFont="1" applyFill="1" applyBorder="1" applyAlignment="1">
      <alignment vertical="center" wrapText="1"/>
    </xf>
    <xf numFmtId="42" fontId="9" fillId="0" borderId="136" xfId="6" applyFont="1" applyFill="1" applyBorder="1" applyAlignment="1">
      <alignment horizontal="right" vertical="center" wrapText="1"/>
    </xf>
    <xf numFmtId="3" fontId="12" fillId="0" borderId="136" xfId="0" applyNumberFormat="1" applyFont="1" applyFill="1" applyBorder="1"/>
    <xf numFmtId="3" fontId="12" fillId="0" borderId="155" xfId="0" applyNumberFormat="1" applyFont="1" applyFill="1" applyBorder="1"/>
    <xf numFmtId="3" fontId="9" fillId="0" borderId="157" xfId="0" applyNumberFormat="1" applyFont="1" applyFill="1" applyBorder="1" applyAlignment="1">
      <alignment horizontal="center" vertical="center"/>
    </xf>
    <xf numFmtId="44" fontId="9" fillId="0" borderId="157" xfId="1" applyFont="1" applyFill="1" applyBorder="1" applyAlignment="1">
      <alignment vertical="center"/>
    </xf>
    <xf numFmtId="0" fontId="9" fillId="0" borderId="157" xfId="0" applyFont="1" applyFill="1" applyBorder="1"/>
    <xf numFmtId="0" fontId="9" fillId="0" borderId="158" xfId="0" applyFont="1" applyFill="1" applyBorder="1"/>
    <xf numFmtId="0" fontId="9" fillId="0" borderId="136" xfId="0" applyFont="1" applyFill="1" applyBorder="1" applyAlignment="1">
      <alignment horizontal="center" vertical="center"/>
    </xf>
    <xf numFmtId="0" fontId="9" fillId="0" borderId="124" xfId="0" applyFont="1" applyFill="1" applyBorder="1" applyAlignment="1">
      <alignment horizontal="center" vertical="center"/>
    </xf>
    <xf numFmtId="0" fontId="9" fillId="0" borderId="159" xfId="0" applyFont="1" applyFill="1" applyBorder="1" applyAlignment="1">
      <alignment horizontal="center" vertical="center" wrapText="1"/>
    </xf>
    <xf numFmtId="170" fontId="9" fillId="0" borderId="124" xfId="0" applyNumberFormat="1" applyFont="1" applyFill="1" applyBorder="1" applyAlignment="1">
      <alignment vertical="center" wrapText="1"/>
    </xf>
    <xf numFmtId="170" fontId="9" fillId="0" borderId="124" xfId="0" applyNumberFormat="1" applyFont="1" applyFill="1" applyBorder="1" applyAlignment="1">
      <alignment vertical="center"/>
    </xf>
    <xf numFmtId="170" fontId="9" fillId="0" borderId="124" xfId="0" applyNumberFormat="1" applyFont="1" applyFill="1" applyBorder="1"/>
    <xf numFmtId="166" fontId="9" fillId="0" borderId="124" xfId="0" applyNumberFormat="1" applyFont="1" applyFill="1" applyBorder="1" applyAlignment="1">
      <alignment vertical="center"/>
    </xf>
    <xf numFmtId="3" fontId="12" fillId="0" borderId="166" xfId="0" applyNumberFormat="1" applyFont="1" applyFill="1" applyBorder="1"/>
    <xf numFmtId="3" fontId="12" fillId="0" borderId="156" xfId="0" applyNumberFormat="1" applyFont="1" applyFill="1" applyBorder="1"/>
    <xf numFmtId="172" fontId="9" fillId="0" borderId="0" xfId="0" applyNumberFormat="1" applyFont="1" applyFill="1" applyBorder="1"/>
    <xf numFmtId="0" fontId="28" fillId="0" borderId="0" xfId="0" applyFont="1" applyFill="1" applyBorder="1"/>
    <xf numFmtId="0" fontId="28" fillId="0" borderId="0" xfId="0" applyFont="1" applyFill="1" applyAlignment="1">
      <alignment wrapText="1"/>
    </xf>
    <xf numFmtId="0" fontId="28" fillId="0" borderId="0" xfId="0" applyFont="1" applyFill="1"/>
    <xf numFmtId="0" fontId="28" fillId="0" borderId="0" xfId="3" applyFont="1"/>
    <xf numFmtId="0" fontId="29" fillId="0" borderId="0" xfId="0" applyFont="1" applyFill="1" applyAlignment="1">
      <alignment horizontal="left" vertical="center" wrapText="1"/>
    </xf>
    <xf numFmtId="0" fontId="29" fillId="0" borderId="0" xfId="0" applyFont="1" applyFill="1" applyAlignment="1">
      <alignment vertical="center" wrapText="1"/>
    </xf>
    <xf numFmtId="170" fontId="28" fillId="0" borderId="0" xfId="0" applyNumberFormat="1" applyFont="1" applyFill="1" applyBorder="1"/>
    <xf numFmtId="0" fontId="29" fillId="0" borderId="147" xfId="0" applyFont="1" applyFill="1" applyBorder="1" applyAlignment="1">
      <alignment horizontal="center" vertical="center" textRotation="90" wrapText="1"/>
    </xf>
    <xf numFmtId="0" fontId="29" fillId="0" borderId="148" xfId="0" applyFont="1" applyFill="1" applyBorder="1" applyAlignment="1">
      <alignment horizontal="center" vertical="center" textRotation="90" wrapText="1"/>
    </xf>
    <xf numFmtId="0" fontId="29" fillId="0" borderId="144" xfId="0" applyFont="1" applyFill="1" applyBorder="1" applyAlignment="1">
      <alignment horizontal="center" vertical="center" textRotation="90" wrapText="1"/>
    </xf>
    <xf numFmtId="0" fontId="30" fillId="5" borderId="135" xfId="0" applyFont="1" applyFill="1" applyBorder="1" applyAlignment="1">
      <alignment horizontal="left" vertical="top" wrapText="1"/>
    </xf>
    <xf numFmtId="170" fontId="28" fillId="0" borderId="136" xfId="5" applyNumberFormat="1" applyFont="1" applyFill="1" applyBorder="1" applyAlignment="1">
      <alignment horizontal="left" vertical="top" wrapText="1"/>
    </xf>
    <xf numFmtId="0" fontId="28" fillId="0" borderId="136" xfId="0" applyFont="1" applyFill="1" applyBorder="1" applyAlignment="1">
      <alignment horizontal="left" vertical="top" wrapText="1"/>
    </xf>
    <xf numFmtId="1" fontId="28" fillId="0" borderId="136" xfId="0" applyNumberFormat="1" applyFont="1" applyFill="1" applyBorder="1" applyAlignment="1">
      <alignment horizontal="left" vertical="top" wrapText="1"/>
    </xf>
    <xf numFmtId="0" fontId="30" fillId="5" borderId="136" xfId="0" applyFont="1" applyFill="1" applyBorder="1" applyAlignment="1">
      <alignment horizontal="left" vertical="top" wrapText="1"/>
    </xf>
    <xf numFmtId="0" fontId="30" fillId="0" borderId="136" xfId="0" applyFont="1" applyFill="1" applyBorder="1" applyAlignment="1">
      <alignment horizontal="left" vertical="top" wrapText="1"/>
    </xf>
    <xf numFmtId="1" fontId="28" fillId="0" borderId="136" xfId="0" applyNumberFormat="1" applyFont="1" applyFill="1" applyBorder="1" applyAlignment="1">
      <alignment horizontal="center" vertical="center" wrapText="1"/>
    </xf>
    <xf numFmtId="3" fontId="30" fillId="5" borderId="136" xfId="0" applyNumberFormat="1" applyFont="1" applyFill="1" applyBorder="1" applyAlignment="1">
      <alignment horizontal="center" vertical="center"/>
    </xf>
    <xf numFmtId="3" fontId="29" fillId="0" borderId="136" xfId="0" applyNumberFormat="1" applyFont="1" applyFill="1" applyBorder="1" applyAlignment="1">
      <alignment horizontal="right" vertical="center" wrapText="1"/>
    </xf>
    <xf numFmtId="0" fontId="28" fillId="0" borderId="136" xfId="0" applyFont="1" applyFill="1" applyBorder="1"/>
    <xf numFmtId="3" fontId="28" fillId="0" borderId="136" xfId="0" applyNumberFormat="1" applyFont="1" applyFill="1" applyBorder="1" applyAlignment="1">
      <alignment horizontal="right" vertical="center" wrapText="1"/>
    </xf>
    <xf numFmtId="0" fontId="28" fillId="0" borderId="136" xfId="0" applyFont="1" applyFill="1" applyBorder="1" applyAlignment="1">
      <alignment vertical="center" wrapText="1"/>
    </xf>
    <xf numFmtId="170" fontId="28" fillId="0" borderId="136" xfId="5" applyNumberFormat="1" applyFont="1" applyFill="1" applyBorder="1"/>
    <xf numFmtId="0" fontId="28" fillId="0" borderId="137" xfId="0" applyFont="1" applyFill="1" applyBorder="1"/>
    <xf numFmtId="0" fontId="30" fillId="5" borderId="159" xfId="0" applyFont="1" applyFill="1" applyBorder="1" applyAlignment="1">
      <alignment horizontal="left" vertical="top" wrapText="1"/>
    </xf>
    <xf numFmtId="170" fontId="28" fillId="0" borderId="124" xfId="5" applyNumberFormat="1" applyFont="1" applyFill="1" applyBorder="1" applyAlignment="1">
      <alignment horizontal="left" vertical="top" wrapText="1"/>
    </xf>
    <xf numFmtId="0" fontId="28" fillId="0" borderId="124" xfId="0" applyFont="1" applyFill="1" applyBorder="1" applyAlignment="1">
      <alignment horizontal="left" vertical="top" wrapText="1"/>
    </xf>
    <xf numFmtId="1" fontId="28" fillId="0" borderId="124" xfId="0" applyNumberFormat="1" applyFont="1" applyFill="1" applyBorder="1" applyAlignment="1">
      <alignment horizontal="left" vertical="top" wrapText="1"/>
    </xf>
    <xf numFmtId="0" fontId="30" fillId="5" borderId="124" xfId="0" applyFont="1" applyFill="1" applyBorder="1" applyAlignment="1">
      <alignment horizontal="left" vertical="top" wrapText="1"/>
    </xf>
    <xf numFmtId="0" fontId="30" fillId="0" borderId="124" xfId="0" applyFont="1" applyFill="1" applyBorder="1" applyAlignment="1">
      <alignment horizontal="left" vertical="top" wrapText="1"/>
    </xf>
    <xf numFmtId="1" fontId="28" fillId="0" borderId="124" xfId="0" applyNumberFormat="1" applyFont="1" applyFill="1" applyBorder="1" applyAlignment="1">
      <alignment vertical="center" wrapText="1"/>
    </xf>
    <xf numFmtId="3" fontId="30" fillId="5" borderId="124" xfId="0" applyNumberFormat="1" applyFont="1" applyFill="1" applyBorder="1" applyAlignment="1">
      <alignment horizontal="center" vertical="center"/>
    </xf>
    <xf numFmtId="3" fontId="29" fillId="0" borderId="124" xfId="0" applyNumberFormat="1" applyFont="1" applyFill="1" applyBorder="1" applyAlignment="1">
      <alignment horizontal="right" vertical="center" wrapText="1"/>
    </xf>
    <xf numFmtId="0" fontId="28" fillId="0" borderId="124" xfId="0" applyFont="1" applyFill="1" applyBorder="1" applyAlignment="1">
      <alignment vertical="center" wrapText="1"/>
    </xf>
    <xf numFmtId="166" fontId="28" fillId="0" borderId="124" xfId="0" applyNumberFormat="1" applyFont="1" applyBorder="1"/>
    <xf numFmtId="170" fontId="28" fillId="0" borderId="124" xfId="5" applyNumberFormat="1" applyFont="1" applyFill="1" applyBorder="1" applyAlignment="1">
      <alignment vertical="center" wrapText="1"/>
    </xf>
    <xf numFmtId="172" fontId="28" fillId="0" borderId="124" xfId="4" applyNumberFormat="1" applyFont="1" applyBorder="1"/>
    <xf numFmtId="0" fontId="28" fillId="0" borderId="124" xfId="0" applyFont="1" applyFill="1" applyBorder="1"/>
    <xf numFmtId="172" fontId="28" fillId="0" borderId="124" xfId="0" applyNumberFormat="1" applyFont="1" applyBorder="1"/>
    <xf numFmtId="170" fontId="28" fillId="0" borderId="124" xfId="5" applyNumberFormat="1" applyFont="1" applyFill="1" applyBorder="1"/>
    <xf numFmtId="172" fontId="28" fillId="0" borderId="155" xfId="0" applyNumberFormat="1" applyFont="1" applyBorder="1"/>
    <xf numFmtId="0" fontId="28" fillId="0" borderId="159" xfId="0" applyFont="1" applyFill="1" applyBorder="1" applyAlignment="1">
      <alignment horizontal="left" vertical="top" wrapText="1"/>
    </xf>
    <xf numFmtId="3" fontId="28" fillId="0" borderId="124" xfId="0" applyNumberFormat="1" applyFont="1" applyFill="1" applyBorder="1" applyAlignment="1">
      <alignment horizontal="right" vertical="center" wrapText="1"/>
    </xf>
    <xf numFmtId="0" fontId="28" fillId="0" borderId="155" xfId="0" applyFont="1" applyFill="1" applyBorder="1"/>
    <xf numFmtId="173" fontId="28" fillId="0" borderId="124" xfId="5" applyNumberFormat="1" applyFont="1" applyFill="1" applyBorder="1"/>
    <xf numFmtId="174" fontId="28" fillId="0" borderId="124" xfId="0" applyNumberFormat="1" applyFont="1" applyBorder="1"/>
    <xf numFmtId="170" fontId="28" fillId="0" borderId="124" xfId="5" applyNumberFormat="1" applyFont="1" applyFill="1" applyBorder="1" applyAlignment="1">
      <alignment horizontal="right" vertical="center" wrapText="1"/>
    </xf>
    <xf numFmtId="0" fontId="28" fillId="0" borderId="160" xfId="0" applyFont="1" applyFill="1" applyBorder="1" applyAlignment="1">
      <alignment horizontal="left" vertical="top" wrapText="1"/>
    </xf>
    <xf numFmtId="170" fontId="28" fillId="0" borderId="157" xfId="5" applyNumberFormat="1" applyFont="1" applyFill="1" applyBorder="1" applyAlignment="1">
      <alignment horizontal="left" vertical="top" wrapText="1"/>
    </xf>
    <xf numFmtId="0" fontId="28" fillId="0" borderId="157" xfId="0" applyFont="1" applyFill="1" applyBorder="1" applyAlignment="1">
      <alignment horizontal="left" vertical="top" wrapText="1"/>
    </xf>
    <xf numFmtId="1" fontId="28" fillId="0" borderId="157" xfId="0" applyNumberFormat="1" applyFont="1" applyFill="1" applyBorder="1" applyAlignment="1">
      <alignment horizontal="left" vertical="top" wrapText="1"/>
    </xf>
    <xf numFmtId="0" fontId="30" fillId="5" borderId="157" xfId="0" applyFont="1" applyFill="1" applyBorder="1" applyAlignment="1">
      <alignment horizontal="left" vertical="top" wrapText="1"/>
    </xf>
    <xf numFmtId="0" fontId="30" fillId="0" borderId="157" xfId="0" applyFont="1" applyFill="1" applyBorder="1" applyAlignment="1">
      <alignment horizontal="left" vertical="top" wrapText="1"/>
    </xf>
    <xf numFmtId="1" fontId="28" fillId="0" borderId="157" xfId="0" applyNumberFormat="1" applyFont="1" applyFill="1" applyBorder="1" applyAlignment="1">
      <alignment vertical="center" wrapText="1"/>
    </xf>
    <xf numFmtId="3" fontId="30" fillId="5" borderId="157" xfId="0" applyNumberFormat="1" applyFont="1" applyFill="1" applyBorder="1" applyAlignment="1">
      <alignment horizontal="center" vertical="center"/>
    </xf>
    <xf numFmtId="3" fontId="29" fillId="0" borderId="157" xfId="0" applyNumberFormat="1" applyFont="1" applyFill="1" applyBorder="1" applyAlignment="1">
      <alignment horizontal="right" vertical="center" wrapText="1"/>
    </xf>
    <xf numFmtId="0" fontId="28" fillId="0" borderId="157" xfId="0" applyFont="1" applyFill="1" applyBorder="1" applyAlignment="1">
      <alignment vertical="center" wrapText="1"/>
    </xf>
    <xf numFmtId="166" fontId="28" fillId="0" borderId="157" xfId="0" applyNumberFormat="1" applyFont="1" applyBorder="1"/>
    <xf numFmtId="0" fontId="28" fillId="0" borderId="157" xfId="0" applyFont="1" applyFill="1" applyBorder="1"/>
    <xf numFmtId="172" fontId="28" fillId="5" borderId="157" xfId="0" applyNumberFormat="1" applyFont="1" applyFill="1" applyBorder="1"/>
    <xf numFmtId="0" fontId="28" fillId="0" borderId="158" xfId="0" applyFont="1" applyFill="1" applyBorder="1"/>
    <xf numFmtId="3" fontId="29" fillId="0" borderId="150" xfId="0" applyNumberFormat="1" applyFont="1" applyFill="1" applyBorder="1"/>
    <xf numFmtId="3" fontId="29" fillId="0" borderId="166" xfId="0" applyNumberFormat="1" applyFont="1" applyFill="1" applyBorder="1"/>
    <xf numFmtId="3" fontId="29" fillId="0" borderId="156" xfId="0" applyNumberFormat="1" applyFont="1" applyFill="1" applyBorder="1"/>
    <xf numFmtId="0" fontId="29" fillId="0" borderId="0" xfId="0" applyFont="1" applyFill="1" applyBorder="1"/>
    <xf numFmtId="3" fontId="29" fillId="0" borderId="0" xfId="0" applyNumberFormat="1" applyFont="1" applyFill="1" applyBorder="1"/>
    <xf numFmtId="3" fontId="29" fillId="0" borderId="0" xfId="0" applyNumberFormat="1" applyFont="1" applyFill="1" applyBorder="1" applyAlignment="1">
      <alignment horizontal="right" vertical="center" wrapText="1"/>
    </xf>
    <xf numFmtId="172" fontId="28" fillId="0" borderId="174" xfId="0" applyNumberFormat="1" applyFont="1" applyBorder="1"/>
    <xf numFmtId="172" fontId="28" fillId="0" borderId="0" xfId="4" applyNumberFormat="1" applyFont="1"/>
    <xf numFmtId="172" fontId="28" fillId="0" borderId="0" xfId="0" applyNumberFormat="1" applyFont="1" applyFill="1" applyBorder="1"/>
    <xf numFmtId="170" fontId="28" fillId="0" borderId="0" xfId="5" applyNumberFormat="1" applyFont="1" applyFill="1" applyBorder="1"/>
    <xf numFmtId="166" fontId="28" fillId="0" borderId="0" xfId="0" applyNumberFormat="1" applyFont="1" applyFill="1"/>
    <xf numFmtId="166" fontId="28" fillId="0" borderId="175" xfId="0" applyNumberFormat="1" applyFont="1" applyBorder="1"/>
    <xf numFmtId="166" fontId="28" fillId="0" borderId="176" xfId="0" applyNumberFormat="1" applyFont="1" applyBorder="1"/>
    <xf numFmtId="172" fontId="22" fillId="0" borderId="177" xfId="0" applyNumberFormat="1" applyFont="1" applyBorder="1"/>
    <xf numFmtId="172" fontId="28" fillId="0" borderId="176" xfId="0" applyNumberFormat="1" applyFont="1" applyBorder="1"/>
    <xf numFmtId="172" fontId="28" fillId="0" borderId="175" xfId="0" applyNumberFormat="1" applyFont="1" applyBorder="1"/>
    <xf numFmtId="3" fontId="28" fillId="0" borderId="0" xfId="0" applyNumberFormat="1" applyFont="1" applyFill="1"/>
    <xf numFmtId="166" fontId="28" fillId="0" borderId="178" xfId="0" applyNumberFormat="1" applyFont="1" applyBorder="1"/>
    <xf numFmtId="166" fontId="28" fillId="0" borderId="179" xfId="0" applyNumberFormat="1" applyFont="1" applyBorder="1"/>
    <xf numFmtId="3" fontId="28" fillId="0" borderId="0" xfId="0" applyNumberFormat="1" applyFont="1" applyFill="1" applyBorder="1"/>
    <xf numFmtId="0" fontId="28" fillId="0" borderId="124" xfId="0" applyFont="1" applyBorder="1"/>
    <xf numFmtId="3" fontId="28" fillId="0" borderId="124" xfId="0" applyNumberFormat="1" applyFont="1" applyBorder="1" applyAlignment="1">
      <alignment horizontal="right" vertical="center"/>
    </xf>
    <xf numFmtId="0" fontId="29" fillId="0" borderId="124" xfId="0" applyFont="1" applyBorder="1"/>
    <xf numFmtId="0" fontId="29" fillId="0" borderId="124" xfId="0" applyFont="1" applyBorder="1" applyAlignment="1">
      <alignment horizontal="left"/>
    </xf>
    <xf numFmtId="3" fontId="29" fillId="0" borderId="124" xfId="0" applyNumberFormat="1" applyFont="1" applyBorder="1"/>
    <xf numFmtId="0" fontId="28" fillId="0" borderId="124" xfId="0" applyFont="1" applyBorder="1" applyAlignment="1">
      <alignment vertical="center"/>
    </xf>
    <xf numFmtId="3" fontId="29" fillId="0" borderId="124" xfId="0" applyNumberFormat="1" applyFont="1" applyBorder="1" applyAlignment="1">
      <alignment vertical="center"/>
    </xf>
    <xf numFmtId="3" fontId="28" fillId="0" borderId="124" xfId="0" applyNumberFormat="1" applyFont="1" applyBorder="1"/>
    <xf numFmtId="3" fontId="28" fillId="0" borderId="124" xfId="0" applyNumberFormat="1" applyFont="1" applyBorder="1" applyAlignment="1">
      <alignment vertical="center"/>
    </xf>
    <xf numFmtId="3" fontId="28" fillId="7" borderId="124" xfId="0" applyNumberFormat="1" applyFont="1" applyFill="1" applyBorder="1" applyAlignment="1">
      <alignment vertical="center"/>
    </xf>
    <xf numFmtId="3" fontId="28" fillId="0" borderId="124" xfId="0" applyNumberFormat="1" applyFont="1" applyBorder="1" applyAlignment="1">
      <alignment horizontal="right"/>
    </xf>
    <xf numFmtId="0" fontId="30" fillId="0" borderId="0" xfId="0" applyFont="1"/>
    <xf numFmtId="0" fontId="28" fillId="0" borderId="0" xfId="0" applyFont="1"/>
    <xf numFmtId="0" fontId="28" fillId="0" borderId="0" xfId="0" applyFont="1" applyAlignment="1">
      <alignment wrapText="1"/>
    </xf>
    <xf numFmtId="0" fontId="28"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vertical="center" wrapText="1"/>
    </xf>
    <xf numFmtId="0" fontId="29" fillId="0" borderId="147" xfId="0" applyFont="1" applyBorder="1" applyAlignment="1">
      <alignment horizontal="center" vertical="center" textRotation="90" wrapText="1"/>
    </xf>
    <xf numFmtId="0" fontId="29" fillId="0" borderId="148" xfId="0" applyFont="1" applyBorder="1" applyAlignment="1">
      <alignment horizontal="center" vertical="center" textRotation="90" wrapText="1"/>
    </xf>
    <xf numFmtId="0" fontId="29" fillId="0" borderId="144" xfId="0" applyFont="1" applyBorder="1" applyAlignment="1">
      <alignment horizontal="center" vertical="center" textRotation="90" wrapText="1"/>
    </xf>
    <xf numFmtId="0" fontId="28" fillId="0" borderId="124" xfId="0" applyFont="1" applyBorder="1" applyAlignment="1">
      <alignment vertical="center" wrapText="1"/>
    </xf>
    <xf numFmtId="1" fontId="28" fillId="0" borderId="124" xfId="2" applyNumberFormat="1" applyFont="1" applyFill="1" applyBorder="1" applyAlignment="1">
      <alignment vertical="center" wrapText="1"/>
    </xf>
    <xf numFmtId="1" fontId="28" fillId="0" borderId="124" xfId="0" applyNumberFormat="1" applyFont="1" applyBorder="1" applyAlignment="1">
      <alignment horizontal="right" vertical="center" wrapText="1"/>
    </xf>
    <xf numFmtId="1" fontId="28" fillId="0" borderId="124" xfId="0" applyNumberFormat="1" applyFont="1" applyBorder="1" applyAlignment="1">
      <alignment horizontal="justify" vertical="center" wrapText="1"/>
    </xf>
    <xf numFmtId="3" fontId="28" fillId="0" borderId="124" xfId="0" applyNumberFormat="1" applyFont="1" applyBorder="1" applyAlignment="1">
      <alignment horizontal="right" wrapText="1"/>
    </xf>
    <xf numFmtId="0" fontId="30" fillId="0" borderId="124" xfId="0" applyFont="1" applyBorder="1"/>
    <xf numFmtId="3" fontId="28" fillId="0" borderId="124" xfId="0" applyNumberFormat="1" applyFont="1" applyBorder="1" applyAlignment="1">
      <alignment wrapText="1"/>
    </xf>
    <xf numFmtId="0" fontId="28" fillId="0" borderId="124" xfId="0" applyFont="1" applyBorder="1" applyAlignment="1">
      <alignment wrapText="1"/>
    </xf>
    <xf numFmtId="1" fontId="28" fillId="0" borderId="124" xfId="2" applyNumberFormat="1" applyFont="1" applyFill="1" applyBorder="1" applyAlignment="1">
      <alignment wrapText="1"/>
    </xf>
    <xf numFmtId="1" fontId="28" fillId="0" borderId="124" xfId="0" applyNumberFormat="1" applyFont="1" applyBorder="1" applyAlignment="1">
      <alignment horizontal="center" wrapText="1"/>
    </xf>
    <xf numFmtId="1" fontId="28" fillId="0" borderId="124" xfId="0" applyNumberFormat="1" applyFont="1" applyBorder="1" applyAlignment="1">
      <alignment horizontal="left" wrapText="1"/>
    </xf>
    <xf numFmtId="1" fontId="28" fillId="0" borderId="124" xfId="0" applyNumberFormat="1" applyFont="1" applyBorder="1" applyAlignment="1">
      <alignment horizontal="justify" wrapText="1"/>
    </xf>
    <xf numFmtId="0" fontId="28" fillId="0" borderId="124" xfId="0" applyFont="1" applyBorder="1" applyAlignment="1">
      <alignment horizontal="right"/>
    </xf>
    <xf numFmtId="0" fontId="28" fillId="0" borderId="124" xfId="0" applyFont="1" applyBorder="1" applyAlignment="1">
      <alignment horizontal="center" wrapText="1"/>
    </xf>
    <xf numFmtId="0" fontId="30" fillId="0" borderId="0" xfId="0" applyFont="1" applyAlignment="1">
      <alignment vertical="center"/>
    </xf>
    <xf numFmtId="1" fontId="28" fillId="0" borderId="124" xfId="0" applyNumberFormat="1" applyFont="1" applyBorder="1" applyAlignment="1">
      <alignment horizontal="center" vertical="center" wrapText="1"/>
    </xf>
    <xf numFmtId="1" fontId="28" fillId="0" borderId="124" xfId="0" applyNumberFormat="1" applyFont="1" applyBorder="1" applyAlignment="1">
      <alignment horizontal="left" vertical="center" wrapText="1"/>
    </xf>
    <xf numFmtId="0" fontId="28" fillId="0" borderId="124" xfId="0" applyFont="1" applyBorder="1" applyAlignment="1">
      <alignment horizontal="center" vertical="center" wrapText="1"/>
    </xf>
    <xf numFmtId="3" fontId="28" fillId="0" borderId="124" xfId="0" applyNumberFormat="1" applyFont="1" applyBorder="1" applyAlignment="1">
      <alignment horizontal="right" vertical="center" wrapText="1"/>
    </xf>
    <xf numFmtId="3" fontId="28" fillId="0" borderId="124" xfId="0" applyNumberFormat="1" applyFont="1" applyBorder="1" applyAlignment="1">
      <alignment vertical="center" wrapText="1"/>
    </xf>
    <xf numFmtId="3" fontId="29" fillId="0" borderId="124" xfId="0" applyNumberFormat="1" applyFont="1" applyBorder="1" applyAlignment="1">
      <alignment horizontal="right"/>
    </xf>
    <xf numFmtId="0" fontId="28" fillId="0" borderId="124" xfId="0" applyFont="1" applyBorder="1" applyAlignment="1">
      <alignment horizontal="center" vertical="center"/>
    </xf>
    <xf numFmtId="0" fontId="28" fillId="0" borderId="124" xfId="0" applyFont="1" applyBorder="1" applyAlignment="1">
      <alignment horizontal="center"/>
    </xf>
    <xf numFmtId="1" fontId="28" fillId="0" borderId="124" xfId="0" applyNumberFormat="1" applyFont="1" applyBorder="1" applyAlignment="1">
      <alignment vertical="justify" wrapText="1"/>
    </xf>
    <xf numFmtId="3" fontId="29" fillId="0" borderId="124" xfId="0" applyNumberFormat="1" applyFont="1" applyBorder="1" applyAlignment="1">
      <alignment horizontal="right" vertical="center"/>
    </xf>
    <xf numFmtId="3" fontId="28" fillId="7" borderId="124" xfId="0" applyNumberFormat="1" applyFont="1" applyFill="1" applyBorder="1" applyAlignment="1">
      <alignment horizontal="right" vertical="center"/>
    </xf>
    <xf numFmtId="0" fontId="28" fillId="0" borderId="124" xfId="0" applyFont="1" applyBorder="1" applyAlignment="1">
      <alignment horizontal="left" wrapText="1"/>
    </xf>
    <xf numFmtId="0" fontId="28" fillId="0" borderId="124" xfId="0" applyFont="1" applyBorder="1" applyAlignment="1">
      <alignment horizontal="left" vertical="center" wrapText="1"/>
    </xf>
    <xf numFmtId="0" fontId="30" fillId="0" borderId="123" xfId="0" applyFont="1" applyBorder="1"/>
    <xf numFmtId="0" fontId="28" fillId="0" borderId="124" xfId="0" applyFont="1" applyBorder="1" applyAlignment="1">
      <alignment horizontal="right" vertical="center"/>
    </xf>
    <xf numFmtId="1" fontId="28" fillId="0" borderId="124" xfId="0" applyNumberFormat="1" applyFont="1" applyBorder="1" applyAlignment="1">
      <alignment horizontal="center" vertical="center"/>
    </xf>
    <xf numFmtId="0" fontId="29" fillId="0" borderId="143" xfId="0" applyFont="1" applyBorder="1" applyAlignment="1">
      <alignment horizontal="center" vertical="center" textRotation="90" wrapText="1"/>
    </xf>
    <xf numFmtId="0" fontId="28" fillId="0" borderId="135" xfId="0" applyFont="1" applyBorder="1" applyAlignment="1">
      <alignment vertical="center" wrapText="1"/>
    </xf>
    <xf numFmtId="1" fontId="28" fillId="0" borderId="136" xfId="2" applyNumberFormat="1" applyFont="1" applyFill="1" applyBorder="1" applyAlignment="1">
      <alignment vertical="center" wrapText="1"/>
    </xf>
    <xf numFmtId="0" fontId="28" fillId="0" borderId="136" xfId="0" applyFont="1" applyBorder="1" applyAlignment="1">
      <alignment vertical="center" wrapText="1"/>
    </xf>
    <xf numFmtId="1" fontId="28" fillId="0" borderId="136" xfId="0" applyNumberFormat="1" applyFont="1" applyBorder="1" applyAlignment="1">
      <alignment horizontal="right" vertical="center" wrapText="1"/>
    </xf>
    <xf numFmtId="1" fontId="28" fillId="0" borderId="136" xfId="0" applyNumberFormat="1" applyFont="1" applyBorder="1" applyAlignment="1">
      <alignment horizontal="justify" vertical="center" wrapText="1"/>
    </xf>
    <xf numFmtId="3" fontId="28" fillId="0" borderId="136" xfId="0" applyNumberFormat="1" applyFont="1" applyBorder="1" applyAlignment="1">
      <alignment horizontal="right" wrapText="1"/>
    </xf>
    <xf numFmtId="3" fontId="28" fillId="0" borderId="136" xfId="0" applyNumberFormat="1" applyFont="1" applyBorder="1"/>
    <xf numFmtId="0" fontId="30" fillId="0" borderId="136" xfId="0" applyFont="1" applyBorder="1"/>
    <xf numFmtId="0" fontId="28" fillId="0" borderId="136" xfId="0" applyFont="1" applyBorder="1"/>
    <xf numFmtId="0" fontId="28" fillId="0" borderId="137" xfId="0" applyFont="1" applyBorder="1"/>
    <xf numFmtId="0" fontId="28" fillId="0" borderId="159" xfId="0" applyFont="1" applyBorder="1" applyAlignment="1">
      <alignment vertical="center" wrapText="1"/>
    </xf>
    <xf numFmtId="0" fontId="28" fillId="0" borderId="155" xfId="0" applyFont="1" applyBorder="1"/>
    <xf numFmtId="0" fontId="29" fillId="0" borderId="159" xfId="0" applyFont="1" applyBorder="1"/>
    <xf numFmtId="0" fontId="28" fillId="0" borderId="159" xfId="0" applyFont="1" applyBorder="1" applyAlignment="1">
      <alignment wrapText="1"/>
    </xf>
    <xf numFmtId="0" fontId="30" fillId="0" borderId="159" xfId="0" applyFont="1" applyBorder="1"/>
    <xf numFmtId="0" fontId="28" fillId="0" borderId="155" xfId="0" applyFont="1" applyBorder="1" applyAlignment="1">
      <alignment vertical="center"/>
    </xf>
    <xf numFmtId="0" fontId="30" fillId="0" borderId="155" xfId="0" applyFont="1" applyBorder="1"/>
    <xf numFmtId="0" fontId="28" fillId="0" borderId="160" xfId="0" applyFont="1" applyBorder="1" applyAlignment="1">
      <alignment vertical="center" wrapText="1"/>
    </xf>
    <xf numFmtId="0" fontId="28" fillId="0" borderId="157" xfId="0" applyFont="1" applyBorder="1" applyAlignment="1">
      <alignment vertical="center"/>
    </xf>
    <xf numFmtId="0" fontId="28" fillId="0" borderId="157" xfId="0" applyFont="1" applyBorder="1" applyAlignment="1">
      <alignment vertical="center" wrapText="1"/>
    </xf>
    <xf numFmtId="0" fontId="28" fillId="0" borderId="157" xfId="0" applyFont="1" applyBorder="1" applyAlignment="1">
      <alignment horizontal="left" vertical="center" wrapText="1"/>
    </xf>
    <xf numFmtId="0" fontId="28" fillId="0" borderId="157" xfId="0" applyFont="1" applyBorder="1" applyAlignment="1">
      <alignment horizontal="center" vertical="center"/>
    </xf>
    <xf numFmtId="1" fontId="28" fillId="0" borderId="157" xfId="0" applyNumberFormat="1" applyFont="1" applyBorder="1" applyAlignment="1">
      <alignment horizontal="right" vertical="center" wrapText="1"/>
    </xf>
    <xf numFmtId="1" fontId="28" fillId="0" borderId="157" xfId="0" applyNumberFormat="1" applyFont="1" applyBorder="1" applyAlignment="1">
      <alignment horizontal="left" vertical="center" wrapText="1"/>
    </xf>
    <xf numFmtId="0" fontId="28" fillId="0" borderId="157" xfId="0" applyFont="1" applyBorder="1" applyAlignment="1">
      <alignment horizontal="center" vertical="center" wrapText="1"/>
    </xf>
    <xf numFmtId="3" fontId="28" fillId="0" borderId="157" xfId="0" applyNumberFormat="1" applyFont="1" applyBorder="1" applyAlignment="1">
      <alignment horizontal="right" vertical="center"/>
    </xf>
    <xf numFmtId="3" fontId="29" fillId="0" borderId="157" xfId="0" applyNumberFormat="1" applyFont="1" applyBorder="1" applyAlignment="1">
      <alignment horizontal="right" vertical="center"/>
    </xf>
    <xf numFmtId="3" fontId="29" fillId="0" borderId="157" xfId="0" applyNumberFormat="1" applyFont="1" applyBorder="1" applyAlignment="1">
      <alignment vertical="center"/>
    </xf>
    <xf numFmtId="3" fontId="28" fillId="0" borderId="157" xfId="0" applyNumberFormat="1" applyFont="1" applyBorder="1" applyAlignment="1">
      <alignment vertical="center"/>
    </xf>
    <xf numFmtId="0" fontId="28" fillId="0" borderId="158" xfId="0" applyFont="1" applyBorder="1" applyAlignment="1">
      <alignment vertical="center"/>
    </xf>
    <xf numFmtId="3" fontId="29" fillId="0" borderId="136" xfId="0" applyNumberFormat="1" applyFont="1" applyBorder="1" applyAlignment="1">
      <alignment horizontal="right"/>
    </xf>
    <xf numFmtId="3" fontId="29" fillId="0" borderId="136" xfId="0" applyNumberFormat="1" applyFont="1" applyBorder="1"/>
    <xf numFmtId="3" fontId="29" fillId="0" borderId="152" xfId="0" applyNumberFormat="1" applyFont="1" applyBorder="1"/>
    <xf numFmtId="0" fontId="29" fillId="0" borderId="183" xfId="0" applyFont="1" applyBorder="1"/>
    <xf numFmtId="0" fontId="29" fillId="0" borderId="166" xfId="0" applyFont="1" applyBorder="1"/>
    <xf numFmtId="0" fontId="29" fillId="0" borderId="166" xfId="0" applyFont="1" applyBorder="1" applyAlignment="1">
      <alignment horizontal="left"/>
    </xf>
    <xf numFmtId="1" fontId="28" fillId="0" borderId="166" xfId="0" applyNumberFormat="1" applyFont="1" applyBorder="1" applyAlignment="1">
      <alignment vertical="center" wrapText="1"/>
    </xf>
    <xf numFmtId="3" fontId="29" fillId="0" borderId="166" xfId="0" applyNumberFormat="1" applyFont="1" applyBorder="1" applyAlignment="1">
      <alignment horizontal="right"/>
    </xf>
    <xf numFmtId="3" fontId="29" fillId="0" borderId="156" xfId="0" applyNumberFormat="1" applyFont="1" applyBorder="1" applyAlignment="1">
      <alignment horizontal="right"/>
    </xf>
    <xf numFmtId="3" fontId="29" fillId="0" borderId="184" xfId="0" applyNumberFormat="1" applyFont="1" applyBorder="1" applyAlignment="1">
      <alignment horizontal="right"/>
    </xf>
    <xf numFmtId="0" fontId="30" fillId="0" borderId="0" xfId="0" applyFont="1" applyBorder="1"/>
    <xf numFmtId="0" fontId="28" fillId="0" borderId="0" xfId="3" applyFont="1" applyBorder="1"/>
    <xf numFmtId="0" fontId="28" fillId="0" borderId="0" xfId="0" applyFont="1" applyBorder="1"/>
    <xf numFmtId="0" fontId="28" fillId="0" borderId="0" xfId="0" applyFont="1" applyBorder="1" applyAlignment="1">
      <alignment vertical="center"/>
    </xf>
    <xf numFmtId="172" fontId="9" fillId="0" borderId="0" xfId="0" applyNumberFormat="1" applyFont="1" applyFill="1"/>
    <xf numFmtId="172" fontId="9" fillId="0" borderId="0" xfId="0" applyNumberFormat="1" applyFont="1" applyFill="1" applyAlignment="1">
      <alignment horizontal="left" vertical="center" wrapText="1"/>
    </xf>
    <xf numFmtId="172" fontId="9" fillId="0" borderId="0" xfId="0" applyNumberFormat="1" applyFont="1"/>
    <xf numFmtId="172" fontId="9" fillId="0" borderId="136" xfId="4" applyNumberFormat="1" applyFont="1" applyFill="1" applyBorder="1" applyAlignment="1">
      <alignment vertical="center"/>
    </xf>
    <xf numFmtId="172" fontId="9" fillId="0" borderId="124" xfId="4" applyNumberFormat="1" applyFont="1" applyFill="1" applyBorder="1" applyAlignment="1">
      <alignment vertical="center"/>
    </xf>
    <xf numFmtId="172" fontId="9" fillId="0" borderId="157" xfId="4" applyNumberFormat="1" applyFont="1" applyFill="1" applyBorder="1" applyAlignment="1">
      <alignment vertical="center"/>
    </xf>
    <xf numFmtId="172" fontId="9" fillId="0" borderId="158" xfId="4" applyNumberFormat="1" applyFont="1" applyFill="1" applyBorder="1" applyAlignment="1">
      <alignment vertical="center"/>
    </xf>
    <xf numFmtId="172" fontId="9" fillId="0" borderId="137" xfId="4" applyNumberFormat="1" applyFont="1" applyFill="1" applyBorder="1" applyAlignment="1">
      <alignment vertical="center"/>
    </xf>
    <xf numFmtId="172" fontId="9" fillId="0" borderId="155" xfId="4" applyNumberFormat="1" applyFont="1" applyFill="1" applyBorder="1" applyAlignment="1">
      <alignment vertical="center"/>
    </xf>
    <xf numFmtId="172" fontId="12" fillId="0" borderId="124" xfId="4" applyNumberFormat="1" applyFont="1" applyFill="1" applyBorder="1" applyAlignment="1">
      <alignment vertical="center"/>
    </xf>
    <xf numFmtId="0" fontId="9" fillId="0" borderId="92" xfId="0" applyFont="1" applyBorder="1"/>
    <xf numFmtId="49" fontId="9" fillId="0" borderId="136" xfId="0" applyNumberFormat="1" applyFont="1" applyFill="1" applyBorder="1" applyAlignment="1">
      <alignment horizontal="center" vertical="center" wrapText="1"/>
    </xf>
    <xf numFmtId="49" fontId="9" fillId="0" borderId="124" xfId="0" applyNumberFormat="1" applyFont="1" applyFill="1" applyBorder="1" applyAlignment="1">
      <alignment horizontal="center" vertical="center" wrapText="1"/>
    </xf>
    <xf numFmtId="49" fontId="9" fillId="0" borderId="157" xfId="0" applyNumberFormat="1" applyFont="1" applyFill="1" applyBorder="1" applyAlignment="1">
      <alignment horizontal="center" vertical="center" wrapText="1"/>
    </xf>
    <xf numFmtId="3" fontId="12" fillId="0" borderId="166" xfId="8" applyNumberFormat="1" applyFont="1" applyBorder="1"/>
    <xf numFmtId="172" fontId="12" fillId="12" borderId="124" xfId="4" applyNumberFormat="1" applyFont="1" applyFill="1" applyBorder="1" applyAlignment="1">
      <alignment vertical="center"/>
    </xf>
    <xf numFmtId="3" fontId="9" fillId="0" borderId="0" xfId="0" applyNumberFormat="1" applyFont="1"/>
    <xf numFmtId="0" fontId="9" fillId="0" borderId="136" xfId="0" applyFont="1" applyFill="1" applyBorder="1" applyAlignment="1">
      <alignment horizontal="center" vertical="center" textRotation="90" wrapText="1"/>
    </xf>
    <xf numFmtId="0" fontId="9" fillId="0" borderId="124" xfId="0" applyFont="1" applyFill="1" applyBorder="1" applyAlignment="1">
      <alignment horizontal="center" vertical="center" textRotation="90" wrapText="1"/>
    </xf>
    <xf numFmtId="0" fontId="12" fillId="0" borderId="124" xfId="0" applyFont="1" applyFill="1" applyBorder="1" applyAlignment="1">
      <alignment horizontal="center" vertical="center" textRotation="90" wrapText="1"/>
    </xf>
    <xf numFmtId="0" fontId="9" fillId="0" borderId="157" xfId="0" applyFont="1" applyFill="1" applyBorder="1" applyAlignment="1">
      <alignment horizontal="center" vertical="center" textRotation="90" wrapText="1"/>
    </xf>
    <xf numFmtId="0" fontId="12" fillId="0" borderId="157" xfId="0" applyFont="1" applyFill="1" applyBorder="1" applyAlignment="1">
      <alignment horizontal="center" vertical="center" textRotation="90" wrapText="1"/>
    </xf>
    <xf numFmtId="49" fontId="9" fillId="0" borderId="124" xfId="0" applyNumberFormat="1" applyFont="1" applyFill="1" applyBorder="1" applyAlignment="1">
      <alignment horizontal="center" vertical="center" textRotation="90" wrapText="1"/>
    </xf>
    <xf numFmtId="172" fontId="12" fillId="0" borderId="157" xfId="4" applyNumberFormat="1" applyFont="1" applyFill="1" applyBorder="1" applyAlignment="1">
      <alignment vertical="center"/>
    </xf>
    <xf numFmtId="0" fontId="9" fillId="0" borderId="124" xfId="7" applyFont="1" applyFill="1" applyBorder="1" applyAlignment="1">
      <alignment horizontal="justify" vertical="center" wrapText="1"/>
    </xf>
    <xf numFmtId="0" fontId="12" fillId="0" borderId="134" xfId="0" applyFont="1" applyFill="1" applyBorder="1" applyAlignment="1">
      <alignment horizontal="center" vertical="center" textRotation="90" wrapText="1"/>
    </xf>
    <xf numFmtId="0" fontId="9" fillId="0" borderId="124" xfId="0" applyFont="1" applyFill="1" applyBorder="1" applyAlignment="1">
      <alignment vertical="center" textRotation="90" wrapText="1"/>
    </xf>
    <xf numFmtId="0" fontId="9" fillId="0" borderId="0" xfId="0" applyFont="1" applyFill="1" applyAlignment="1">
      <alignment horizontal="center" vertical="center" wrapText="1"/>
    </xf>
    <xf numFmtId="165" fontId="9" fillId="0" borderId="0" xfId="1" applyNumberFormat="1" applyFont="1" applyFill="1" applyAlignment="1">
      <alignment vertical="center"/>
    </xf>
    <xf numFmtId="165" fontId="9" fillId="0" borderId="0" xfId="1" applyNumberFormat="1" applyFont="1" applyFill="1" applyBorder="1" applyAlignment="1">
      <alignment vertical="center"/>
    </xf>
    <xf numFmtId="0" fontId="9" fillId="0" borderId="0" xfId="7" applyFont="1"/>
    <xf numFmtId="165" fontId="9" fillId="0" borderId="0" xfId="1" applyNumberFormat="1" applyFont="1" applyAlignment="1">
      <alignment vertical="center"/>
    </xf>
    <xf numFmtId="165" fontId="12" fillId="0" borderId="0" xfId="1" applyNumberFormat="1" applyFont="1" applyFill="1" applyAlignment="1">
      <alignment horizontal="left" vertical="center" wrapText="1"/>
    </xf>
    <xf numFmtId="165" fontId="12" fillId="0" borderId="0" xfId="1" applyNumberFormat="1" applyFont="1" applyFill="1" applyAlignment="1">
      <alignment vertical="center" wrapText="1"/>
    </xf>
    <xf numFmtId="165" fontId="12" fillId="0" borderId="147" xfId="1" applyNumberFormat="1" applyFont="1" applyFill="1" applyBorder="1" applyAlignment="1">
      <alignment horizontal="center" vertical="center" textRotation="90" wrapText="1"/>
    </xf>
    <xf numFmtId="165" fontId="12" fillId="0" borderId="148" xfId="1" applyNumberFormat="1" applyFont="1" applyFill="1" applyBorder="1" applyAlignment="1">
      <alignment horizontal="center" vertical="center" textRotation="90" wrapText="1"/>
    </xf>
    <xf numFmtId="165" fontId="12" fillId="0" borderId="144" xfId="1" applyNumberFormat="1" applyFont="1" applyFill="1" applyBorder="1" applyAlignment="1">
      <alignment horizontal="center" vertical="center" textRotation="90" wrapText="1"/>
    </xf>
    <xf numFmtId="0" fontId="7" fillId="0" borderId="124" xfId="0" applyFont="1" applyBorder="1" applyAlignment="1">
      <alignment horizontal="center" vertical="center" wrapText="1"/>
    </xf>
    <xf numFmtId="165" fontId="12" fillId="0" borderId="136" xfId="1" applyNumberFormat="1" applyFont="1" applyFill="1" applyBorder="1" applyAlignment="1">
      <alignment horizontal="right" vertical="center" wrapText="1"/>
    </xf>
    <xf numFmtId="0" fontId="9" fillId="10" borderId="124" xfId="0" applyFont="1" applyFill="1" applyBorder="1" applyAlignment="1">
      <alignment horizontal="center" vertical="center" wrapText="1"/>
    </xf>
    <xf numFmtId="0" fontId="8" fillId="0" borderId="124" xfId="0" applyFont="1" applyBorder="1" applyAlignment="1">
      <alignment horizontal="center" vertical="center" wrapText="1"/>
    </xf>
    <xf numFmtId="165" fontId="12" fillId="0" borderId="124" xfId="1" applyNumberFormat="1" applyFont="1" applyFill="1" applyBorder="1" applyAlignment="1">
      <alignment horizontal="right" vertical="center" wrapText="1"/>
    </xf>
    <xf numFmtId="165" fontId="12" fillId="0" borderId="150" xfId="1" applyNumberFormat="1" applyFont="1" applyFill="1" applyBorder="1" applyAlignment="1">
      <alignment vertical="center"/>
    </xf>
    <xf numFmtId="165" fontId="12" fillId="0" borderId="166" xfId="1" applyNumberFormat="1" applyFont="1" applyFill="1" applyBorder="1" applyAlignment="1">
      <alignment vertical="center"/>
    </xf>
    <xf numFmtId="165" fontId="12" fillId="0" borderId="156" xfId="1" applyNumberFormat="1" applyFont="1" applyFill="1" applyBorder="1" applyAlignment="1">
      <alignment vertical="center"/>
    </xf>
    <xf numFmtId="165" fontId="12" fillId="0" borderId="0" xfId="1" applyNumberFormat="1" applyFont="1" applyFill="1" applyBorder="1" applyAlignment="1">
      <alignment vertical="center"/>
    </xf>
    <xf numFmtId="166" fontId="9" fillId="0" borderId="124" xfId="0" applyNumberFormat="1" applyFont="1" applyBorder="1" applyAlignment="1">
      <alignment horizontal="center" vertical="center" wrapText="1"/>
    </xf>
    <xf numFmtId="166" fontId="7" fillId="0" borderId="124" xfId="0" applyNumberFormat="1" applyFont="1" applyBorder="1" applyAlignment="1">
      <alignment horizontal="center" vertical="center" wrapText="1"/>
    </xf>
    <xf numFmtId="0" fontId="7" fillId="5" borderId="135" xfId="0" applyFont="1" applyFill="1" applyBorder="1" applyAlignment="1">
      <alignment horizontal="center" vertical="center" wrapText="1"/>
    </xf>
    <xf numFmtId="0" fontId="7" fillId="5" borderId="136" xfId="0" applyFont="1" applyFill="1" applyBorder="1" applyAlignment="1">
      <alignment horizontal="center" vertical="center" wrapText="1"/>
    </xf>
    <xf numFmtId="0" fontId="7" fillId="0" borderId="136" xfId="0" applyFont="1" applyBorder="1" applyAlignment="1">
      <alignment horizontal="center" vertical="center" wrapText="1"/>
    </xf>
    <xf numFmtId="0" fontId="7" fillId="5" borderId="157" xfId="0" applyFont="1" applyFill="1" applyBorder="1" applyAlignment="1">
      <alignment horizontal="center" vertical="center" wrapText="1"/>
    </xf>
    <xf numFmtId="0" fontId="9" fillId="10" borderId="157" xfId="0" applyFont="1" applyFill="1" applyBorder="1" applyAlignment="1">
      <alignment horizontal="center" vertical="center" wrapText="1"/>
    </xf>
    <xf numFmtId="0" fontId="7" fillId="0" borderId="157" xfId="0" applyFont="1" applyBorder="1" applyAlignment="1">
      <alignment horizontal="center" vertical="center" wrapText="1"/>
    </xf>
    <xf numFmtId="165" fontId="12" fillId="0" borderId="157" xfId="1" applyNumberFormat="1" applyFont="1" applyFill="1" applyBorder="1" applyAlignment="1">
      <alignment horizontal="right" vertical="center" wrapText="1"/>
    </xf>
    <xf numFmtId="175" fontId="9" fillId="5" borderId="124" xfId="0" applyNumberFormat="1" applyFont="1" applyFill="1" applyBorder="1" applyAlignment="1">
      <alignment horizontal="right" vertical="center" textRotation="90" wrapText="1"/>
    </xf>
    <xf numFmtId="175" fontId="8" fillId="5" borderId="124" xfId="0" applyNumberFormat="1" applyFont="1" applyFill="1" applyBorder="1" applyAlignment="1">
      <alignment horizontal="right" vertical="center"/>
    </xf>
    <xf numFmtId="175" fontId="9" fillId="5" borderId="124" xfId="0" applyNumberFormat="1" applyFont="1" applyFill="1" applyBorder="1" applyAlignment="1">
      <alignment horizontal="right" vertical="center" wrapText="1"/>
    </xf>
    <xf numFmtId="175" fontId="9" fillId="5" borderId="124" xfId="0" applyNumberFormat="1" applyFont="1" applyFill="1" applyBorder="1" applyAlignment="1">
      <alignment horizontal="right" vertical="center"/>
    </xf>
    <xf numFmtId="175" fontId="9" fillId="5" borderId="124" xfId="0" applyNumberFormat="1" applyFont="1" applyFill="1" applyBorder="1"/>
    <xf numFmtId="3" fontId="7" fillId="5" borderId="124" xfId="0" applyNumberFormat="1" applyFont="1" applyFill="1" applyBorder="1" applyAlignment="1">
      <alignment horizontal="center"/>
    </xf>
    <xf numFmtId="0" fontId="9" fillId="5" borderId="0" xfId="0" applyFont="1" applyFill="1" applyBorder="1"/>
    <xf numFmtId="0" fontId="9" fillId="0" borderId="0" xfId="7" applyFont="1" applyFill="1"/>
    <xf numFmtId="0" fontId="9" fillId="5" borderId="0" xfId="7" applyFont="1" applyFill="1"/>
    <xf numFmtId="0" fontId="12" fillId="5" borderId="147" xfId="0" applyFont="1" applyFill="1" applyBorder="1" applyAlignment="1">
      <alignment horizontal="center" vertical="center" textRotation="90" wrapText="1"/>
    </xf>
    <xf numFmtId="1" fontId="9" fillId="5" borderId="124" xfId="2" applyNumberFormat="1" applyFont="1" applyFill="1" applyBorder="1" applyAlignment="1">
      <alignment vertical="center" wrapText="1"/>
    </xf>
    <xf numFmtId="1" fontId="9" fillId="5" borderId="124" xfId="0" applyNumberFormat="1" applyFont="1" applyFill="1" applyBorder="1" applyAlignment="1">
      <alignment horizontal="left" vertical="center" wrapText="1"/>
    </xf>
    <xf numFmtId="0" fontId="12" fillId="5" borderId="117" xfId="0" applyFont="1" applyFill="1" applyBorder="1" applyAlignment="1">
      <alignment horizontal="center" vertical="center" textRotation="90" wrapText="1"/>
    </xf>
    <xf numFmtId="0" fontId="12" fillId="5" borderId="144" xfId="0" applyFont="1" applyFill="1" applyBorder="1" applyAlignment="1">
      <alignment horizontal="center" vertical="center" textRotation="90" wrapText="1"/>
    </xf>
    <xf numFmtId="49" fontId="12" fillId="5" borderId="120" xfId="0" applyNumberFormat="1" applyFont="1" applyFill="1" applyBorder="1" applyAlignment="1">
      <alignment horizontal="center" vertical="center" textRotation="90" wrapText="1"/>
    </xf>
    <xf numFmtId="49" fontId="12" fillId="5" borderId="143" xfId="0" applyNumberFormat="1" applyFont="1" applyFill="1" applyBorder="1" applyAlignment="1">
      <alignment horizontal="center" vertical="center" textRotation="90" wrapText="1"/>
    </xf>
    <xf numFmtId="49" fontId="12" fillId="5" borderId="118" xfId="0" applyNumberFormat="1" applyFont="1" applyFill="1" applyBorder="1" applyAlignment="1">
      <alignment horizontal="center" vertical="center" textRotation="90" wrapText="1"/>
    </xf>
    <xf numFmtId="0" fontId="9" fillId="5" borderId="159" xfId="0" applyFont="1" applyFill="1" applyBorder="1" applyAlignment="1">
      <alignment vertical="center" wrapText="1"/>
    </xf>
    <xf numFmtId="0" fontId="7" fillId="5" borderId="124" xfId="0" applyFont="1" applyFill="1" applyBorder="1" applyAlignment="1">
      <alignment horizontal="left" vertical="center" wrapText="1"/>
    </xf>
    <xf numFmtId="0" fontId="7" fillId="5" borderId="124" xfId="0" applyFont="1" applyFill="1" applyBorder="1" applyAlignment="1">
      <alignment horizontal="center" wrapText="1"/>
    </xf>
    <xf numFmtId="0" fontId="7" fillId="5" borderId="124" xfId="0" applyFont="1" applyFill="1" applyBorder="1" applyAlignment="1">
      <alignment wrapText="1"/>
    </xf>
    <xf numFmtId="0" fontId="7" fillId="5" borderId="124" xfId="0" applyFont="1" applyFill="1" applyBorder="1" applyAlignment="1">
      <alignment horizontal="left" wrapText="1"/>
    </xf>
    <xf numFmtId="0" fontId="7" fillId="5" borderId="124" xfId="0" applyFont="1" applyFill="1" applyBorder="1" applyAlignment="1">
      <alignment horizontal="center"/>
    </xf>
    <xf numFmtId="0" fontId="9" fillId="5" borderId="124" xfId="0" applyFont="1" applyFill="1" applyBorder="1" applyAlignment="1">
      <alignment horizontal="left" vertical="center" wrapText="1"/>
    </xf>
    <xf numFmtId="0" fontId="9" fillId="5" borderId="124" xfId="0" applyFont="1" applyFill="1" applyBorder="1" applyAlignment="1">
      <alignment horizontal="left" wrapText="1"/>
    </xf>
    <xf numFmtId="175" fontId="9" fillId="5" borderId="0" xfId="0" applyNumberFormat="1" applyFont="1" applyFill="1" applyBorder="1"/>
    <xf numFmtId="0" fontId="12" fillId="5" borderId="0" xfId="0" applyFont="1" applyFill="1" applyBorder="1"/>
    <xf numFmtId="175" fontId="9" fillId="5" borderId="0" xfId="0" applyNumberFormat="1" applyFont="1" applyFill="1"/>
    <xf numFmtId="3" fontId="9" fillId="5" borderId="0" xfId="0" applyNumberFormat="1" applyFont="1" applyFill="1"/>
    <xf numFmtId="175" fontId="9" fillId="0" borderId="0" xfId="0" applyNumberFormat="1" applyFont="1" applyFill="1" applyBorder="1"/>
    <xf numFmtId="175" fontId="8" fillId="5" borderId="123" xfId="0" applyNumberFormat="1" applyFont="1" applyFill="1" applyBorder="1" applyAlignment="1">
      <alignment horizontal="right" vertical="center"/>
    </xf>
    <xf numFmtId="175" fontId="9" fillId="5" borderId="123" xfId="0" applyNumberFormat="1" applyFont="1" applyFill="1" applyBorder="1" applyAlignment="1">
      <alignment horizontal="right" vertical="center"/>
    </xf>
    <xf numFmtId="3" fontId="12" fillId="5" borderId="149" xfId="0" applyNumberFormat="1" applyFont="1" applyFill="1" applyBorder="1"/>
    <xf numFmtId="3" fontId="12" fillId="0" borderId="149" xfId="0" applyNumberFormat="1" applyFont="1" applyFill="1" applyBorder="1"/>
    <xf numFmtId="0" fontId="9" fillId="5" borderId="135" xfId="0" applyFont="1" applyFill="1" applyBorder="1" applyAlignment="1">
      <alignment vertical="center" wrapText="1"/>
    </xf>
    <xf numFmtId="1" fontId="9" fillId="5" borderId="136" xfId="2" applyNumberFormat="1" applyFont="1" applyFill="1" applyBorder="1" applyAlignment="1">
      <alignment vertical="center" wrapText="1"/>
    </xf>
    <xf numFmtId="0" fontId="7" fillId="5" borderId="136" xfId="0" applyFont="1" applyFill="1" applyBorder="1" applyAlignment="1">
      <alignment horizontal="left" vertical="center" wrapText="1"/>
    </xf>
    <xf numFmtId="1" fontId="9" fillId="5" borderId="136" xfId="0" applyNumberFormat="1" applyFont="1" applyFill="1" applyBorder="1" applyAlignment="1">
      <alignment horizontal="left" vertical="center" wrapText="1"/>
    </xf>
    <xf numFmtId="175" fontId="8" fillId="5" borderId="136" xfId="0" applyNumberFormat="1" applyFont="1" applyFill="1" applyBorder="1" applyAlignment="1">
      <alignment horizontal="right" vertical="center" wrapText="1"/>
    </xf>
    <xf numFmtId="175" fontId="9" fillId="5" borderId="136" xfId="0" applyNumberFormat="1" applyFont="1" applyFill="1" applyBorder="1" applyAlignment="1">
      <alignment horizontal="right" vertical="center" textRotation="90" wrapText="1"/>
    </xf>
    <xf numFmtId="175" fontId="8" fillId="5" borderId="137" xfId="0" applyNumberFormat="1" applyFont="1" applyFill="1" applyBorder="1" applyAlignment="1">
      <alignment horizontal="right" vertical="center"/>
    </xf>
    <xf numFmtId="175" fontId="9" fillId="5" borderId="155" xfId="0" applyNumberFormat="1" applyFont="1" applyFill="1" applyBorder="1" applyAlignment="1">
      <alignment horizontal="right" vertical="center"/>
    </xf>
    <xf numFmtId="0" fontId="9" fillId="5" borderId="160" xfId="0" applyFont="1" applyFill="1" applyBorder="1" applyAlignment="1">
      <alignment vertical="center" wrapText="1"/>
    </xf>
    <xf numFmtId="1" fontId="9" fillId="5" borderId="157" xfId="0" applyNumberFormat="1" applyFont="1" applyFill="1" applyBorder="1" applyAlignment="1">
      <alignment horizontal="right" vertical="center"/>
    </xf>
    <xf numFmtId="0" fontId="9" fillId="5" borderId="157" xfId="0" applyFont="1" applyFill="1" applyBorder="1" applyAlignment="1">
      <alignment vertical="center" wrapText="1"/>
    </xf>
    <xf numFmtId="1" fontId="9" fillId="5" borderId="157" xfId="0" applyNumberFormat="1" applyFont="1" applyFill="1" applyBorder="1" applyAlignment="1">
      <alignment vertical="center" wrapText="1"/>
    </xf>
    <xf numFmtId="3" fontId="7" fillId="5" borderId="157" xfId="0" applyNumberFormat="1" applyFont="1" applyFill="1" applyBorder="1" applyAlignment="1">
      <alignment horizontal="center"/>
    </xf>
    <xf numFmtId="175" fontId="9" fillId="5" borderId="157" xfId="0" applyNumberFormat="1" applyFont="1" applyFill="1" applyBorder="1" applyAlignment="1">
      <alignment horizontal="right" vertical="center" wrapText="1"/>
    </xf>
    <xf numFmtId="175" fontId="9" fillId="5" borderId="157" xfId="0" applyNumberFormat="1" applyFont="1" applyFill="1" applyBorder="1" applyAlignment="1">
      <alignment horizontal="right" vertical="center"/>
    </xf>
    <xf numFmtId="175" fontId="9" fillId="5" borderId="158" xfId="0" applyNumberFormat="1" applyFont="1" applyFill="1" applyBorder="1" applyAlignment="1">
      <alignment horizontal="right" vertical="center"/>
    </xf>
    <xf numFmtId="44" fontId="9" fillId="0" borderId="0" xfId="1" applyFont="1" applyFill="1"/>
    <xf numFmtId="165" fontId="9" fillId="0" borderId="0" xfId="0" applyNumberFormat="1" applyFont="1" applyFill="1" applyAlignment="1"/>
    <xf numFmtId="165" fontId="9" fillId="0" borderId="0" xfId="0" applyNumberFormat="1" applyFont="1" applyFill="1" applyAlignment="1">
      <alignment vertical="top"/>
    </xf>
    <xf numFmtId="165" fontId="9" fillId="0" borderId="0" xfId="0" applyNumberFormat="1" applyFont="1" applyFill="1" applyBorder="1"/>
    <xf numFmtId="165" fontId="9" fillId="0" borderId="0" xfId="0" applyNumberFormat="1" applyFont="1" applyFill="1" applyBorder="1" applyAlignment="1"/>
    <xf numFmtId="0" fontId="9" fillId="0" borderId="0" xfId="7" applyFont="1" applyAlignment="1"/>
    <xf numFmtId="0" fontId="9" fillId="0" borderId="0" xfId="0" applyFont="1" applyFill="1" applyAlignment="1">
      <alignment vertical="top"/>
    </xf>
    <xf numFmtId="0" fontId="9" fillId="0" borderId="0" xfId="0" applyFont="1" applyFill="1" applyBorder="1" applyAlignment="1"/>
    <xf numFmtId="44" fontId="12" fillId="0" borderId="0" xfId="1" applyFont="1" applyFill="1" applyAlignment="1">
      <alignment horizontal="left" vertical="center" wrapText="1"/>
    </xf>
    <xf numFmtId="0" fontId="12" fillId="0" borderId="0" xfId="0" applyFont="1" applyFill="1" applyAlignment="1">
      <alignment horizontal="left" vertical="top" wrapText="1"/>
    </xf>
    <xf numFmtId="0" fontId="12" fillId="0" borderId="147" xfId="0" applyFont="1" applyFill="1" applyBorder="1" applyAlignment="1">
      <alignment horizontal="center" vertical="center" wrapText="1"/>
    </xf>
    <xf numFmtId="0" fontId="12" fillId="0" borderId="148" xfId="0" applyFont="1" applyFill="1" applyBorder="1" applyAlignment="1">
      <alignment horizontal="center" vertical="center" wrapText="1"/>
    </xf>
    <xf numFmtId="0" fontId="12" fillId="0" borderId="144" xfId="0" applyFont="1" applyFill="1" applyBorder="1" applyAlignment="1">
      <alignment horizontal="center" vertical="center" wrapText="1"/>
    </xf>
    <xf numFmtId="165" fontId="12" fillId="0" borderId="124" xfId="1" applyNumberFormat="1" applyFont="1" applyFill="1" applyBorder="1" applyAlignment="1">
      <alignment horizontal="center" vertical="center" textRotation="90" wrapText="1"/>
    </xf>
    <xf numFmtId="165" fontId="12" fillId="0" borderId="124" xfId="1" applyNumberFormat="1" applyFont="1" applyFill="1" applyBorder="1" applyAlignment="1">
      <alignment horizontal="center" vertical="center" wrapText="1"/>
    </xf>
    <xf numFmtId="165" fontId="9" fillId="5" borderId="0" xfId="0" applyNumberFormat="1" applyFont="1" applyFill="1" applyBorder="1" applyAlignment="1"/>
    <xf numFmtId="0" fontId="9" fillId="14" borderId="0" xfId="0" applyFont="1" applyFill="1" applyBorder="1"/>
    <xf numFmtId="0" fontId="9" fillId="14" borderId="0" xfId="0" applyFont="1" applyFill="1"/>
    <xf numFmtId="0" fontId="9" fillId="15" borderId="0" xfId="0" applyFont="1" applyFill="1" applyBorder="1"/>
    <xf numFmtId="0" fontId="9" fillId="15" borderId="0" xfId="0" applyFont="1" applyFill="1"/>
    <xf numFmtId="165" fontId="9" fillId="5" borderId="0" xfId="0" applyNumberFormat="1" applyFont="1" applyFill="1" applyBorder="1"/>
    <xf numFmtId="49" fontId="12" fillId="0" borderId="124" xfId="0" applyNumberFormat="1" applyFont="1" applyFill="1" applyBorder="1" applyAlignment="1">
      <alignment horizontal="center" vertical="center" textRotation="90" wrapText="1"/>
    </xf>
    <xf numFmtId="175" fontId="12" fillId="0" borderId="124" xfId="0" applyNumberFormat="1" applyFont="1" applyFill="1" applyBorder="1" applyAlignment="1">
      <alignment horizontal="center" vertical="center" wrapText="1"/>
    </xf>
    <xf numFmtId="44" fontId="12" fillId="0" borderId="124" xfId="1" applyFont="1" applyFill="1" applyBorder="1" applyAlignment="1">
      <alignment horizontal="center" vertical="center" wrapText="1"/>
    </xf>
    <xf numFmtId="6" fontId="9" fillId="0" borderId="124" xfId="0" applyNumberFormat="1" applyFont="1" applyFill="1" applyBorder="1" applyAlignment="1">
      <alignment horizontal="center" vertical="center"/>
    </xf>
    <xf numFmtId="3" fontId="12" fillId="0" borderId="124" xfId="0" applyNumberFormat="1" applyFont="1" applyFill="1" applyBorder="1" applyAlignment="1">
      <alignment horizontal="center" vertical="center"/>
    </xf>
    <xf numFmtId="0" fontId="9" fillId="0" borderId="0" xfId="0" applyFont="1" applyFill="1" applyBorder="1" applyAlignment="1">
      <alignment horizont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0" fontId="9" fillId="5" borderId="0" xfId="0" applyFont="1" applyFill="1" applyBorder="1" applyAlignment="1">
      <alignment horizontal="center" vertical="center" wrapText="1"/>
    </xf>
    <xf numFmtId="44" fontId="12" fillId="11" borderId="0" xfId="1" applyFont="1" applyFill="1" applyBorder="1" applyAlignment="1">
      <alignment horizontal="center" vertical="center" wrapText="1"/>
    </xf>
    <xf numFmtId="0" fontId="12" fillId="5" borderId="0" xfId="0" applyFont="1" applyFill="1" applyBorder="1" applyAlignment="1">
      <alignment horizontal="center" vertical="center"/>
    </xf>
    <xf numFmtId="3" fontId="12" fillId="5" borderId="0" xfId="0" applyNumberFormat="1" applyFont="1" applyFill="1" applyBorder="1" applyAlignment="1">
      <alignment horizontal="center" vertical="top"/>
    </xf>
    <xf numFmtId="0" fontId="9" fillId="5" borderId="0" xfId="0" applyFont="1" applyFill="1" applyBorder="1" applyAlignment="1">
      <alignment horizontal="center" vertical="center"/>
    </xf>
    <xf numFmtId="164" fontId="7" fillId="5" borderId="0" xfId="0" applyNumberFormat="1" applyFont="1" applyFill="1" applyBorder="1" applyAlignment="1">
      <alignment wrapText="1"/>
    </xf>
    <xf numFmtId="44" fontId="9" fillId="0" borderId="0" xfId="1" applyFont="1" applyFill="1" applyAlignment="1">
      <alignment vertical="top"/>
    </xf>
    <xf numFmtId="44" fontId="9" fillId="5" borderId="0" xfId="1" applyFont="1" applyFill="1"/>
    <xf numFmtId="44" fontId="7" fillId="0" borderId="0" xfId="1" applyFont="1"/>
    <xf numFmtId="44" fontId="7" fillId="0" borderId="0" xfId="1" applyFont="1" applyAlignment="1">
      <alignment vertical="top"/>
    </xf>
    <xf numFmtId="165" fontId="9" fillId="0" borderId="124" xfId="0" applyNumberFormat="1" applyFont="1" applyFill="1" applyBorder="1" applyAlignment="1"/>
    <xf numFmtId="165" fontId="7" fillId="0" borderId="124" xfId="1" applyNumberFormat="1" applyFont="1" applyFill="1" applyBorder="1" applyAlignment="1">
      <alignment vertical="center" wrapText="1"/>
    </xf>
    <xf numFmtId="164" fontId="7" fillId="0" borderId="124" xfId="0" applyNumberFormat="1" applyFont="1" applyFill="1" applyBorder="1" applyAlignment="1">
      <alignment wrapText="1"/>
    </xf>
    <xf numFmtId="44" fontId="5" fillId="0" borderId="124" xfId="0" applyNumberFormat="1" applyFont="1" applyFill="1" applyBorder="1"/>
    <xf numFmtId="44" fontId="5" fillId="0" borderId="124" xfId="0" applyNumberFormat="1" applyFont="1" applyFill="1" applyBorder="1" applyAlignment="1">
      <alignment wrapText="1"/>
    </xf>
    <xf numFmtId="44" fontId="7" fillId="0" borderId="124" xfId="0" applyNumberFormat="1" applyFont="1" applyFill="1" applyBorder="1"/>
    <xf numFmtId="0" fontId="12" fillId="0" borderId="124" xfId="0" applyFont="1" applyFill="1" applyBorder="1" applyAlignment="1">
      <alignment horizontal="center" vertical="center" wrapText="1"/>
    </xf>
    <xf numFmtId="44" fontId="5" fillId="0" borderId="124" xfId="0" applyNumberFormat="1" applyFont="1" applyFill="1" applyBorder="1" applyAlignment="1">
      <alignment vertical="top" wrapText="1"/>
    </xf>
    <xf numFmtId="49" fontId="12" fillId="0" borderId="124" xfId="0" applyNumberFormat="1" applyFont="1" applyFill="1" applyBorder="1" applyAlignment="1">
      <alignment horizontal="center" vertical="center" wrapText="1"/>
    </xf>
    <xf numFmtId="164" fontId="7" fillId="0" borderId="124" xfId="0" applyNumberFormat="1" applyFont="1" applyFill="1" applyBorder="1" applyAlignment="1">
      <alignment vertical="top" wrapText="1"/>
    </xf>
    <xf numFmtId="165" fontId="9" fillId="0" borderId="124" xfId="0" applyNumberFormat="1" applyFont="1" applyFill="1" applyBorder="1" applyAlignment="1">
      <alignment vertical="top"/>
    </xf>
    <xf numFmtId="165" fontId="12" fillId="0" borderId="124" xfId="1" applyNumberFormat="1" applyFont="1" applyFill="1" applyBorder="1" applyAlignment="1">
      <alignment horizontal="center" vertical="top" wrapText="1"/>
    </xf>
    <xf numFmtId="165" fontId="12" fillId="0" borderId="124" xfId="0" applyNumberFormat="1" applyFont="1" applyFill="1" applyBorder="1" applyAlignment="1">
      <alignment horizontal="center" vertical="center" textRotation="90" wrapText="1"/>
    </xf>
    <xf numFmtId="0" fontId="12" fillId="0" borderId="124" xfId="0" applyFont="1" applyFill="1" applyBorder="1" applyAlignment="1">
      <alignment horizontal="center" vertical="top" wrapText="1"/>
    </xf>
    <xf numFmtId="44" fontId="9" fillId="0" borderId="124" xfId="1" applyFont="1" applyFill="1" applyBorder="1" applyAlignment="1">
      <alignment wrapText="1"/>
    </xf>
    <xf numFmtId="164" fontId="5" fillId="0" borderId="124" xfId="0" applyNumberFormat="1" applyFont="1" applyFill="1" applyBorder="1" applyAlignment="1">
      <alignment wrapText="1"/>
    </xf>
    <xf numFmtId="165" fontId="9" fillId="0" borderId="124" xfId="1" applyNumberFormat="1" applyFont="1" applyFill="1" applyBorder="1" applyAlignment="1">
      <alignment wrapText="1"/>
    </xf>
    <xf numFmtId="164" fontId="7" fillId="0" borderId="124" xfId="0" applyNumberFormat="1" applyFont="1" applyFill="1" applyBorder="1" applyAlignment="1">
      <alignment horizontal="center" vertical="center" wrapText="1"/>
    </xf>
    <xf numFmtId="165" fontId="12" fillId="0" borderId="136" xfId="1" applyNumberFormat="1" applyFont="1" applyFill="1" applyBorder="1" applyAlignment="1">
      <alignment horizontal="center" vertical="center" textRotation="90" wrapText="1"/>
    </xf>
    <xf numFmtId="165" fontId="7" fillId="0" borderId="136" xfId="1" applyNumberFormat="1" applyFont="1" applyFill="1" applyBorder="1" applyAlignment="1">
      <alignment vertical="center" wrapText="1"/>
    </xf>
    <xf numFmtId="165" fontId="9" fillId="0" borderId="136" xfId="0" applyNumberFormat="1" applyFont="1" applyFill="1" applyBorder="1" applyAlignment="1"/>
    <xf numFmtId="165" fontId="12" fillId="0" borderId="136" xfId="1" applyNumberFormat="1" applyFont="1" applyFill="1" applyBorder="1" applyAlignment="1">
      <alignment horizontal="center" vertical="center" wrapText="1"/>
    </xf>
    <xf numFmtId="164" fontId="7" fillId="0" borderId="136" xfId="0" applyNumberFormat="1" applyFont="1" applyFill="1" applyBorder="1" applyAlignment="1">
      <alignment wrapText="1"/>
    </xf>
    <xf numFmtId="165" fontId="12" fillId="0" borderId="137" xfId="1" applyNumberFormat="1" applyFont="1" applyFill="1" applyBorder="1" applyAlignment="1">
      <alignment horizontal="center" vertical="center" textRotation="90" wrapText="1"/>
    </xf>
    <xf numFmtId="165" fontId="12" fillId="0" borderId="155" xfId="1" applyNumberFormat="1" applyFont="1" applyFill="1" applyBorder="1" applyAlignment="1">
      <alignment horizontal="center" vertical="center" textRotation="90" wrapText="1"/>
    </xf>
    <xf numFmtId="49" fontId="12" fillId="0" borderId="155" xfId="0" applyNumberFormat="1" applyFont="1" applyFill="1" applyBorder="1" applyAlignment="1">
      <alignment horizontal="center" vertical="center" textRotation="90" wrapText="1"/>
    </xf>
    <xf numFmtId="165" fontId="9" fillId="0" borderId="155" xfId="0" applyNumberFormat="1" applyFont="1" applyFill="1" applyBorder="1"/>
    <xf numFmtId="6" fontId="9" fillId="0" borderId="155" xfId="0" applyNumberFormat="1" applyFont="1" applyFill="1" applyBorder="1" applyAlignment="1">
      <alignment horizontal="center" vertical="center"/>
    </xf>
    <xf numFmtId="0" fontId="9" fillId="0" borderId="155" xfId="0" applyFont="1" applyFill="1" applyBorder="1" applyAlignment="1">
      <alignment horizontal="center" vertical="center"/>
    </xf>
    <xf numFmtId="3" fontId="12" fillId="0" borderId="155" xfId="0" applyNumberFormat="1" applyFont="1" applyFill="1" applyBorder="1" applyAlignment="1">
      <alignment horizontal="center" vertical="center"/>
    </xf>
    <xf numFmtId="0" fontId="12" fillId="0" borderId="157" xfId="0" applyFont="1" applyFill="1" applyBorder="1" applyAlignment="1">
      <alignment horizontal="center" vertical="center"/>
    </xf>
    <xf numFmtId="44" fontId="5" fillId="0" borderId="157" xfId="0" applyNumberFormat="1" applyFont="1" applyFill="1" applyBorder="1" applyAlignment="1">
      <alignment wrapText="1"/>
    </xf>
    <xf numFmtId="0" fontId="9" fillId="0" borderId="157" xfId="0" applyFont="1" applyFill="1" applyBorder="1" applyAlignment="1">
      <alignment horizontal="center" vertical="center"/>
    </xf>
    <xf numFmtId="164" fontId="7" fillId="0" borderId="157" xfId="0" applyNumberFormat="1" applyFont="1" applyFill="1" applyBorder="1" applyAlignment="1">
      <alignment wrapText="1"/>
    </xf>
    <xf numFmtId="44" fontId="5" fillId="0" borderId="157" xfId="0" applyNumberFormat="1" applyFont="1" applyFill="1" applyBorder="1"/>
    <xf numFmtId="0" fontId="9" fillId="0" borderId="158" xfId="0" applyFont="1" applyFill="1" applyBorder="1" applyAlignment="1">
      <alignment horizontal="center" vertical="center"/>
    </xf>
    <xf numFmtId="44" fontId="9" fillId="0" borderId="128" xfId="1" applyFont="1" applyFill="1" applyBorder="1"/>
    <xf numFmtId="44" fontId="9" fillId="0" borderId="129" xfId="1" applyFont="1" applyFill="1" applyBorder="1"/>
    <xf numFmtId="44" fontId="9" fillId="0" borderId="129" xfId="1" applyFont="1" applyFill="1" applyBorder="1" applyAlignment="1">
      <alignment vertical="top"/>
    </xf>
    <xf numFmtId="44" fontId="9" fillId="5" borderId="129" xfId="1" applyFont="1" applyFill="1" applyBorder="1"/>
    <xf numFmtId="44" fontId="9" fillId="5" borderId="130" xfId="1" applyFont="1" applyFill="1" applyBorder="1"/>
    <xf numFmtId="0" fontId="9" fillId="0" borderId="135" xfId="0" applyFont="1" applyBorder="1" applyAlignment="1">
      <alignment horizontal="center" vertical="center" wrapText="1"/>
    </xf>
    <xf numFmtId="0" fontId="9" fillId="0" borderId="136" xfId="0" applyFont="1" applyBorder="1" applyAlignment="1">
      <alignment horizontal="center" vertical="center"/>
    </xf>
    <xf numFmtId="1" fontId="9" fillId="0" borderId="133" xfId="0" applyNumberFormat="1" applyFont="1" applyBorder="1" applyAlignment="1">
      <alignment horizontal="center" vertical="center" wrapText="1"/>
    </xf>
    <xf numFmtId="165" fontId="9" fillId="0" borderId="136" xfId="1" applyNumberFormat="1" applyFont="1" applyFill="1" applyBorder="1" applyAlignment="1">
      <alignment horizontal="center" vertical="center" wrapText="1"/>
    </xf>
    <xf numFmtId="0" fontId="9" fillId="0" borderId="152" xfId="0" applyFont="1" applyFill="1" applyBorder="1" applyAlignment="1">
      <alignment vertical="center" wrapText="1"/>
    </xf>
    <xf numFmtId="9" fontId="9" fillId="0" borderId="124" xfId="2" applyFont="1" applyFill="1" applyBorder="1" applyAlignment="1">
      <alignment vertical="center" wrapText="1"/>
    </xf>
    <xf numFmtId="0" fontId="9" fillId="0" borderId="121" xfId="0" applyFont="1" applyFill="1" applyBorder="1" applyAlignment="1">
      <alignment vertical="center" wrapText="1"/>
    </xf>
    <xf numFmtId="0" fontId="9" fillId="0" borderId="124" xfId="0" applyFont="1" applyFill="1" applyBorder="1" applyAlignment="1">
      <alignment horizontal="center"/>
    </xf>
    <xf numFmtId="0" fontId="9" fillId="0" borderId="121" xfId="0" applyFont="1" applyFill="1" applyBorder="1" applyAlignment="1">
      <alignment horizontal="center" vertical="center" wrapText="1"/>
    </xf>
    <xf numFmtId="9" fontId="9" fillId="0" borderId="157" xfId="2" applyFont="1" applyFill="1" applyBorder="1" applyAlignment="1">
      <alignment vertical="center" wrapText="1"/>
    </xf>
    <xf numFmtId="3" fontId="9" fillId="0" borderId="157" xfId="0" applyNumberFormat="1" applyFont="1" applyFill="1" applyBorder="1" applyAlignment="1">
      <alignment vertical="center" wrapText="1"/>
    </xf>
    <xf numFmtId="0" fontId="9" fillId="0" borderId="167" xfId="0" applyFont="1" applyFill="1" applyBorder="1" applyAlignment="1">
      <alignment vertical="center" wrapText="1"/>
    </xf>
    <xf numFmtId="44" fontId="9" fillId="0" borderId="136" xfId="1" applyFont="1" applyFill="1" applyBorder="1" applyAlignment="1">
      <alignment horizontal="center" vertical="center"/>
    </xf>
    <xf numFmtId="165" fontId="7" fillId="5" borderId="136" xfId="1" applyNumberFormat="1" applyFont="1" applyFill="1" applyBorder="1" applyAlignment="1">
      <alignment horizontal="center" vertical="center"/>
    </xf>
    <xf numFmtId="3" fontId="12" fillId="0" borderId="186" xfId="0" applyNumberFormat="1" applyFont="1" applyFill="1" applyBorder="1"/>
    <xf numFmtId="3" fontId="12" fillId="0" borderId="185" xfId="0" applyNumberFormat="1" applyFont="1" applyFill="1" applyBorder="1"/>
    <xf numFmtId="3" fontId="12" fillId="0" borderId="140" xfId="0" applyNumberFormat="1" applyFont="1" applyFill="1" applyBorder="1"/>
    <xf numFmtId="175" fontId="29" fillId="8" borderId="132" xfId="0" applyNumberFormat="1" applyFont="1" applyFill="1" applyBorder="1" applyAlignment="1">
      <alignment vertical="center" wrapText="1"/>
    </xf>
    <xf numFmtId="175" fontId="29" fillId="8" borderId="133" xfId="0" applyNumberFormat="1" applyFont="1" applyFill="1" applyBorder="1" applyAlignment="1">
      <alignment vertical="center" wrapText="1"/>
    </xf>
    <xf numFmtId="175" fontId="29" fillId="8" borderId="134" xfId="0" applyNumberFormat="1" applyFont="1" applyFill="1" applyBorder="1" applyAlignment="1">
      <alignment vertical="center" wrapText="1"/>
    </xf>
    <xf numFmtId="1" fontId="1" fillId="0" borderId="136" xfId="0" applyNumberFormat="1" applyFont="1" applyBorder="1" applyAlignment="1">
      <alignment horizontal="center" vertical="center"/>
    </xf>
    <xf numFmtId="175" fontId="1" fillId="0" borderId="136" xfId="0" applyNumberFormat="1" applyFont="1" applyBorder="1" applyAlignment="1">
      <alignment horizontal="center" vertical="center" wrapText="1"/>
    </xf>
    <xf numFmtId="1" fontId="1" fillId="0" borderId="124" xfId="0" applyNumberFormat="1" applyFont="1" applyBorder="1" applyAlignment="1">
      <alignment horizontal="center" vertical="center"/>
    </xf>
    <xf numFmtId="175" fontId="1" fillId="0" borderId="124" xfId="0" applyNumberFormat="1" applyFont="1" applyBorder="1" applyAlignment="1">
      <alignment horizontal="center" vertical="center" wrapText="1"/>
    </xf>
    <xf numFmtId="1" fontId="1" fillId="0" borderId="124" xfId="0" applyNumberFormat="1" applyFont="1" applyFill="1" applyBorder="1" applyAlignment="1">
      <alignment horizontal="center" vertical="center" wrapText="1"/>
    </xf>
    <xf numFmtId="0" fontId="1" fillId="0" borderId="124" xfId="0" applyFont="1" applyBorder="1" applyAlignment="1">
      <alignment horizontal="center" vertical="center" wrapText="1"/>
    </xf>
    <xf numFmtId="175" fontId="28" fillId="0" borderId="0" xfId="0" applyNumberFormat="1" applyFont="1" applyFill="1" applyBorder="1"/>
    <xf numFmtId="175" fontId="28" fillId="0" borderId="0" xfId="0" applyNumberFormat="1" applyFont="1" applyFill="1" applyAlignment="1">
      <alignment wrapText="1"/>
    </xf>
    <xf numFmtId="175" fontId="28" fillId="0" borderId="0" xfId="0" applyNumberFormat="1" applyFont="1" applyFill="1"/>
    <xf numFmtId="175" fontId="28" fillId="0" borderId="0" xfId="0" applyNumberFormat="1" applyFont="1" applyFill="1" applyAlignment="1">
      <alignment horizontal="center"/>
    </xf>
    <xf numFmtId="175" fontId="28" fillId="0" borderId="0" xfId="3" applyNumberFormat="1" applyFont="1"/>
    <xf numFmtId="175" fontId="29" fillId="0" borderId="0" xfId="0" applyNumberFormat="1" applyFont="1" applyFill="1" applyAlignment="1">
      <alignment horizontal="left" vertical="center" wrapText="1"/>
    </xf>
    <xf numFmtId="175" fontId="29" fillId="0" borderId="0" xfId="0" applyNumberFormat="1" applyFont="1" applyFill="1" applyAlignment="1">
      <alignment vertical="center" wrapText="1"/>
    </xf>
    <xf numFmtId="175" fontId="29" fillId="0" borderId="124" xfId="3" applyNumberFormat="1" applyFont="1" applyBorder="1" applyAlignment="1"/>
    <xf numFmtId="175" fontId="29" fillId="0" borderId="0" xfId="0" applyNumberFormat="1" applyFont="1" applyFill="1" applyAlignment="1">
      <alignment horizontal="center" vertical="center" wrapText="1"/>
    </xf>
    <xf numFmtId="175" fontId="29" fillId="6" borderId="139" xfId="0" applyNumberFormat="1" applyFont="1" applyFill="1" applyBorder="1" applyAlignment="1">
      <alignment vertical="center" wrapText="1"/>
    </xf>
    <xf numFmtId="175" fontId="29" fillId="6" borderId="141" xfId="0" applyNumberFormat="1" applyFont="1" applyFill="1" applyBorder="1" applyAlignment="1">
      <alignment vertical="center" wrapText="1"/>
    </xf>
    <xf numFmtId="175" fontId="29" fillId="6" borderId="140" xfId="0" applyNumberFormat="1" applyFont="1" applyFill="1" applyBorder="1" applyAlignment="1">
      <alignment vertical="center" wrapText="1"/>
    </xf>
    <xf numFmtId="175" fontId="29" fillId="0" borderId="147" xfId="0" applyNumberFormat="1" applyFont="1" applyFill="1" applyBorder="1" applyAlignment="1">
      <alignment horizontal="center" vertical="center" textRotation="90" wrapText="1"/>
    </xf>
    <xf numFmtId="175" fontId="29" fillId="0" borderId="148" xfId="0" applyNumberFormat="1" applyFont="1" applyFill="1" applyBorder="1" applyAlignment="1">
      <alignment horizontal="center" vertical="center" textRotation="90" wrapText="1"/>
    </xf>
    <xf numFmtId="175" fontId="29" fillId="0" borderId="144" xfId="0" applyNumberFormat="1" applyFont="1" applyFill="1" applyBorder="1" applyAlignment="1">
      <alignment horizontal="center" vertical="center" textRotation="90" wrapText="1"/>
    </xf>
    <xf numFmtId="175" fontId="28" fillId="0" borderId="0" xfId="0" applyNumberFormat="1" applyFont="1" applyFill="1" applyBorder="1" applyAlignment="1">
      <alignment horizontal="center" vertical="center"/>
    </xf>
    <xf numFmtId="175" fontId="28" fillId="0" borderId="136" xfId="0" applyNumberFormat="1" applyFont="1" applyFill="1" applyBorder="1" applyAlignment="1">
      <alignment horizontal="center" vertical="center" wrapText="1"/>
    </xf>
    <xf numFmtId="175" fontId="28" fillId="0" borderId="136" xfId="0" applyNumberFormat="1" applyFont="1" applyFill="1" applyBorder="1" applyAlignment="1">
      <alignment horizontal="center" vertical="center"/>
    </xf>
    <xf numFmtId="175" fontId="28" fillId="0" borderId="137" xfId="0" applyNumberFormat="1" applyFont="1" applyFill="1" applyBorder="1" applyAlignment="1">
      <alignment horizontal="center" vertical="center"/>
    </xf>
    <xf numFmtId="175" fontId="28" fillId="0" borderId="123" xfId="0" applyNumberFormat="1" applyFont="1" applyFill="1" applyBorder="1" applyAlignment="1">
      <alignment horizontal="center" vertical="center"/>
    </xf>
    <xf numFmtId="175" fontId="28" fillId="0" borderId="124" xfId="0" applyNumberFormat="1" applyFont="1" applyFill="1" applyBorder="1" applyAlignment="1">
      <alignment horizontal="center" vertical="center"/>
    </xf>
    <xf numFmtId="175" fontId="28" fillId="0" borderId="0" xfId="0" applyNumberFormat="1" applyFont="1" applyFill="1" applyAlignment="1">
      <alignment horizontal="center" vertical="center"/>
    </xf>
    <xf numFmtId="175" fontId="28" fillId="0" borderId="124" xfId="0" applyNumberFormat="1" applyFont="1" applyFill="1" applyBorder="1" applyAlignment="1">
      <alignment horizontal="center" vertical="center" wrapText="1"/>
    </xf>
    <xf numFmtId="175" fontId="28" fillId="0" borderId="155" xfId="0" applyNumberFormat="1" applyFont="1" applyFill="1" applyBorder="1" applyAlignment="1">
      <alignment horizontal="center" vertical="center"/>
    </xf>
    <xf numFmtId="175" fontId="28" fillId="0" borderId="123" xfId="0" applyNumberFormat="1" applyFont="1" applyFill="1" applyBorder="1"/>
    <xf numFmtId="175" fontId="28" fillId="0" borderId="124" xfId="0" applyNumberFormat="1" applyFont="1" applyFill="1" applyBorder="1"/>
    <xf numFmtId="175" fontId="28" fillId="0" borderId="157" xfId="0" applyNumberFormat="1" applyFont="1" applyFill="1" applyBorder="1" applyAlignment="1">
      <alignment horizontal="center" vertical="center"/>
    </xf>
    <xf numFmtId="175" fontId="28" fillId="0" borderId="158" xfId="0" applyNumberFormat="1" applyFont="1" applyFill="1" applyBorder="1" applyAlignment="1">
      <alignment horizontal="center" vertical="center"/>
    </xf>
    <xf numFmtId="1" fontId="28" fillId="0" borderId="124" xfId="0" applyNumberFormat="1" applyFont="1" applyFill="1" applyBorder="1" applyAlignment="1">
      <alignment horizontal="center" vertical="center" wrapText="1"/>
    </xf>
    <xf numFmtId="175" fontId="28" fillId="0" borderId="117" xfId="0" applyNumberFormat="1" applyFont="1" applyFill="1" applyBorder="1"/>
    <xf numFmtId="175" fontId="28" fillId="0" borderId="144" xfId="0" applyNumberFormat="1" applyFont="1" applyFill="1" applyBorder="1"/>
    <xf numFmtId="175" fontId="28" fillId="0" borderId="116" xfId="0" applyNumberFormat="1" applyFont="1" applyFill="1" applyBorder="1"/>
    <xf numFmtId="175" fontId="28" fillId="0" borderId="0" xfId="0" applyNumberFormat="1" applyFont="1" applyFill="1" applyBorder="1" applyAlignment="1">
      <alignment vertical="center"/>
    </xf>
    <xf numFmtId="175" fontId="28" fillId="0" borderId="124" xfId="0" applyNumberFormat="1" applyFont="1" applyBorder="1" applyAlignment="1">
      <alignment horizontal="center" vertical="center" wrapText="1"/>
    </xf>
    <xf numFmtId="175" fontId="28" fillId="0" borderId="123" xfId="0" applyNumberFormat="1" applyFont="1" applyBorder="1" applyAlignment="1">
      <alignment vertical="center" wrapText="1"/>
    </xf>
    <xf numFmtId="175" fontId="28" fillId="0" borderId="124" xfId="0" applyNumberFormat="1" applyFont="1" applyBorder="1" applyAlignment="1">
      <alignment vertical="center" wrapText="1"/>
    </xf>
    <xf numFmtId="175" fontId="28" fillId="0" borderId="0" xfId="0" applyNumberFormat="1" applyFont="1" applyFill="1" applyAlignment="1">
      <alignment vertical="center"/>
    </xf>
    <xf numFmtId="175" fontId="28" fillId="0" borderId="123" xfId="0" applyNumberFormat="1" applyFont="1" applyBorder="1" applyAlignment="1">
      <alignment wrapText="1"/>
    </xf>
    <xf numFmtId="175" fontId="28" fillId="0" borderId="124" xfId="0" applyNumberFormat="1" applyFont="1" applyBorder="1" applyAlignment="1">
      <alignment wrapText="1"/>
    </xf>
    <xf numFmtId="175" fontId="28" fillId="0" borderId="123" xfId="0" applyNumberFormat="1" applyFont="1" applyFill="1" applyBorder="1" applyAlignment="1">
      <alignment wrapText="1"/>
    </xf>
    <xf numFmtId="175" fontId="28" fillId="0" borderId="124" xfId="0" applyNumberFormat="1" applyFont="1" applyFill="1" applyBorder="1" applyAlignment="1">
      <alignment wrapText="1"/>
    </xf>
    <xf numFmtId="0" fontId="28" fillId="0" borderId="8" xfId="0" applyFont="1" applyFill="1" applyBorder="1" applyAlignment="1">
      <alignment horizontal="center" vertical="center"/>
    </xf>
    <xf numFmtId="0" fontId="28" fillId="0" borderId="187" xfId="0" applyFont="1" applyFill="1" applyBorder="1" applyAlignment="1">
      <alignment horizontal="center" vertical="center"/>
    </xf>
    <xf numFmtId="1" fontId="28" fillId="5" borderId="124" xfId="0" applyNumberFormat="1" applyFont="1" applyFill="1" applyBorder="1" applyAlignment="1">
      <alignment horizontal="center" vertical="center" wrapText="1"/>
    </xf>
    <xf numFmtId="1" fontId="28" fillId="5" borderId="124" xfId="0" applyNumberFormat="1" applyFont="1" applyFill="1" applyBorder="1" applyAlignment="1">
      <alignment vertical="center" wrapText="1"/>
    </xf>
    <xf numFmtId="0" fontId="28" fillId="5" borderId="124" xfId="0" applyFont="1" applyFill="1" applyBorder="1" applyAlignment="1">
      <alignment horizontal="center" vertical="center" wrapText="1"/>
    </xf>
    <xf numFmtId="0" fontId="28" fillId="0" borderId="8" xfId="0" applyFont="1" applyFill="1" applyBorder="1"/>
    <xf numFmtId="0" fontId="28" fillId="0" borderId="187" xfId="0" applyFont="1" applyFill="1" applyBorder="1"/>
    <xf numFmtId="1" fontId="28" fillId="5" borderId="157" xfId="0" applyNumberFormat="1" applyFont="1" applyFill="1" applyBorder="1" applyAlignment="1">
      <alignment horizontal="center" vertical="center" wrapText="1"/>
    </xf>
    <xf numFmtId="175" fontId="29" fillId="0" borderId="150" xfId="0" applyNumberFormat="1" applyFont="1" applyFill="1" applyBorder="1"/>
    <xf numFmtId="175" fontId="29" fillId="0" borderId="166" xfId="0" applyNumberFormat="1" applyFont="1" applyFill="1" applyBorder="1"/>
    <xf numFmtId="175" fontId="29" fillId="0" borderId="156" xfId="0" applyNumberFormat="1" applyFont="1" applyFill="1" applyBorder="1"/>
    <xf numFmtId="175" fontId="28" fillId="0" borderId="183" xfId="0" applyNumberFormat="1" applyFont="1" applyFill="1" applyBorder="1" applyAlignment="1">
      <alignment horizontal="center" vertical="center"/>
    </xf>
    <xf numFmtId="175" fontId="28" fillId="0" borderId="166" xfId="0" applyNumberFormat="1" applyFont="1" applyFill="1" applyBorder="1"/>
    <xf numFmtId="175" fontId="28" fillId="0" borderId="166" xfId="0" applyNumberFormat="1" applyFont="1" applyFill="1" applyBorder="1" applyAlignment="1">
      <alignment horizontal="center" vertical="center"/>
    </xf>
    <xf numFmtId="175" fontId="28" fillId="0" borderId="184" xfId="0" applyNumberFormat="1" applyFont="1" applyFill="1" applyBorder="1" applyAlignment="1">
      <alignment horizontal="center" vertical="center"/>
    </xf>
    <xf numFmtId="1" fontId="28" fillId="0" borderId="124" xfId="2" applyNumberFormat="1" applyFont="1" applyFill="1" applyBorder="1" applyAlignment="1">
      <alignment horizontal="center" vertical="center" wrapText="1"/>
    </xf>
    <xf numFmtId="175" fontId="28" fillId="0" borderId="124" xfId="0" applyNumberFormat="1" applyFont="1" applyFill="1" applyBorder="1" applyAlignment="1">
      <alignment vertical="center" wrapText="1"/>
    </xf>
    <xf numFmtId="1" fontId="1" fillId="0" borderId="124" xfId="0" applyNumberFormat="1" applyFont="1" applyBorder="1" applyAlignment="1">
      <alignment horizontal="center" vertical="center" wrapText="1"/>
    </xf>
    <xf numFmtId="0" fontId="28" fillId="0" borderId="124" xfId="2" applyNumberFormat="1" applyFont="1" applyFill="1" applyBorder="1" applyAlignment="1">
      <alignment horizontal="center" vertical="center" wrapText="1"/>
    </xf>
    <xf numFmtId="0" fontId="28" fillId="0" borderId="124" xfId="0" applyNumberFormat="1" applyFont="1" applyFill="1" applyBorder="1" applyAlignment="1">
      <alignment horizontal="center" vertical="center" wrapText="1"/>
    </xf>
    <xf numFmtId="175" fontId="1" fillId="0" borderId="124" xfId="0" applyNumberFormat="1" applyFont="1" applyBorder="1" applyAlignment="1">
      <alignment vertical="center" wrapText="1"/>
    </xf>
    <xf numFmtId="1" fontId="28" fillId="0" borderId="124" xfId="0" applyNumberFormat="1" applyFont="1" applyFill="1" applyBorder="1" applyAlignment="1">
      <alignment horizontal="center" vertical="center"/>
    </xf>
    <xf numFmtId="0" fontId="1" fillId="5" borderId="124" xfId="0" applyFont="1" applyFill="1" applyBorder="1" applyAlignment="1">
      <alignment horizontal="center" vertical="center" wrapText="1"/>
    </xf>
    <xf numFmtId="175" fontId="30" fillId="0" borderId="159" xfId="0" applyNumberFormat="1" applyFont="1" applyFill="1" applyBorder="1" applyAlignment="1">
      <alignment horizontal="center" vertical="center" wrapText="1"/>
    </xf>
    <xf numFmtId="0" fontId="1" fillId="0" borderId="157" xfId="0" applyFont="1" applyBorder="1" applyAlignment="1">
      <alignment horizontal="center" vertical="center" wrapText="1"/>
    </xf>
    <xf numFmtId="0" fontId="12" fillId="0" borderId="144" xfId="0" applyFont="1" applyFill="1" applyBorder="1" applyAlignment="1">
      <alignment horizontal="center" vertical="center" textRotation="90" wrapText="1"/>
    </xf>
    <xf numFmtId="0" fontId="9" fillId="0" borderId="124" xfId="0" applyFont="1" applyFill="1" applyBorder="1" applyAlignment="1">
      <alignment horizontal="center" vertical="center" wrapText="1"/>
    </xf>
    <xf numFmtId="0" fontId="9" fillId="0" borderId="157" xfId="0" applyFont="1" applyFill="1" applyBorder="1" applyAlignment="1">
      <alignment horizontal="center" vertical="center" wrapText="1"/>
    </xf>
    <xf numFmtId="0" fontId="12" fillId="0" borderId="147" xfId="0" applyFont="1" applyFill="1" applyBorder="1" applyAlignment="1">
      <alignment horizontal="center" vertical="center" textRotation="90" wrapText="1"/>
    </xf>
    <xf numFmtId="1" fontId="9" fillId="0" borderId="136" xfId="0" applyNumberFormat="1" applyFont="1" applyFill="1" applyBorder="1" applyAlignment="1">
      <alignment horizontal="center" vertical="center" wrapText="1"/>
    </xf>
    <xf numFmtId="1" fontId="9" fillId="0" borderId="124"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2" fillId="0" borderId="136" xfId="0" applyFont="1" applyFill="1" applyBorder="1" applyAlignment="1">
      <alignment horizontal="center" vertical="center" wrapText="1"/>
    </xf>
    <xf numFmtId="177" fontId="9" fillId="0" borderId="0" xfId="0" applyNumberFormat="1" applyFont="1" applyFill="1" applyAlignment="1">
      <alignment vertical="center"/>
    </xf>
    <xf numFmtId="0" fontId="12" fillId="0" borderId="0" xfId="0" applyFont="1" applyFill="1" applyAlignment="1">
      <alignment horizontal="center" vertical="center"/>
    </xf>
    <xf numFmtId="177" fontId="9" fillId="0" borderId="136" xfId="0" applyNumberFormat="1" applyFont="1" applyFill="1" applyBorder="1" applyAlignment="1">
      <alignment horizontal="right" vertical="center" wrapText="1"/>
    </xf>
    <xf numFmtId="3" fontId="9" fillId="0" borderId="136" xfId="0" applyNumberFormat="1" applyFont="1" applyFill="1" applyBorder="1" applyAlignment="1">
      <alignment vertical="center"/>
    </xf>
    <xf numFmtId="3" fontId="12" fillId="0" borderId="136" xfId="0" applyNumberFormat="1" applyFont="1" applyFill="1" applyBorder="1" applyAlignment="1">
      <alignment horizontal="center" vertical="center" wrapText="1"/>
    </xf>
    <xf numFmtId="0" fontId="9" fillId="0" borderId="136" xfId="0" applyFont="1" applyFill="1" applyBorder="1" applyAlignment="1">
      <alignment vertical="center"/>
    </xf>
    <xf numFmtId="0" fontId="9" fillId="0" borderId="137" xfId="0" applyFont="1" applyFill="1" applyBorder="1" applyAlignment="1">
      <alignment vertical="center"/>
    </xf>
    <xf numFmtId="177" fontId="9" fillId="0" borderId="124" xfId="0" applyNumberFormat="1" applyFont="1" applyFill="1" applyBorder="1" applyAlignment="1">
      <alignment horizontal="right" vertical="center" wrapText="1"/>
    </xf>
    <xf numFmtId="3" fontId="12" fillId="0" borderId="124" xfId="0" applyNumberFormat="1" applyFont="1" applyFill="1" applyBorder="1" applyAlignment="1">
      <alignment horizontal="center" vertical="center" wrapText="1"/>
    </xf>
    <xf numFmtId="0" fontId="9" fillId="0" borderId="155" xfId="0" applyFont="1" applyFill="1" applyBorder="1" applyAlignment="1">
      <alignment vertical="center"/>
    </xf>
    <xf numFmtId="3" fontId="9" fillId="0" borderId="124" xfId="0" applyNumberFormat="1" applyFont="1" applyFill="1" applyBorder="1" applyAlignment="1">
      <alignment vertical="center"/>
    </xf>
    <xf numFmtId="177" fontId="9" fillId="0" borderId="124" xfId="0" applyNumberFormat="1" applyFont="1" applyFill="1" applyBorder="1" applyAlignment="1">
      <alignment vertical="center"/>
    </xf>
    <xf numFmtId="3" fontId="9" fillId="0" borderId="124" xfId="0" applyNumberFormat="1" applyFont="1" applyFill="1" applyBorder="1" applyAlignment="1">
      <alignment horizontal="right" vertical="center"/>
    </xf>
    <xf numFmtId="1" fontId="9" fillId="0" borderId="124" xfId="5" applyNumberFormat="1" applyFont="1" applyFill="1" applyBorder="1" applyAlignment="1">
      <alignment horizontal="left" vertical="center" wrapText="1"/>
    </xf>
    <xf numFmtId="1" fontId="9" fillId="0" borderId="124" xfId="5" applyNumberFormat="1" applyFont="1" applyFill="1" applyBorder="1" applyAlignment="1">
      <alignment horizontal="center" vertical="center" wrapText="1"/>
    </xf>
    <xf numFmtId="177" fontId="9" fillId="0" borderId="124" xfId="0" applyNumberFormat="1" applyFont="1" applyFill="1" applyBorder="1" applyAlignment="1">
      <alignment horizontal="right" vertical="center"/>
    </xf>
    <xf numFmtId="3" fontId="12" fillId="0" borderId="124" xfId="0" applyNumberFormat="1" applyFont="1" applyFill="1" applyBorder="1" applyAlignment="1">
      <alignment horizontal="right" vertical="center"/>
    </xf>
    <xf numFmtId="1" fontId="9" fillId="0" borderId="157" xfId="0" applyNumberFormat="1" applyFont="1" applyFill="1" applyBorder="1" applyAlignment="1">
      <alignment horizontal="left" vertical="center" wrapText="1"/>
    </xf>
    <xf numFmtId="177" fontId="9" fillId="0" borderId="157" xfId="0" applyNumberFormat="1" applyFont="1" applyFill="1" applyBorder="1" applyAlignment="1">
      <alignment vertical="center"/>
    </xf>
    <xf numFmtId="0" fontId="9" fillId="0" borderId="157" xfId="0" applyFont="1" applyFill="1" applyBorder="1" applyAlignment="1">
      <alignment vertical="center"/>
    </xf>
    <xf numFmtId="3" fontId="12" fillId="0" borderId="157" xfId="0" applyNumberFormat="1" applyFont="1" applyFill="1" applyBorder="1" applyAlignment="1">
      <alignment horizontal="center" vertical="center"/>
    </xf>
    <xf numFmtId="0" fontId="9" fillId="0" borderId="158" xfId="0" applyFont="1" applyFill="1" applyBorder="1" applyAlignment="1">
      <alignment vertical="center"/>
    </xf>
    <xf numFmtId="177" fontId="12" fillId="0" borderId="128" xfId="0" applyNumberFormat="1" applyFont="1" applyFill="1" applyBorder="1" applyAlignment="1">
      <alignment vertical="center"/>
    </xf>
    <xf numFmtId="177" fontId="9" fillId="0" borderId="129" xfId="0" applyNumberFormat="1" applyFont="1" applyFill="1" applyBorder="1" applyAlignment="1">
      <alignment vertical="center"/>
    </xf>
    <xf numFmtId="177" fontId="12" fillId="0" borderId="129" xfId="0" applyNumberFormat="1" applyFont="1" applyFill="1" applyBorder="1" applyAlignment="1">
      <alignment vertical="center"/>
    </xf>
    <xf numFmtId="177" fontId="9" fillId="0" borderId="130" xfId="0" applyNumberFormat="1" applyFont="1" applyFill="1" applyBorder="1" applyAlignment="1">
      <alignment vertical="center"/>
    </xf>
    <xf numFmtId="175" fontId="29" fillId="0" borderId="0" xfId="3" applyNumberFormat="1" applyFont="1" applyBorder="1" applyAlignment="1"/>
    <xf numFmtId="175" fontId="29" fillId="0" borderId="0" xfId="3" applyNumberFormat="1" applyFont="1" applyBorder="1" applyAlignment="1">
      <alignment horizontal="center"/>
    </xf>
    <xf numFmtId="175" fontId="29" fillId="0" borderId="126" xfId="3" applyNumberFormat="1" applyFont="1" applyBorder="1" applyAlignment="1">
      <alignment horizontal="center"/>
    </xf>
    <xf numFmtId="175" fontId="29" fillId="0" borderId="117" xfId="3" applyNumberFormat="1" applyFont="1" applyBorder="1" applyAlignment="1">
      <alignment horizontal="center"/>
    </xf>
    <xf numFmtId="0" fontId="28" fillId="0" borderId="92" xfId="3" applyFont="1" applyBorder="1" applyAlignment="1">
      <alignment horizontal="center"/>
    </xf>
    <xf numFmtId="0" fontId="28" fillId="0" borderId="93" xfId="3" applyFont="1" applyBorder="1" applyAlignment="1">
      <alignment horizontal="center"/>
    </xf>
    <xf numFmtId="0" fontId="28" fillId="0" borderId="132" xfId="3" applyFont="1" applyBorder="1" applyAlignment="1">
      <alignment horizontal="center"/>
    </xf>
    <xf numFmtId="0" fontId="28" fillId="0" borderId="100" xfId="3" applyFont="1" applyBorder="1" applyAlignment="1">
      <alignment horizontal="center"/>
    </xf>
    <xf numFmtId="0" fontId="28" fillId="0" borderId="0" xfId="3" applyFont="1" applyBorder="1" applyAlignment="1">
      <alignment horizontal="center"/>
    </xf>
    <xf numFmtId="0" fontId="28" fillId="0" borderId="117" xfId="3" applyFont="1" applyBorder="1" applyAlignment="1">
      <alignment horizontal="center"/>
    </xf>
    <xf numFmtId="0" fontId="28" fillId="0" borderId="102" xfId="3" applyFont="1" applyBorder="1" applyAlignment="1">
      <alignment horizontal="center"/>
    </xf>
    <xf numFmtId="0" fontId="28" fillId="0" borderId="103" xfId="3" applyFont="1" applyBorder="1" applyAlignment="1">
      <alignment horizontal="center"/>
    </xf>
    <xf numFmtId="0" fontId="28" fillId="0" borderId="150" xfId="3" applyFont="1" applyBorder="1" applyAlignment="1">
      <alignment horizontal="center"/>
    </xf>
    <xf numFmtId="0" fontId="28" fillId="0" borderId="151" xfId="3" applyFont="1" applyBorder="1" applyAlignment="1">
      <alignment horizontal="center" vertical="center"/>
    </xf>
    <xf numFmtId="0" fontId="28" fillId="0" borderId="93" xfId="3" applyFont="1" applyBorder="1" applyAlignment="1">
      <alignment horizontal="center" vertical="center"/>
    </xf>
    <xf numFmtId="0" fontId="28" fillId="0" borderId="132" xfId="3" applyFont="1" applyBorder="1" applyAlignment="1">
      <alignment horizontal="center" vertical="center"/>
    </xf>
    <xf numFmtId="0" fontId="28" fillId="0" borderId="125" xfId="3" applyFont="1" applyBorder="1" applyAlignment="1">
      <alignment horizontal="center" vertical="center"/>
    </xf>
    <xf numFmtId="0" fontId="28" fillId="0" borderId="126" xfId="3" applyFont="1" applyBorder="1" applyAlignment="1">
      <alignment horizontal="center" vertical="center"/>
    </xf>
    <xf numFmtId="0" fontId="28" fillId="0" borderId="127" xfId="3" applyFont="1" applyBorder="1" applyAlignment="1">
      <alignment horizontal="center" vertical="center"/>
    </xf>
    <xf numFmtId="0" fontId="29" fillId="7" borderId="152" xfId="3" applyFont="1" applyFill="1" applyBorder="1" applyAlignment="1">
      <alignment horizontal="left"/>
    </xf>
    <xf numFmtId="0" fontId="29" fillId="7" borderId="153" xfId="3" applyFont="1" applyFill="1" applyBorder="1" applyAlignment="1">
      <alignment horizontal="left"/>
    </xf>
    <xf numFmtId="0" fontId="29" fillId="7" borderId="154" xfId="3" applyFont="1" applyFill="1" applyBorder="1" applyAlignment="1">
      <alignment horizontal="left"/>
    </xf>
    <xf numFmtId="0" fontId="28" fillId="0" borderId="136" xfId="3" applyFont="1" applyBorder="1" applyAlignment="1">
      <alignment horizontal="center"/>
    </xf>
    <xf numFmtId="0" fontId="28" fillId="0" borderId="137" xfId="3" applyFont="1" applyBorder="1" applyAlignment="1">
      <alignment horizontal="center"/>
    </xf>
    <xf numFmtId="0" fontId="28" fillId="0" borderId="124" xfId="3" applyFont="1" applyBorder="1" applyAlignment="1">
      <alignment horizontal="center"/>
    </xf>
    <xf numFmtId="0" fontId="28" fillId="0" borderId="155" xfId="3" applyFont="1" applyBorder="1" applyAlignment="1">
      <alignment horizontal="center"/>
    </xf>
    <xf numFmtId="0" fontId="28" fillId="0" borderId="157" xfId="3" applyFont="1" applyBorder="1" applyAlignment="1">
      <alignment horizontal="center"/>
    </xf>
    <xf numFmtId="0" fontId="28" fillId="0" borderId="158" xfId="3" applyFont="1" applyBorder="1" applyAlignment="1">
      <alignment horizontal="center"/>
    </xf>
    <xf numFmtId="0" fontId="29" fillId="7" borderId="121" xfId="3" applyFont="1" applyFill="1" applyBorder="1" applyAlignment="1">
      <alignment horizontal="left"/>
    </xf>
    <xf numFmtId="0" fontId="29" fillId="7" borderId="122" xfId="3" applyFont="1" applyFill="1" applyBorder="1" applyAlignment="1">
      <alignment horizontal="left"/>
    </xf>
    <xf numFmtId="0" fontId="29" fillId="7" borderId="123" xfId="3" applyFont="1" applyFill="1" applyBorder="1" applyAlignment="1">
      <alignment horizontal="left"/>
    </xf>
    <xf numFmtId="0" fontId="28" fillId="0" borderId="118" xfId="3" applyFont="1" applyBorder="1" applyAlignment="1">
      <alignment horizontal="center" vertical="center"/>
    </xf>
    <xf numFmtId="0" fontId="28" fillId="0" borderId="119" xfId="3" applyFont="1" applyBorder="1" applyAlignment="1">
      <alignment horizontal="center" vertical="center"/>
    </xf>
    <xf numFmtId="0" fontId="28" fillId="0" borderId="120" xfId="3" applyFont="1" applyBorder="1" applyAlignment="1">
      <alignment horizontal="center" vertical="center"/>
    </xf>
    <xf numFmtId="0" fontId="28" fillId="0" borderId="156" xfId="3" applyFont="1" applyBorder="1" applyAlignment="1">
      <alignment horizontal="center" vertical="center"/>
    </xf>
    <xf numFmtId="0" fontId="28" fillId="0" borderId="103" xfId="3" applyFont="1" applyBorder="1" applyAlignment="1">
      <alignment horizontal="center" vertical="center"/>
    </xf>
    <xf numFmtId="0" fontId="28" fillId="0" borderId="150" xfId="3" applyFont="1" applyBorder="1" applyAlignment="1">
      <alignment horizontal="center" vertical="center"/>
    </xf>
    <xf numFmtId="0" fontId="29" fillId="7" borderId="167" xfId="3" applyFont="1" applyFill="1" applyBorder="1" applyAlignment="1">
      <alignment horizontal="left"/>
    </xf>
    <xf numFmtId="0" fontId="29" fillId="7" borderId="168" xfId="3" applyFont="1" applyFill="1" applyBorder="1" applyAlignment="1">
      <alignment horizontal="left"/>
    </xf>
    <xf numFmtId="0" fontId="29" fillId="7" borderId="169" xfId="3" applyFont="1" applyFill="1" applyBorder="1" applyAlignment="1">
      <alignment horizontal="left"/>
    </xf>
    <xf numFmtId="49" fontId="29" fillId="0" borderId="136" xfId="0" applyNumberFormat="1" applyFont="1" applyFill="1" applyBorder="1" applyAlignment="1">
      <alignment horizontal="center" vertical="center" textRotation="90" wrapText="1"/>
    </xf>
    <xf numFmtId="49" fontId="29" fillId="0" borderId="143" xfId="0" applyNumberFormat="1" applyFont="1" applyFill="1" applyBorder="1" applyAlignment="1">
      <alignment horizontal="center" vertical="center" textRotation="90" wrapText="1"/>
    </xf>
    <xf numFmtId="0" fontId="29" fillId="0" borderId="135" xfId="3" applyFont="1" applyBorder="1" applyAlignment="1">
      <alignment horizontal="left"/>
    </xf>
    <xf numFmtId="0" fontId="29" fillId="0" borderId="136" xfId="3" applyFont="1" applyBorder="1" applyAlignment="1">
      <alignment horizontal="left"/>
    </xf>
    <xf numFmtId="0" fontId="29" fillId="0" borderId="137" xfId="3" applyFont="1" applyBorder="1" applyAlignment="1">
      <alignment horizontal="left"/>
    </xf>
    <xf numFmtId="0" fontId="29" fillId="0" borderId="159" xfId="3" applyFont="1" applyBorder="1" applyAlignment="1">
      <alignment horizontal="left"/>
    </xf>
    <xf numFmtId="0" fontId="29" fillId="0" borderId="124" xfId="3" applyFont="1" applyBorder="1" applyAlignment="1">
      <alignment horizontal="left"/>
    </xf>
    <xf numFmtId="0" fontId="29" fillId="0" borderId="155" xfId="3" applyFont="1" applyBorder="1" applyAlignment="1">
      <alignment horizontal="left"/>
    </xf>
    <xf numFmtId="0" fontId="29" fillId="0" borderId="160" xfId="3" applyFont="1" applyBorder="1" applyAlignment="1">
      <alignment horizontal="left"/>
    </xf>
    <xf numFmtId="0" fontId="29" fillId="0" borderId="157" xfId="3" applyFont="1" applyBorder="1" applyAlignment="1">
      <alignment horizontal="left"/>
    </xf>
    <xf numFmtId="0" fontId="29" fillId="0" borderId="158" xfId="3" applyFont="1" applyBorder="1" applyAlignment="1">
      <alignment horizontal="left"/>
    </xf>
    <xf numFmtId="49" fontId="29" fillId="8" borderId="128" xfId="0" applyNumberFormat="1" applyFont="1" applyFill="1" applyBorder="1" applyAlignment="1">
      <alignment horizontal="center" vertical="center" wrapText="1"/>
    </xf>
    <xf numFmtId="49" fontId="29" fillId="8" borderId="129" xfId="0" applyNumberFormat="1" applyFont="1" applyFill="1" applyBorder="1" applyAlignment="1">
      <alignment horizontal="center" vertical="center" wrapText="1"/>
    </xf>
    <xf numFmtId="49" fontId="29" fillId="8" borderId="130" xfId="0" applyNumberFormat="1" applyFont="1" applyFill="1" applyBorder="1" applyAlignment="1">
      <alignment horizontal="center" vertical="center" wrapText="1"/>
    </xf>
    <xf numFmtId="0" fontId="29" fillId="11" borderId="172" xfId="0" applyFont="1" applyFill="1" applyBorder="1" applyAlignment="1">
      <alignment horizontal="center" vertical="center" textRotation="90" wrapText="1"/>
    </xf>
    <xf numFmtId="0" fontId="29" fillId="11" borderId="173" xfId="0" applyFont="1" applyFill="1" applyBorder="1" applyAlignment="1">
      <alignment horizontal="center" vertical="center" textRotation="90" wrapText="1"/>
    </xf>
    <xf numFmtId="0" fontId="29" fillId="8" borderId="132" xfId="0" applyFont="1" applyFill="1" applyBorder="1" applyAlignment="1">
      <alignment horizontal="center" vertical="center" wrapText="1"/>
    </xf>
    <xf numFmtId="0" fontId="29" fillId="8" borderId="133" xfId="0" applyFont="1" applyFill="1" applyBorder="1" applyAlignment="1">
      <alignment horizontal="center" vertical="center" wrapText="1"/>
    </xf>
    <xf numFmtId="0" fontId="29" fillId="8" borderId="134" xfId="0" applyFont="1" applyFill="1" applyBorder="1" applyAlignment="1">
      <alignment horizontal="center" vertical="center" wrapText="1"/>
    </xf>
    <xf numFmtId="0" fontId="29" fillId="0" borderId="136" xfId="0" applyFont="1" applyFill="1" applyBorder="1" applyAlignment="1">
      <alignment horizontal="center" vertical="center" textRotation="90" wrapText="1"/>
    </xf>
    <xf numFmtId="0" fontId="29" fillId="0" borderId="143" xfId="0" applyFont="1" applyFill="1" applyBorder="1" applyAlignment="1">
      <alignment horizontal="center" vertical="center" textRotation="90" wrapText="1"/>
    </xf>
    <xf numFmtId="49" fontId="29" fillId="0" borderId="135" xfId="0" applyNumberFormat="1" applyFont="1" applyFill="1" applyBorder="1" applyAlignment="1">
      <alignment horizontal="center" vertical="center" textRotation="90" wrapText="1"/>
    </xf>
    <xf numFmtId="49" fontId="29" fillId="0" borderId="142" xfId="0" applyNumberFormat="1" applyFont="1" applyFill="1" applyBorder="1" applyAlignment="1">
      <alignment horizontal="center" vertical="center" textRotation="90" wrapText="1"/>
    </xf>
    <xf numFmtId="0" fontId="29" fillId="0" borderId="133" xfId="0" applyFont="1" applyFill="1" applyBorder="1" applyAlignment="1">
      <alignment horizontal="center" vertical="center" textRotation="90" wrapText="1"/>
    </xf>
    <xf numFmtId="0" fontId="29" fillId="0" borderId="144" xfId="0" applyFont="1" applyFill="1" applyBorder="1" applyAlignment="1">
      <alignment horizontal="center" vertical="center" textRotation="90" wrapText="1"/>
    </xf>
    <xf numFmtId="0" fontId="29" fillId="11" borderId="131" xfId="0" applyFont="1" applyFill="1" applyBorder="1" applyAlignment="1">
      <alignment horizontal="center" vertical="center" textRotation="90" wrapText="1"/>
    </xf>
    <xf numFmtId="0" fontId="29" fillId="11" borderId="138" xfId="0" applyFont="1" applyFill="1" applyBorder="1" applyAlignment="1">
      <alignment horizontal="center" vertical="center" textRotation="90" wrapText="1"/>
    </xf>
    <xf numFmtId="0" fontId="29" fillId="11" borderId="146" xfId="0" applyFont="1" applyFill="1" applyBorder="1" applyAlignment="1">
      <alignment horizontal="center" vertical="center" textRotation="90" wrapText="1"/>
    </xf>
    <xf numFmtId="49" fontId="29" fillId="0" borderId="137" xfId="0" applyNumberFormat="1" applyFont="1" applyFill="1" applyBorder="1" applyAlignment="1">
      <alignment horizontal="center" vertical="center" textRotation="90" wrapText="1"/>
    </xf>
    <xf numFmtId="49" fontId="29" fillId="0" borderId="145" xfId="0" applyNumberFormat="1" applyFont="1" applyFill="1" applyBorder="1" applyAlignment="1">
      <alignment horizontal="center" vertical="center" textRotation="90" wrapText="1"/>
    </xf>
    <xf numFmtId="49" fontId="29" fillId="6" borderId="139" xfId="0" applyNumberFormat="1" applyFont="1" applyFill="1" applyBorder="1" applyAlignment="1">
      <alignment horizontal="center" vertical="center" wrapText="1"/>
    </xf>
    <xf numFmtId="49" fontId="29" fillId="6" borderId="141" xfId="0" applyNumberFormat="1" applyFont="1" applyFill="1" applyBorder="1" applyAlignment="1">
      <alignment horizontal="center" vertical="center" wrapText="1"/>
    </xf>
    <xf numFmtId="0" fontId="29" fillId="0" borderId="102" xfId="0" applyFont="1" applyFill="1" applyBorder="1" applyAlignment="1">
      <alignment horizontal="center"/>
    </xf>
    <xf numFmtId="0" fontId="29" fillId="0" borderId="103" xfId="0" applyFont="1" applyFill="1" applyBorder="1" applyAlignment="1">
      <alignment horizontal="center"/>
    </xf>
    <xf numFmtId="0" fontId="29" fillId="0" borderId="109" xfId="0" applyFont="1" applyFill="1" applyBorder="1" applyAlignment="1">
      <alignment horizontal="center"/>
    </xf>
    <xf numFmtId="49" fontId="29" fillId="6" borderId="140" xfId="0" applyNumberFormat="1" applyFont="1" applyFill="1" applyBorder="1" applyAlignment="1">
      <alignment horizontal="center" vertical="center" wrapText="1"/>
    </xf>
    <xf numFmtId="0" fontId="29" fillId="0" borderId="137" xfId="0" applyFont="1" applyFill="1" applyBorder="1" applyAlignment="1">
      <alignment horizontal="center" vertical="center" textRotation="90" wrapText="1"/>
    </xf>
    <xf numFmtId="0" fontId="29" fillId="0" borderId="145" xfId="0" applyFont="1" applyFill="1" applyBorder="1" applyAlignment="1">
      <alignment horizontal="center" vertical="center" textRotation="90" wrapText="1"/>
    </xf>
    <xf numFmtId="0" fontId="9" fillId="0" borderId="92" xfId="7" applyFont="1" applyBorder="1" applyAlignment="1">
      <alignment horizontal="center" wrapText="1"/>
    </xf>
    <xf numFmtId="0" fontId="9" fillId="0" borderId="93" xfId="7" applyFont="1" applyBorder="1" applyAlignment="1">
      <alignment horizontal="center" wrapText="1"/>
    </xf>
    <xf numFmtId="0" fontId="9" fillId="0" borderId="132" xfId="7" applyFont="1" applyBorder="1" applyAlignment="1">
      <alignment horizontal="center" wrapText="1"/>
    </xf>
    <xf numFmtId="0" fontId="9" fillId="0" borderId="100" xfId="7" applyFont="1" applyBorder="1" applyAlignment="1">
      <alignment horizontal="center" wrapText="1"/>
    </xf>
    <xf numFmtId="0" fontId="9" fillId="0" borderId="0" xfId="7" applyFont="1" applyBorder="1" applyAlignment="1">
      <alignment horizontal="center" wrapText="1"/>
    </xf>
    <xf numFmtId="0" fontId="9" fillId="0" borderId="117" xfId="7" applyFont="1" applyBorder="1" applyAlignment="1">
      <alignment horizontal="center" wrapText="1"/>
    </xf>
    <xf numFmtId="0" fontId="9" fillId="0" borderId="102" xfId="7" applyFont="1" applyBorder="1" applyAlignment="1">
      <alignment horizontal="center" wrapText="1"/>
    </xf>
    <xf numFmtId="0" fontId="9" fillId="0" borderId="103" xfId="7" applyFont="1" applyBorder="1" applyAlignment="1">
      <alignment horizontal="center" wrapText="1"/>
    </xf>
    <xf numFmtId="0" fontId="9" fillId="0" borderId="150" xfId="7" applyFont="1" applyBorder="1" applyAlignment="1">
      <alignment horizontal="center" wrapText="1"/>
    </xf>
    <xf numFmtId="0" fontId="9" fillId="0" borderId="151" xfId="7" applyFont="1" applyBorder="1" applyAlignment="1">
      <alignment horizontal="center" vertical="center" wrapText="1"/>
    </xf>
    <xf numFmtId="0" fontId="9" fillId="0" borderId="93" xfId="7" applyFont="1" applyBorder="1" applyAlignment="1">
      <alignment horizontal="center" vertical="center" wrapText="1"/>
    </xf>
    <xf numFmtId="0" fontId="9" fillId="0" borderId="132" xfId="7" applyFont="1" applyBorder="1" applyAlignment="1">
      <alignment horizontal="center" vertical="center" wrapText="1"/>
    </xf>
    <xf numFmtId="0" fontId="9" fillId="0" borderId="125" xfId="7" applyFont="1" applyBorder="1" applyAlignment="1">
      <alignment horizontal="center" vertical="center" wrapText="1"/>
    </xf>
    <xf numFmtId="0" fontId="9" fillId="0" borderId="126" xfId="7" applyFont="1" applyBorder="1" applyAlignment="1">
      <alignment horizontal="center" vertical="center" wrapText="1"/>
    </xf>
    <xf numFmtId="0" fontId="9" fillId="0" borderId="127" xfId="7" applyFont="1" applyBorder="1" applyAlignment="1">
      <alignment horizontal="center" vertical="center" wrapText="1"/>
    </xf>
    <xf numFmtId="0" fontId="12" fillId="7" borderId="152" xfId="7" applyFont="1" applyFill="1" applyBorder="1" applyAlignment="1">
      <alignment horizontal="left"/>
    </xf>
    <xf numFmtId="0" fontId="12" fillId="7" borderId="153" xfId="7" applyFont="1" applyFill="1" applyBorder="1" applyAlignment="1">
      <alignment horizontal="left"/>
    </xf>
    <xf numFmtId="0" fontId="12" fillId="7" borderId="153" xfId="7" applyFont="1" applyFill="1" applyBorder="1" applyAlignment="1">
      <alignment horizontal="left" vertical="top"/>
    </xf>
    <xf numFmtId="0" fontId="12" fillId="7" borderId="154" xfId="7" applyFont="1" applyFill="1" applyBorder="1" applyAlignment="1">
      <alignment horizontal="left"/>
    </xf>
    <xf numFmtId="0" fontId="9" fillId="0" borderId="136" xfId="7" applyFont="1" applyBorder="1" applyAlignment="1">
      <alignment horizontal="center"/>
    </xf>
    <xf numFmtId="0" fontId="9" fillId="0" borderId="137" xfId="7" applyFont="1" applyBorder="1" applyAlignment="1">
      <alignment horizontal="center"/>
    </xf>
    <xf numFmtId="0" fontId="9" fillId="0" borderId="124" xfId="7" applyFont="1" applyBorder="1" applyAlignment="1">
      <alignment horizontal="center"/>
    </xf>
    <xf numFmtId="0" fontId="9" fillId="0" borderId="155" xfId="7" applyFont="1" applyBorder="1" applyAlignment="1">
      <alignment horizontal="center"/>
    </xf>
    <xf numFmtId="0" fontId="9" fillId="0" borderId="157" xfId="7" applyFont="1" applyBorder="1" applyAlignment="1">
      <alignment horizontal="center"/>
    </xf>
    <xf numFmtId="0" fontId="9" fillId="0" borderId="158" xfId="7" applyFont="1" applyBorder="1" applyAlignment="1">
      <alignment horizontal="center"/>
    </xf>
    <xf numFmtId="0" fontId="12" fillId="7" borderId="121" xfId="7" applyFont="1" applyFill="1" applyBorder="1" applyAlignment="1">
      <alignment horizontal="left"/>
    </xf>
    <xf numFmtId="0" fontId="12" fillId="7" borderId="122" xfId="7" applyFont="1" applyFill="1" applyBorder="1" applyAlignment="1">
      <alignment horizontal="left"/>
    </xf>
    <xf numFmtId="0" fontId="12" fillId="7" borderId="122" xfId="7" applyFont="1" applyFill="1" applyBorder="1" applyAlignment="1">
      <alignment horizontal="left" vertical="top"/>
    </xf>
    <xf numFmtId="0" fontId="12" fillId="7" borderId="123" xfId="7" applyFont="1" applyFill="1" applyBorder="1" applyAlignment="1">
      <alignment horizontal="left"/>
    </xf>
    <xf numFmtId="0" fontId="9" fillId="0" borderId="118" xfId="7" applyFont="1" applyBorder="1" applyAlignment="1">
      <alignment horizontal="center" vertical="center" wrapText="1"/>
    </xf>
    <xf numFmtId="0" fontId="9" fillId="0" borderId="119" xfId="7" applyFont="1" applyBorder="1" applyAlignment="1">
      <alignment horizontal="center" vertical="center" wrapText="1"/>
    </xf>
    <xf numFmtId="0" fontId="9" fillId="0" borderId="120" xfId="7" applyFont="1" applyBorder="1" applyAlignment="1">
      <alignment horizontal="center" vertical="center" wrapText="1"/>
    </xf>
    <xf numFmtId="0" fontId="9" fillId="0" borderId="156" xfId="7" applyFont="1" applyBorder="1" applyAlignment="1">
      <alignment horizontal="center" vertical="center" wrapText="1"/>
    </xf>
    <xf numFmtId="0" fontId="9" fillId="0" borderId="103" xfId="7" applyFont="1" applyBorder="1" applyAlignment="1">
      <alignment horizontal="center" vertical="center" wrapText="1"/>
    </xf>
    <xf numFmtId="0" fontId="9" fillId="0" borderId="150" xfId="7" applyFont="1" applyBorder="1" applyAlignment="1">
      <alignment horizontal="center" vertical="center" wrapText="1"/>
    </xf>
    <xf numFmtId="0" fontId="12" fillId="7" borderId="167" xfId="7" applyFont="1" applyFill="1" applyBorder="1" applyAlignment="1">
      <alignment horizontal="left"/>
    </xf>
    <xf numFmtId="0" fontId="12" fillId="7" borderId="168" xfId="7" applyFont="1" applyFill="1" applyBorder="1" applyAlignment="1">
      <alignment horizontal="left"/>
    </xf>
    <xf numFmtId="0" fontId="12" fillId="7" borderId="168" xfId="7" applyFont="1" applyFill="1" applyBorder="1" applyAlignment="1">
      <alignment horizontal="left" vertical="top"/>
    </xf>
    <xf numFmtId="0" fontId="12" fillId="7" borderId="169" xfId="7" applyFont="1" applyFill="1" applyBorder="1" applyAlignment="1">
      <alignment horizontal="left"/>
    </xf>
    <xf numFmtId="0" fontId="12" fillId="0" borderId="124" xfId="7" applyFont="1" applyBorder="1" applyAlignment="1">
      <alignment horizontal="left"/>
    </xf>
    <xf numFmtId="0" fontId="12" fillId="0" borderId="124" xfId="7" applyFont="1" applyBorder="1" applyAlignment="1">
      <alignment horizontal="left" vertical="top"/>
    </xf>
    <xf numFmtId="49" fontId="12" fillId="16" borderId="128" xfId="0" applyNumberFormat="1" applyFont="1" applyFill="1" applyBorder="1" applyAlignment="1">
      <alignment horizontal="center" vertical="center" wrapText="1"/>
    </xf>
    <xf numFmtId="49" fontId="12" fillId="16" borderId="129" xfId="0" applyNumberFormat="1" applyFont="1" applyFill="1" applyBorder="1" applyAlignment="1">
      <alignment horizontal="center" vertical="center" wrapText="1"/>
    </xf>
    <xf numFmtId="49" fontId="12" fillId="16" borderId="130" xfId="0" applyNumberFormat="1" applyFont="1" applyFill="1" applyBorder="1" applyAlignment="1">
      <alignment horizontal="center" vertical="center" wrapText="1"/>
    </xf>
    <xf numFmtId="44" fontId="12" fillId="13" borderId="131" xfId="1" applyFont="1" applyFill="1" applyBorder="1" applyAlignment="1">
      <alignment horizontal="center" vertical="center" textRotation="90" wrapText="1"/>
    </xf>
    <xf numFmtId="44" fontId="12" fillId="13" borderId="138" xfId="1" applyFont="1" applyFill="1" applyBorder="1" applyAlignment="1">
      <alignment horizontal="center" vertical="center" textRotation="90" wrapText="1"/>
    </xf>
    <xf numFmtId="44" fontId="12" fillId="13" borderId="146" xfId="1" applyFont="1" applyFill="1" applyBorder="1" applyAlignment="1">
      <alignment horizontal="center" vertical="center" textRotation="90" wrapText="1"/>
    </xf>
    <xf numFmtId="0" fontId="12" fillId="8" borderId="132" xfId="0" applyFont="1" applyFill="1" applyBorder="1" applyAlignment="1">
      <alignment horizontal="center" vertical="center" wrapText="1"/>
    </xf>
    <xf numFmtId="0" fontId="12" fillId="8" borderId="133" xfId="0" applyFont="1" applyFill="1" applyBorder="1" applyAlignment="1">
      <alignment horizontal="center" vertical="top" wrapText="1"/>
    </xf>
    <xf numFmtId="0" fontId="12" fillId="8" borderId="133" xfId="0" applyFont="1" applyFill="1" applyBorder="1" applyAlignment="1">
      <alignment horizontal="center" vertical="center" wrapText="1"/>
    </xf>
    <xf numFmtId="0" fontId="12" fillId="8" borderId="134" xfId="0" applyFont="1" applyFill="1" applyBorder="1" applyAlignment="1">
      <alignment horizontal="center" vertical="center" wrapText="1"/>
    </xf>
    <xf numFmtId="0" fontId="12" fillId="0" borderId="136" xfId="0" applyFont="1" applyFill="1" applyBorder="1" applyAlignment="1">
      <alignment horizontal="center" vertical="center" textRotation="90" wrapText="1"/>
    </xf>
    <xf numFmtId="0" fontId="12" fillId="0" borderId="143" xfId="0" applyFont="1" applyFill="1" applyBorder="1" applyAlignment="1">
      <alignment horizontal="center" vertical="center" textRotation="90" wrapText="1"/>
    </xf>
    <xf numFmtId="49" fontId="12" fillId="0" borderId="136" xfId="0" applyNumberFormat="1" applyFont="1" applyFill="1" applyBorder="1" applyAlignment="1">
      <alignment horizontal="center" vertical="center" textRotation="90" wrapText="1"/>
    </xf>
    <xf numFmtId="49" fontId="12" fillId="0" borderId="143" xfId="0" applyNumberFormat="1" applyFont="1" applyFill="1" applyBorder="1" applyAlignment="1">
      <alignment horizontal="center" vertical="center" textRotation="90" wrapText="1"/>
    </xf>
    <xf numFmtId="0" fontId="12" fillId="0" borderId="137" xfId="0" applyFont="1" applyFill="1" applyBorder="1" applyAlignment="1">
      <alignment horizontal="center" vertical="center" textRotation="90" wrapText="1"/>
    </xf>
    <xf numFmtId="0" fontId="12" fillId="0" borderId="145" xfId="0" applyFont="1" applyFill="1" applyBorder="1" applyAlignment="1">
      <alignment horizontal="center" vertical="center" textRotation="90" wrapText="1"/>
    </xf>
    <xf numFmtId="49" fontId="12" fillId="6" borderId="139" xfId="0" applyNumberFormat="1" applyFont="1" applyFill="1" applyBorder="1" applyAlignment="1">
      <alignment horizontal="center" vertical="center" wrapText="1"/>
    </xf>
    <xf numFmtId="49" fontId="12" fillId="6" borderId="140" xfId="0" applyNumberFormat="1" applyFont="1" applyFill="1" applyBorder="1" applyAlignment="1">
      <alignment horizontal="center" vertical="top" wrapText="1"/>
    </xf>
    <xf numFmtId="49" fontId="12" fillId="6" borderId="141" xfId="0" applyNumberFormat="1" applyFont="1" applyFill="1" applyBorder="1" applyAlignment="1">
      <alignment horizontal="center" vertical="center" wrapText="1"/>
    </xf>
    <xf numFmtId="49" fontId="12" fillId="0" borderId="135" xfId="0" applyNumberFormat="1" applyFont="1" applyFill="1" applyBorder="1" applyAlignment="1">
      <alignment horizontal="center" vertical="center" wrapText="1"/>
    </xf>
    <xf numFmtId="49" fontId="12" fillId="0" borderId="142" xfId="0" applyNumberFormat="1" applyFont="1" applyFill="1" applyBorder="1" applyAlignment="1">
      <alignment horizontal="center" vertical="center" wrapText="1"/>
    </xf>
    <xf numFmtId="0" fontId="12" fillId="13" borderId="131" xfId="0" applyFont="1" applyFill="1" applyBorder="1" applyAlignment="1">
      <alignment horizontal="center" vertical="center" textRotation="90" wrapText="1"/>
    </xf>
    <xf numFmtId="0" fontId="12" fillId="13" borderId="138" xfId="0" applyFont="1" applyFill="1" applyBorder="1" applyAlignment="1">
      <alignment horizontal="center" vertical="center" textRotation="90" wrapText="1"/>
    </xf>
    <xf numFmtId="0" fontId="12" fillId="13" borderId="146" xfId="0" applyFont="1" applyFill="1" applyBorder="1" applyAlignment="1">
      <alignment horizontal="center" vertical="center" textRotation="90" wrapText="1"/>
    </xf>
    <xf numFmtId="0" fontId="12" fillId="0" borderId="135" xfId="0" applyFont="1" applyFill="1" applyBorder="1" applyAlignment="1">
      <alignment horizontal="center" vertical="center" textRotation="90" wrapText="1"/>
    </xf>
    <xf numFmtId="0" fontId="12" fillId="0" borderId="142" xfId="0" applyFont="1" applyFill="1" applyBorder="1" applyAlignment="1">
      <alignment horizontal="center" vertical="center" textRotation="90" wrapText="1"/>
    </xf>
    <xf numFmtId="0" fontId="12" fillId="0" borderId="133" xfId="0" applyFont="1" applyFill="1" applyBorder="1" applyAlignment="1">
      <alignment horizontal="center" vertical="center" textRotation="90" wrapText="1"/>
    </xf>
    <xf numFmtId="0" fontId="12" fillId="0" borderId="144" xfId="0" applyFont="1" applyFill="1" applyBorder="1" applyAlignment="1">
      <alignment horizontal="center" vertical="center" textRotation="90" wrapText="1"/>
    </xf>
    <xf numFmtId="49" fontId="12" fillId="0" borderId="137" xfId="0" applyNumberFormat="1" applyFont="1" applyFill="1" applyBorder="1" applyAlignment="1">
      <alignment horizontal="center" vertical="center" textRotation="90" wrapText="1"/>
    </xf>
    <xf numFmtId="49" fontId="12" fillId="0" borderId="145" xfId="0" applyNumberFormat="1" applyFont="1" applyFill="1" applyBorder="1" applyAlignment="1">
      <alignment horizontal="center" vertical="center" textRotation="90" wrapText="1"/>
    </xf>
    <xf numFmtId="49" fontId="12" fillId="6" borderId="140" xfId="0" applyNumberFormat="1" applyFont="1" applyFill="1" applyBorder="1" applyAlignment="1">
      <alignment horizontal="center" vertical="center" wrapText="1"/>
    </xf>
    <xf numFmtId="49" fontId="12" fillId="0" borderId="135" xfId="0" applyNumberFormat="1" applyFont="1" applyFill="1" applyBorder="1" applyAlignment="1">
      <alignment horizontal="center" vertical="center" textRotation="90" wrapText="1"/>
    </xf>
    <xf numFmtId="49" fontId="12" fillId="0" borderId="142" xfId="0" applyNumberFormat="1" applyFont="1" applyFill="1" applyBorder="1" applyAlignment="1">
      <alignment horizontal="center" vertical="center" textRotation="90" wrapText="1"/>
    </xf>
    <xf numFmtId="0" fontId="9" fillId="0" borderId="135" xfId="0" applyFont="1" applyFill="1" applyBorder="1" applyAlignment="1">
      <alignment horizontal="center" vertical="center" wrapText="1"/>
    </xf>
    <xf numFmtId="0" fontId="9" fillId="0" borderId="159" xfId="0" applyFont="1" applyFill="1" applyBorder="1" applyAlignment="1">
      <alignment horizontal="center" vertical="center" wrapText="1"/>
    </xf>
    <xf numFmtId="0" fontId="9" fillId="0" borderId="136" xfId="0" applyFont="1" applyFill="1" applyBorder="1" applyAlignment="1">
      <alignment horizontal="center" vertical="center" wrapText="1"/>
    </xf>
    <xf numFmtId="0" fontId="9" fillId="0" borderId="124" xfId="0" applyFont="1" applyFill="1" applyBorder="1" applyAlignment="1">
      <alignment horizontal="center" vertical="center" wrapText="1"/>
    </xf>
    <xf numFmtId="49" fontId="12" fillId="0" borderId="136" xfId="0" applyNumberFormat="1" applyFont="1" applyFill="1" applyBorder="1" applyAlignment="1">
      <alignment horizontal="center" vertical="center" wrapText="1"/>
    </xf>
    <xf numFmtId="49" fontId="12" fillId="0" borderId="143" xfId="0" applyNumberFormat="1" applyFont="1" applyFill="1" applyBorder="1" applyAlignment="1">
      <alignment horizontal="center" vertical="center" wrapText="1"/>
    </xf>
    <xf numFmtId="49" fontId="12" fillId="0" borderId="137" xfId="0" applyNumberFormat="1" applyFont="1" applyFill="1" applyBorder="1" applyAlignment="1">
      <alignment horizontal="center" vertical="center" wrapText="1"/>
    </xf>
    <xf numFmtId="49" fontId="12" fillId="0" borderId="145" xfId="0" applyNumberFormat="1" applyFont="1" applyFill="1" applyBorder="1" applyAlignment="1">
      <alignment horizontal="center" vertical="center" wrapText="1"/>
    </xf>
    <xf numFmtId="44" fontId="12" fillId="0" borderId="136" xfId="1" applyFont="1" applyFill="1" applyBorder="1" applyAlignment="1">
      <alignment horizontal="center" vertical="center" wrapText="1"/>
    </xf>
    <xf numFmtId="44" fontId="12" fillId="0" borderId="124" xfId="1" applyFont="1" applyFill="1" applyBorder="1" applyAlignment="1">
      <alignment horizontal="center" vertical="center" wrapText="1"/>
    </xf>
    <xf numFmtId="165" fontId="12" fillId="0" borderId="136" xfId="1" applyNumberFormat="1" applyFont="1" applyFill="1" applyBorder="1" applyAlignment="1">
      <alignment horizontal="center" vertical="center" wrapText="1"/>
    </xf>
    <xf numFmtId="165" fontId="12" fillId="0" borderId="124" xfId="1" applyNumberFormat="1" applyFont="1" applyFill="1" applyBorder="1" applyAlignment="1">
      <alignment horizontal="center" vertical="center" wrapText="1"/>
    </xf>
    <xf numFmtId="0" fontId="12" fillId="0" borderId="128" xfId="0" applyFont="1" applyFill="1" applyBorder="1" applyAlignment="1">
      <alignment horizontal="center" wrapText="1"/>
    </xf>
    <xf numFmtId="0" fontId="12" fillId="0" borderId="129" xfId="0" applyFont="1" applyFill="1" applyBorder="1" applyAlignment="1">
      <alignment horizontal="center" wrapText="1"/>
    </xf>
    <xf numFmtId="0" fontId="12" fillId="0" borderId="130" xfId="0" applyFont="1" applyFill="1" applyBorder="1" applyAlignment="1">
      <alignment horizontal="center" wrapText="1"/>
    </xf>
    <xf numFmtId="0" fontId="9" fillId="0" borderId="157" xfId="0" applyFont="1" applyFill="1" applyBorder="1" applyAlignment="1">
      <alignment horizontal="center" vertical="center" wrapText="1"/>
    </xf>
    <xf numFmtId="44" fontId="12" fillId="0" borderId="157" xfId="1" applyFont="1" applyFill="1" applyBorder="1" applyAlignment="1">
      <alignment horizontal="center" vertical="center" wrapText="1"/>
    </xf>
    <xf numFmtId="0" fontId="9" fillId="0" borderId="160" xfId="0" applyFont="1" applyFill="1" applyBorder="1" applyAlignment="1">
      <alignment horizontal="center" vertical="center" wrapText="1"/>
    </xf>
    <xf numFmtId="0" fontId="9" fillId="0" borderId="92" xfId="3" applyFont="1" applyBorder="1" applyAlignment="1">
      <alignment horizontal="center"/>
    </xf>
    <xf numFmtId="0" fontId="9" fillId="0" borderId="93" xfId="3" applyFont="1" applyBorder="1" applyAlignment="1">
      <alignment horizontal="center"/>
    </xf>
    <xf numFmtId="0" fontId="9" fillId="0" borderId="132" xfId="3" applyFont="1" applyBorder="1" applyAlignment="1">
      <alignment horizontal="center"/>
    </xf>
    <xf numFmtId="0" fontId="9" fillId="0" borderId="100" xfId="3" applyFont="1" applyBorder="1" applyAlignment="1">
      <alignment horizontal="center"/>
    </xf>
    <xf numFmtId="0" fontId="9" fillId="0" borderId="0" xfId="3" applyFont="1" applyBorder="1" applyAlignment="1">
      <alignment horizontal="center"/>
    </xf>
    <xf numFmtId="0" fontId="9" fillId="0" borderId="117" xfId="3" applyFont="1" applyBorder="1" applyAlignment="1">
      <alignment horizontal="center"/>
    </xf>
    <xf numFmtId="0" fontId="9" fillId="0" borderId="102" xfId="3" applyFont="1" applyBorder="1" applyAlignment="1">
      <alignment horizontal="center"/>
    </xf>
    <xf numFmtId="0" fontId="9" fillId="0" borderId="103" xfId="3" applyFont="1" applyBorder="1" applyAlignment="1">
      <alignment horizontal="center"/>
    </xf>
    <xf numFmtId="0" fontId="9" fillId="0" borderId="150" xfId="3" applyFont="1" applyBorder="1" applyAlignment="1">
      <alignment horizontal="center"/>
    </xf>
    <xf numFmtId="0" fontId="9" fillId="0" borderId="151" xfId="3" applyFont="1" applyBorder="1" applyAlignment="1">
      <alignment horizontal="center" vertical="center"/>
    </xf>
    <xf numFmtId="0" fontId="9" fillId="0" borderId="93" xfId="3" applyFont="1" applyBorder="1" applyAlignment="1">
      <alignment horizontal="center" vertical="center"/>
    </xf>
    <xf numFmtId="0" fontId="9" fillId="0" borderId="132" xfId="3" applyFont="1" applyBorder="1" applyAlignment="1">
      <alignment horizontal="center" vertical="center"/>
    </xf>
    <xf numFmtId="0" fontId="9" fillId="0" borderId="125" xfId="3" applyFont="1" applyBorder="1" applyAlignment="1">
      <alignment horizontal="center" vertical="center"/>
    </xf>
    <xf numFmtId="0" fontId="9" fillId="0" borderId="126" xfId="3" applyFont="1" applyBorder="1" applyAlignment="1">
      <alignment horizontal="center" vertical="center"/>
    </xf>
    <xf numFmtId="0" fontId="9" fillId="0" borderId="127" xfId="3" applyFont="1" applyBorder="1" applyAlignment="1">
      <alignment horizontal="center" vertical="center"/>
    </xf>
    <xf numFmtId="0" fontId="12" fillId="7" borderId="152" xfId="3" applyFont="1" applyFill="1" applyBorder="1" applyAlignment="1">
      <alignment horizontal="left"/>
    </xf>
    <xf numFmtId="0" fontId="12" fillId="7" borderId="153" xfId="3" applyFont="1" applyFill="1" applyBorder="1" applyAlignment="1">
      <alignment horizontal="left"/>
    </xf>
    <xf numFmtId="0" fontId="12" fillId="7" borderId="154" xfId="3" applyFont="1" applyFill="1" applyBorder="1" applyAlignment="1">
      <alignment horizontal="left"/>
    </xf>
    <xf numFmtId="0" fontId="9" fillId="0" borderId="136" xfId="3" applyFont="1" applyBorder="1" applyAlignment="1">
      <alignment horizontal="center"/>
    </xf>
    <xf numFmtId="0" fontId="9" fillId="0" borderId="137" xfId="3" applyFont="1" applyBorder="1" applyAlignment="1">
      <alignment horizontal="center"/>
    </xf>
    <xf numFmtId="0" fontId="9" fillId="0" borderId="124" xfId="3" applyFont="1" applyBorder="1" applyAlignment="1">
      <alignment horizontal="center"/>
    </xf>
    <xf numFmtId="0" fontId="9" fillId="0" borderId="155" xfId="3" applyFont="1" applyBorder="1" applyAlignment="1">
      <alignment horizontal="center"/>
    </xf>
    <xf numFmtId="0" fontId="9" fillId="0" borderId="157" xfId="3" applyFont="1" applyBorder="1" applyAlignment="1">
      <alignment horizontal="center"/>
    </xf>
    <xf numFmtId="0" fontId="9" fillId="0" borderId="158" xfId="3" applyFont="1" applyBorder="1" applyAlignment="1">
      <alignment horizontal="center"/>
    </xf>
    <xf numFmtId="0" fontId="12" fillId="7" borderId="121" xfId="3" applyFont="1" applyFill="1" applyBorder="1" applyAlignment="1">
      <alignment horizontal="left"/>
    </xf>
    <xf numFmtId="0" fontId="12" fillId="7" borderId="122" xfId="3" applyFont="1" applyFill="1" applyBorder="1" applyAlignment="1">
      <alignment horizontal="left"/>
    </xf>
    <xf numFmtId="0" fontId="12" fillId="7" borderId="123" xfId="3" applyFont="1" applyFill="1" applyBorder="1" applyAlignment="1">
      <alignment horizontal="left"/>
    </xf>
    <xf numFmtId="0" fontId="9" fillId="0" borderId="118"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56" xfId="3" applyFont="1" applyBorder="1" applyAlignment="1">
      <alignment horizontal="center" vertical="center"/>
    </xf>
    <xf numFmtId="0" fontId="9" fillId="0" borderId="103" xfId="3" applyFont="1" applyBorder="1" applyAlignment="1">
      <alignment horizontal="center" vertical="center"/>
    </xf>
    <xf numFmtId="0" fontId="9" fillId="0" borderId="150" xfId="3" applyFont="1" applyBorder="1" applyAlignment="1">
      <alignment horizontal="center" vertical="center"/>
    </xf>
    <xf numFmtId="0" fontId="12" fillId="7" borderId="167" xfId="3" applyFont="1" applyFill="1" applyBorder="1" applyAlignment="1">
      <alignment horizontal="left"/>
    </xf>
    <xf numFmtId="0" fontId="12" fillId="7" borderId="168" xfId="3" applyFont="1" applyFill="1" applyBorder="1" applyAlignment="1">
      <alignment horizontal="left"/>
    </xf>
    <xf numFmtId="0" fontId="12" fillId="7" borderId="169" xfId="3" applyFont="1" applyFill="1" applyBorder="1" applyAlignment="1">
      <alignment horizontal="left"/>
    </xf>
    <xf numFmtId="0" fontId="12" fillId="0" borderId="124" xfId="3" applyFont="1" applyBorder="1" applyAlignment="1">
      <alignment horizontal="left"/>
    </xf>
    <xf numFmtId="49" fontId="12" fillId="8" borderId="128" xfId="0" applyNumberFormat="1" applyFont="1" applyFill="1" applyBorder="1" applyAlignment="1">
      <alignment horizontal="center" vertical="center" wrapText="1"/>
    </xf>
    <xf numFmtId="49" fontId="12" fillId="8" borderId="129" xfId="0" applyNumberFormat="1" applyFont="1" applyFill="1" applyBorder="1" applyAlignment="1">
      <alignment horizontal="center" vertical="center" wrapText="1"/>
    </xf>
    <xf numFmtId="49" fontId="12" fillId="8" borderId="130" xfId="0" applyNumberFormat="1" applyFont="1" applyFill="1" applyBorder="1" applyAlignment="1">
      <alignment horizontal="center" vertical="center" wrapText="1"/>
    </xf>
    <xf numFmtId="0" fontId="12" fillId="11" borderId="131" xfId="0" applyFont="1" applyFill="1" applyBorder="1" applyAlignment="1">
      <alignment horizontal="center" vertical="center" textRotation="90" wrapText="1"/>
    </xf>
    <xf numFmtId="0" fontId="12" fillId="11" borderId="138" xfId="0" applyFont="1" applyFill="1" applyBorder="1" applyAlignment="1">
      <alignment horizontal="center" vertical="center" textRotation="90" wrapText="1"/>
    </xf>
    <xf numFmtId="0" fontId="12" fillId="11" borderId="146" xfId="0" applyFont="1" applyFill="1" applyBorder="1" applyAlignment="1">
      <alignment horizontal="center" vertical="center" textRotation="90" wrapText="1"/>
    </xf>
    <xf numFmtId="0" fontId="12" fillId="0" borderId="102" xfId="0" applyFont="1" applyFill="1" applyBorder="1" applyAlignment="1">
      <alignment horizontal="center"/>
    </xf>
    <xf numFmtId="0" fontId="12" fillId="0" borderId="103" xfId="0" applyFont="1" applyFill="1" applyBorder="1" applyAlignment="1">
      <alignment horizontal="center"/>
    </xf>
    <xf numFmtId="0" fontId="12" fillId="0" borderId="109" xfId="0" applyFont="1" applyFill="1" applyBorder="1" applyAlignment="1">
      <alignment horizontal="center"/>
    </xf>
    <xf numFmtId="0" fontId="12" fillId="0" borderId="131" xfId="0" applyFont="1" applyFill="1" applyBorder="1" applyAlignment="1">
      <alignment horizontal="center" vertical="center" textRotation="90" wrapText="1"/>
    </xf>
    <xf numFmtId="0" fontId="12" fillId="0" borderId="146" xfId="0" applyFont="1" applyFill="1" applyBorder="1" applyAlignment="1">
      <alignment horizontal="center" vertical="center" textRotation="90" wrapText="1"/>
    </xf>
    <xf numFmtId="49" fontId="12" fillId="0" borderId="154" xfId="0" applyNumberFormat="1" applyFont="1" applyFill="1" applyBorder="1" applyAlignment="1">
      <alignment horizontal="center" vertical="center" textRotation="90" wrapText="1"/>
    </xf>
    <xf numFmtId="49" fontId="12" fillId="0" borderId="120" xfId="0" applyNumberFormat="1" applyFont="1" applyFill="1" applyBorder="1" applyAlignment="1">
      <alignment horizontal="center" vertical="center" textRotation="90" wrapText="1"/>
    </xf>
    <xf numFmtId="0" fontId="12" fillId="0" borderId="152" xfId="0" applyFont="1" applyFill="1" applyBorder="1" applyAlignment="1">
      <alignment horizontal="center" vertical="center" textRotation="90" wrapText="1"/>
    </xf>
    <xf numFmtId="0" fontId="12" fillId="0" borderId="118" xfId="0" applyFont="1" applyFill="1" applyBorder="1" applyAlignment="1">
      <alignment horizontal="center" vertical="center" textRotation="90" wrapText="1"/>
    </xf>
    <xf numFmtId="49" fontId="12" fillId="0" borderId="131" xfId="0" applyNumberFormat="1" applyFont="1" applyFill="1" applyBorder="1" applyAlignment="1">
      <alignment horizontal="center" vertical="center" textRotation="90" wrapText="1"/>
    </xf>
    <xf numFmtId="49" fontId="12" fillId="0" borderId="146" xfId="0" applyNumberFormat="1" applyFont="1" applyFill="1" applyBorder="1" applyAlignment="1">
      <alignment horizontal="center" vertical="center" textRotation="90" wrapText="1"/>
    </xf>
    <xf numFmtId="0" fontId="12" fillId="0" borderId="163" xfId="0" applyFont="1" applyFill="1" applyBorder="1" applyAlignment="1">
      <alignment horizontal="center" vertical="center" textRotation="90" wrapText="1"/>
    </xf>
    <xf numFmtId="0" fontId="12" fillId="0" borderId="147" xfId="0" applyFont="1" applyFill="1" applyBorder="1" applyAlignment="1">
      <alignment horizontal="center" vertical="center" textRotation="90" wrapText="1"/>
    </xf>
    <xf numFmtId="49" fontId="12" fillId="0" borderId="135" xfId="0" applyNumberFormat="1" applyFont="1" applyBorder="1" applyAlignment="1">
      <alignment horizontal="center" vertical="center" textRotation="90" wrapText="1"/>
    </xf>
    <xf numFmtId="49" fontId="12" fillId="0" borderId="142" xfId="0" applyNumberFormat="1" applyFont="1" applyBorder="1" applyAlignment="1">
      <alignment horizontal="center" vertical="center" textRotation="90" wrapText="1"/>
    </xf>
    <xf numFmtId="49" fontId="12" fillId="0" borderId="136" xfId="0" applyNumberFormat="1" applyFont="1" applyBorder="1" applyAlignment="1">
      <alignment horizontal="center" vertical="center" textRotation="90" wrapText="1"/>
    </xf>
    <xf numFmtId="49" fontId="12" fillId="0" borderId="143" xfId="0" applyNumberFormat="1" applyFont="1" applyBorder="1" applyAlignment="1">
      <alignment horizontal="center" vertical="center" textRotation="90" wrapText="1"/>
    </xf>
    <xf numFmtId="49" fontId="12" fillId="0" borderId="137" xfId="0" applyNumberFormat="1" applyFont="1" applyBorder="1" applyAlignment="1">
      <alignment horizontal="center" vertical="center" textRotation="90" wrapText="1"/>
    </xf>
    <xf numFmtId="49" fontId="12" fillId="0" borderId="145" xfId="0" applyNumberFormat="1" applyFont="1" applyBorder="1" applyAlignment="1">
      <alignment horizontal="center" vertical="center" textRotation="90" wrapText="1"/>
    </xf>
    <xf numFmtId="1" fontId="9" fillId="0" borderId="136" xfId="2" applyNumberFormat="1" applyFont="1" applyFill="1" applyBorder="1" applyAlignment="1">
      <alignment horizontal="center" vertical="center" wrapText="1"/>
    </xf>
    <xf numFmtId="1" fontId="9" fillId="0" borderId="124" xfId="2" applyNumberFormat="1" applyFont="1" applyFill="1" applyBorder="1" applyAlignment="1">
      <alignment horizontal="center" vertical="center" wrapText="1"/>
    </xf>
    <xf numFmtId="1" fontId="9" fillId="0" borderId="136" xfId="0" applyNumberFormat="1" applyFont="1" applyFill="1" applyBorder="1" applyAlignment="1">
      <alignment horizontal="center" vertical="center" wrapText="1"/>
    </xf>
    <xf numFmtId="1" fontId="9" fillId="0" borderId="124" xfId="0" applyNumberFormat="1" applyFont="1" applyFill="1" applyBorder="1" applyAlignment="1">
      <alignment horizontal="center" vertical="center" wrapText="1"/>
    </xf>
    <xf numFmtId="0" fontId="12" fillId="7" borderId="170" xfId="3" applyFont="1" applyFill="1" applyBorder="1" applyAlignment="1">
      <alignment horizontal="left"/>
    </xf>
    <xf numFmtId="0" fontId="9" fillId="0" borderId="123" xfId="3" applyFont="1" applyBorder="1" applyAlignment="1">
      <alignment horizontal="center"/>
    </xf>
    <xf numFmtId="0" fontId="12" fillId="7" borderId="165" xfId="3" applyFont="1" applyFill="1" applyBorder="1" applyAlignment="1">
      <alignment horizontal="left"/>
    </xf>
    <xf numFmtId="0" fontId="12" fillId="7" borderId="171" xfId="3" applyFont="1" applyFill="1" applyBorder="1" applyAlignment="1">
      <alignment horizontal="left"/>
    </xf>
    <xf numFmtId="0" fontId="12" fillId="0" borderId="136" xfId="0" applyFont="1" applyBorder="1" applyAlignment="1">
      <alignment horizontal="center" vertical="center" textRotation="90" wrapText="1"/>
    </xf>
    <xf numFmtId="0" fontId="12" fillId="0" borderId="143" xfId="0" applyFont="1" applyBorder="1" applyAlignment="1">
      <alignment horizontal="center" vertical="center" textRotation="90" wrapText="1"/>
    </xf>
    <xf numFmtId="0" fontId="12" fillId="0" borderId="135" xfId="3" applyFont="1" applyBorder="1" applyAlignment="1">
      <alignment horizontal="left"/>
    </xf>
    <xf numFmtId="0" fontId="12" fillId="0" borderId="136" xfId="3" applyFont="1" applyBorder="1" applyAlignment="1">
      <alignment horizontal="left"/>
    </xf>
    <xf numFmtId="0" fontId="12" fillId="0" borderId="137" xfId="3" applyFont="1" applyBorder="1" applyAlignment="1">
      <alignment horizontal="left"/>
    </xf>
    <xf numFmtId="0" fontId="12" fillId="0" borderId="159" xfId="3" applyFont="1" applyBorder="1" applyAlignment="1">
      <alignment horizontal="left"/>
    </xf>
    <xf numFmtId="0" fontId="12" fillId="0" borderId="155" xfId="3" applyFont="1" applyBorder="1" applyAlignment="1">
      <alignment horizontal="left"/>
    </xf>
    <xf numFmtId="0" fontId="12" fillId="0" borderId="160" xfId="3" applyFont="1" applyBorder="1" applyAlignment="1">
      <alignment horizontal="left"/>
    </xf>
    <xf numFmtId="0" fontId="12" fillId="0" borderId="157" xfId="3" applyFont="1" applyBorder="1" applyAlignment="1">
      <alignment horizontal="left"/>
    </xf>
    <xf numFmtId="0" fontId="12" fillId="0" borderId="158" xfId="3" applyFont="1" applyBorder="1" applyAlignment="1">
      <alignment horizontal="left"/>
    </xf>
    <xf numFmtId="0" fontId="9" fillId="0" borderId="0" xfId="0" applyFont="1" applyAlignment="1">
      <alignment horizontal="center" wrapText="1"/>
    </xf>
    <xf numFmtId="0" fontId="12" fillId="0" borderId="137" xfId="0" applyFont="1" applyBorder="1" applyAlignment="1">
      <alignment horizontal="center" vertical="center" textRotation="90" wrapText="1"/>
    </xf>
    <xf numFmtId="0" fontId="12" fillId="0" borderId="145" xfId="0" applyFont="1" applyBorder="1" applyAlignment="1">
      <alignment horizontal="center" vertical="center" textRotation="90" wrapText="1"/>
    </xf>
    <xf numFmtId="0" fontId="12" fillId="0" borderId="102" xfId="0" applyFont="1" applyBorder="1" applyAlignment="1">
      <alignment horizontal="center"/>
    </xf>
    <xf numFmtId="0" fontId="12" fillId="0" borderId="103" xfId="0" applyFont="1" applyBorder="1" applyAlignment="1">
      <alignment horizontal="center"/>
    </xf>
    <xf numFmtId="0" fontId="12" fillId="0" borderId="109" xfId="0" applyFont="1" applyBorder="1" applyAlignment="1">
      <alignment horizontal="center"/>
    </xf>
    <xf numFmtId="0" fontId="10" fillId="0" borderId="0" xfId="0" applyFont="1" applyAlignment="1">
      <alignment horizontal="center" vertical="center"/>
    </xf>
    <xf numFmtId="0" fontId="12" fillId="0" borderId="135" xfId="0" applyFont="1" applyBorder="1" applyAlignment="1">
      <alignment horizontal="center" vertical="center" textRotation="90" wrapText="1"/>
    </xf>
    <xf numFmtId="0" fontId="12" fillId="0" borderId="142" xfId="0" applyFont="1" applyBorder="1" applyAlignment="1">
      <alignment horizontal="center" vertical="center" textRotation="90" wrapText="1"/>
    </xf>
    <xf numFmtId="0" fontId="12" fillId="0" borderId="133" xfId="0" applyFont="1" applyBorder="1" applyAlignment="1">
      <alignment horizontal="center" vertical="center" textRotation="90" wrapText="1"/>
    </xf>
    <xf numFmtId="0" fontId="12" fillId="0" borderId="144" xfId="0" applyFont="1" applyBorder="1" applyAlignment="1">
      <alignment horizontal="center" vertical="center" textRotation="90" wrapText="1"/>
    </xf>
    <xf numFmtId="0" fontId="9" fillId="0" borderId="92" xfId="7" applyFont="1" applyBorder="1" applyAlignment="1">
      <alignment horizontal="center"/>
    </xf>
    <xf numFmtId="0" fontId="9" fillId="0" borderId="93" xfId="7" applyFont="1" applyBorder="1" applyAlignment="1">
      <alignment horizontal="center"/>
    </xf>
    <xf numFmtId="0" fontId="9" fillId="0" borderId="132" xfId="7" applyFont="1" applyBorder="1" applyAlignment="1">
      <alignment horizontal="center"/>
    </xf>
    <xf numFmtId="0" fontId="9" fillId="0" borderId="100" xfId="7" applyFont="1" applyBorder="1" applyAlignment="1">
      <alignment horizontal="center"/>
    </xf>
    <xf numFmtId="0" fontId="9" fillId="0" borderId="0" xfId="7" applyFont="1" applyBorder="1" applyAlignment="1">
      <alignment horizontal="center"/>
    </xf>
    <xf numFmtId="0" fontId="9" fillId="0" borderId="117" xfId="7" applyFont="1" applyBorder="1" applyAlignment="1">
      <alignment horizontal="center"/>
    </xf>
    <xf numFmtId="0" fontId="9" fillId="0" borderId="102" xfId="7" applyFont="1" applyBorder="1" applyAlignment="1">
      <alignment horizontal="center"/>
    </xf>
    <xf numFmtId="0" fontId="9" fillId="0" borderId="103" xfId="7" applyFont="1" applyBorder="1" applyAlignment="1">
      <alignment horizontal="center"/>
    </xf>
    <xf numFmtId="0" fontId="9" fillId="0" borderId="150" xfId="7" applyFont="1" applyBorder="1" applyAlignment="1">
      <alignment horizontal="center"/>
    </xf>
    <xf numFmtId="0" fontId="9" fillId="0" borderId="151" xfId="7" applyFont="1" applyBorder="1" applyAlignment="1">
      <alignment horizontal="center" vertical="center"/>
    </xf>
    <xf numFmtId="0" fontId="9" fillId="0" borderId="93" xfId="7" applyFont="1" applyBorder="1" applyAlignment="1">
      <alignment horizontal="center" vertical="center"/>
    </xf>
    <xf numFmtId="0" fontId="9" fillId="0" borderId="132" xfId="7" applyFont="1" applyBorder="1" applyAlignment="1">
      <alignment horizontal="center" vertical="center"/>
    </xf>
    <xf numFmtId="0" fontId="9" fillId="0" borderId="125" xfId="7" applyFont="1" applyBorder="1" applyAlignment="1">
      <alignment horizontal="center" vertical="center"/>
    </xf>
    <xf numFmtId="0" fontId="9" fillId="0" borderId="126" xfId="7" applyFont="1" applyBorder="1" applyAlignment="1">
      <alignment horizontal="center" vertical="center"/>
    </xf>
    <xf numFmtId="0" fontId="9" fillId="0" borderId="127" xfId="7" applyFont="1" applyBorder="1" applyAlignment="1">
      <alignment horizontal="center" vertical="center"/>
    </xf>
    <xf numFmtId="0" fontId="12" fillId="7" borderId="170" xfId="7" applyFont="1" applyFill="1" applyBorder="1" applyAlignment="1">
      <alignment horizontal="left"/>
    </xf>
    <xf numFmtId="0" fontId="9" fillId="0" borderId="123" xfId="7" applyFont="1" applyBorder="1" applyAlignment="1">
      <alignment horizontal="center"/>
    </xf>
    <xf numFmtId="0" fontId="12" fillId="7" borderId="165" xfId="7" applyFont="1" applyFill="1" applyBorder="1" applyAlignment="1">
      <alignment horizontal="left"/>
    </xf>
    <xf numFmtId="0" fontId="9" fillId="0" borderId="118" xfId="7" applyFont="1" applyBorder="1" applyAlignment="1">
      <alignment horizontal="center" vertical="center"/>
    </xf>
    <xf numFmtId="0" fontId="9" fillId="0" borderId="119" xfId="7" applyFont="1" applyBorder="1" applyAlignment="1">
      <alignment horizontal="center" vertical="center"/>
    </xf>
    <xf numFmtId="0" fontId="9" fillId="0" borderId="120" xfId="7" applyFont="1" applyBorder="1" applyAlignment="1">
      <alignment horizontal="center" vertical="center"/>
    </xf>
    <xf numFmtId="0" fontId="9" fillId="0" borderId="156" xfId="7" applyFont="1" applyBorder="1" applyAlignment="1">
      <alignment horizontal="center" vertical="center"/>
    </xf>
    <xf numFmtId="0" fontId="9" fillId="0" borderId="103" xfId="7" applyFont="1" applyBorder="1" applyAlignment="1">
      <alignment horizontal="center" vertical="center"/>
    </xf>
    <xf numFmtId="0" fontId="9" fillId="0" borderId="150" xfId="7" applyFont="1" applyBorder="1" applyAlignment="1">
      <alignment horizontal="center" vertical="center"/>
    </xf>
    <xf numFmtId="0" fontId="12" fillId="7" borderId="171" xfId="7" applyFont="1" applyFill="1" applyBorder="1" applyAlignment="1">
      <alignment horizontal="left"/>
    </xf>
    <xf numFmtId="49" fontId="12" fillId="11" borderId="92" xfId="0" applyNumberFormat="1" applyFont="1" applyFill="1" applyBorder="1" applyAlignment="1">
      <alignment horizontal="center" vertical="center" wrapText="1"/>
    </xf>
    <xf numFmtId="49" fontId="12" fillId="11" borderId="129" xfId="0" applyNumberFormat="1" applyFont="1" applyFill="1" applyBorder="1" applyAlignment="1">
      <alignment horizontal="center" vertical="center" wrapText="1"/>
    </xf>
    <xf numFmtId="49" fontId="12" fillId="11" borderId="130" xfId="0" applyNumberFormat="1" applyFont="1" applyFill="1" applyBorder="1" applyAlignment="1">
      <alignment horizontal="center" vertical="center" wrapText="1"/>
    </xf>
    <xf numFmtId="0" fontId="12" fillId="5" borderId="131" xfId="0" applyFont="1" applyFill="1" applyBorder="1" applyAlignment="1">
      <alignment horizontal="center" vertical="center" textRotation="90" wrapText="1"/>
    </xf>
    <xf numFmtId="0" fontId="12" fillId="5" borderId="138" xfId="0" applyFont="1" applyFill="1" applyBorder="1" applyAlignment="1">
      <alignment horizontal="center" vertical="center" textRotation="90" wrapText="1"/>
    </xf>
    <xf numFmtId="0" fontId="12" fillId="5" borderId="146" xfId="0" applyFont="1" applyFill="1" applyBorder="1" applyAlignment="1">
      <alignment horizontal="center" vertical="center" textRotation="90" wrapText="1"/>
    </xf>
    <xf numFmtId="0" fontId="12" fillId="0" borderId="153" xfId="0" applyFont="1" applyFill="1" applyBorder="1" applyAlignment="1">
      <alignment horizontal="center" vertical="center" textRotation="90" wrapText="1"/>
    </xf>
    <xf numFmtId="0" fontId="12" fillId="0" borderId="119" xfId="0" applyFont="1" applyFill="1" applyBorder="1" applyAlignment="1">
      <alignment horizontal="center" vertical="center" textRotation="90" wrapText="1"/>
    </xf>
    <xf numFmtId="0" fontId="12" fillId="0" borderId="159" xfId="0" applyFont="1" applyFill="1" applyBorder="1" applyAlignment="1">
      <alignment horizontal="center" vertical="center" textRotation="90" wrapText="1"/>
    </xf>
    <xf numFmtId="1" fontId="9" fillId="5" borderId="124" xfId="0" applyNumberFormat="1" applyFont="1" applyFill="1" applyBorder="1" applyAlignment="1">
      <alignment horizontal="center" vertical="center" wrapText="1"/>
    </xf>
    <xf numFmtId="0" fontId="7" fillId="5" borderId="124" xfId="0" applyFont="1" applyFill="1" applyBorder="1" applyAlignment="1">
      <alignment horizontal="center" vertical="center" wrapText="1"/>
    </xf>
    <xf numFmtId="0" fontId="7" fillId="5" borderId="124" xfId="0" applyFont="1" applyFill="1" applyBorder="1" applyAlignment="1">
      <alignment horizontal="left" vertical="center" wrapText="1"/>
    </xf>
    <xf numFmtId="0" fontId="12" fillId="0" borderId="138" xfId="0" applyFont="1" applyFill="1" applyBorder="1" applyAlignment="1">
      <alignment horizontal="center" vertical="center" textRotation="90" wrapText="1"/>
    </xf>
    <xf numFmtId="1" fontId="9" fillId="5" borderId="124" xfId="0" applyNumberFormat="1" applyFont="1" applyFill="1" applyBorder="1" applyAlignment="1">
      <alignment horizontal="left" vertical="center" wrapText="1"/>
    </xf>
    <xf numFmtId="1" fontId="9" fillId="5" borderId="157" xfId="0" applyNumberFormat="1" applyFont="1" applyFill="1" applyBorder="1" applyAlignment="1">
      <alignment horizontal="center" vertical="center" wrapText="1"/>
    </xf>
    <xf numFmtId="0" fontId="9" fillId="5" borderId="124" xfId="0" applyFont="1" applyFill="1" applyBorder="1" applyAlignment="1">
      <alignment horizontal="left" vertical="center" wrapText="1"/>
    </xf>
    <xf numFmtId="1" fontId="4" fillId="0" borderId="124" xfId="0" applyNumberFormat="1" applyFont="1" applyFill="1" applyBorder="1" applyAlignment="1">
      <alignment horizontal="center" vertical="center" wrapText="1"/>
    </xf>
    <xf numFmtId="1" fontId="4" fillId="0" borderId="157" xfId="0" applyNumberFormat="1" applyFont="1" applyFill="1" applyBorder="1" applyAlignment="1">
      <alignment horizontal="center" vertical="center" wrapText="1"/>
    </xf>
    <xf numFmtId="1" fontId="9" fillId="0" borderId="157" xfId="0" applyNumberFormat="1" applyFont="1" applyFill="1" applyBorder="1" applyAlignment="1">
      <alignment horizontal="center" vertical="center" wrapText="1"/>
    </xf>
    <xf numFmtId="3" fontId="7" fillId="0" borderId="143" xfId="0" applyNumberFormat="1" applyFont="1" applyFill="1" applyBorder="1" applyAlignment="1">
      <alignment horizontal="center" vertical="center"/>
    </xf>
    <xf numFmtId="3" fontId="7" fillId="0" borderId="166" xfId="0" applyNumberFormat="1" applyFont="1" applyFill="1" applyBorder="1" applyAlignment="1">
      <alignment horizontal="center" vertical="center"/>
    </xf>
    <xf numFmtId="0" fontId="12" fillId="0" borderId="102"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109" xfId="0" applyFont="1" applyFill="1" applyBorder="1" applyAlignment="1">
      <alignment horizontal="center" vertical="center"/>
    </xf>
    <xf numFmtId="1" fontId="9" fillId="0" borderId="143" xfId="0" applyNumberFormat="1" applyFont="1" applyFill="1" applyBorder="1" applyAlignment="1">
      <alignment horizontal="center" vertical="center" wrapText="1"/>
    </xf>
    <xf numFmtId="1" fontId="9" fillId="0" borderId="149" xfId="0" applyNumberFormat="1" applyFont="1" applyFill="1" applyBorder="1" applyAlignment="1">
      <alignment horizontal="center" vertical="center" wrapText="1"/>
    </xf>
    <xf numFmtId="1" fontId="4" fillId="0" borderId="143" xfId="0" applyNumberFormat="1" applyFont="1" applyFill="1" applyBorder="1" applyAlignment="1">
      <alignment horizontal="center" vertical="center" wrapText="1"/>
    </xf>
    <xf numFmtId="1" fontId="4" fillId="0" borderId="149" xfId="0" applyNumberFormat="1" applyFont="1" applyFill="1" applyBorder="1" applyAlignment="1">
      <alignment horizontal="center" vertical="center" wrapText="1"/>
    </xf>
    <xf numFmtId="3" fontId="7" fillId="0" borderId="149" xfId="0" applyNumberFormat="1" applyFont="1" applyFill="1" applyBorder="1" applyAlignment="1">
      <alignment horizontal="center" vertical="center"/>
    </xf>
    <xf numFmtId="0" fontId="7" fillId="0" borderId="159" xfId="0" applyFont="1" applyFill="1" applyBorder="1" applyAlignment="1">
      <alignment horizontal="center" vertical="center" wrapText="1"/>
    </xf>
    <xf numFmtId="0" fontId="7" fillId="0" borderId="160" xfId="0" applyFont="1" applyFill="1" applyBorder="1" applyAlignment="1">
      <alignment horizontal="center" vertical="center" wrapText="1"/>
    </xf>
    <xf numFmtId="1" fontId="9" fillId="0" borderId="157" xfId="2" applyNumberFormat="1" applyFont="1" applyFill="1" applyBorder="1" applyAlignment="1">
      <alignment horizontal="center" vertical="center" wrapText="1"/>
    </xf>
    <xf numFmtId="3" fontId="7" fillId="0" borderId="144" xfId="0" applyNumberFormat="1" applyFont="1" applyFill="1" applyBorder="1" applyAlignment="1">
      <alignment horizontal="center" vertical="center"/>
    </xf>
    <xf numFmtId="0" fontId="7" fillId="0" borderId="142" xfId="0" applyFont="1" applyFill="1" applyBorder="1" applyAlignment="1">
      <alignment horizontal="center" vertical="center"/>
    </xf>
    <xf numFmtId="0" fontId="7" fillId="0" borderId="161" xfId="0" applyFont="1" applyFill="1" applyBorder="1" applyAlignment="1">
      <alignment horizontal="center" vertical="center"/>
    </xf>
    <xf numFmtId="1" fontId="9" fillId="0" borderId="143" xfId="2" applyNumberFormat="1" applyFont="1" applyFill="1" applyBorder="1" applyAlignment="1">
      <alignment horizontal="center" vertical="center" wrapText="1"/>
    </xf>
    <xf numFmtId="1" fontId="9" fillId="0" borderId="149" xfId="2" applyNumberFormat="1" applyFont="1" applyFill="1" applyBorder="1" applyAlignment="1">
      <alignment horizontal="center" vertical="center" wrapText="1"/>
    </xf>
    <xf numFmtId="0" fontId="9" fillId="0" borderId="143" xfId="0" applyFont="1" applyFill="1" applyBorder="1" applyAlignment="1">
      <alignment horizontal="center" vertical="center" wrapText="1"/>
    </xf>
    <xf numFmtId="0" fontId="9" fillId="0" borderId="149" xfId="0" applyFont="1" applyFill="1" applyBorder="1" applyAlignment="1">
      <alignment horizontal="center" vertical="center" wrapText="1"/>
    </xf>
    <xf numFmtId="0" fontId="7" fillId="0" borderId="142" xfId="0" applyFont="1" applyFill="1" applyBorder="1" applyAlignment="1">
      <alignment horizontal="center" vertical="center" wrapText="1"/>
    </xf>
    <xf numFmtId="0" fontId="7" fillId="0" borderId="161" xfId="0" applyFont="1" applyFill="1" applyBorder="1" applyAlignment="1">
      <alignment horizontal="center" vertical="center" wrapText="1"/>
    </xf>
    <xf numFmtId="3" fontId="7" fillId="0" borderId="124" xfId="0" applyNumberFormat="1" applyFont="1" applyFill="1" applyBorder="1" applyAlignment="1">
      <alignment horizontal="center" vertical="center"/>
    </xf>
    <xf numFmtId="1" fontId="4" fillId="0" borderId="144" xfId="0" applyNumberFormat="1" applyFont="1" applyFill="1" applyBorder="1" applyAlignment="1">
      <alignment horizontal="center" vertical="center" wrapText="1"/>
    </xf>
    <xf numFmtId="1" fontId="9" fillId="0" borderId="144" xfId="0" applyNumberFormat="1" applyFont="1" applyFill="1" applyBorder="1" applyAlignment="1">
      <alignment horizontal="center" vertical="center" wrapText="1"/>
    </xf>
    <xf numFmtId="3" fontId="9" fillId="0" borderId="124" xfId="0" applyNumberFormat="1" applyFont="1" applyFill="1" applyBorder="1" applyAlignment="1">
      <alignment horizontal="center" vertical="center"/>
    </xf>
    <xf numFmtId="0" fontId="9" fillId="0" borderId="144" xfId="0" applyFont="1" applyFill="1" applyBorder="1" applyAlignment="1">
      <alignment horizontal="center" vertical="center" wrapText="1"/>
    </xf>
    <xf numFmtId="0" fontId="9" fillId="0" borderId="142" xfId="0" applyFont="1" applyFill="1" applyBorder="1" applyAlignment="1">
      <alignment horizontal="center" vertical="center" wrapText="1"/>
    </xf>
    <xf numFmtId="0" fontId="9" fillId="0" borderId="147" xfId="0" applyFont="1" applyFill="1" applyBorder="1" applyAlignment="1">
      <alignment horizontal="center" vertical="center" wrapText="1"/>
    </xf>
    <xf numFmtId="1" fontId="9" fillId="0" borderId="144" xfId="2" applyNumberFormat="1" applyFont="1" applyFill="1" applyBorder="1" applyAlignment="1">
      <alignment horizontal="center" vertical="center" wrapText="1"/>
    </xf>
    <xf numFmtId="1" fontId="9" fillId="0" borderId="133" xfId="0" applyNumberFormat="1" applyFont="1" applyFill="1" applyBorder="1" applyAlignment="1">
      <alignment horizontal="center" vertical="center" wrapText="1"/>
    </xf>
    <xf numFmtId="0" fontId="4" fillId="0" borderId="133" xfId="0" applyFont="1" applyFill="1" applyBorder="1" applyAlignment="1">
      <alignment horizontal="center" vertical="center" wrapText="1"/>
    </xf>
    <xf numFmtId="0" fontId="4" fillId="0" borderId="144" xfId="0" applyFont="1" applyFill="1" applyBorder="1" applyAlignment="1">
      <alignment horizontal="center" vertical="center" wrapText="1"/>
    </xf>
    <xf numFmtId="0" fontId="4" fillId="0" borderId="149" xfId="0" applyFont="1" applyFill="1" applyBorder="1" applyAlignment="1">
      <alignment horizontal="center" vertical="center" wrapText="1"/>
    </xf>
    <xf numFmtId="3" fontId="7" fillId="0" borderId="136" xfId="0" applyNumberFormat="1" applyFont="1" applyFill="1" applyBorder="1" applyAlignment="1">
      <alignment horizontal="center" vertical="center"/>
    </xf>
    <xf numFmtId="0" fontId="7" fillId="0" borderId="163" xfId="0" applyFont="1" applyFill="1" applyBorder="1" applyAlignment="1">
      <alignment horizontal="center" vertical="center" wrapText="1"/>
    </xf>
    <xf numFmtId="0" fontId="7" fillId="0" borderId="147" xfId="0" applyFont="1" applyFill="1" applyBorder="1" applyAlignment="1">
      <alignment horizontal="center" vertical="center" wrapText="1"/>
    </xf>
    <xf numFmtId="1" fontId="9" fillId="0" borderId="133" xfId="2" applyNumberFormat="1" applyFont="1" applyFill="1" applyBorder="1" applyAlignment="1">
      <alignment horizontal="center" vertical="center" wrapText="1"/>
    </xf>
    <xf numFmtId="0" fontId="9" fillId="0" borderId="133" xfId="0" applyFont="1" applyFill="1" applyBorder="1" applyAlignment="1">
      <alignment horizontal="center" vertical="center" wrapText="1"/>
    </xf>
    <xf numFmtId="1" fontId="4" fillId="0" borderId="133" xfId="0" applyNumberFormat="1" applyFont="1" applyFill="1" applyBorder="1" applyAlignment="1">
      <alignment horizontal="center" vertical="center" wrapText="1"/>
    </xf>
    <xf numFmtId="164" fontId="13" fillId="0" borderId="136" xfId="1" applyNumberFormat="1" applyFont="1" applyFill="1" applyBorder="1" applyAlignment="1">
      <alignment horizontal="center" vertical="center" textRotation="90" wrapText="1"/>
    </xf>
    <xf numFmtId="164" fontId="13" fillId="0" borderId="143" xfId="1" applyNumberFormat="1" applyFont="1" applyFill="1" applyBorder="1" applyAlignment="1">
      <alignment horizontal="center" vertical="center" textRotation="90" wrapText="1"/>
    </xf>
    <xf numFmtId="164" fontId="13" fillId="0" borderId="137" xfId="1" applyNumberFormat="1" applyFont="1" applyFill="1" applyBorder="1" applyAlignment="1">
      <alignment horizontal="center" vertical="center" textRotation="90" wrapText="1"/>
    </xf>
    <xf numFmtId="164" fontId="13" fillId="0" borderId="145" xfId="1" applyNumberFormat="1" applyFont="1" applyFill="1" applyBorder="1" applyAlignment="1">
      <alignment horizontal="center" vertical="center" textRotation="90" wrapText="1"/>
    </xf>
    <xf numFmtId="164" fontId="13" fillId="0" borderId="139" xfId="1" applyNumberFormat="1" applyFont="1" applyFill="1" applyBorder="1" applyAlignment="1">
      <alignment horizontal="center" vertical="center" wrapText="1"/>
    </xf>
    <xf numFmtId="164" fontId="13" fillId="0" borderId="140" xfId="1" applyNumberFormat="1" applyFont="1" applyFill="1" applyBorder="1" applyAlignment="1">
      <alignment horizontal="center" vertical="center" wrapText="1"/>
    </xf>
    <xf numFmtId="164" fontId="13" fillId="0" borderId="141" xfId="1" applyNumberFormat="1" applyFont="1" applyFill="1" applyBorder="1" applyAlignment="1">
      <alignment horizontal="center" vertical="center" wrapText="1"/>
    </xf>
    <xf numFmtId="164" fontId="13" fillId="0" borderId="135" xfId="1" applyNumberFormat="1" applyFont="1" applyFill="1" applyBorder="1" applyAlignment="1">
      <alignment horizontal="center" vertical="center" textRotation="90" wrapText="1"/>
    </xf>
    <xf numFmtId="164" fontId="13" fillId="0" borderId="142" xfId="1" applyNumberFormat="1" applyFont="1" applyFill="1" applyBorder="1" applyAlignment="1">
      <alignment horizontal="center" vertical="center" textRotation="90" wrapText="1"/>
    </xf>
    <xf numFmtId="164" fontId="13" fillId="0" borderId="131" xfId="1" applyNumberFormat="1" applyFont="1" applyFill="1" applyBorder="1" applyAlignment="1">
      <alignment horizontal="center" vertical="center" textRotation="90" wrapText="1"/>
    </xf>
    <xf numFmtId="164" fontId="13" fillId="0" borderId="138" xfId="1" applyNumberFormat="1" applyFont="1" applyFill="1" applyBorder="1" applyAlignment="1">
      <alignment horizontal="center" vertical="center" textRotation="90" wrapText="1"/>
    </xf>
    <xf numFmtId="164" fontId="13" fillId="0" borderId="146" xfId="1" applyNumberFormat="1" applyFont="1" applyFill="1" applyBorder="1" applyAlignment="1">
      <alignment horizontal="center" vertical="center" textRotation="90" wrapText="1"/>
    </xf>
    <xf numFmtId="164" fontId="13" fillId="0" borderId="132" xfId="1" applyNumberFormat="1" applyFont="1" applyFill="1" applyBorder="1" applyAlignment="1">
      <alignment horizontal="center" vertical="center" wrapText="1"/>
    </xf>
    <xf numFmtId="164" fontId="13" fillId="0" borderId="133" xfId="1" applyNumberFormat="1" applyFont="1" applyFill="1" applyBorder="1" applyAlignment="1">
      <alignment horizontal="center" vertical="center" wrapText="1"/>
    </xf>
    <xf numFmtId="164" fontId="13" fillId="0" borderId="134" xfId="1" applyNumberFormat="1" applyFont="1" applyFill="1" applyBorder="1" applyAlignment="1">
      <alignment horizontal="center" vertical="center" wrapText="1"/>
    </xf>
    <xf numFmtId="0" fontId="12" fillId="0" borderId="132" xfId="0" applyFont="1" applyFill="1" applyBorder="1" applyAlignment="1">
      <alignment horizontal="center" vertical="center" wrapText="1"/>
    </xf>
    <xf numFmtId="0" fontId="12" fillId="0" borderId="133" xfId="0" applyFont="1" applyFill="1" applyBorder="1" applyAlignment="1">
      <alignment horizontal="center" vertical="center" wrapText="1"/>
    </xf>
    <xf numFmtId="0" fontId="12" fillId="0" borderId="134" xfId="0" applyFont="1" applyFill="1" applyBorder="1" applyAlignment="1">
      <alignment horizontal="center" vertical="center" wrapText="1"/>
    </xf>
    <xf numFmtId="0" fontId="12" fillId="0" borderId="159" xfId="3" applyFont="1" applyFill="1" applyBorder="1" applyAlignment="1">
      <alignment horizontal="left" vertical="center"/>
    </xf>
    <xf numFmtId="0" fontId="12" fillId="0" borderId="124" xfId="3" applyFont="1" applyFill="1" applyBorder="1" applyAlignment="1">
      <alignment horizontal="left" vertical="center"/>
    </xf>
    <xf numFmtId="0" fontId="12" fillId="0" borderId="155" xfId="3" applyFont="1" applyFill="1" applyBorder="1" applyAlignment="1">
      <alignment horizontal="left" vertical="center"/>
    </xf>
    <xf numFmtId="0" fontId="12" fillId="0" borderId="160" xfId="3" applyFont="1" applyFill="1" applyBorder="1" applyAlignment="1">
      <alignment horizontal="left" vertical="center"/>
    </xf>
    <xf numFmtId="0" fontId="12" fillId="0" borderId="157" xfId="3" applyFont="1" applyFill="1" applyBorder="1" applyAlignment="1">
      <alignment horizontal="left" vertical="center"/>
    </xf>
    <xf numFmtId="0" fontId="12" fillId="0" borderId="158" xfId="3" applyFont="1" applyFill="1" applyBorder="1" applyAlignment="1">
      <alignment horizontal="left" vertical="center"/>
    </xf>
    <xf numFmtId="49" fontId="12" fillId="0" borderId="128" xfId="0" applyNumberFormat="1" applyFont="1" applyFill="1" applyBorder="1" applyAlignment="1">
      <alignment horizontal="center" vertical="center" wrapText="1"/>
    </xf>
    <xf numFmtId="49" fontId="12" fillId="0" borderId="129" xfId="0" applyNumberFormat="1" applyFont="1" applyFill="1" applyBorder="1" applyAlignment="1">
      <alignment horizontal="center" vertical="center" wrapText="1"/>
    </xf>
    <xf numFmtId="49" fontId="12" fillId="0" borderId="130" xfId="0" applyNumberFormat="1" applyFont="1" applyFill="1" applyBorder="1" applyAlignment="1">
      <alignment horizontal="center" vertical="center" wrapText="1"/>
    </xf>
    <xf numFmtId="0" fontId="15" fillId="0" borderId="136" xfId="0" applyFont="1" applyFill="1" applyBorder="1" applyAlignment="1">
      <alignment horizontal="center" vertical="center" textRotation="90" wrapText="1"/>
    </xf>
    <xf numFmtId="0" fontId="15" fillId="0" borderId="143" xfId="0" applyFont="1" applyFill="1" applyBorder="1" applyAlignment="1">
      <alignment horizontal="center" vertical="center" textRotation="90" wrapText="1"/>
    </xf>
    <xf numFmtId="0" fontId="9" fillId="0" borderId="92" xfId="3" applyFont="1" applyFill="1" applyBorder="1" applyAlignment="1">
      <alignment horizontal="center" vertical="center"/>
    </xf>
    <xf numFmtId="0" fontId="9" fillId="0" borderId="93" xfId="3" applyFont="1" applyFill="1" applyBorder="1" applyAlignment="1">
      <alignment horizontal="center" vertical="center"/>
    </xf>
    <xf numFmtId="0" fontId="9" fillId="0" borderId="132" xfId="3" applyFont="1" applyFill="1" applyBorder="1" applyAlignment="1">
      <alignment horizontal="center" vertical="center"/>
    </xf>
    <xf numFmtId="0" fontId="9" fillId="0" borderId="10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17" xfId="3" applyFont="1" applyFill="1" applyBorder="1" applyAlignment="1">
      <alignment horizontal="center" vertical="center"/>
    </xf>
    <xf numFmtId="0" fontId="9" fillId="0" borderId="102" xfId="3" applyFont="1" applyFill="1" applyBorder="1" applyAlignment="1">
      <alignment horizontal="center" vertical="center"/>
    </xf>
    <xf numFmtId="0" fontId="9" fillId="0" borderId="103" xfId="3" applyFont="1" applyFill="1" applyBorder="1" applyAlignment="1">
      <alignment horizontal="center" vertical="center"/>
    </xf>
    <xf numFmtId="0" fontId="9" fillId="0" borderId="150" xfId="3" applyFont="1" applyFill="1" applyBorder="1" applyAlignment="1">
      <alignment horizontal="center" vertical="center"/>
    </xf>
    <xf numFmtId="0" fontId="9" fillId="0" borderId="151" xfId="3" applyFont="1" applyFill="1" applyBorder="1" applyAlignment="1">
      <alignment horizontal="center" vertical="center"/>
    </xf>
    <xf numFmtId="0" fontId="9" fillId="0" borderId="125" xfId="3" applyFont="1" applyFill="1" applyBorder="1" applyAlignment="1">
      <alignment horizontal="center" vertical="center"/>
    </xf>
    <xf numFmtId="0" fontId="9" fillId="0" borderId="126" xfId="3" applyFont="1" applyFill="1" applyBorder="1" applyAlignment="1">
      <alignment horizontal="center" vertical="center"/>
    </xf>
    <xf numFmtId="0" fontId="9" fillId="0" borderId="127" xfId="3" applyFont="1" applyFill="1" applyBorder="1" applyAlignment="1">
      <alignment horizontal="center" vertical="center"/>
    </xf>
    <xf numFmtId="164" fontId="13" fillId="0" borderId="152" xfId="1" applyNumberFormat="1" applyFont="1" applyFill="1" applyBorder="1" applyAlignment="1">
      <alignment horizontal="left" vertical="center"/>
    </xf>
    <xf numFmtId="164" fontId="13" fillId="0" borderId="153" xfId="1" applyNumberFormat="1" applyFont="1" applyFill="1" applyBorder="1" applyAlignment="1">
      <alignment horizontal="left" vertical="center"/>
    </xf>
    <xf numFmtId="164" fontId="13" fillId="0" borderId="154" xfId="1" applyNumberFormat="1" applyFont="1" applyFill="1" applyBorder="1" applyAlignment="1">
      <alignment horizontal="left" vertical="center"/>
    </xf>
    <xf numFmtId="164" fontId="14" fillId="0" borderId="136" xfId="1" applyNumberFormat="1" applyFont="1" applyFill="1" applyBorder="1" applyAlignment="1">
      <alignment horizontal="center" vertical="center"/>
    </xf>
    <xf numFmtId="164" fontId="14" fillId="0" borderId="137" xfId="1" applyNumberFormat="1" applyFont="1" applyFill="1" applyBorder="1" applyAlignment="1">
      <alignment horizontal="center" vertical="center"/>
    </xf>
    <xf numFmtId="164" fontId="14" fillId="0" borderId="124" xfId="1" applyNumberFormat="1" applyFont="1" applyFill="1" applyBorder="1" applyAlignment="1">
      <alignment horizontal="center" vertical="center"/>
    </xf>
    <xf numFmtId="164" fontId="14" fillId="0" borderId="155" xfId="1" applyNumberFormat="1" applyFont="1" applyFill="1" applyBorder="1" applyAlignment="1">
      <alignment horizontal="center" vertical="center"/>
    </xf>
    <xf numFmtId="164" fontId="14" fillId="0" borderId="157" xfId="1" applyNumberFormat="1" applyFont="1" applyFill="1" applyBorder="1" applyAlignment="1">
      <alignment horizontal="center" vertical="center"/>
    </xf>
    <xf numFmtId="164" fontId="14" fillId="0" borderId="158" xfId="1" applyNumberFormat="1" applyFont="1" applyFill="1" applyBorder="1" applyAlignment="1">
      <alignment horizontal="center" vertical="center"/>
    </xf>
    <xf numFmtId="164" fontId="13" fillId="0" borderId="121" xfId="1" applyNumberFormat="1" applyFont="1" applyFill="1" applyBorder="1" applyAlignment="1">
      <alignment horizontal="left" vertical="center"/>
    </xf>
    <xf numFmtId="164" fontId="13" fillId="0" borderId="122" xfId="1" applyNumberFormat="1" applyFont="1" applyFill="1" applyBorder="1" applyAlignment="1">
      <alignment horizontal="left" vertical="center"/>
    </xf>
    <xf numFmtId="164" fontId="13" fillId="0" borderId="123" xfId="1" applyNumberFormat="1" applyFont="1" applyFill="1" applyBorder="1" applyAlignment="1">
      <alignment horizontal="left" vertical="center"/>
    </xf>
    <xf numFmtId="0" fontId="9" fillId="0" borderId="118" xfId="3" applyFont="1" applyFill="1" applyBorder="1" applyAlignment="1">
      <alignment horizontal="center" vertical="center"/>
    </xf>
    <xf numFmtId="0" fontId="9" fillId="0" borderId="119" xfId="3" applyFont="1" applyFill="1" applyBorder="1" applyAlignment="1">
      <alignment horizontal="center" vertical="center"/>
    </xf>
    <xf numFmtId="0" fontId="9" fillId="0" borderId="120" xfId="3" applyFont="1" applyFill="1" applyBorder="1" applyAlignment="1">
      <alignment horizontal="center" vertical="center"/>
    </xf>
    <xf numFmtId="0" fontId="9" fillId="0" borderId="156" xfId="3" applyFont="1" applyFill="1" applyBorder="1" applyAlignment="1">
      <alignment horizontal="center" vertical="center"/>
    </xf>
    <xf numFmtId="164" fontId="13" fillId="0" borderId="118" xfId="1" applyNumberFormat="1" applyFont="1" applyFill="1" applyBorder="1" applyAlignment="1">
      <alignment horizontal="left" vertical="center"/>
    </xf>
    <xf numFmtId="164" fontId="13" fillId="0" borderId="119" xfId="1" applyNumberFormat="1" applyFont="1" applyFill="1" applyBorder="1" applyAlignment="1">
      <alignment horizontal="left" vertical="center"/>
    </xf>
    <xf numFmtId="164" fontId="13" fillId="0" borderId="120" xfId="1" applyNumberFormat="1" applyFont="1" applyFill="1" applyBorder="1" applyAlignment="1">
      <alignment horizontal="left" vertical="center"/>
    </xf>
    <xf numFmtId="0" fontId="12" fillId="0" borderId="135" xfId="3" applyFont="1" applyFill="1" applyBorder="1" applyAlignment="1">
      <alignment horizontal="left" vertical="center"/>
    </xf>
    <xf numFmtId="0" fontId="12" fillId="0" borderId="136" xfId="3" applyFont="1" applyFill="1" applyBorder="1" applyAlignment="1">
      <alignment horizontal="left" vertical="center"/>
    </xf>
    <xf numFmtId="0" fontId="12" fillId="0" borderId="137" xfId="3" applyFont="1" applyFill="1" applyBorder="1" applyAlignment="1">
      <alignment horizontal="left" vertical="center"/>
    </xf>
    <xf numFmtId="0" fontId="9" fillId="0" borderId="135" xfId="0" applyFont="1" applyBorder="1" applyAlignment="1">
      <alignment vertical="center" wrapText="1"/>
    </xf>
    <xf numFmtId="0" fontId="9" fillId="0" borderId="159" xfId="0" applyFont="1" applyBorder="1" applyAlignment="1">
      <alignment vertical="center" wrapText="1"/>
    </xf>
    <xf numFmtId="0" fontId="9" fillId="0" borderId="160" xfId="0" applyFont="1" applyBorder="1" applyAlignment="1">
      <alignment vertical="center" wrapText="1"/>
    </xf>
    <xf numFmtId="0" fontId="12" fillId="0" borderId="136"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52" xfId="0" applyFont="1" applyBorder="1" applyAlignment="1">
      <alignment horizontal="left" vertical="center" wrapText="1"/>
    </xf>
    <xf numFmtId="0" fontId="12" fillId="0" borderId="153" xfId="0" applyFont="1" applyBorder="1" applyAlignment="1">
      <alignment horizontal="left" vertical="center" wrapText="1"/>
    </xf>
    <xf numFmtId="0" fontId="12" fillId="0" borderId="154" xfId="0" applyFont="1" applyBorder="1" applyAlignment="1">
      <alignment horizontal="left" vertical="center" wrapText="1"/>
    </xf>
    <xf numFmtId="0" fontId="9" fillId="0" borderId="151" xfId="3" applyFont="1" applyBorder="1" applyAlignment="1">
      <alignment horizontal="center"/>
    </xf>
    <xf numFmtId="0" fontId="9" fillId="0" borderId="99" xfId="3" applyFont="1" applyBorder="1" applyAlignment="1">
      <alignment horizontal="center"/>
    </xf>
    <xf numFmtId="0" fontId="9" fillId="0" borderId="116" xfId="3" applyFont="1" applyBorder="1" applyAlignment="1">
      <alignment horizontal="center"/>
    </xf>
    <xf numFmtId="0" fontId="9" fillId="0" borderId="101" xfId="3" applyFont="1" applyBorder="1" applyAlignment="1">
      <alignment horizontal="center"/>
    </xf>
    <xf numFmtId="0" fontId="9" fillId="0" borderId="156" xfId="3" applyFont="1" applyBorder="1" applyAlignment="1">
      <alignment horizontal="center"/>
    </xf>
    <xf numFmtId="0" fontId="9" fillId="0" borderId="109" xfId="3" applyFont="1" applyBorder="1" applyAlignment="1">
      <alignment horizontal="center"/>
    </xf>
    <xf numFmtId="0" fontId="12" fillId="0" borderId="121" xfId="0" applyFont="1" applyBorder="1" applyAlignment="1">
      <alignment horizontal="left" vertical="center" wrapText="1"/>
    </xf>
    <xf numFmtId="0" fontId="12" fillId="0" borderId="122" xfId="0" applyFont="1" applyBorder="1" applyAlignment="1">
      <alignment horizontal="left" vertical="center" wrapText="1"/>
    </xf>
    <xf numFmtId="0" fontId="12" fillId="0" borderId="123" xfId="0" applyFont="1" applyBorder="1" applyAlignment="1">
      <alignment horizontal="left" vertical="center" wrapText="1"/>
    </xf>
    <xf numFmtId="0" fontId="12" fillId="0" borderId="157" xfId="0" applyFont="1" applyBorder="1" applyAlignment="1">
      <alignment horizontal="center" vertical="center" wrapText="1"/>
    </xf>
    <xf numFmtId="0" fontId="12" fillId="0" borderId="167" xfId="0" applyFont="1" applyBorder="1" applyAlignment="1">
      <alignment horizontal="left" vertical="center" wrapText="1"/>
    </xf>
    <xf numFmtId="0" fontId="12" fillId="0" borderId="168" xfId="0" applyFont="1" applyBorder="1" applyAlignment="1">
      <alignment horizontal="left" vertical="center" wrapText="1"/>
    </xf>
    <xf numFmtId="0" fontId="12" fillId="0" borderId="169" xfId="0" applyFont="1" applyBorder="1" applyAlignment="1">
      <alignment horizontal="left" vertical="center" wrapText="1"/>
    </xf>
    <xf numFmtId="0" fontId="12" fillId="0" borderId="160" xfId="3" applyFont="1" applyBorder="1" applyAlignment="1">
      <alignment horizontal="left" vertical="center"/>
    </xf>
    <xf numFmtId="0" fontId="12" fillId="0" borderId="157" xfId="3" applyFont="1" applyBorder="1" applyAlignment="1">
      <alignment horizontal="left" vertical="center"/>
    </xf>
    <xf numFmtId="0" fontId="12" fillId="0" borderId="158" xfId="3" applyFont="1" applyBorder="1" applyAlignment="1">
      <alignment horizontal="left" vertical="center"/>
    </xf>
    <xf numFmtId="49" fontId="12" fillId="5" borderId="136" xfId="0" applyNumberFormat="1" applyFont="1" applyFill="1" applyBorder="1" applyAlignment="1">
      <alignment horizontal="center" vertical="center" textRotation="90" wrapText="1"/>
    </xf>
    <xf numFmtId="49" fontId="12" fillId="5" borderId="143" xfId="0" applyNumberFormat="1" applyFont="1" applyFill="1" applyBorder="1" applyAlignment="1">
      <alignment horizontal="center" vertical="center" textRotation="90" wrapText="1"/>
    </xf>
    <xf numFmtId="49" fontId="9" fillId="0" borderId="136" xfId="0" applyNumberFormat="1" applyFont="1" applyFill="1" applyBorder="1" applyAlignment="1">
      <alignment horizontal="center" vertical="center" textRotation="90" wrapText="1"/>
    </xf>
    <xf numFmtId="49" fontId="9" fillId="0" borderId="124" xfId="0" applyNumberFormat="1" applyFont="1" applyFill="1" applyBorder="1" applyAlignment="1">
      <alignment horizontal="center" vertical="center" textRotation="90" wrapText="1"/>
    </xf>
    <xf numFmtId="0" fontId="9" fillId="0" borderId="136" xfId="0" applyFont="1" applyFill="1" applyBorder="1" applyAlignment="1">
      <alignment horizontal="center" vertical="center" textRotation="90" wrapText="1"/>
    </xf>
    <xf numFmtId="0" fontId="9" fillId="0" borderId="124" xfId="0" applyFont="1" applyFill="1" applyBorder="1" applyAlignment="1">
      <alignment horizontal="center" vertical="center" textRotation="90" wrapText="1"/>
    </xf>
    <xf numFmtId="3" fontId="9" fillId="0" borderId="136" xfId="0" applyNumberFormat="1" applyFont="1" applyFill="1" applyBorder="1" applyAlignment="1">
      <alignment horizontal="center" vertical="center"/>
    </xf>
    <xf numFmtId="0" fontId="9" fillId="0" borderId="124" xfId="3" applyFont="1" applyFill="1" applyBorder="1" applyAlignment="1">
      <alignment horizontal="center" vertical="center" wrapText="1"/>
    </xf>
    <xf numFmtId="0" fontId="9" fillId="0" borderId="93" xfId="0" applyFont="1" applyFill="1" applyBorder="1" applyAlignment="1">
      <alignment horizontal="center" vertical="center"/>
    </xf>
    <xf numFmtId="0" fontId="9" fillId="0" borderId="0" xfId="0" applyFont="1" applyFill="1" applyAlignment="1">
      <alignment horizontal="center" vertical="center"/>
    </xf>
    <xf numFmtId="0" fontId="9" fillId="0" borderId="157" xfId="0" applyFont="1" applyFill="1" applyBorder="1" applyAlignment="1">
      <alignment horizontal="center" vertical="center" textRotation="90" wrapText="1"/>
    </xf>
    <xf numFmtId="49" fontId="9" fillId="0" borderId="157" xfId="0" applyNumberFormat="1" applyFont="1" applyFill="1" applyBorder="1" applyAlignment="1">
      <alignment horizontal="center" vertical="center" textRotation="90" wrapText="1"/>
    </xf>
    <xf numFmtId="3" fontId="9" fillId="0" borderId="157" xfId="0" applyNumberFormat="1" applyFont="1" applyFill="1" applyBorder="1" applyAlignment="1">
      <alignment horizontal="center" vertical="center"/>
    </xf>
    <xf numFmtId="0" fontId="12" fillId="0" borderId="102" xfId="8" applyFont="1" applyBorder="1" applyAlignment="1">
      <alignment horizontal="center"/>
    </xf>
    <xf numFmtId="0" fontId="12" fillId="0" borderId="103" xfId="8" applyFont="1" applyBorder="1" applyAlignment="1">
      <alignment horizontal="center"/>
    </xf>
    <xf numFmtId="49" fontId="12" fillId="8" borderId="135" xfId="0" applyNumberFormat="1" applyFont="1" applyFill="1" applyBorder="1" applyAlignment="1">
      <alignment horizontal="center" vertical="center" wrapText="1"/>
    </xf>
    <xf numFmtId="49" fontId="12" fillId="8" borderId="136" xfId="0" applyNumberFormat="1" applyFont="1" applyFill="1" applyBorder="1" applyAlignment="1">
      <alignment horizontal="center" vertical="center" wrapText="1"/>
    </xf>
    <xf numFmtId="0" fontId="12" fillId="0" borderId="124" xfId="0" applyFont="1" applyFill="1" applyBorder="1" applyAlignment="1">
      <alignment horizontal="center" vertical="center" textRotation="90" wrapText="1"/>
    </xf>
    <xf numFmtId="0" fontId="12" fillId="8" borderId="136" xfId="0" applyFont="1" applyFill="1" applyBorder="1" applyAlignment="1">
      <alignment horizontal="center" vertical="center" wrapText="1"/>
    </xf>
    <xf numFmtId="49" fontId="12" fillId="0" borderId="124" xfId="0" applyNumberFormat="1" applyFont="1" applyFill="1" applyBorder="1" applyAlignment="1">
      <alignment horizontal="center" vertical="center" textRotation="90" wrapText="1"/>
    </xf>
    <xf numFmtId="165" fontId="12" fillId="0" borderId="136" xfId="1" applyNumberFormat="1" applyFont="1" applyFill="1" applyBorder="1" applyAlignment="1">
      <alignment horizontal="center" vertical="center" textRotation="90" wrapText="1"/>
    </xf>
    <xf numFmtId="165" fontId="12" fillId="0" borderId="124" xfId="1" applyNumberFormat="1" applyFont="1" applyFill="1" applyBorder="1" applyAlignment="1">
      <alignment horizontal="center" vertical="center" textRotation="90" wrapText="1"/>
    </xf>
    <xf numFmtId="165" fontId="12" fillId="0" borderId="143" xfId="1" applyNumberFormat="1" applyFont="1" applyFill="1" applyBorder="1" applyAlignment="1">
      <alignment horizontal="center" vertical="center" textRotation="90" wrapText="1"/>
    </xf>
    <xf numFmtId="0" fontId="12" fillId="0" borderId="136" xfId="0" applyFont="1" applyFill="1" applyBorder="1" applyAlignment="1">
      <alignment horizontal="center" vertical="center" wrapText="1"/>
    </xf>
    <xf numFmtId="0" fontId="12" fillId="8" borderId="137" xfId="0" applyFont="1" applyFill="1" applyBorder="1" applyAlignment="1">
      <alignment horizontal="center" vertical="center" wrapText="1"/>
    </xf>
    <xf numFmtId="49" fontId="12" fillId="6" borderId="124" xfId="0" applyNumberFormat="1" applyFont="1" applyFill="1" applyBorder="1" applyAlignment="1">
      <alignment horizontal="center" vertical="center" wrapText="1"/>
    </xf>
    <xf numFmtId="49" fontId="12" fillId="0" borderId="124" xfId="0" applyNumberFormat="1" applyFont="1" applyFill="1" applyBorder="1" applyAlignment="1">
      <alignment horizontal="center" vertical="center" wrapText="1"/>
    </xf>
    <xf numFmtId="49" fontId="12" fillId="6" borderId="155" xfId="0" applyNumberFormat="1" applyFont="1" applyFill="1" applyBorder="1" applyAlignment="1">
      <alignment horizontal="center" vertical="center" textRotation="90" wrapText="1"/>
    </xf>
    <xf numFmtId="49" fontId="12" fillId="6" borderId="145" xfId="0" applyNumberFormat="1" applyFont="1" applyFill="1" applyBorder="1" applyAlignment="1">
      <alignment horizontal="center" vertical="center" textRotation="90" wrapText="1"/>
    </xf>
    <xf numFmtId="0" fontId="9" fillId="5" borderId="135" xfId="0" applyFont="1" applyFill="1" applyBorder="1" applyAlignment="1">
      <alignment horizontal="center" vertical="center" wrapText="1"/>
    </xf>
    <xf numFmtId="0" fontId="9" fillId="5" borderId="159" xfId="0" applyFont="1" applyFill="1" applyBorder="1" applyAlignment="1">
      <alignment horizontal="center" vertical="center" wrapText="1"/>
    </xf>
    <xf numFmtId="0" fontId="7" fillId="9" borderId="136" xfId="0" applyFont="1" applyFill="1" applyBorder="1" applyAlignment="1">
      <alignment horizontal="center" vertical="center"/>
    </xf>
    <xf numFmtId="0" fontId="7" fillId="9" borderId="124" xfId="0" applyFont="1" applyFill="1" applyBorder="1" applyAlignment="1">
      <alignment horizontal="center" vertical="center"/>
    </xf>
    <xf numFmtId="0" fontId="7" fillId="10" borderId="124" xfId="0" applyFont="1" applyFill="1" applyBorder="1" applyAlignment="1">
      <alignment horizontal="center" vertical="center"/>
    </xf>
    <xf numFmtId="0" fontId="9" fillId="5" borderId="124" xfId="0" applyFont="1" applyFill="1" applyBorder="1" applyAlignment="1">
      <alignment horizontal="center" vertical="center" wrapText="1"/>
    </xf>
    <xf numFmtId="1" fontId="7" fillId="10" borderId="124" xfId="0" applyNumberFormat="1" applyFont="1" applyFill="1" applyBorder="1" applyAlignment="1">
      <alignment horizontal="center" vertical="center" wrapText="1"/>
    </xf>
    <xf numFmtId="0" fontId="9" fillId="5" borderId="124" xfId="0" applyFont="1" applyFill="1" applyBorder="1" applyAlignment="1">
      <alignment horizontal="center" vertical="center"/>
    </xf>
    <xf numFmtId="0" fontId="8" fillId="5" borderId="124" xfId="0" applyFont="1" applyFill="1" applyBorder="1" applyAlignment="1">
      <alignment horizontal="center" vertical="center" wrapText="1"/>
    </xf>
    <xf numFmtId="0" fontId="9" fillId="5" borderId="124" xfId="0" applyFont="1" applyFill="1" applyBorder="1" applyAlignment="1">
      <alignment vertical="center" wrapText="1"/>
    </xf>
    <xf numFmtId="0" fontId="7" fillId="5" borderId="159" xfId="0" applyFont="1" applyFill="1" applyBorder="1" applyAlignment="1">
      <alignment horizontal="center" vertical="center" wrapText="1"/>
    </xf>
    <xf numFmtId="0" fontId="7" fillId="5" borderId="124" xfId="0" applyFont="1" applyFill="1" applyBorder="1" applyAlignment="1">
      <alignment horizontal="center" vertical="center"/>
    </xf>
    <xf numFmtId="0" fontId="12" fillId="0" borderId="139" xfId="0" applyFont="1" applyBorder="1" applyAlignment="1">
      <alignment horizontal="center" vertical="center"/>
    </xf>
    <xf numFmtId="0" fontId="12" fillId="0" borderId="141" xfId="0" applyFont="1" applyBorder="1" applyAlignment="1">
      <alignment horizontal="center" vertical="center"/>
    </xf>
    <xf numFmtId="3" fontId="7" fillId="5" borderId="124" xfId="0" applyNumberFormat="1" applyFont="1" applyFill="1" applyBorder="1" applyAlignment="1">
      <alignment horizontal="center" vertical="center"/>
    </xf>
    <xf numFmtId="0" fontId="7" fillId="5" borderId="124" xfId="0" applyFont="1" applyFill="1" applyBorder="1" applyAlignment="1">
      <alignment horizontal="center"/>
    </xf>
    <xf numFmtId="0" fontId="9" fillId="5" borderId="124" xfId="0" applyFont="1" applyFill="1" applyBorder="1" applyAlignment="1">
      <alignment horizontal="center" wrapText="1"/>
    </xf>
    <xf numFmtId="0" fontId="5" fillId="0" borderId="114" xfId="0" applyFont="1" applyBorder="1" applyAlignment="1">
      <alignment horizontal="left" vertical="center"/>
    </xf>
    <xf numFmtId="0" fontId="9" fillId="0" borderId="107" xfId="0" applyFont="1" applyBorder="1"/>
    <xf numFmtId="0" fontId="9" fillId="0" borderId="115" xfId="0" applyFont="1" applyBorder="1"/>
    <xf numFmtId="49" fontId="5" fillId="2" borderId="12" xfId="0" applyNumberFormat="1" applyFont="1" applyFill="1" applyBorder="1" applyAlignment="1">
      <alignment horizontal="center" vertical="center" wrapText="1"/>
    </xf>
    <xf numFmtId="0" fontId="9" fillId="0" borderId="13" xfId="0" applyFont="1" applyBorder="1"/>
    <xf numFmtId="0" fontId="9" fillId="0" borderId="14" xfId="0" applyFont="1" applyBorder="1"/>
    <xf numFmtId="0" fontId="5" fillId="3" borderId="15" xfId="0" applyFont="1" applyFill="1" applyBorder="1" applyAlignment="1">
      <alignment horizontal="center" vertical="center" textRotation="90" wrapText="1"/>
    </xf>
    <xf numFmtId="0" fontId="9" fillId="0" borderId="23" xfId="0" applyFont="1" applyBorder="1"/>
    <xf numFmtId="0" fontId="9" fillId="0" borderId="33" xfId="0" applyFont="1" applyBorder="1"/>
    <xf numFmtId="49" fontId="5" fillId="0" borderId="21" xfId="0" applyNumberFormat="1" applyFont="1" applyBorder="1" applyAlignment="1">
      <alignment horizontal="right" vertical="center" textRotation="90" wrapText="1"/>
    </xf>
    <xf numFmtId="0" fontId="9" fillId="0" borderId="30" xfId="0" applyFont="1" applyBorder="1"/>
    <xf numFmtId="49" fontId="5" fillId="0" borderId="21" xfId="0" applyNumberFormat="1" applyFont="1" applyBorder="1" applyAlignment="1">
      <alignment horizontal="center" vertical="center" textRotation="90" wrapText="1"/>
    </xf>
    <xf numFmtId="0" fontId="5" fillId="0" borderId="22" xfId="0" applyFont="1" applyBorder="1" applyAlignment="1">
      <alignment horizontal="center" vertical="center" textRotation="90" wrapText="1"/>
    </xf>
    <xf numFmtId="0" fontId="9" fillId="0" borderId="32" xfId="0" applyFont="1" applyBorder="1"/>
    <xf numFmtId="49" fontId="5" fillId="4" borderId="12" xfId="0" applyNumberFormat="1" applyFont="1" applyFill="1" applyBorder="1" applyAlignment="1">
      <alignment horizontal="center" vertical="center" wrapText="1"/>
    </xf>
    <xf numFmtId="0" fontId="9" fillId="0" borderId="24" xfId="0" applyFont="1" applyBorder="1"/>
    <xf numFmtId="0" fontId="5" fillId="0" borderId="21" xfId="0" applyFont="1" applyBorder="1" applyAlignment="1">
      <alignment horizontal="center" vertical="center" textRotation="90" wrapText="1"/>
    </xf>
    <xf numFmtId="0" fontId="9" fillId="0" borderId="31" xfId="0" applyFont="1" applyBorder="1"/>
    <xf numFmtId="0" fontId="5" fillId="0" borderId="83" xfId="0" applyFont="1" applyBorder="1" applyAlignment="1">
      <alignment horizontal="center" vertical="center"/>
    </xf>
    <xf numFmtId="0" fontId="9" fillId="0" borderId="84" xfId="0" applyFont="1" applyBorder="1"/>
    <xf numFmtId="0" fontId="9" fillId="0" borderId="85" xfId="0" applyFont="1" applyBorder="1"/>
    <xf numFmtId="1" fontId="8" fillId="0" borderId="26" xfId="0" applyNumberFormat="1" applyFont="1" applyBorder="1" applyAlignment="1">
      <alignment horizontal="center" vertical="center" textRotation="90" wrapText="1"/>
    </xf>
    <xf numFmtId="0" fontId="9" fillId="0" borderId="37" xfId="0" applyFont="1" applyBorder="1"/>
    <xf numFmtId="1" fontId="8" fillId="0" borderId="26" xfId="0" applyNumberFormat="1" applyFont="1" applyBorder="1" applyAlignment="1">
      <alignment horizontal="center" vertical="center" wrapText="1"/>
    </xf>
    <xf numFmtId="0" fontId="8" fillId="0" borderId="59" xfId="0" applyFont="1" applyBorder="1" applyAlignment="1">
      <alignment horizontal="center" vertical="center" wrapText="1"/>
    </xf>
    <xf numFmtId="0" fontId="9" fillId="0" borderId="59" xfId="0" applyFont="1" applyBorder="1"/>
    <xf numFmtId="0" fontId="9" fillId="0" borderId="36" xfId="0" applyFont="1" applyBorder="1"/>
    <xf numFmtId="0" fontId="8" fillId="0" borderId="60" xfId="0" applyFont="1" applyBorder="1" applyAlignment="1">
      <alignment horizontal="center" vertical="center" wrapText="1"/>
    </xf>
    <xf numFmtId="0" fontId="9" fillId="0" borderId="60" xfId="0" applyFont="1" applyBorder="1"/>
    <xf numFmtId="0" fontId="8" fillId="0" borderId="60" xfId="0" applyFont="1" applyBorder="1" applyAlignment="1">
      <alignment horizontal="center" vertical="center" textRotation="90" wrapText="1"/>
    </xf>
    <xf numFmtId="0" fontId="8" fillId="0" borderId="27" xfId="0" applyFont="1" applyBorder="1" applyAlignment="1">
      <alignment horizontal="center" vertical="center" wrapText="1"/>
    </xf>
    <xf numFmtId="0" fontId="9" fillId="0" borderId="38" xfId="0" applyFont="1" applyBorder="1"/>
    <xf numFmtId="0" fontId="8" fillId="0" borderId="25" xfId="0" applyFont="1" applyBorder="1" applyAlignment="1">
      <alignment horizontal="center" vertical="center" wrapText="1"/>
    </xf>
    <xf numFmtId="0" fontId="8" fillId="0" borderId="26" xfId="0" applyFont="1" applyBorder="1" applyAlignment="1">
      <alignment horizontal="center" vertical="center" textRotation="90" wrapText="1"/>
    </xf>
    <xf numFmtId="0" fontId="8" fillId="0" borderId="26" xfId="0" applyFont="1" applyBorder="1" applyAlignment="1">
      <alignment horizontal="center" vertical="center" wrapText="1"/>
    </xf>
    <xf numFmtId="1" fontId="8" fillId="0" borderId="60" xfId="0" applyNumberFormat="1" applyFont="1" applyBorder="1" applyAlignment="1">
      <alignment horizontal="center" vertical="center" textRotation="90" wrapText="1"/>
    </xf>
    <xf numFmtId="1" fontId="8" fillId="0" borderId="60" xfId="0" applyNumberFormat="1" applyFont="1" applyBorder="1" applyAlignment="1">
      <alignment horizontal="center" vertical="center" wrapText="1"/>
    </xf>
    <xf numFmtId="49" fontId="5" fillId="0" borderId="27" xfId="0" applyNumberFormat="1" applyFont="1" applyBorder="1" applyAlignment="1">
      <alignment horizontal="center" vertical="center" textRotation="90" wrapText="1"/>
    </xf>
    <xf numFmtId="49" fontId="5" fillId="0" borderId="25" xfId="0" applyNumberFormat="1" applyFont="1" applyBorder="1" applyAlignment="1">
      <alignment horizontal="center" vertical="center" textRotation="90" wrapText="1"/>
    </xf>
    <xf numFmtId="49" fontId="5" fillId="0" borderId="26" xfId="0" applyNumberFormat="1" applyFont="1" applyBorder="1" applyAlignment="1">
      <alignment horizontal="center" vertical="center" textRotation="90" wrapText="1"/>
    </xf>
    <xf numFmtId="0" fontId="8" fillId="0" borderId="62" xfId="0" applyFont="1" applyBorder="1" applyAlignment="1">
      <alignment horizontal="center" vertical="center" wrapText="1"/>
    </xf>
    <xf numFmtId="0" fontId="9" fillId="0" borderId="62" xfId="0" applyFont="1" applyBorder="1"/>
    <xf numFmtId="49" fontId="5" fillId="4" borderId="28" xfId="0" applyNumberFormat="1" applyFont="1" applyFill="1" applyBorder="1" applyAlignment="1">
      <alignment horizontal="center" vertical="center" wrapText="1"/>
    </xf>
    <xf numFmtId="0" fontId="8" fillId="0" borderId="92" xfId="0" applyFont="1" applyBorder="1" applyAlignment="1">
      <alignment horizontal="center" vertical="center"/>
    </xf>
    <xf numFmtId="0" fontId="7" fillId="0" borderId="93" xfId="0" applyFont="1" applyBorder="1" applyAlignment="1"/>
    <xf numFmtId="0" fontId="9" fillId="0" borderId="94" xfId="0" applyFont="1" applyBorder="1"/>
    <xf numFmtId="0" fontId="9" fillId="0" borderId="100" xfId="0" applyFont="1" applyBorder="1"/>
    <xf numFmtId="0" fontId="7" fillId="0" borderId="0" xfId="0" applyFont="1" applyBorder="1" applyAlignment="1"/>
    <xf numFmtId="0" fontId="9" fillId="0" borderId="2" xfId="0" applyFont="1" applyBorder="1"/>
    <xf numFmtId="0" fontId="9" fillId="0" borderId="102" xfId="0" applyFont="1" applyBorder="1"/>
    <xf numFmtId="0" fontId="7" fillId="0" borderId="103" xfId="0" applyFont="1" applyBorder="1" applyAlignment="1"/>
    <xf numFmtId="0" fontId="9" fillId="0" borderId="104" xfId="0" applyFont="1" applyBorder="1"/>
    <xf numFmtId="0" fontId="8" fillId="0" borderId="95" xfId="0" applyFont="1" applyBorder="1" applyAlignment="1">
      <alignment horizontal="center" vertical="center"/>
    </xf>
    <xf numFmtId="0" fontId="9" fillId="0" borderId="93" xfId="0" applyFont="1" applyBorder="1"/>
    <xf numFmtId="0" fontId="9" fillId="0" borderId="9" xfId="0" applyFont="1" applyBorder="1"/>
    <xf numFmtId="0" fontId="9" fillId="0" borderId="10" xfId="0" applyFont="1" applyBorder="1"/>
    <xf numFmtId="0" fontId="9" fillId="0" borderId="11" xfId="0" applyFont="1" applyBorder="1"/>
    <xf numFmtId="0" fontId="10" fillId="0" borderId="96" xfId="0" applyFont="1" applyBorder="1" applyAlignment="1">
      <alignment horizontal="left" vertical="center"/>
    </xf>
    <xf numFmtId="0" fontId="9" fillId="0" borderId="97" xfId="0" applyFont="1" applyBorder="1"/>
    <xf numFmtId="0" fontId="9" fillId="0" borderId="98" xfId="0" applyFont="1" applyBorder="1"/>
    <xf numFmtId="0" fontId="9" fillId="0" borderId="99" xfId="0" applyFont="1" applyBorder="1"/>
    <xf numFmtId="0" fontId="9" fillId="0" borderId="1" xfId="0" applyFont="1" applyBorder="1"/>
    <xf numFmtId="0" fontId="9" fillId="0" borderId="101" xfId="0" applyFont="1" applyBorder="1"/>
    <xf numFmtId="0" fontId="9" fillId="0" borderId="105" xfId="0" applyFont="1" applyBorder="1"/>
    <xf numFmtId="0" fontId="9" fillId="0" borderId="103" xfId="0" applyFont="1" applyBorder="1"/>
    <xf numFmtId="0" fontId="9" fillId="0" borderId="109" xfId="0" applyFont="1" applyBorder="1"/>
    <xf numFmtId="0" fontId="10" fillId="0" borderId="6" xfId="0" applyFont="1" applyBorder="1" applyAlignment="1">
      <alignment horizontal="left" vertical="center"/>
    </xf>
    <xf numFmtId="0" fontId="9" fillId="0" borderId="7" xfId="0" applyFont="1" applyBorder="1"/>
    <xf numFmtId="0" fontId="9" fillId="0" borderId="8" xfId="0" applyFont="1" applyBorder="1"/>
    <xf numFmtId="0" fontId="8" fillId="0" borderId="3" xfId="0" applyFont="1" applyBorder="1" applyAlignment="1">
      <alignment horizontal="center" vertical="center"/>
    </xf>
    <xf numFmtId="0" fontId="9" fillId="0" borderId="4" xfId="0" applyFont="1" applyBorder="1"/>
    <xf numFmtId="0" fontId="9" fillId="0" borderId="5" xfId="0" applyFont="1" applyBorder="1"/>
    <xf numFmtId="0" fontId="10" fillId="0" borderId="106" xfId="0" applyFont="1" applyBorder="1" applyAlignment="1">
      <alignment horizontal="left" vertical="center"/>
    </xf>
    <xf numFmtId="0" fontId="9" fillId="0" borderId="108" xfId="0" applyFont="1" applyBorder="1"/>
    <xf numFmtId="0" fontId="5" fillId="0" borderId="20" xfId="0" applyFont="1" applyBorder="1" applyAlignment="1">
      <alignment horizontal="center" vertical="center" textRotation="90" wrapText="1"/>
    </xf>
    <xf numFmtId="0" fontId="9" fillId="0" borderId="29" xfId="0" applyFont="1" applyBorder="1"/>
    <xf numFmtId="0" fontId="5" fillId="0" borderId="110" xfId="0" applyFont="1" applyBorder="1" applyAlignment="1">
      <alignment horizontal="left" vertical="center"/>
    </xf>
    <xf numFmtId="0" fontId="9" fillId="0" borderId="111" xfId="0" applyFont="1" applyBorder="1"/>
    <xf numFmtId="0" fontId="5" fillId="0" borderId="112" xfId="0" applyFont="1" applyBorder="1" applyAlignment="1">
      <alignment horizontal="left" vertical="center"/>
    </xf>
    <xf numFmtId="0" fontId="9" fillId="0" borderId="113" xfId="0" applyFont="1" applyBorder="1"/>
    <xf numFmtId="0" fontId="5" fillId="2" borderId="16" xfId="0" applyFont="1" applyFill="1" applyBorder="1" applyAlignment="1">
      <alignment horizontal="center" vertical="center" wrapText="1"/>
    </xf>
    <xf numFmtId="0" fontId="9" fillId="0" borderId="17" xfId="0" applyFont="1" applyBorder="1"/>
    <xf numFmtId="0" fontId="9" fillId="0" borderId="18" xfId="0" applyFont="1" applyBorder="1"/>
    <xf numFmtId="0" fontId="9" fillId="0" borderId="19" xfId="0" applyFont="1" applyBorder="1"/>
    <xf numFmtId="0" fontId="9" fillId="0" borderId="44" xfId="0" applyFont="1" applyBorder="1"/>
    <xf numFmtId="0" fontId="28" fillId="0" borderId="135" xfId="3" applyFont="1" applyBorder="1" applyAlignment="1">
      <alignment horizontal="center"/>
    </xf>
    <xf numFmtId="0" fontId="28" fillId="0" borderId="159" xfId="3" applyFont="1" applyBorder="1" applyAlignment="1">
      <alignment horizontal="center"/>
    </xf>
    <xf numFmtId="0" fontId="28" fillId="0" borderId="160" xfId="3" applyFont="1" applyBorder="1" applyAlignment="1">
      <alignment horizontal="center"/>
    </xf>
    <xf numFmtId="0" fontId="29" fillId="0" borderId="152" xfId="3" applyFont="1" applyBorder="1" applyAlignment="1">
      <alignment horizontal="left"/>
    </xf>
    <xf numFmtId="0" fontId="29" fillId="0" borderId="153" xfId="3" applyFont="1" applyBorder="1" applyAlignment="1">
      <alignment horizontal="left"/>
    </xf>
    <xf numFmtId="0" fontId="29" fillId="0" borderId="154" xfId="3" applyFont="1" applyBorder="1" applyAlignment="1">
      <alignment horizontal="left"/>
    </xf>
    <xf numFmtId="0" fontId="29" fillId="0" borderId="121" xfId="3" applyFont="1" applyBorder="1" applyAlignment="1">
      <alignment horizontal="left"/>
    </xf>
    <xf numFmtId="0" fontId="29" fillId="0" borderId="122" xfId="3" applyFont="1" applyBorder="1" applyAlignment="1">
      <alignment horizontal="left"/>
    </xf>
    <xf numFmtId="0" fontId="29" fillId="0" borderId="123" xfId="3" applyFont="1" applyBorder="1" applyAlignment="1">
      <alignment horizontal="left"/>
    </xf>
    <xf numFmtId="0" fontId="29" fillId="0" borderId="167" xfId="3" applyFont="1" applyBorder="1" applyAlignment="1">
      <alignment horizontal="left"/>
    </xf>
    <xf numFmtId="0" fontId="29" fillId="0" borderId="168" xfId="3" applyFont="1" applyBorder="1" applyAlignment="1">
      <alignment horizontal="left"/>
    </xf>
    <xf numFmtId="0" fontId="29" fillId="0" borderId="169" xfId="3" applyFont="1" applyBorder="1" applyAlignment="1">
      <alignment horizontal="left"/>
    </xf>
    <xf numFmtId="49" fontId="29" fillId="0" borderId="128" xfId="0" applyNumberFormat="1" applyFont="1" applyBorder="1" applyAlignment="1">
      <alignment horizontal="center" vertical="center" wrapText="1"/>
    </xf>
    <xf numFmtId="49" fontId="29" fillId="0" borderId="129" xfId="0" applyNumberFormat="1" applyFont="1" applyBorder="1" applyAlignment="1">
      <alignment horizontal="center" vertical="center" wrapText="1"/>
    </xf>
    <xf numFmtId="49" fontId="29" fillId="0" borderId="130" xfId="0" applyNumberFormat="1" applyFont="1" applyBorder="1" applyAlignment="1">
      <alignment horizontal="center" vertical="center" wrapText="1"/>
    </xf>
    <xf numFmtId="0" fontId="29" fillId="0" borderId="131" xfId="0" applyFont="1" applyBorder="1" applyAlignment="1">
      <alignment horizontal="center" vertical="center" textRotation="90" wrapText="1"/>
    </xf>
    <xf numFmtId="0" fontId="29" fillId="0" borderId="138" xfId="0" applyFont="1" applyBorder="1" applyAlignment="1">
      <alignment horizontal="center" vertical="center" textRotation="90" wrapText="1"/>
    </xf>
    <xf numFmtId="0" fontId="29" fillId="0" borderId="146" xfId="0" applyFont="1" applyBorder="1" applyAlignment="1">
      <alignment horizontal="center" vertical="center" textRotation="90" wrapText="1"/>
    </xf>
    <xf numFmtId="0" fontId="29" fillId="0" borderId="132" xfId="0" applyFont="1" applyBorder="1" applyAlignment="1">
      <alignment horizontal="center" vertical="center" wrapText="1"/>
    </xf>
    <xf numFmtId="0" fontId="29" fillId="0" borderId="133" xfId="0" applyFont="1" applyBorder="1" applyAlignment="1">
      <alignment horizontal="center" vertical="center" wrapText="1"/>
    </xf>
    <xf numFmtId="0" fontId="29" fillId="0" borderId="134" xfId="0" applyFont="1" applyBorder="1" applyAlignment="1">
      <alignment horizontal="center" vertical="center" wrapText="1"/>
    </xf>
    <xf numFmtId="0" fontId="29" fillId="0" borderId="136" xfId="0" applyFont="1" applyBorder="1" applyAlignment="1">
      <alignment horizontal="center" vertical="center" textRotation="90" wrapText="1"/>
    </xf>
    <xf numFmtId="0" fontId="29" fillId="0" borderId="143" xfId="0" applyFont="1" applyBorder="1" applyAlignment="1">
      <alignment horizontal="center" vertical="center" textRotation="90" wrapText="1"/>
    </xf>
    <xf numFmtId="49" fontId="29" fillId="0" borderId="136" xfId="0" applyNumberFormat="1" applyFont="1" applyBorder="1" applyAlignment="1">
      <alignment horizontal="center" vertical="center" textRotation="90" wrapText="1"/>
    </xf>
    <xf numFmtId="49" fontId="29" fillId="0" borderId="143" xfId="0" applyNumberFormat="1" applyFont="1" applyBorder="1" applyAlignment="1">
      <alignment horizontal="center" vertical="center" textRotation="90" wrapText="1"/>
    </xf>
    <xf numFmtId="0" fontId="29" fillId="0" borderId="180" xfId="0" applyFont="1" applyBorder="1" applyAlignment="1">
      <alignment horizontal="center" vertical="center" textRotation="90" wrapText="1"/>
    </xf>
    <xf numFmtId="0" fontId="29" fillId="0" borderId="181" xfId="0" applyFont="1" applyBorder="1" applyAlignment="1">
      <alignment horizontal="center" vertical="center" textRotation="90" wrapText="1"/>
    </xf>
    <xf numFmtId="0" fontId="29" fillId="0" borderId="182" xfId="0" applyFont="1" applyBorder="1" applyAlignment="1">
      <alignment horizontal="center" vertical="center" textRotation="90" wrapText="1"/>
    </xf>
    <xf numFmtId="0" fontId="29" fillId="0" borderId="136"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35" xfId="0" applyFont="1" applyBorder="1" applyAlignment="1">
      <alignment horizontal="center" vertical="center" textRotation="90" wrapText="1"/>
    </xf>
    <xf numFmtId="0" fontId="29" fillId="0" borderId="142" xfId="0" applyFont="1" applyBorder="1" applyAlignment="1">
      <alignment horizontal="center" vertical="center" textRotation="90" wrapText="1"/>
    </xf>
    <xf numFmtId="0" fontId="29" fillId="0" borderId="133" xfId="0" applyFont="1" applyBorder="1" applyAlignment="1">
      <alignment horizontal="center" vertical="center" textRotation="90" wrapText="1"/>
    </xf>
    <xf numFmtId="0" fontId="29" fillId="0" borderId="144" xfId="0" applyFont="1" applyBorder="1" applyAlignment="1">
      <alignment horizontal="center" vertical="center" textRotation="90" wrapText="1"/>
    </xf>
    <xf numFmtId="49" fontId="29" fillId="0" borderId="135" xfId="0" applyNumberFormat="1" applyFont="1" applyBorder="1" applyAlignment="1">
      <alignment horizontal="center" vertical="center" textRotation="90" wrapText="1"/>
    </xf>
    <xf numFmtId="49" fontId="29" fillId="0" borderId="142" xfId="0" applyNumberFormat="1" applyFont="1" applyBorder="1" applyAlignment="1">
      <alignment horizontal="center" vertical="center" textRotation="90" wrapText="1"/>
    </xf>
    <xf numFmtId="0" fontId="29" fillId="0" borderId="137" xfId="0" applyFont="1" applyBorder="1" applyAlignment="1">
      <alignment horizontal="center" vertical="center" textRotation="90" wrapText="1"/>
    </xf>
    <xf numFmtId="0" fontId="29" fillId="0" borderId="145" xfId="0" applyFont="1" applyBorder="1" applyAlignment="1">
      <alignment horizontal="center" vertical="center" textRotation="90" wrapText="1"/>
    </xf>
    <xf numFmtId="49" fontId="29" fillId="0" borderId="139" xfId="0" applyNumberFormat="1" applyFont="1" applyBorder="1" applyAlignment="1">
      <alignment horizontal="center" vertical="center" wrapText="1"/>
    </xf>
    <xf numFmtId="49" fontId="29" fillId="0" borderId="140" xfId="0" applyNumberFormat="1" applyFont="1" applyBorder="1" applyAlignment="1">
      <alignment horizontal="center" vertical="center" wrapText="1"/>
    </xf>
    <xf numFmtId="49" fontId="29" fillId="0" borderId="141" xfId="0" applyNumberFormat="1" applyFont="1" applyBorder="1" applyAlignment="1">
      <alignment horizontal="center" vertical="center" wrapText="1"/>
    </xf>
    <xf numFmtId="49" fontId="29" fillId="0" borderId="137" xfId="0" applyNumberFormat="1" applyFont="1" applyBorder="1" applyAlignment="1">
      <alignment horizontal="center" vertical="center" textRotation="90" wrapText="1"/>
    </xf>
    <xf numFmtId="49" fontId="29" fillId="0" borderId="145" xfId="0" applyNumberFormat="1" applyFont="1" applyBorder="1" applyAlignment="1">
      <alignment horizontal="center" vertical="center" textRotation="90" wrapText="1"/>
    </xf>
    <xf numFmtId="49" fontId="29" fillId="0" borderId="124" xfId="0" applyNumberFormat="1" applyFont="1" applyBorder="1" applyAlignment="1">
      <alignment horizontal="center" vertical="center" textRotation="90" wrapText="1"/>
    </xf>
    <xf numFmtId="49" fontId="29" fillId="0" borderId="155" xfId="0" applyNumberFormat="1" applyFont="1" applyBorder="1" applyAlignment="1">
      <alignment horizontal="center" vertical="center" textRotation="90" wrapText="1"/>
    </xf>
    <xf numFmtId="0" fontId="28" fillId="0" borderId="136" xfId="0" applyFont="1" applyBorder="1" applyAlignment="1">
      <alignment horizontal="center" vertical="center" wrapText="1"/>
    </xf>
    <xf numFmtId="0" fontId="28" fillId="0" borderId="124" xfId="0" applyFont="1" applyBorder="1" applyAlignment="1">
      <alignment horizontal="center" vertical="center" wrapText="1"/>
    </xf>
    <xf numFmtId="1" fontId="28" fillId="0" borderId="136" xfId="0" applyNumberFormat="1" applyFont="1" applyBorder="1" applyAlignment="1">
      <alignment horizontal="center" vertical="center" wrapText="1"/>
    </xf>
    <xf numFmtId="1" fontId="28" fillId="0" borderId="124" xfId="0" applyNumberFormat="1" applyFont="1" applyBorder="1" applyAlignment="1">
      <alignment horizontal="center" vertical="center" wrapText="1"/>
    </xf>
    <xf numFmtId="49" fontId="29" fillId="0" borderId="124" xfId="0" applyNumberFormat="1" applyFont="1" applyBorder="1" applyAlignment="1">
      <alignment horizontal="center" vertical="center" wrapText="1"/>
    </xf>
    <xf numFmtId="0" fontId="28" fillId="0" borderId="124" xfId="0" applyFont="1" applyBorder="1" applyAlignment="1">
      <alignment horizontal="left" vertical="center" wrapText="1"/>
    </xf>
    <xf numFmtId="1" fontId="28" fillId="0" borderId="124" xfId="0" applyNumberFormat="1" applyFont="1" applyBorder="1" applyAlignment="1">
      <alignment horizontal="left" vertical="center" wrapText="1"/>
    </xf>
    <xf numFmtId="1" fontId="28" fillId="0" borderId="124" xfId="0" applyNumberFormat="1" applyFont="1" applyBorder="1" applyAlignment="1">
      <alignment horizontal="center" vertical="center"/>
    </xf>
    <xf numFmtId="0" fontId="29" fillId="0" borderId="124" xfId="0" applyFont="1" applyBorder="1" applyAlignment="1">
      <alignment horizontal="center" vertical="center" wrapText="1"/>
    </xf>
    <xf numFmtId="1" fontId="28" fillId="0" borderId="157" xfId="0" applyNumberFormat="1" applyFont="1" applyBorder="1" applyAlignment="1">
      <alignment horizontal="center" vertical="center" wrapText="1"/>
    </xf>
    <xf numFmtId="0" fontId="28" fillId="0" borderId="157" xfId="0" applyFont="1" applyBorder="1" applyAlignment="1">
      <alignment horizontal="left" vertical="center" wrapText="1"/>
    </xf>
    <xf numFmtId="0" fontId="29" fillId="0" borderId="180" xfId="0" applyFont="1" applyBorder="1" applyAlignment="1">
      <alignment horizontal="center"/>
    </xf>
    <xf numFmtId="0" fontId="29" fillId="0" borderId="153" xfId="0" applyFont="1" applyBorder="1" applyAlignment="1">
      <alignment horizontal="center"/>
    </xf>
    <xf numFmtId="0" fontId="29" fillId="0" borderId="154" xfId="0" applyFont="1" applyBorder="1" applyAlignment="1">
      <alignment horizontal="center"/>
    </xf>
    <xf numFmtId="0" fontId="9" fillId="0" borderId="92" xfId="7" applyFont="1" applyBorder="1" applyAlignment="1">
      <alignment horizontal="center" vertical="center" wrapText="1"/>
    </xf>
    <xf numFmtId="0" fontId="9" fillId="0" borderId="100" xfId="7" applyFont="1" applyBorder="1" applyAlignment="1">
      <alignment horizontal="center" vertical="center" wrapText="1"/>
    </xf>
    <xf numFmtId="0" fontId="9" fillId="0" borderId="0" xfId="7" applyFont="1" applyBorder="1" applyAlignment="1">
      <alignment horizontal="center" vertical="center" wrapText="1"/>
    </xf>
    <xf numFmtId="0" fontId="9" fillId="0" borderId="117" xfId="7" applyFont="1" applyBorder="1" applyAlignment="1">
      <alignment horizontal="center" vertical="center" wrapText="1"/>
    </xf>
    <xf numFmtId="0" fontId="9" fillId="0" borderId="102" xfId="7" applyFont="1" applyBorder="1" applyAlignment="1">
      <alignment horizontal="center" vertical="center" wrapText="1"/>
    </xf>
    <xf numFmtId="165" fontId="12" fillId="0" borderId="152" xfId="1" applyNumberFormat="1" applyFont="1" applyFill="1" applyBorder="1" applyAlignment="1">
      <alignment horizontal="left" vertical="center"/>
    </xf>
    <xf numFmtId="165" fontId="12" fillId="0" borderId="153" xfId="1" applyNumberFormat="1" applyFont="1" applyFill="1" applyBorder="1" applyAlignment="1">
      <alignment horizontal="left" vertical="center"/>
    </xf>
    <xf numFmtId="165" fontId="12" fillId="0" borderId="170" xfId="1" applyNumberFormat="1" applyFont="1" applyFill="1" applyBorder="1" applyAlignment="1">
      <alignment horizontal="left" vertical="center"/>
    </xf>
    <xf numFmtId="165" fontId="9" fillId="0" borderId="123" xfId="1" applyNumberFormat="1" applyFont="1" applyBorder="1" applyAlignment="1">
      <alignment horizontal="center" vertical="center"/>
    </xf>
    <xf numFmtId="165" fontId="9" fillId="0" borderId="124" xfId="1" applyNumberFormat="1" applyFont="1" applyBorder="1" applyAlignment="1">
      <alignment horizontal="center" vertical="center"/>
    </xf>
    <xf numFmtId="165" fontId="12" fillId="0" borderId="121" xfId="1" applyNumberFormat="1" applyFont="1" applyFill="1" applyBorder="1" applyAlignment="1">
      <alignment horizontal="left" vertical="center"/>
    </xf>
    <xf numFmtId="165" fontId="12" fillId="0" borderId="122" xfId="1" applyNumberFormat="1" applyFont="1" applyFill="1" applyBorder="1" applyAlignment="1">
      <alignment horizontal="left" vertical="center"/>
    </xf>
    <xf numFmtId="165" fontId="12" fillId="0" borderId="165" xfId="1" applyNumberFormat="1" applyFont="1" applyFill="1" applyBorder="1" applyAlignment="1">
      <alignment horizontal="left" vertical="center"/>
    </xf>
    <xf numFmtId="165" fontId="12" fillId="0" borderId="167" xfId="1" applyNumberFormat="1" applyFont="1" applyFill="1" applyBorder="1" applyAlignment="1">
      <alignment horizontal="left" vertical="center"/>
    </xf>
    <xf numFmtId="165" fontId="12" fillId="0" borderId="168" xfId="1" applyNumberFormat="1" applyFont="1" applyFill="1" applyBorder="1" applyAlignment="1">
      <alignment horizontal="left" vertical="center"/>
    </xf>
    <xf numFmtId="165" fontId="12" fillId="0" borderId="171" xfId="1" applyNumberFormat="1" applyFont="1" applyFill="1" applyBorder="1" applyAlignment="1">
      <alignment horizontal="left" vertical="center"/>
    </xf>
    <xf numFmtId="0" fontId="12" fillId="0" borderId="135" xfId="7" applyFont="1" applyBorder="1" applyAlignment="1">
      <alignment horizontal="left"/>
    </xf>
    <xf numFmtId="0" fontId="12" fillId="0" borderId="136" xfId="7" applyFont="1" applyBorder="1" applyAlignment="1">
      <alignment horizontal="left"/>
    </xf>
    <xf numFmtId="0" fontId="12" fillId="0" borderId="137" xfId="7" applyFont="1" applyBorder="1" applyAlignment="1">
      <alignment horizontal="left"/>
    </xf>
    <xf numFmtId="0" fontId="12" fillId="0" borderId="159" xfId="7" applyFont="1" applyBorder="1" applyAlignment="1">
      <alignment horizontal="left"/>
    </xf>
    <xf numFmtId="0" fontId="12" fillId="0" borderId="155" xfId="7" applyFont="1" applyBorder="1" applyAlignment="1">
      <alignment horizontal="left"/>
    </xf>
    <xf numFmtId="0" fontId="12" fillId="0" borderId="160" xfId="7" applyFont="1" applyBorder="1" applyAlignment="1">
      <alignment horizontal="left"/>
    </xf>
    <xf numFmtId="0" fontId="12" fillId="0" borderId="157" xfId="7" applyFont="1" applyBorder="1" applyAlignment="1">
      <alignment horizontal="left"/>
    </xf>
    <xf numFmtId="0" fontId="12" fillId="0" borderId="158" xfId="7" applyFont="1" applyBorder="1" applyAlignment="1">
      <alignment horizontal="left"/>
    </xf>
    <xf numFmtId="165" fontId="12" fillId="11" borderId="131" xfId="1" applyNumberFormat="1" applyFont="1" applyFill="1" applyBorder="1" applyAlignment="1">
      <alignment horizontal="center" vertical="center" textRotation="90" wrapText="1"/>
    </xf>
    <xf numFmtId="165" fontId="12" fillId="11" borderId="138" xfId="1" applyNumberFormat="1" applyFont="1" applyFill="1" applyBorder="1" applyAlignment="1">
      <alignment horizontal="center" vertical="center" textRotation="90" wrapText="1"/>
    </xf>
    <xf numFmtId="165" fontId="12" fillId="11" borderId="146" xfId="1" applyNumberFormat="1" applyFont="1" applyFill="1" applyBorder="1" applyAlignment="1">
      <alignment horizontal="center" vertical="center" textRotation="90" wrapText="1"/>
    </xf>
    <xf numFmtId="165" fontId="12" fillId="8" borderId="132" xfId="1" applyNumberFormat="1" applyFont="1" applyFill="1" applyBorder="1" applyAlignment="1">
      <alignment horizontal="center" vertical="center" wrapText="1"/>
    </xf>
    <xf numFmtId="165" fontId="12" fillId="8" borderId="133" xfId="1" applyNumberFormat="1" applyFont="1" applyFill="1" applyBorder="1" applyAlignment="1">
      <alignment horizontal="center" vertical="center" wrapText="1"/>
    </xf>
    <xf numFmtId="165" fontId="12" fillId="8" borderId="134" xfId="1" applyNumberFormat="1" applyFont="1" applyFill="1" applyBorder="1" applyAlignment="1">
      <alignment horizontal="center" vertical="center" wrapText="1"/>
    </xf>
    <xf numFmtId="165" fontId="12" fillId="0" borderId="135" xfId="1" applyNumberFormat="1" applyFont="1" applyFill="1" applyBorder="1" applyAlignment="1">
      <alignment horizontal="center" vertical="center" textRotation="90" wrapText="1"/>
    </xf>
    <xf numFmtId="165" fontId="12" fillId="0" borderId="142" xfId="1" applyNumberFormat="1" applyFont="1" applyFill="1" applyBorder="1" applyAlignment="1">
      <alignment horizontal="center" vertical="center" textRotation="90" wrapText="1"/>
    </xf>
    <xf numFmtId="0" fontId="12" fillId="0" borderId="102" xfId="0" applyFont="1" applyFill="1" applyBorder="1" applyAlignment="1">
      <alignment horizontal="center" vertical="center" wrapText="1"/>
    </xf>
    <xf numFmtId="0" fontId="12" fillId="0" borderId="103" xfId="0" applyFont="1" applyFill="1" applyBorder="1" applyAlignment="1">
      <alignment horizontal="center" vertical="center" wrapText="1"/>
    </xf>
    <xf numFmtId="0" fontId="12" fillId="0" borderId="109" xfId="0" applyFont="1" applyFill="1" applyBorder="1" applyAlignment="1">
      <alignment horizontal="center" vertical="center" wrapText="1"/>
    </xf>
    <xf numFmtId="165" fontId="12" fillId="0" borderId="137" xfId="1" applyNumberFormat="1" applyFont="1" applyFill="1" applyBorder="1" applyAlignment="1">
      <alignment horizontal="center" vertical="center" textRotation="90" wrapText="1"/>
    </xf>
    <xf numFmtId="165" fontId="12" fillId="0" borderId="145" xfId="1" applyNumberFormat="1" applyFont="1" applyFill="1" applyBorder="1" applyAlignment="1">
      <alignment horizontal="center" vertical="center" textRotation="90" wrapText="1"/>
    </xf>
    <xf numFmtId="165" fontId="12" fillId="6" borderId="139" xfId="1" applyNumberFormat="1" applyFont="1" applyFill="1" applyBorder="1" applyAlignment="1">
      <alignment horizontal="center" vertical="center" wrapText="1"/>
    </xf>
    <xf numFmtId="165" fontId="12" fillId="6" borderId="140" xfId="1" applyNumberFormat="1" applyFont="1" applyFill="1" applyBorder="1" applyAlignment="1">
      <alignment horizontal="center" vertical="center" wrapText="1"/>
    </xf>
    <xf numFmtId="165" fontId="12" fillId="6" borderId="141" xfId="1" applyNumberFormat="1" applyFont="1" applyFill="1" applyBorder="1" applyAlignment="1">
      <alignment horizontal="center" vertical="center" wrapText="1"/>
    </xf>
    <xf numFmtId="0" fontId="12" fillId="0" borderId="128" xfId="0" applyFont="1" applyFill="1" applyBorder="1" applyAlignment="1">
      <alignment horizontal="center"/>
    </xf>
    <xf numFmtId="0" fontId="12" fillId="0" borderId="129" xfId="0" applyFont="1" applyFill="1" applyBorder="1" applyAlignment="1">
      <alignment horizontal="center"/>
    </xf>
    <xf numFmtId="0" fontId="12" fillId="0" borderId="130" xfId="0" applyFont="1" applyFill="1" applyBorder="1" applyAlignment="1">
      <alignment horizontal="center"/>
    </xf>
    <xf numFmtId="0" fontId="28" fillId="5" borderId="124" xfId="0" applyFont="1" applyFill="1" applyBorder="1" applyAlignment="1">
      <alignment horizontal="center" vertical="center" wrapText="1"/>
    </xf>
    <xf numFmtId="0" fontId="28" fillId="5" borderId="157" xfId="0" applyFont="1" applyFill="1" applyBorder="1" applyAlignment="1">
      <alignment horizontal="center" vertical="center" wrapText="1"/>
    </xf>
    <xf numFmtId="1" fontId="28" fillId="5" borderId="124" xfId="0" applyNumberFormat="1" applyFont="1" applyFill="1" applyBorder="1" applyAlignment="1">
      <alignment horizontal="center" vertical="center" wrapText="1"/>
    </xf>
    <xf numFmtId="0" fontId="30" fillId="5" borderId="159" xfId="0" applyFont="1" applyFill="1" applyBorder="1" applyAlignment="1">
      <alignment horizontal="center" vertical="center" wrapText="1"/>
    </xf>
    <xf numFmtId="0" fontId="30" fillId="5" borderId="160" xfId="0" applyFont="1" applyFill="1" applyBorder="1" applyAlignment="1">
      <alignment horizontal="center" vertical="center" wrapText="1"/>
    </xf>
    <xf numFmtId="176" fontId="30" fillId="5" borderId="124" xfId="0" applyNumberFormat="1" applyFont="1" applyFill="1" applyBorder="1" applyAlignment="1">
      <alignment horizontal="center" vertical="center"/>
    </xf>
    <xf numFmtId="176" fontId="30" fillId="5" borderId="157" xfId="0" applyNumberFormat="1" applyFont="1" applyFill="1" applyBorder="1" applyAlignment="1">
      <alignment horizontal="center" vertical="center"/>
    </xf>
    <xf numFmtId="1" fontId="28" fillId="5" borderId="157" xfId="0" applyNumberFormat="1" applyFont="1" applyFill="1" applyBorder="1" applyAlignment="1">
      <alignment horizontal="center" vertical="center" wrapText="1"/>
    </xf>
    <xf numFmtId="0" fontId="30" fillId="5" borderId="124" xfId="0" applyFont="1" applyFill="1" applyBorder="1" applyAlignment="1">
      <alignment horizontal="center" vertical="center"/>
    </xf>
    <xf numFmtId="0" fontId="30" fillId="5" borderId="157" xfId="0" applyFont="1" applyFill="1" applyBorder="1" applyAlignment="1">
      <alignment horizontal="center" vertical="center"/>
    </xf>
    <xf numFmtId="1" fontId="28" fillId="0" borderId="124" xfId="0" applyNumberFormat="1" applyFont="1" applyFill="1" applyBorder="1" applyAlignment="1">
      <alignment horizontal="center" vertical="center" wrapText="1"/>
    </xf>
    <xf numFmtId="0" fontId="28" fillId="0" borderId="124" xfId="0" applyFont="1" applyFill="1" applyBorder="1" applyAlignment="1">
      <alignment horizontal="center" vertical="center"/>
    </xf>
    <xf numFmtId="175" fontId="28" fillId="0" borderId="124" xfId="0" applyNumberFormat="1" applyFont="1" applyFill="1" applyBorder="1" applyAlignment="1">
      <alignment horizontal="center" vertical="center" wrapText="1"/>
    </xf>
    <xf numFmtId="0" fontId="30" fillId="5" borderId="124" xfId="0" applyFont="1" applyFill="1" applyBorder="1" applyAlignment="1">
      <alignment horizontal="center" vertical="center" wrapText="1"/>
    </xf>
    <xf numFmtId="0" fontId="30" fillId="5" borderId="157" xfId="0" applyFont="1" applyFill="1" applyBorder="1" applyAlignment="1">
      <alignment horizontal="center" vertical="center" wrapText="1"/>
    </xf>
    <xf numFmtId="0" fontId="28" fillId="0" borderId="124" xfId="0" applyFont="1" applyFill="1" applyBorder="1" applyAlignment="1">
      <alignment horizontal="center" vertical="center" wrapText="1"/>
    </xf>
    <xf numFmtId="0" fontId="28" fillId="0" borderId="157" xfId="0" applyFont="1" applyFill="1" applyBorder="1" applyAlignment="1">
      <alignment horizontal="center" vertical="center" wrapText="1"/>
    </xf>
    <xf numFmtId="175" fontId="28" fillId="0" borderId="159" xfId="0" applyNumberFormat="1" applyFont="1" applyBorder="1" applyAlignment="1">
      <alignment horizontal="center" vertical="center" wrapText="1"/>
    </xf>
    <xf numFmtId="1" fontId="28" fillId="0" borderId="124" xfId="2" applyNumberFormat="1" applyFont="1" applyFill="1" applyBorder="1" applyAlignment="1">
      <alignment horizontal="center" vertical="center" wrapText="1"/>
    </xf>
    <xf numFmtId="175" fontId="28" fillId="0" borderId="124" xfId="0" applyNumberFormat="1" applyFont="1" applyBorder="1" applyAlignment="1">
      <alignment horizontal="center" vertical="center" wrapText="1"/>
    </xf>
    <xf numFmtId="1" fontId="28" fillId="0" borderId="124" xfId="0" applyNumberFormat="1" applyFont="1" applyFill="1" applyBorder="1" applyAlignment="1">
      <alignment horizontal="center" vertical="center"/>
    </xf>
    <xf numFmtId="1" fontId="28" fillId="5" borderId="159" xfId="0" applyNumberFormat="1" applyFont="1" applyFill="1" applyBorder="1" applyAlignment="1">
      <alignment horizontal="center" vertical="center" wrapText="1"/>
    </xf>
    <xf numFmtId="0" fontId="28" fillId="0" borderId="159" xfId="0" applyFont="1" applyFill="1" applyBorder="1" applyAlignment="1">
      <alignment horizontal="center" vertical="center" wrapText="1"/>
    </xf>
    <xf numFmtId="175" fontId="29" fillId="11" borderId="131" xfId="0" applyNumberFormat="1" applyFont="1" applyFill="1" applyBorder="1" applyAlignment="1">
      <alignment horizontal="center" vertical="center" textRotation="90" wrapText="1"/>
    </xf>
    <xf numFmtId="175" fontId="29" fillId="11" borderId="138" xfId="0" applyNumberFormat="1" applyFont="1" applyFill="1" applyBorder="1" applyAlignment="1">
      <alignment horizontal="center" vertical="center" textRotation="90" wrapText="1"/>
    </xf>
    <xf numFmtId="175" fontId="29" fillId="11" borderId="146" xfId="0" applyNumberFormat="1" applyFont="1" applyFill="1" applyBorder="1" applyAlignment="1">
      <alignment horizontal="center" vertical="center" textRotation="90" wrapText="1"/>
    </xf>
    <xf numFmtId="175" fontId="29" fillId="0" borderId="135" xfId="0" applyNumberFormat="1" applyFont="1" applyFill="1" applyBorder="1" applyAlignment="1">
      <alignment horizontal="center" vertical="center" textRotation="90" wrapText="1"/>
    </xf>
    <xf numFmtId="175" fontId="29" fillId="0" borderId="142" xfId="0" applyNumberFormat="1" applyFont="1" applyFill="1" applyBorder="1" applyAlignment="1">
      <alignment horizontal="center" vertical="center" textRotation="90" wrapText="1"/>
    </xf>
    <xf numFmtId="175" fontId="28" fillId="0" borderId="136" xfId="0" applyNumberFormat="1" applyFont="1" applyFill="1" applyBorder="1" applyAlignment="1">
      <alignment horizontal="center" vertical="center" wrapText="1"/>
    </xf>
    <xf numFmtId="1" fontId="28" fillId="0" borderId="136" xfId="0" applyNumberFormat="1" applyFont="1" applyFill="1" applyBorder="1" applyAlignment="1">
      <alignment horizontal="center" vertical="center" wrapText="1"/>
    </xf>
    <xf numFmtId="175" fontId="30" fillId="0" borderId="159" xfId="0" applyNumberFormat="1" applyFont="1" applyFill="1" applyBorder="1" applyAlignment="1">
      <alignment horizontal="center" vertical="center" wrapText="1"/>
    </xf>
    <xf numFmtId="175" fontId="29" fillId="8" borderId="128" xfId="0" applyNumberFormat="1" applyFont="1" applyFill="1" applyBorder="1" applyAlignment="1">
      <alignment horizontal="center" vertical="center" wrapText="1"/>
    </xf>
    <xf numFmtId="175" fontId="29" fillId="8" borderId="129" xfId="0" applyNumberFormat="1" applyFont="1" applyFill="1" applyBorder="1" applyAlignment="1">
      <alignment horizontal="center" vertical="center" wrapText="1"/>
    </xf>
    <xf numFmtId="175" fontId="29" fillId="8" borderId="130" xfId="0" applyNumberFormat="1" applyFont="1" applyFill="1" applyBorder="1" applyAlignment="1">
      <alignment horizontal="center" vertical="center" wrapText="1"/>
    </xf>
    <xf numFmtId="175" fontId="29" fillId="11" borderId="170" xfId="0" applyNumberFormat="1" applyFont="1" applyFill="1" applyBorder="1" applyAlignment="1">
      <alignment horizontal="center" vertical="center" textRotation="90" wrapText="1"/>
    </xf>
    <xf numFmtId="175" fontId="29" fillId="11" borderId="165" xfId="0" applyNumberFormat="1" applyFont="1" applyFill="1" applyBorder="1" applyAlignment="1">
      <alignment horizontal="center" vertical="center" textRotation="90" wrapText="1"/>
    </xf>
    <xf numFmtId="175" fontId="29" fillId="11" borderId="164" xfId="0" applyNumberFormat="1" applyFont="1" applyFill="1" applyBorder="1" applyAlignment="1">
      <alignment horizontal="center" vertical="center" textRotation="90" wrapText="1"/>
    </xf>
    <xf numFmtId="175" fontId="29" fillId="0" borderId="133" xfId="0" applyNumberFormat="1" applyFont="1" applyFill="1" applyBorder="1" applyAlignment="1">
      <alignment horizontal="center" vertical="center" textRotation="90" wrapText="1"/>
    </xf>
    <xf numFmtId="175" fontId="29" fillId="0" borderId="149" xfId="0" applyNumberFormat="1" applyFont="1" applyFill="1" applyBorder="1" applyAlignment="1">
      <alignment horizontal="center" vertical="center" textRotation="90" wrapText="1"/>
    </xf>
    <xf numFmtId="175" fontId="29" fillId="0" borderId="134" xfId="0" applyNumberFormat="1" applyFont="1" applyFill="1" applyBorder="1" applyAlignment="1">
      <alignment horizontal="center" vertical="center" textRotation="90" wrapText="1"/>
    </xf>
    <xf numFmtId="175" fontId="29" fillId="0" borderId="162" xfId="0" applyNumberFormat="1" applyFont="1" applyFill="1" applyBorder="1" applyAlignment="1">
      <alignment horizontal="center" vertical="center" textRotation="90" wrapText="1"/>
    </xf>
    <xf numFmtId="175" fontId="30" fillId="0" borderId="135" xfId="0" applyNumberFormat="1" applyFont="1" applyFill="1" applyBorder="1" applyAlignment="1">
      <alignment horizontal="center" vertical="center" wrapText="1"/>
    </xf>
    <xf numFmtId="1" fontId="28" fillId="0" borderId="136" xfId="2" applyNumberFormat="1" applyFont="1" applyFill="1" applyBorder="1" applyAlignment="1">
      <alignment horizontal="center" vertical="center" wrapText="1"/>
    </xf>
    <xf numFmtId="175" fontId="29" fillId="0" borderId="144" xfId="0" applyNumberFormat="1" applyFont="1" applyFill="1" applyBorder="1" applyAlignment="1">
      <alignment horizontal="center" vertical="center" textRotation="90" wrapText="1"/>
    </xf>
    <xf numFmtId="175" fontId="29" fillId="0" borderId="148" xfId="0" applyNumberFormat="1" applyFont="1" applyFill="1" applyBorder="1" applyAlignment="1">
      <alignment horizontal="center" vertical="center" textRotation="90" wrapText="1"/>
    </xf>
    <xf numFmtId="175" fontId="29" fillId="6" borderId="139" xfId="0" applyNumberFormat="1" applyFont="1" applyFill="1" applyBorder="1" applyAlignment="1">
      <alignment horizontal="center" vertical="center" wrapText="1"/>
    </xf>
    <xf numFmtId="175" fontId="29" fillId="6" borderId="140" xfId="0" applyNumberFormat="1" applyFont="1" applyFill="1" applyBorder="1" applyAlignment="1">
      <alignment horizontal="center" vertical="center" wrapText="1"/>
    </xf>
    <xf numFmtId="175" fontId="29" fillId="0" borderId="163" xfId="0" applyNumberFormat="1" applyFont="1" applyFill="1" applyBorder="1" applyAlignment="1">
      <alignment horizontal="center" vertical="center" textRotation="90" wrapText="1"/>
    </xf>
    <xf numFmtId="175" fontId="29" fillId="0" borderId="161" xfId="0" applyNumberFormat="1" applyFont="1" applyFill="1" applyBorder="1" applyAlignment="1">
      <alignment horizontal="center" vertical="center" textRotation="90" wrapText="1"/>
    </xf>
    <xf numFmtId="175" fontId="29" fillId="0" borderId="136" xfId="0" applyNumberFormat="1" applyFont="1" applyFill="1" applyBorder="1" applyAlignment="1">
      <alignment horizontal="center" vertical="center" textRotation="90" wrapText="1"/>
    </xf>
    <xf numFmtId="175" fontId="29" fillId="0" borderId="143" xfId="0" applyNumberFormat="1" applyFont="1" applyFill="1" applyBorder="1" applyAlignment="1">
      <alignment horizontal="center" vertical="center" textRotation="90" wrapText="1"/>
    </xf>
    <xf numFmtId="175" fontId="29" fillId="0" borderId="137" xfId="0" applyNumberFormat="1" applyFont="1" applyFill="1" applyBorder="1" applyAlignment="1">
      <alignment horizontal="center" vertical="center" textRotation="90" wrapText="1"/>
    </xf>
    <xf numFmtId="175" fontId="29" fillId="0" borderId="145" xfId="0" applyNumberFormat="1" applyFont="1" applyFill="1" applyBorder="1" applyAlignment="1">
      <alignment horizontal="center" vertical="center" textRotation="90" wrapText="1"/>
    </xf>
    <xf numFmtId="175" fontId="29" fillId="0" borderId="147" xfId="0" applyNumberFormat="1" applyFont="1" applyFill="1" applyBorder="1" applyAlignment="1">
      <alignment horizontal="center" vertical="center" textRotation="90" wrapText="1"/>
    </xf>
    <xf numFmtId="175" fontId="28" fillId="0" borderId="92" xfId="3" applyNumberFormat="1" applyFont="1" applyBorder="1" applyAlignment="1">
      <alignment horizontal="center"/>
    </xf>
    <xf numFmtId="175" fontId="28" fillId="0" borderId="93" xfId="3" applyNumberFormat="1" applyFont="1" applyBorder="1" applyAlignment="1">
      <alignment horizontal="center"/>
    </xf>
    <xf numFmtId="175" fontId="28" fillId="0" borderId="132" xfId="3" applyNumberFormat="1" applyFont="1" applyBorder="1" applyAlignment="1">
      <alignment horizontal="center"/>
    </xf>
    <xf numFmtId="175" fontId="28" fillId="0" borderId="100" xfId="3" applyNumberFormat="1" applyFont="1" applyBorder="1" applyAlignment="1">
      <alignment horizontal="center"/>
    </xf>
    <xf numFmtId="175" fontId="28" fillId="0" borderId="0" xfId="3" applyNumberFormat="1" applyFont="1" applyBorder="1" applyAlignment="1">
      <alignment horizontal="center"/>
    </xf>
    <xf numFmtId="175" fontId="28" fillId="0" borderId="117" xfId="3" applyNumberFormat="1" applyFont="1" applyBorder="1" applyAlignment="1">
      <alignment horizontal="center"/>
    </xf>
    <xf numFmtId="175" fontId="28" fillId="0" borderId="102" xfId="3" applyNumberFormat="1" applyFont="1" applyBorder="1" applyAlignment="1">
      <alignment horizontal="center"/>
    </xf>
    <xf numFmtId="175" fontId="28" fillId="0" borderId="103" xfId="3" applyNumberFormat="1" applyFont="1" applyBorder="1" applyAlignment="1">
      <alignment horizontal="center"/>
    </xf>
    <xf numFmtId="175" fontId="28" fillId="0" borderId="150" xfId="3" applyNumberFormat="1" applyFont="1" applyBorder="1" applyAlignment="1">
      <alignment horizontal="center"/>
    </xf>
    <xf numFmtId="175" fontId="28" fillId="0" borderId="151" xfId="3" applyNumberFormat="1" applyFont="1" applyBorder="1" applyAlignment="1">
      <alignment horizontal="center" vertical="center"/>
    </xf>
    <xf numFmtId="175" fontId="28" fillId="0" borderId="93" xfId="3" applyNumberFormat="1" applyFont="1" applyBorder="1" applyAlignment="1">
      <alignment horizontal="center" vertical="center"/>
    </xf>
    <xf numFmtId="175" fontId="28" fillId="0" borderId="132" xfId="3" applyNumberFormat="1" applyFont="1" applyBorder="1" applyAlignment="1">
      <alignment horizontal="center" vertical="center"/>
    </xf>
    <xf numFmtId="175" fontId="28" fillId="0" borderId="125" xfId="3" applyNumberFormat="1" applyFont="1" applyBorder="1" applyAlignment="1">
      <alignment horizontal="center" vertical="center"/>
    </xf>
    <xf numFmtId="175" fontId="28" fillId="0" borderId="126" xfId="3" applyNumberFormat="1" applyFont="1" applyBorder="1" applyAlignment="1">
      <alignment horizontal="center" vertical="center"/>
    </xf>
    <xf numFmtId="175" fontId="28" fillId="0" borderId="127" xfId="3" applyNumberFormat="1" applyFont="1" applyBorder="1" applyAlignment="1">
      <alignment horizontal="center" vertical="center"/>
    </xf>
    <xf numFmtId="175" fontId="29" fillId="7" borderId="152" xfId="3" applyNumberFormat="1" applyFont="1" applyFill="1" applyBorder="1" applyAlignment="1">
      <alignment horizontal="left"/>
    </xf>
    <xf numFmtId="175" fontId="29" fillId="7" borderId="153" xfId="3" applyNumberFormat="1" applyFont="1" applyFill="1" applyBorder="1" applyAlignment="1">
      <alignment horizontal="left"/>
    </xf>
    <xf numFmtId="175" fontId="29" fillId="7" borderId="154" xfId="3" applyNumberFormat="1" applyFont="1" applyFill="1" applyBorder="1" applyAlignment="1">
      <alignment horizontal="left"/>
    </xf>
    <xf numFmtId="175" fontId="28" fillId="0" borderId="136" xfId="3" applyNumberFormat="1" applyFont="1" applyBorder="1" applyAlignment="1">
      <alignment horizontal="center"/>
    </xf>
    <xf numFmtId="175" fontId="28" fillId="0" borderId="137" xfId="3" applyNumberFormat="1" applyFont="1" applyBorder="1" applyAlignment="1">
      <alignment horizontal="center"/>
    </xf>
    <xf numFmtId="175" fontId="28" fillId="0" borderId="124" xfId="3" applyNumberFormat="1" applyFont="1" applyBorder="1" applyAlignment="1">
      <alignment horizontal="center"/>
    </xf>
    <xf numFmtId="175" fontId="28" fillId="0" borderId="155" xfId="3" applyNumberFormat="1" applyFont="1" applyBorder="1" applyAlignment="1">
      <alignment horizontal="center"/>
    </xf>
    <xf numFmtId="175" fontId="28" fillId="0" borderId="157" xfId="3" applyNumberFormat="1" applyFont="1" applyBorder="1" applyAlignment="1">
      <alignment horizontal="center"/>
    </xf>
    <xf numFmtId="175" fontId="28" fillId="0" borderId="158" xfId="3" applyNumberFormat="1" applyFont="1" applyBorder="1" applyAlignment="1">
      <alignment horizontal="center"/>
    </xf>
    <xf numFmtId="175" fontId="29" fillId="7" borderId="121" xfId="3" applyNumberFormat="1" applyFont="1" applyFill="1" applyBorder="1" applyAlignment="1">
      <alignment horizontal="left"/>
    </xf>
    <xf numFmtId="175" fontId="29" fillId="7" borderId="122" xfId="3" applyNumberFormat="1" applyFont="1" applyFill="1" applyBorder="1" applyAlignment="1">
      <alignment horizontal="left"/>
    </xf>
    <xf numFmtId="175" fontId="29" fillId="7" borderId="123" xfId="3" applyNumberFormat="1" applyFont="1" applyFill="1" applyBorder="1" applyAlignment="1">
      <alignment horizontal="left"/>
    </xf>
    <xf numFmtId="175" fontId="28" fillId="0" borderId="118" xfId="3" applyNumberFormat="1" applyFont="1" applyBorder="1" applyAlignment="1">
      <alignment horizontal="center" vertical="center"/>
    </xf>
    <xf numFmtId="175" fontId="28" fillId="0" borderId="119" xfId="3" applyNumberFormat="1" applyFont="1" applyBorder="1" applyAlignment="1">
      <alignment horizontal="center" vertical="center"/>
    </xf>
    <xf numFmtId="175" fontId="28" fillId="0" borderId="120" xfId="3" applyNumberFormat="1" applyFont="1" applyBorder="1" applyAlignment="1">
      <alignment horizontal="center" vertical="center"/>
    </xf>
    <xf numFmtId="175" fontId="28" fillId="0" borderId="156" xfId="3" applyNumberFormat="1" applyFont="1" applyBorder="1" applyAlignment="1">
      <alignment horizontal="center" vertical="center"/>
    </xf>
    <xf numFmtId="175" fontId="28" fillId="0" borderId="103" xfId="3" applyNumberFormat="1" applyFont="1" applyBorder="1" applyAlignment="1">
      <alignment horizontal="center" vertical="center"/>
    </xf>
    <xf numFmtId="175" fontId="28" fillId="0" borderId="150" xfId="3" applyNumberFormat="1" applyFont="1" applyBorder="1" applyAlignment="1">
      <alignment horizontal="center" vertical="center"/>
    </xf>
    <xf numFmtId="175" fontId="29" fillId="7" borderId="167" xfId="3" applyNumberFormat="1" applyFont="1" applyFill="1" applyBorder="1" applyAlignment="1">
      <alignment horizontal="left"/>
    </xf>
    <xf numFmtId="175" fontId="29" fillId="7" borderId="168" xfId="3" applyNumberFormat="1" applyFont="1" applyFill="1" applyBorder="1" applyAlignment="1">
      <alignment horizontal="left"/>
    </xf>
    <xf numFmtId="175" fontId="29" fillId="7" borderId="169" xfId="3" applyNumberFormat="1" applyFont="1" applyFill="1" applyBorder="1" applyAlignment="1">
      <alignment horizontal="left"/>
    </xf>
    <xf numFmtId="175" fontId="29" fillId="0" borderId="121" xfId="3" applyNumberFormat="1" applyFont="1" applyBorder="1" applyAlignment="1">
      <alignment horizontal="left"/>
    </xf>
    <xf numFmtId="175" fontId="29" fillId="0" borderId="122" xfId="3" applyNumberFormat="1" applyFont="1" applyBorder="1" applyAlignment="1">
      <alignment horizontal="left"/>
    </xf>
    <xf numFmtId="175" fontId="29" fillId="0" borderId="123" xfId="3" applyNumberFormat="1" applyFont="1" applyBorder="1" applyAlignment="1">
      <alignment horizontal="left"/>
    </xf>
    <xf numFmtId="175" fontId="29" fillId="0" borderId="121" xfId="3" applyNumberFormat="1" applyFont="1" applyBorder="1" applyAlignment="1">
      <alignment horizontal="center"/>
    </xf>
    <xf numFmtId="175" fontId="29" fillId="0" borderId="122" xfId="3" applyNumberFormat="1" applyFont="1" applyBorder="1" applyAlignment="1">
      <alignment horizontal="center"/>
    </xf>
    <xf numFmtId="175" fontId="29" fillId="0" borderId="123" xfId="3" applyNumberFormat="1" applyFont="1" applyBorder="1" applyAlignment="1">
      <alignment horizontal="center"/>
    </xf>
    <xf numFmtId="0" fontId="9" fillId="0" borderId="128" xfId="0" applyFont="1" applyFill="1" applyBorder="1" applyAlignment="1">
      <alignment horizontal="center" vertical="center" wrapText="1"/>
    </xf>
    <xf numFmtId="0" fontId="9" fillId="0" borderId="129"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9" fillId="0" borderId="124" xfId="0" applyFont="1" applyFill="1" applyBorder="1" applyAlignment="1">
      <alignment horizontal="center" vertical="center"/>
    </xf>
    <xf numFmtId="0" fontId="9" fillId="0" borderId="15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55" xfId="0" applyFont="1" applyFill="1" applyBorder="1" applyAlignment="1">
      <alignment horizontal="center" vertical="center"/>
    </xf>
    <xf numFmtId="44" fontId="9" fillId="0" borderId="124" xfId="1" applyFont="1" applyFill="1" applyBorder="1" applyAlignment="1">
      <alignment horizontal="center" vertical="center"/>
    </xf>
    <xf numFmtId="0" fontId="12" fillId="0" borderId="124" xfId="0" applyFont="1" applyFill="1" applyBorder="1" applyAlignment="1">
      <alignment horizontal="center" vertical="center" wrapText="1"/>
    </xf>
    <xf numFmtId="3" fontId="9" fillId="0" borderId="124" xfId="0" applyNumberFormat="1" applyFont="1" applyFill="1" applyBorder="1" applyAlignment="1">
      <alignment horizontal="center" vertical="center" wrapText="1"/>
    </xf>
    <xf numFmtId="177" fontId="9" fillId="0" borderId="124" xfId="0" applyNumberFormat="1" applyFont="1" applyFill="1" applyBorder="1" applyAlignment="1">
      <alignment horizontal="center" vertical="center" wrapText="1"/>
    </xf>
    <xf numFmtId="3" fontId="12" fillId="0" borderId="124" xfId="0" applyNumberFormat="1" applyFont="1" applyFill="1" applyBorder="1" applyAlignment="1">
      <alignment horizontal="center" vertical="center" wrapText="1"/>
    </xf>
    <xf numFmtId="165" fontId="9" fillId="0" borderId="124" xfId="1" applyNumberFormat="1" applyFont="1" applyFill="1" applyBorder="1" applyAlignment="1">
      <alignment horizontal="center" vertical="center"/>
    </xf>
    <xf numFmtId="177" fontId="9" fillId="0" borderId="124" xfId="0" applyNumberFormat="1" applyFont="1" applyFill="1" applyBorder="1" applyAlignment="1">
      <alignment horizontal="right" vertical="center" wrapText="1"/>
    </xf>
    <xf numFmtId="1" fontId="9" fillId="0" borderId="124" xfId="0" applyNumberFormat="1" applyFont="1" applyFill="1" applyBorder="1" applyAlignment="1">
      <alignment horizontal="left" vertical="center" wrapText="1"/>
    </xf>
    <xf numFmtId="1" fontId="9" fillId="0" borderId="136" xfId="0" applyNumberFormat="1" applyFont="1" applyFill="1" applyBorder="1" applyAlignment="1">
      <alignment horizontal="left" vertical="center" wrapText="1"/>
    </xf>
    <xf numFmtId="1" fontId="9" fillId="0" borderId="136" xfId="0" applyNumberFormat="1" applyFont="1" applyFill="1" applyBorder="1" applyAlignment="1">
      <alignment horizontal="justify" vertical="center" wrapText="1"/>
    </xf>
    <xf numFmtId="1" fontId="9" fillId="0" borderId="124" xfId="0" applyNumberFormat="1" applyFont="1" applyFill="1" applyBorder="1" applyAlignment="1">
      <alignment horizontal="justify" vertical="center" wrapText="1"/>
    </xf>
    <xf numFmtId="0" fontId="9" fillId="0" borderId="124" xfId="0" applyFont="1" applyFill="1" applyBorder="1" applyAlignment="1">
      <alignment horizontal="left" vertical="center" wrapText="1"/>
    </xf>
    <xf numFmtId="0" fontId="9" fillId="0" borderId="136" xfId="0" applyFont="1" applyFill="1" applyBorder="1" applyAlignment="1">
      <alignment horizontal="left" vertical="center" wrapText="1"/>
    </xf>
    <xf numFmtId="49" fontId="12" fillId="0" borderId="139" xfId="0" applyNumberFormat="1" applyFont="1" applyFill="1" applyBorder="1" applyAlignment="1">
      <alignment horizontal="center" vertical="center" wrapText="1"/>
    </xf>
    <xf numFmtId="49" fontId="12" fillId="0" borderId="140" xfId="0" applyNumberFormat="1" applyFont="1" applyFill="1" applyBorder="1" applyAlignment="1">
      <alignment horizontal="center" vertical="center" wrapText="1"/>
    </xf>
    <xf numFmtId="49" fontId="12" fillId="0" borderId="141" xfId="0" applyNumberFormat="1" applyFont="1" applyFill="1" applyBorder="1" applyAlignment="1">
      <alignment horizontal="center" vertical="center" wrapText="1"/>
    </xf>
    <xf numFmtId="177" fontId="12" fillId="0" borderId="131" xfId="0" applyNumberFormat="1" applyFont="1" applyFill="1" applyBorder="1" applyAlignment="1">
      <alignment horizontal="center" vertical="center" textRotation="90" wrapText="1"/>
    </xf>
    <xf numFmtId="177" fontId="12" fillId="0" borderId="138" xfId="0" applyNumberFormat="1" applyFont="1" applyFill="1" applyBorder="1" applyAlignment="1">
      <alignment horizontal="center" vertical="center" textRotation="90" wrapText="1"/>
    </xf>
    <xf numFmtId="177" fontId="12" fillId="0" borderId="146" xfId="0" applyNumberFormat="1" applyFont="1" applyFill="1" applyBorder="1" applyAlignment="1">
      <alignment horizontal="center" vertical="center" textRotation="90" wrapText="1"/>
    </xf>
  </cellXfs>
  <cellStyles count="9">
    <cellStyle name="Millares" xfId="5" builtinId="3"/>
    <cellStyle name="Millares 2" xfId="4"/>
    <cellStyle name="Moneda" xfId="1" builtinId="4"/>
    <cellStyle name="Moneda [0]" xfId="6" builtinId="7"/>
    <cellStyle name="Normal" xfId="0" builtinId="0"/>
    <cellStyle name="Normal 2" xfId="3"/>
    <cellStyle name="Normal 2 2 2 2 2 3" xfId="7"/>
    <cellStyle name="Normal 4" xfId="8"/>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163286</xdr:colOff>
      <xdr:row>0</xdr:row>
      <xdr:rowOff>61500</xdr:rowOff>
    </xdr:from>
    <xdr:to>
      <xdr:col>4</xdr:col>
      <xdr:colOff>816429</xdr:colOff>
      <xdr:row>4</xdr:row>
      <xdr:rowOff>248763</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353786" y="61500"/>
          <a:ext cx="3673929" cy="1398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20</xdr:col>
      <xdr:colOff>371475</xdr:colOff>
      <xdr:row>4</xdr:row>
      <xdr:rowOff>371475</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0" y="323850"/>
          <a:ext cx="13811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1500190</xdr:colOff>
      <xdr:row>0</xdr:row>
      <xdr:rowOff>142875</xdr:rowOff>
    </xdr:from>
    <xdr:to>
      <xdr:col>4</xdr:col>
      <xdr:colOff>916783</xdr:colOff>
      <xdr:row>4</xdr:row>
      <xdr:rowOff>232974</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857378" y="142875"/>
          <a:ext cx="4238624" cy="11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571500</xdr:colOff>
      <xdr:row>1</xdr:row>
      <xdr:rowOff>38100</xdr:rowOff>
    </xdr:from>
    <xdr:to>
      <xdr:col>20</xdr:col>
      <xdr:colOff>26194</xdr:colOff>
      <xdr:row>4</xdr:row>
      <xdr:rowOff>214313</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11406" y="228600"/>
          <a:ext cx="1633538" cy="99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2071687</xdr:colOff>
      <xdr:row>1</xdr:row>
      <xdr:rowOff>71437</xdr:rowOff>
    </xdr:from>
    <xdr:to>
      <xdr:col>5</xdr:col>
      <xdr:colOff>657224</xdr:colOff>
      <xdr:row>4</xdr:row>
      <xdr:rowOff>91196</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2262187" y="261937"/>
          <a:ext cx="3178968" cy="91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20</xdr:col>
      <xdr:colOff>371475</xdr:colOff>
      <xdr:row>4</xdr:row>
      <xdr:rowOff>371475</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34625" y="133350"/>
          <a:ext cx="15049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392907</xdr:colOff>
      <xdr:row>0</xdr:row>
      <xdr:rowOff>154783</xdr:rowOff>
    </xdr:from>
    <xdr:to>
      <xdr:col>4</xdr:col>
      <xdr:colOff>421482</xdr:colOff>
      <xdr:row>4</xdr:row>
      <xdr:rowOff>148350</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583407" y="154783"/>
          <a:ext cx="3183731" cy="1184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142875</xdr:rowOff>
    </xdr:from>
    <xdr:to>
      <xdr:col>20</xdr:col>
      <xdr:colOff>371475</xdr:colOff>
      <xdr:row>4</xdr:row>
      <xdr:rowOff>371475</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2650" y="333375"/>
          <a:ext cx="13906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392905</xdr:colOff>
      <xdr:row>0</xdr:row>
      <xdr:rowOff>188595</xdr:rowOff>
    </xdr:from>
    <xdr:to>
      <xdr:col>4</xdr:col>
      <xdr:colOff>1227295</xdr:colOff>
      <xdr:row>4</xdr:row>
      <xdr:rowOff>291865</xdr:rowOff>
    </xdr:to>
    <xdr:pic>
      <xdr:nvPicPr>
        <xdr:cNvPr id="2" name="1 Imagen" descr="Membretes_2024_2-01">
          <a:extLst>
            <a:ext uri="{FF2B5EF4-FFF2-40B4-BE49-F238E27FC236}">
              <a16:creationId xmlns:a16="http://schemas.microsoft.com/office/drawing/2014/main" id="{CA857482-7B25-B780-3EC1-DEB42E02D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583405" y="188595"/>
          <a:ext cx="4001453" cy="125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335280</xdr:colOff>
      <xdr:row>1</xdr:row>
      <xdr:rowOff>137160</xdr:rowOff>
    </xdr:from>
    <xdr:to>
      <xdr:col>20</xdr:col>
      <xdr:colOff>381000</xdr:colOff>
      <xdr:row>4</xdr:row>
      <xdr:rowOff>373380</xdr:rowOff>
    </xdr:to>
    <xdr:pic>
      <xdr:nvPicPr>
        <xdr:cNvPr id="3" name="Imagen 1" descr="CAPITAL">
          <a:extLst>
            <a:ext uri="{FF2B5EF4-FFF2-40B4-BE49-F238E27FC236}">
              <a16:creationId xmlns:a16="http://schemas.microsoft.com/office/drawing/2014/main" id="{3BF59D63-8FE3-39C3-23B0-C334E01803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92475" y="137160"/>
          <a:ext cx="0" cy="1617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952500</xdr:colOff>
      <xdr:row>34</xdr:row>
      <xdr:rowOff>160020</xdr:rowOff>
    </xdr:from>
    <xdr:to>
      <xdr:col>3</xdr:col>
      <xdr:colOff>144780</xdr:colOff>
      <xdr:row>42</xdr:row>
      <xdr:rowOff>80963</xdr:rowOff>
    </xdr:to>
    <xdr:pic>
      <xdr:nvPicPr>
        <xdr:cNvPr id="4" name="Imagen 3">
          <a:extLst>
            <a:ext uri="{FF2B5EF4-FFF2-40B4-BE49-F238E27FC236}">
              <a16:creationId xmlns:a16="http://schemas.microsoft.com/office/drawing/2014/main" id="{EFAAE654-5E0A-10F1-4649-F21644CE82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0" y="21162645"/>
          <a:ext cx="1278255" cy="132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297657</xdr:colOff>
      <xdr:row>1</xdr:row>
      <xdr:rowOff>71438</xdr:rowOff>
    </xdr:from>
    <xdr:to>
      <xdr:col>5</xdr:col>
      <xdr:colOff>119062</xdr:colOff>
      <xdr:row>4</xdr:row>
      <xdr:rowOff>240384</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488157" y="261938"/>
          <a:ext cx="4441030" cy="1240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20</xdr:col>
      <xdr:colOff>371475</xdr:colOff>
      <xdr:row>4</xdr:row>
      <xdr:rowOff>371475</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64100" y="133350"/>
          <a:ext cx="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904874</xdr:colOff>
      <xdr:row>1</xdr:row>
      <xdr:rowOff>81491</xdr:rowOff>
    </xdr:from>
    <xdr:to>
      <xdr:col>4</xdr:col>
      <xdr:colOff>330993</xdr:colOff>
      <xdr:row>4</xdr:row>
      <xdr:rowOff>81681</xdr:rowOff>
    </xdr:to>
    <xdr:pic>
      <xdr:nvPicPr>
        <xdr:cNvPr id="2" name="1 Imagen" descr="Membretes_2024_2-01">
          <a:extLst>
            <a:ext uri="{FF2B5EF4-FFF2-40B4-BE49-F238E27FC236}">
              <a16:creationId xmlns:a16="http://schemas.microsoft.com/office/drawing/2014/main" id="{1315C4E3-6048-4130-B0CA-248D4808C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419224" y="271991"/>
          <a:ext cx="3009901" cy="60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142875</xdr:rowOff>
    </xdr:from>
    <xdr:to>
      <xdr:col>20</xdr:col>
      <xdr:colOff>371475</xdr:colOff>
      <xdr:row>4</xdr:row>
      <xdr:rowOff>371475</xdr:rowOff>
    </xdr:to>
    <xdr:pic>
      <xdr:nvPicPr>
        <xdr:cNvPr id="3" name="Imagen 1" descr="CAPITAL">
          <a:extLst>
            <a:ext uri="{FF2B5EF4-FFF2-40B4-BE49-F238E27FC236}">
              <a16:creationId xmlns:a16="http://schemas.microsoft.com/office/drawing/2014/main" id="{8BAB1ED3-5819-4874-8D58-2A7FA8C2A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02775" y="142875"/>
          <a:ext cx="15716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464343</xdr:colOff>
      <xdr:row>1</xdr:row>
      <xdr:rowOff>66676</xdr:rowOff>
    </xdr:from>
    <xdr:to>
      <xdr:col>1</xdr:col>
      <xdr:colOff>1962149</xdr:colOff>
      <xdr:row>4</xdr:row>
      <xdr:rowOff>59532</xdr:rowOff>
    </xdr:to>
    <xdr:pic>
      <xdr:nvPicPr>
        <xdr:cNvPr id="2" name="7 Imagen" descr="Imagen que contiene Icono&#10;&#10;Descripción generada automáticamen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968" y="245270"/>
          <a:ext cx="1497806" cy="58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1440656</xdr:colOff>
      <xdr:row>0</xdr:row>
      <xdr:rowOff>178594</xdr:rowOff>
    </xdr:from>
    <xdr:to>
      <xdr:col>56</xdr:col>
      <xdr:colOff>59531</xdr:colOff>
      <xdr:row>5</xdr:row>
      <xdr:rowOff>71437</xdr:rowOff>
    </xdr:to>
    <xdr:pic>
      <xdr:nvPicPr>
        <xdr:cNvPr id="3" name="Imagen 1" descr="Imagen que contiene Logotipo&#10;&#10;Descripción generada automáticament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96719" y="178594"/>
          <a:ext cx="1345406" cy="881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476250</xdr:colOff>
      <xdr:row>1</xdr:row>
      <xdr:rowOff>107156</xdr:rowOff>
    </xdr:from>
    <xdr:to>
      <xdr:col>4</xdr:col>
      <xdr:colOff>409575</xdr:colOff>
      <xdr:row>4</xdr:row>
      <xdr:rowOff>90507</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869156" y="297656"/>
          <a:ext cx="3100388" cy="1019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1107280</xdr:colOff>
      <xdr:row>1</xdr:row>
      <xdr:rowOff>133350</xdr:rowOff>
    </xdr:from>
    <xdr:to>
      <xdr:col>20</xdr:col>
      <xdr:colOff>371474</xdr:colOff>
      <xdr:row>4</xdr:row>
      <xdr:rowOff>202406</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24180" y="323850"/>
          <a:ext cx="1778794" cy="1097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18</xdr:col>
      <xdr:colOff>476250</xdr:colOff>
      <xdr:row>1</xdr:row>
      <xdr:rowOff>145257</xdr:rowOff>
    </xdr:from>
    <xdr:ext cx="1276350" cy="1104900"/>
    <xdr:pic>
      <xdr:nvPicPr>
        <xdr:cNvPr id="2" name="image1.png"/>
        <xdr:cNvPicPr preferRelativeResize="0"/>
      </xdr:nvPicPr>
      <xdr:blipFill>
        <a:blip xmlns:r="http://schemas.openxmlformats.org/officeDocument/2006/relationships" r:embed="rId1" cstate="print"/>
        <a:stretch>
          <a:fillRect/>
        </a:stretch>
      </xdr:blipFill>
      <xdr:spPr>
        <a:xfrm>
          <a:off x="17680781" y="442913"/>
          <a:ext cx="1276350" cy="1104900"/>
        </a:xfrm>
        <a:prstGeom prst="rect">
          <a:avLst/>
        </a:prstGeom>
        <a:noFill/>
      </xdr:spPr>
    </xdr:pic>
    <xdr:clientData fLocksWithSheet="0"/>
  </xdr:oneCellAnchor>
  <xdr:oneCellAnchor>
    <xdr:from>
      <xdr:col>1</xdr:col>
      <xdr:colOff>857250</xdr:colOff>
      <xdr:row>1</xdr:row>
      <xdr:rowOff>178594</xdr:rowOff>
    </xdr:from>
    <xdr:ext cx="2321718" cy="976312"/>
    <xdr:pic>
      <xdr:nvPicPr>
        <xdr:cNvPr id="3" name="image2.png"/>
        <xdr:cNvPicPr preferRelativeResize="0"/>
      </xdr:nvPicPr>
      <xdr:blipFill>
        <a:blip xmlns:r="http://schemas.openxmlformats.org/officeDocument/2006/relationships" r:embed="rId2" cstate="print"/>
        <a:stretch>
          <a:fillRect/>
        </a:stretch>
      </xdr:blipFill>
      <xdr:spPr>
        <a:xfrm>
          <a:off x="1214438" y="476250"/>
          <a:ext cx="2321718" cy="976312"/>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1</xdr:col>
      <xdr:colOff>809623</xdr:colOff>
      <xdr:row>1</xdr:row>
      <xdr:rowOff>3062</xdr:rowOff>
    </xdr:from>
    <xdr:to>
      <xdr:col>3</xdr:col>
      <xdr:colOff>1260973</xdr:colOff>
      <xdr:row>4</xdr:row>
      <xdr:rowOff>144590</xdr:rowOff>
    </xdr:to>
    <xdr:pic>
      <xdr:nvPicPr>
        <xdr:cNvPr id="2" name="1 Imagen" descr="Membretes_2024_2-01">
          <a:extLst>
            <a:ext uri="{FF2B5EF4-FFF2-40B4-BE49-F238E27FC236}">
              <a16:creationId xmlns:a16="http://schemas.microsoft.com/office/drawing/2014/main" id="{AFC94EAC-38DF-4F12-AD8C-B9D2A3983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452561" y="181656"/>
          <a:ext cx="2808787" cy="1213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335280</xdr:colOff>
      <xdr:row>1</xdr:row>
      <xdr:rowOff>137160</xdr:rowOff>
    </xdr:from>
    <xdr:to>
      <xdr:col>20</xdr:col>
      <xdr:colOff>381000</xdr:colOff>
      <xdr:row>4</xdr:row>
      <xdr:rowOff>373380</xdr:rowOff>
    </xdr:to>
    <xdr:pic>
      <xdr:nvPicPr>
        <xdr:cNvPr id="3" name="Imagen 1" descr="CAPITAL">
          <a:extLst>
            <a:ext uri="{FF2B5EF4-FFF2-40B4-BE49-F238E27FC236}">
              <a16:creationId xmlns:a16="http://schemas.microsoft.com/office/drawing/2014/main" id="{3DB21E4E-DA7F-41AE-8A3C-512001F8A1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91005" y="299085"/>
          <a:ext cx="1617345" cy="2150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690562</xdr:colOff>
      <xdr:row>1</xdr:row>
      <xdr:rowOff>116681</xdr:rowOff>
    </xdr:from>
    <xdr:to>
      <xdr:col>4</xdr:col>
      <xdr:colOff>1333500</xdr:colOff>
      <xdr:row>4</xdr:row>
      <xdr:rowOff>145456</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881062" y="307181"/>
          <a:ext cx="4202907" cy="10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20</xdr:col>
      <xdr:colOff>371475</xdr:colOff>
      <xdr:row>4</xdr:row>
      <xdr:rowOff>371475</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49950" y="13335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11907</xdr:colOff>
      <xdr:row>1</xdr:row>
      <xdr:rowOff>21430</xdr:rowOff>
    </xdr:from>
    <xdr:to>
      <xdr:col>5</xdr:col>
      <xdr:colOff>95252</xdr:colOff>
      <xdr:row>5</xdr:row>
      <xdr:rowOff>83343</xdr:rowOff>
    </xdr:to>
    <xdr:pic>
      <xdr:nvPicPr>
        <xdr:cNvPr id="2" name="1 Imagen" descr="Membretes_2024_2-01">
          <a:extLst>
            <a:ext uri="{FF2B5EF4-FFF2-40B4-BE49-F238E27FC236}">
              <a16:creationId xmlns:a16="http://schemas.microsoft.com/office/drawing/2014/main" id="{173FF80B-41D9-49DD-9B06-186E4E15B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1907" y="200024"/>
          <a:ext cx="3571876" cy="8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20</xdr:col>
      <xdr:colOff>371475</xdr:colOff>
      <xdr:row>4</xdr:row>
      <xdr:rowOff>371475</xdr:rowOff>
    </xdr:to>
    <xdr:pic>
      <xdr:nvPicPr>
        <xdr:cNvPr id="3" name="Imagen 1" descr="CAPITAL">
          <a:extLst>
            <a:ext uri="{FF2B5EF4-FFF2-40B4-BE49-F238E27FC236}">
              <a16:creationId xmlns:a16="http://schemas.microsoft.com/office/drawing/2014/main" id="{D0109ACA-74E3-4995-98ED-41224ACC1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11575" y="133350"/>
          <a:ext cx="723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268935</xdr:colOff>
      <xdr:row>0</xdr:row>
      <xdr:rowOff>690564</xdr:rowOff>
    </xdr:from>
    <xdr:to>
      <xdr:col>4</xdr:col>
      <xdr:colOff>1273968</xdr:colOff>
      <xdr:row>5</xdr:row>
      <xdr:rowOff>59532</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899966" y="690564"/>
          <a:ext cx="4445940" cy="1071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20</xdr:col>
      <xdr:colOff>371475</xdr:colOff>
      <xdr:row>4</xdr:row>
      <xdr:rowOff>371475</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65125" y="133350"/>
          <a:ext cx="13811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xdr:cNvSpPr/>
      </xdr:nvSpPr>
      <xdr:spPr>
        <a:xfrm>
          <a:off x="409575"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845343</xdr:colOff>
      <xdr:row>0</xdr:row>
      <xdr:rowOff>123826</xdr:rowOff>
    </xdr:from>
    <xdr:to>
      <xdr:col>3</xdr:col>
      <xdr:colOff>1290637</xdr:colOff>
      <xdr:row>4</xdr:row>
      <xdr:rowOff>330639</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250156" y="123826"/>
          <a:ext cx="3290887" cy="980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20</xdr:col>
      <xdr:colOff>371475</xdr:colOff>
      <xdr:row>4</xdr:row>
      <xdr:rowOff>371475</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03275" y="542925"/>
          <a:ext cx="13811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strumentos%20a%20diciembre%202024/Secretar&#237;a%20de%20Infraestructura%20DAN/EjecucionPresupuestal_GASTOS_._2024_DICIEMBE%20-%200901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rika\Documents\GOBIERNO%202024\PLANEACION%202024\PLAN%20DE%20DESARROLLO%20NUEVO\POAI%202024-%202%20SEMESTRE\POAI%202024%20IBAGUE%20TO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Presupuestal - PYTO"/>
      <sheetName val="Ejecucion Presupuestal"/>
    </sheetNames>
    <sheetDataSet>
      <sheetData sheetId="0" refreshError="1">
        <row r="112">
          <cell r="R112">
            <v>23914320265</v>
          </cell>
          <cell r="Z112">
            <v>21958949245</v>
          </cell>
          <cell r="AF112">
            <v>18690589571</v>
          </cell>
        </row>
        <row r="113">
          <cell r="R113">
            <v>2258492998</v>
          </cell>
          <cell r="Z113">
            <v>2258312998</v>
          </cell>
          <cell r="AF113">
            <v>1875188285</v>
          </cell>
        </row>
        <row r="114">
          <cell r="R114">
            <v>27982982249</v>
          </cell>
          <cell r="Z114">
            <v>17209022981</v>
          </cell>
          <cell r="AF114">
            <v>13961658468</v>
          </cell>
        </row>
        <row r="115">
          <cell r="R115">
            <v>12419911292</v>
          </cell>
          <cell r="Z115">
            <v>12094188852</v>
          </cell>
          <cell r="AF115">
            <v>9625197498</v>
          </cell>
        </row>
        <row r="116">
          <cell r="R116">
            <v>1220204823</v>
          </cell>
          <cell r="Z116">
            <v>1220204823</v>
          </cell>
          <cell r="AF116">
            <v>940438308</v>
          </cell>
        </row>
        <row r="117">
          <cell r="R117">
            <v>67795911627</v>
          </cell>
          <cell r="Z117">
            <v>54740678899</v>
          </cell>
          <cell r="AF117">
            <v>45093072130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24"/>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46"/>
  <sheetViews>
    <sheetView tabSelected="1" zoomScale="80" zoomScaleNormal="80" workbookViewId="0">
      <selection activeCell="F14" sqref="F14"/>
    </sheetView>
  </sheetViews>
  <sheetFormatPr baseColWidth="10" defaultRowHeight="14.25"/>
  <cols>
    <col min="1" max="1" width="2.85546875" style="522" customWidth="1"/>
    <col min="2" max="2" width="17.85546875" style="523" customWidth="1"/>
    <col min="3" max="6" width="13.5703125" style="524" customWidth="1"/>
    <col min="7" max="7" width="18" style="524" customWidth="1"/>
    <col min="8" max="8" width="16.5703125" style="524" customWidth="1"/>
    <col min="9" max="9" width="13.28515625" style="524" customWidth="1"/>
    <col min="10" max="10" width="22.7109375" style="524" customWidth="1"/>
    <col min="11" max="11" width="31.28515625" style="524" customWidth="1"/>
    <col min="12" max="13" width="16.7109375" style="524" customWidth="1"/>
    <col min="14" max="14" width="13.7109375" style="524" customWidth="1"/>
    <col min="15" max="15" width="23.140625" style="524" customWidth="1"/>
    <col min="16" max="16" width="16.28515625" style="524" customWidth="1"/>
    <col min="17" max="17" width="22" style="524" customWidth="1"/>
    <col min="18" max="18" width="22.28515625" style="524" bestFit="1" customWidth="1"/>
    <col min="19" max="19" width="8.5703125" style="524" customWidth="1"/>
    <col min="20" max="22" width="11.42578125" style="524" customWidth="1"/>
    <col min="23" max="23" width="14.7109375" style="524" customWidth="1"/>
    <col min="24" max="24" width="10" style="524" customWidth="1"/>
    <col min="25" max="25" width="8.42578125" style="524" hidden="1" customWidth="1"/>
    <col min="26" max="26" width="8.85546875" style="524" hidden="1" customWidth="1"/>
    <col min="27" max="27" width="9.42578125" style="524" hidden="1" customWidth="1"/>
    <col min="28" max="28" width="17" style="524" customWidth="1"/>
    <col min="29" max="29" width="17" style="522" customWidth="1"/>
    <col min="30" max="30" width="11.7109375" style="522" bestFit="1" customWidth="1"/>
    <col min="31" max="31" width="20.7109375" style="522" bestFit="1" customWidth="1"/>
    <col min="32" max="32" width="22.28515625" style="522" bestFit="1" customWidth="1"/>
    <col min="33" max="36" width="0" style="522" hidden="1" customWidth="1"/>
    <col min="37" max="37" width="19.28515625" style="522" bestFit="1" customWidth="1"/>
    <col min="38" max="41" width="0" style="522" hidden="1" customWidth="1"/>
    <col min="42" max="42" width="19.28515625" style="522" bestFit="1" customWidth="1"/>
    <col min="43" max="43" width="22.42578125" style="522" customWidth="1"/>
    <col min="44" max="44" width="11.7109375" style="522" bestFit="1" customWidth="1"/>
    <col min="45" max="45" width="20.7109375" style="522" bestFit="1" customWidth="1"/>
    <col min="46" max="46" width="22.28515625" style="522" bestFit="1" customWidth="1"/>
    <col min="47" max="50" width="11.42578125" style="522" hidden="1" customWidth="1"/>
    <col min="51" max="51" width="19.28515625" style="522" bestFit="1" customWidth="1"/>
    <col min="52" max="55" width="11.42578125" style="522" hidden="1" customWidth="1"/>
    <col min="56" max="56" width="19.28515625" style="522" bestFit="1" customWidth="1"/>
    <col min="57" max="190" width="11.42578125" style="522"/>
    <col min="191" max="256" width="11.42578125" style="524"/>
    <col min="257" max="257" width="2.85546875" style="524" customWidth="1"/>
    <col min="258" max="258" width="17.85546875" style="524" customWidth="1"/>
    <col min="259" max="262" width="13.5703125" style="524" customWidth="1"/>
    <col min="263" max="263" width="18" style="524" customWidth="1"/>
    <col min="264" max="264" width="16.5703125" style="524" customWidth="1"/>
    <col min="265" max="265" width="13.28515625" style="524" customWidth="1"/>
    <col min="266" max="266" width="19.85546875" style="524" customWidth="1"/>
    <col min="267" max="267" width="31.28515625" style="524" customWidth="1"/>
    <col min="268" max="269" width="16.7109375" style="524" customWidth="1"/>
    <col min="270" max="270" width="13.7109375" style="524" customWidth="1"/>
    <col min="271" max="271" width="18" style="524" customWidth="1"/>
    <col min="272" max="272" width="16.28515625" style="524" customWidth="1"/>
    <col min="273" max="273" width="22" style="524" customWidth="1"/>
    <col min="274" max="274" width="19.140625" style="524" bestFit="1" customWidth="1"/>
    <col min="275" max="275" width="8.5703125" style="524" customWidth="1"/>
    <col min="276" max="278" width="11.42578125" style="524" customWidth="1"/>
    <col min="279" max="279" width="14.7109375" style="524" customWidth="1"/>
    <col min="280" max="280" width="10" style="524" customWidth="1"/>
    <col min="281" max="283" width="0" style="524" hidden="1" customWidth="1"/>
    <col min="284" max="285" width="17" style="524" customWidth="1"/>
    <col min="286" max="286" width="11.5703125" style="524" bestFit="1" customWidth="1"/>
    <col min="287" max="287" width="18.140625" style="524" bestFit="1" customWidth="1"/>
    <col min="288" max="288" width="19.42578125" style="524" bestFit="1" customWidth="1"/>
    <col min="289" max="292" width="0" style="524" hidden="1" customWidth="1"/>
    <col min="293" max="293" width="16.7109375" style="524" bestFit="1" customWidth="1"/>
    <col min="294" max="297" width="0" style="524" hidden="1" customWidth="1"/>
    <col min="298" max="298" width="16.7109375" style="524" bestFit="1" customWidth="1"/>
    <col min="299" max="299" width="22.42578125" style="524" customWidth="1"/>
    <col min="300" max="300" width="11.5703125" style="524" bestFit="1" customWidth="1"/>
    <col min="301" max="301" width="18.140625" style="524" bestFit="1" customWidth="1"/>
    <col min="302" max="302" width="19.42578125" style="524" bestFit="1" customWidth="1"/>
    <col min="303" max="306" width="0" style="524" hidden="1" customWidth="1"/>
    <col min="307" max="307" width="17.42578125" style="524" bestFit="1" customWidth="1"/>
    <col min="308" max="311" width="0" style="524" hidden="1" customWidth="1"/>
    <col min="312" max="312" width="16.7109375" style="524" bestFit="1" customWidth="1"/>
    <col min="313" max="512" width="11.42578125" style="524"/>
    <col min="513" max="513" width="2.85546875" style="524" customWidth="1"/>
    <col min="514" max="514" width="17.85546875" style="524" customWidth="1"/>
    <col min="515" max="518" width="13.5703125" style="524" customWidth="1"/>
    <col min="519" max="519" width="18" style="524" customWidth="1"/>
    <col min="520" max="520" width="16.5703125" style="524" customWidth="1"/>
    <col min="521" max="521" width="13.28515625" style="524" customWidth="1"/>
    <col min="522" max="522" width="19.85546875" style="524" customWidth="1"/>
    <col min="523" max="523" width="31.28515625" style="524" customWidth="1"/>
    <col min="524" max="525" width="16.7109375" style="524" customWidth="1"/>
    <col min="526" max="526" width="13.7109375" style="524" customWidth="1"/>
    <col min="527" max="527" width="18" style="524" customWidth="1"/>
    <col min="528" max="528" width="16.28515625" style="524" customWidth="1"/>
    <col min="529" max="529" width="22" style="524" customWidth="1"/>
    <col min="530" max="530" width="19.140625" style="524" bestFit="1" customWidth="1"/>
    <col min="531" max="531" width="8.5703125" style="524" customWidth="1"/>
    <col min="532" max="534" width="11.42578125" style="524" customWidth="1"/>
    <col min="535" max="535" width="14.7109375" style="524" customWidth="1"/>
    <col min="536" max="536" width="10" style="524" customWidth="1"/>
    <col min="537" max="539" width="0" style="524" hidden="1" customWidth="1"/>
    <col min="540" max="541" width="17" style="524" customWidth="1"/>
    <col min="542" max="542" width="11.5703125" style="524" bestFit="1" customWidth="1"/>
    <col min="543" max="543" width="18.140625" style="524" bestFit="1" customWidth="1"/>
    <col min="544" max="544" width="19.42578125" style="524" bestFit="1" customWidth="1"/>
    <col min="545" max="548" width="0" style="524" hidden="1" customWidth="1"/>
    <col min="549" max="549" width="16.7109375" style="524" bestFit="1" customWidth="1"/>
    <col min="550" max="553" width="0" style="524" hidden="1" customWidth="1"/>
    <col min="554" max="554" width="16.7109375" style="524" bestFit="1" customWidth="1"/>
    <col min="555" max="555" width="22.42578125" style="524" customWidth="1"/>
    <col min="556" max="556" width="11.5703125" style="524" bestFit="1" customWidth="1"/>
    <col min="557" max="557" width="18.140625" style="524" bestFit="1" customWidth="1"/>
    <col min="558" max="558" width="19.42578125" style="524" bestFit="1" customWidth="1"/>
    <col min="559" max="562" width="0" style="524" hidden="1" customWidth="1"/>
    <col min="563" max="563" width="17.42578125" style="524" bestFit="1" customWidth="1"/>
    <col min="564" max="567" width="0" style="524" hidden="1" customWidth="1"/>
    <col min="568" max="568" width="16.7109375" style="524" bestFit="1" customWidth="1"/>
    <col min="569" max="768" width="11.42578125" style="524"/>
    <col min="769" max="769" width="2.85546875" style="524" customWidth="1"/>
    <col min="770" max="770" width="17.85546875" style="524" customWidth="1"/>
    <col min="771" max="774" width="13.5703125" style="524" customWidth="1"/>
    <col min="775" max="775" width="18" style="524" customWidth="1"/>
    <col min="776" max="776" width="16.5703125" style="524" customWidth="1"/>
    <col min="777" max="777" width="13.28515625" style="524" customWidth="1"/>
    <col min="778" max="778" width="19.85546875" style="524" customWidth="1"/>
    <col min="779" max="779" width="31.28515625" style="524" customWidth="1"/>
    <col min="780" max="781" width="16.7109375" style="524" customWidth="1"/>
    <col min="782" max="782" width="13.7109375" style="524" customWidth="1"/>
    <col min="783" max="783" width="18" style="524" customWidth="1"/>
    <col min="784" max="784" width="16.28515625" style="524" customWidth="1"/>
    <col min="785" max="785" width="22" style="524" customWidth="1"/>
    <col min="786" max="786" width="19.140625" style="524" bestFit="1" customWidth="1"/>
    <col min="787" max="787" width="8.5703125" style="524" customWidth="1"/>
    <col min="788" max="790" width="11.42578125" style="524" customWidth="1"/>
    <col min="791" max="791" width="14.7109375" style="524" customWidth="1"/>
    <col min="792" max="792" width="10" style="524" customWidth="1"/>
    <col min="793" max="795" width="0" style="524" hidden="1" customWidth="1"/>
    <col min="796" max="797" width="17" style="524" customWidth="1"/>
    <col min="798" max="798" width="11.5703125" style="524" bestFit="1" customWidth="1"/>
    <col min="799" max="799" width="18.140625" style="524" bestFit="1" customWidth="1"/>
    <col min="800" max="800" width="19.42578125" style="524" bestFit="1" customWidth="1"/>
    <col min="801" max="804" width="0" style="524" hidden="1" customWidth="1"/>
    <col min="805" max="805" width="16.7109375" style="524" bestFit="1" customWidth="1"/>
    <col min="806" max="809" width="0" style="524" hidden="1" customWidth="1"/>
    <col min="810" max="810" width="16.7109375" style="524" bestFit="1" customWidth="1"/>
    <col min="811" max="811" width="22.42578125" style="524" customWidth="1"/>
    <col min="812" max="812" width="11.5703125" style="524" bestFit="1" customWidth="1"/>
    <col min="813" max="813" width="18.140625" style="524" bestFit="1" customWidth="1"/>
    <col min="814" max="814" width="19.42578125" style="524" bestFit="1" customWidth="1"/>
    <col min="815" max="818" width="0" style="524" hidden="1" customWidth="1"/>
    <col min="819" max="819" width="17.42578125" style="524" bestFit="1" customWidth="1"/>
    <col min="820" max="823" width="0" style="524" hidden="1" customWidth="1"/>
    <col min="824" max="824" width="16.7109375" style="524" bestFit="1" customWidth="1"/>
    <col min="825" max="1024" width="11.42578125" style="524"/>
    <col min="1025" max="1025" width="2.85546875" style="524" customWidth="1"/>
    <col min="1026" max="1026" width="17.85546875" style="524" customWidth="1"/>
    <col min="1027" max="1030" width="13.5703125" style="524" customWidth="1"/>
    <col min="1031" max="1031" width="18" style="524" customWidth="1"/>
    <col min="1032" max="1032" width="16.5703125" style="524" customWidth="1"/>
    <col min="1033" max="1033" width="13.28515625" style="524" customWidth="1"/>
    <col min="1034" max="1034" width="19.85546875" style="524" customWidth="1"/>
    <col min="1035" max="1035" width="31.28515625" style="524" customWidth="1"/>
    <col min="1036" max="1037" width="16.7109375" style="524" customWidth="1"/>
    <col min="1038" max="1038" width="13.7109375" style="524" customWidth="1"/>
    <col min="1039" max="1039" width="18" style="524" customWidth="1"/>
    <col min="1040" max="1040" width="16.28515625" style="524" customWidth="1"/>
    <col min="1041" max="1041" width="22" style="524" customWidth="1"/>
    <col min="1042" max="1042" width="19.140625" style="524" bestFit="1" customWidth="1"/>
    <col min="1043" max="1043" width="8.5703125" style="524" customWidth="1"/>
    <col min="1044" max="1046" width="11.42578125" style="524" customWidth="1"/>
    <col min="1047" max="1047" width="14.7109375" style="524" customWidth="1"/>
    <col min="1048" max="1048" width="10" style="524" customWidth="1"/>
    <col min="1049" max="1051" width="0" style="524" hidden="1" customWidth="1"/>
    <col min="1052" max="1053" width="17" style="524" customWidth="1"/>
    <col min="1054" max="1054" width="11.5703125" style="524" bestFit="1" customWidth="1"/>
    <col min="1055" max="1055" width="18.140625" style="524" bestFit="1" customWidth="1"/>
    <col min="1056" max="1056" width="19.42578125" style="524" bestFit="1" customWidth="1"/>
    <col min="1057" max="1060" width="0" style="524" hidden="1" customWidth="1"/>
    <col min="1061" max="1061" width="16.7109375" style="524" bestFit="1" customWidth="1"/>
    <col min="1062" max="1065" width="0" style="524" hidden="1" customWidth="1"/>
    <col min="1066" max="1066" width="16.7109375" style="524" bestFit="1" customWidth="1"/>
    <col min="1067" max="1067" width="22.42578125" style="524" customWidth="1"/>
    <col min="1068" max="1068" width="11.5703125" style="524" bestFit="1" customWidth="1"/>
    <col min="1069" max="1069" width="18.140625" style="524" bestFit="1" customWidth="1"/>
    <col min="1070" max="1070" width="19.42578125" style="524" bestFit="1" customWidth="1"/>
    <col min="1071" max="1074" width="0" style="524" hidden="1" customWidth="1"/>
    <col min="1075" max="1075" width="17.42578125" style="524" bestFit="1" customWidth="1"/>
    <col min="1076" max="1079" width="0" style="524" hidden="1" customWidth="1"/>
    <col min="1080" max="1080" width="16.7109375" style="524" bestFit="1" customWidth="1"/>
    <col min="1081" max="1280" width="11.42578125" style="524"/>
    <col min="1281" max="1281" width="2.85546875" style="524" customWidth="1"/>
    <col min="1282" max="1282" width="17.85546875" style="524" customWidth="1"/>
    <col min="1283" max="1286" width="13.5703125" style="524" customWidth="1"/>
    <col min="1287" max="1287" width="18" style="524" customWidth="1"/>
    <col min="1288" max="1288" width="16.5703125" style="524" customWidth="1"/>
    <col min="1289" max="1289" width="13.28515625" style="524" customWidth="1"/>
    <col min="1290" max="1290" width="19.85546875" style="524" customWidth="1"/>
    <col min="1291" max="1291" width="31.28515625" style="524" customWidth="1"/>
    <col min="1292" max="1293" width="16.7109375" style="524" customWidth="1"/>
    <col min="1294" max="1294" width="13.7109375" style="524" customWidth="1"/>
    <col min="1295" max="1295" width="18" style="524" customWidth="1"/>
    <col min="1296" max="1296" width="16.28515625" style="524" customWidth="1"/>
    <col min="1297" max="1297" width="22" style="524" customWidth="1"/>
    <col min="1298" max="1298" width="19.140625" style="524" bestFit="1" customWidth="1"/>
    <col min="1299" max="1299" width="8.5703125" style="524" customWidth="1"/>
    <col min="1300" max="1302" width="11.42578125" style="524" customWidth="1"/>
    <col min="1303" max="1303" width="14.7109375" style="524" customWidth="1"/>
    <col min="1304" max="1304" width="10" style="524" customWidth="1"/>
    <col min="1305" max="1307" width="0" style="524" hidden="1" customWidth="1"/>
    <col min="1308" max="1309" width="17" style="524" customWidth="1"/>
    <col min="1310" max="1310" width="11.5703125" style="524" bestFit="1" customWidth="1"/>
    <col min="1311" max="1311" width="18.140625" style="524" bestFit="1" customWidth="1"/>
    <col min="1312" max="1312" width="19.42578125" style="524" bestFit="1" customWidth="1"/>
    <col min="1313" max="1316" width="0" style="524" hidden="1" customWidth="1"/>
    <col min="1317" max="1317" width="16.7109375" style="524" bestFit="1" customWidth="1"/>
    <col min="1318" max="1321" width="0" style="524" hidden="1" customWidth="1"/>
    <col min="1322" max="1322" width="16.7109375" style="524" bestFit="1" customWidth="1"/>
    <col min="1323" max="1323" width="22.42578125" style="524" customWidth="1"/>
    <col min="1324" max="1324" width="11.5703125" style="524" bestFit="1" customWidth="1"/>
    <col min="1325" max="1325" width="18.140625" style="524" bestFit="1" customWidth="1"/>
    <col min="1326" max="1326" width="19.42578125" style="524" bestFit="1" customWidth="1"/>
    <col min="1327" max="1330" width="0" style="524" hidden="1" customWidth="1"/>
    <col min="1331" max="1331" width="17.42578125" style="524" bestFit="1" customWidth="1"/>
    <col min="1332" max="1335" width="0" style="524" hidden="1" customWidth="1"/>
    <col min="1336" max="1336" width="16.7109375" style="524" bestFit="1" customWidth="1"/>
    <col min="1337" max="1536" width="11.42578125" style="524"/>
    <col min="1537" max="1537" width="2.85546875" style="524" customWidth="1"/>
    <col min="1538" max="1538" width="17.85546875" style="524" customWidth="1"/>
    <col min="1539" max="1542" width="13.5703125" style="524" customWidth="1"/>
    <col min="1543" max="1543" width="18" style="524" customWidth="1"/>
    <col min="1544" max="1544" width="16.5703125" style="524" customWidth="1"/>
    <col min="1545" max="1545" width="13.28515625" style="524" customWidth="1"/>
    <col min="1546" max="1546" width="19.85546875" style="524" customWidth="1"/>
    <col min="1547" max="1547" width="31.28515625" style="524" customWidth="1"/>
    <col min="1548" max="1549" width="16.7109375" style="524" customWidth="1"/>
    <col min="1550" max="1550" width="13.7109375" style="524" customWidth="1"/>
    <col min="1551" max="1551" width="18" style="524" customWidth="1"/>
    <col min="1552" max="1552" width="16.28515625" style="524" customWidth="1"/>
    <col min="1553" max="1553" width="22" style="524" customWidth="1"/>
    <col min="1554" max="1554" width="19.140625" style="524" bestFit="1" customWidth="1"/>
    <col min="1555" max="1555" width="8.5703125" style="524" customWidth="1"/>
    <col min="1556" max="1558" width="11.42578125" style="524" customWidth="1"/>
    <col min="1559" max="1559" width="14.7109375" style="524" customWidth="1"/>
    <col min="1560" max="1560" width="10" style="524" customWidth="1"/>
    <col min="1561" max="1563" width="0" style="524" hidden="1" customWidth="1"/>
    <col min="1564" max="1565" width="17" style="524" customWidth="1"/>
    <col min="1566" max="1566" width="11.5703125" style="524" bestFit="1" customWidth="1"/>
    <col min="1567" max="1567" width="18.140625" style="524" bestFit="1" customWidth="1"/>
    <col min="1568" max="1568" width="19.42578125" style="524" bestFit="1" customWidth="1"/>
    <col min="1569" max="1572" width="0" style="524" hidden="1" customWidth="1"/>
    <col min="1573" max="1573" width="16.7109375" style="524" bestFit="1" customWidth="1"/>
    <col min="1574" max="1577" width="0" style="524" hidden="1" customWidth="1"/>
    <col min="1578" max="1578" width="16.7109375" style="524" bestFit="1" customWidth="1"/>
    <col min="1579" max="1579" width="22.42578125" style="524" customWidth="1"/>
    <col min="1580" max="1580" width="11.5703125" style="524" bestFit="1" customWidth="1"/>
    <col min="1581" max="1581" width="18.140625" style="524" bestFit="1" customWidth="1"/>
    <col min="1582" max="1582" width="19.42578125" style="524" bestFit="1" customWidth="1"/>
    <col min="1583" max="1586" width="0" style="524" hidden="1" customWidth="1"/>
    <col min="1587" max="1587" width="17.42578125" style="524" bestFit="1" customWidth="1"/>
    <col min="1588" max="1591" width="0" style="524" hidden="1" customWidth="1"/>
    <col min="1592" max="1592" width="16.7109375" style="524" bestFit="1" customWidth="1"/>
    <col min="1593" max="1792" width="11.42578125" style="524"/>
    <col min="1793" max="1793" width="2.85546875" style="524" customWidth="1"/>
    <col min="1794" max="1794" width="17.85546875" style="524" customWidth="1"/>
    <col min="1795" max="1798" width="13.5703125" style="524" customWidth="1"/>
    <col min="1799" max="1799" width="18" style="524" customWidth="1"/>
    <col min="1800" max="1800" width="16.5703125" style="524" customWidth="1"/>
    <col min="1801" max="1801" width="13.28515625" style="524" customWidth="1"/>
    <col min="1802" max="1802" width="19.85546875" style="524" customWidth="1"/>
    <col min="1803" max="1803" width="31.28515625" style="524" customWidth="1"/>
    <col min="1804" max="1805" width="16.7109375" style="524" customWidth="1"/>
    <col min="1806" max="1806" width="13.7109375" style="524" customWidth="1"/>
    <col min="1807" max="1807" width="18" style="524" customWidth="1"/>
    <col min="1808" max="1808" width="16.28515625" style="524" customWidth="1"/>
    <col min="1809" max="1809" width="22" style="524" customWidth="1"/>
    <col min="1810" max="1810" width="19.140625" style="524" bestFit="1" customWidth="1"/>
    <col min="1811" max="1811" width="8.5703125" style="524" customWidth="1"/>
    <col min="1812" max="1814" width="11.42578125" style="524" customWidth="1"/>
    <col min="1815" max="1815" width="14.7109375" style="524" customWidth="1"/>
    <col min="1816" max="1816" width="10" style="524" customWidth="1"/>
    <col min="1817" max="1819" width="0" style="524" hidden="1" customWidth="1"/>
    <col min="1820" max="1821" width="17" style="524" customWidth="1"/>
    <col min="1822" max="1822" width="11.5703125" style="524" bestFit="1" customWidth="1"/>
    <col min="1823" max="1823" width="18.140625" style="524" bestFit="1" customWidth="1"/>
    <col min="1824" max="1824" width="19.42578125" style="524" bestFit="1" customWidth="1"/>
    <col min="1825" max="1828" width="0" style="524" hidden="1" customWidth="1"/>
    <col min="1829" max="1829" width="16.7109375" style="524" bestFit="1" customWidth="1"/>
    <col min="1830" max="1833" width="0" style="524" hidden="1" customWidth="1"/>
    <col min="1834" max="1834" width="16.7109375" style="524" bestFit="1" customWidth="1"/>
    <col min="1835" max="1835" width="22.42578125" style="524" customWidth="1"/>
    <col min="1836" max="1836" width="11.5703125" style="524" bestFit="1" customWidth="1"/>
    <col min="1837" max="1837" width="18.140625" style="524" bestFit="1" customWidth="1"/>
    <col min="1838" max="1838" width="19.42578125" style="524" bestFit="1" customWidth="1"/>
    <col min="1839" max="1842" width="0" style="524" hidden="1" customWidth="1"/>
    <col min="1843" max="1843" width="17.42578125" style="524" bestFit="1" customWidth="1"/>
    <col min="1844" max="1847" width="0" style="524" hidden="1" customWidth="1"/>
    <col min="1848" max="1848" width="16.7109375" style="524" bestFit="1" customWidth="1"/>
    <col min="1849" max="2048" width="11.42578125" style="524"/>
    <col min="2049" max="2049" width="2.85546875" style="524" customWidth="1"/>
    <col min="2050" max="2050" width="17.85546875" style="524" customWidth="1"/>
    <col min="2051" max="2054" width="13.5703125" style="524" customWidth="1"/>
    <col min="2055" max="2055" width="18" style="524" customWidth="1"/>
    <col min="2056" max="2056" width="16.5703125" style="524" customWidth="1"/>
    <col min="2057" max="2057" width="13.28515625" style="524" customWidth="1"/>
    <col min="2058" max="2058" width="19.85546875" style="524" customWidth="1"/>
    <col min="2059" max="2059" width="31.28515625" style="524" customWidth="1"/>
    <col min="2060" max="2061" width="16.7109375" style="524" customWidth="1"/>
    <col min="2062" max="2062" width="13.7109375" style="524" customWidth="1"/>
    <col min="2063" max="2063" width="18" style="524" customWidth="1"/>
    <col min="2064" max="2064" width="16.28515625" style="524" customWidth="1"/>
    <col min="2065" max="2065" width="22" style="524" customWidth="1"/>
    <col min="2066" max="2066" width="19.140625" style="524" bestFit="1" customWidth="1"/>
    <col min="2067" max="2067" width="8.5703125" style="524" customWidth="1"/>
    <col min="2068" max="2070" width="11.42578125" style="524" customWidth="1"/>
    <col min="2071" max="2071" width="14.7109375" style="524" customWidth="1"/>
    <col min="2072" max="2072" width="10" style="524" customWidth="1"/>
    <col min="2073" max="2075" width="0" style="524" hidden="1" customWidth="1"/>
    <col min="2076" max="2077" width="17" style="524" customWidth="1"/>
    <col min="2078" max="2078" width="11.5703125" style="524" bestFit="1" customWidth="1"/>
    <col min="2079" max="2079" width="18.140625" style="524" bestFit="1" customWidth="1"/>
    <col min="2080" max="2080" width="19.42578125" style="524" bestFit="1" customWidth="1"/>
    <col min="2081" max="2084" width="0" style="524" hidden="1" customWidth="1"/>
    <col min="2085" max="2085" width="16.7109375" style="524" bestFit="1" customWidth="1"/>
    <col min="2086" max="2089" width="0" style="524" hidden="1" customWidth="1"/>
    <col min="2090" max="2090" width="16.7109375" style="524" bestFit="1" customWidth="1"/>
    <col min="2091" max="2091" width="22.42578125" style="524" customWidth="1"/>
    <col min="2092" max="2092" width="11.5703125" style="524" bestFit="1" customWidth="1"/>
    <col min="2093" max="2093" width="18.140625" style="524" bestFit="1" customWidth="1"/>
    <col min="2094" max="2094" width="19.42578125" style="524" bestFit="1" customWidth="1"/>
    <col min="2095" max="2098" width="0" style="524" hidden="1" customWidth="1"/>
    <col min="2099" max="2099" width="17.42578125" style="524" bestFit="1" customWidth="1"/>
    <col min="2100" max="2103" width="0" style="524" hidden="1" customWidth="1"/>
    <col min="2104" max="2104" width="16.7109375" style="524" bestFit="1" customWidth="1"/>
    <col min="2105" max="2304" width="11.42578125" style="524"/>
    <col min="2305" max="2305" width="2.85546875" style="524" customWidth="1"/>
    <col min="2306" max="2306" width="17.85546875" style="524" customWidth="1"/>
    <col min="2307" max="2310" width="13.5703125" style="524" customWidth="1"/>
    <col min="2311" max="2311" width="18" style="524" customWidth="1"/>
    <col min="2312" max="2312" width="16.5703125" style="524" customWidth="1"/>
    <col min="2313" max="2313" width="13.28515625" style="524" customWidth="1"/>
    <col min="2314" max="2314" width="19.85546875" style="524" customWidth="1"/>
    <col min="2315" max="2315" width="31.28515625" style="524" customWidth="1"/>
    <col min="2316" max="2317" width="16.7109375" style="524" customWidth="1"/>
    <col min="2318" max="2318" width="13.7109375" style="524" customWidth="1"/>
    <col min="2319" max="2319" width="18" style="524" customWidth="1"/>
    <col min="2320" max="2320" width="16.28515625" style="524" customWidth="1"/>
    <col min="2321" max="2321" width="22" style="524" customWidth="1"/>
    <col min="2322" max="2322" width="19.140625" style="524" bestFit="1" customWidth="1"/>
    <col min="2323" max="2323" width="8.5703125" style="524" customWidth="1"/>
    <col min="2324" max="2326" width="11.42578125" style="524" customWidth="1"/>
    <col min="2327" max="2327" width="14.7109375" style="524" customWidth="1"/>
    <col min="2328" max="2328" width="10" style="524" customWidth="1"/>
    <col min="2329" max="2331" width="0" style="524" hidden="1" customWidth="1"/>
    <col min="2332" max="2333" width="17" style="524" customWidth="1"/>
    <col min="2334" max="2334" width="11.5703125" style="524" bestFit="1" customWidth="1"/>
    <col min="2335" max="2335" width="18.140625" style="524" bestFit="1" customWidth="1"/>
    <col min="2336" max="2336" width="19.42578125" style="524" bestFit="1" customWidth="1"/>
    <col min="2337" max="2340" width="0" style="524" hidden="1" customWidth="1"/>
    <col min="2341" max="2341" width="16.7109375" style="524" bestFit="1" customWidth="1"/>
    <col min="2342" max="2345" width="0" style="524" hidden="1" customWidth="1"/>
    <col min="2346" max="2346" width="16.7109375" style="524" bestFit="1" customWidth="1"/>
    <col min="2347" max="2347" width="22.42578125" style="524" customWidth="1"/>
    <col min="2348" max="2348" width="11.5703125" style="524" bestFit="1" customWidth="1"/>
    <col min="2349" max="2349" width="18.140625" style="524" bestFit="1" customWidth="1"/>
    <col min="2350" max="2350" width="19.42578125" style="524" bestFit="1" customWidth="1"/>
    <col min="2351" max="2354" width="0" style="524" hidden="1" customWidth="1"/>
    <col min="2355" max="2355" width="17.42578125" style="524" bestFit="1" customWidth="1"/>
    <col min="2356" max="2359" width="0" style="524" hidden="1" customWidth="1"/>
    <col min="2360" max="2360" width="16.7109375" style="524" bestFit="1" customWidth="1"/>
    <col min="2361" max="2560" width="11.42578125" style="524"/>
    <col min="2561" max="2561" width="2.85546875" style="524" customWidth="1"/>
    <col min="2562" max="2562" width="17.85546875" style="524" customWidth="1"/>
    <col min="2563" max="2566" width="13.5703125" style="524" customWidth="1"/>
    <col min="2567" max="2567" width="18" style="524" customWidth="1"/>
    <col min="2568" max="2568" width="16.5703125" style="524" customWidth="1"/>
    <col min="2569" max="2569" width="13.28515625" style="524" customWidth="1"/>
    <col min="2570" max="2570" width="19.85546875" style="524" customWidth="1"/>
    <col min="2571" max="2571" width="31.28515625" style="524" customWidth="1"/>
    <col min="2572" max="2573" width="16.7109375" style="524" customWidth="1"/>
    <col min="2574" max="2574" width="13.7109375" style="524" customWidth="1"/>
    <col min="2575" max="2575" width="18" style="524" customWidth="1"/>
    <col min="2576" max="2576" width="16.28515625" style="524" customWidth="1"/>
    <col min="2577" max="2577" width="22" style="524" customWidth="1"/>
    <col min="2578" max="2578" width="19.140625" style="524" bestFit="1" customWidth="1"/>
    <col min="2579" max="2579" width="8.5703125" style="524" customWidth="1"/>
    <col min="2580" max="2582" width="11.42578125" style="524" customWidth="1"/>
    <col min="2583" max="2583" width="14.7109375" style="524" customWidth="1"/>
    <col min="2584" max="2584" width="10" style="524" customWidth="1"/>
    <col min="2585" max="2587" width="0" style="524" hidden="1" customWidth="1"/>
    <col min="2588" max="2589" width="17" style="524" customWidth="1"/>
    <col min="2590" max="2590" width="11.5703125" style="524" bestFit="1" customWidth="1"/>
    <col min="2591" max="2591" width="18.140625" style="524" bestFit="1" customWidth="1"/>
    <col min="2592" max="2592" width="19.42578125" style="524" bestFit="1" customWidth="1"/>
    <col min="2593" max="2596" width="0" style="524" hidden="1" customWidth="1"/>
    <col min="2597" max="2597" width="16.7109375" style="524" bestFit="1" customWidth="1"/>
    <col min="2598" max="2601" width="0" style="524" hidden="1" customWidth="1"/>
    <col min="2602" max="2602" width="16.7109375" style="524" bestFit="1" customWidth="1"/>
    <col min="2603" max="2603" width="22.42578125" style="524" customWidth="1"/>
    <col min="2604" max="2604" width="11.5703125" style="524" bestFit="1" customWidth="1"/>
    <col min="2605" max="2605" width="18.140625" style="524" bestFit="1" customWidth="1"/>
    <col min="2606" max="2606" width="19.42578125" style="524" bestFit="1" customWidth="1"/>
    <col min="2607" max="2610" width="0" style="524" hidden="1" customWidth="1"/>
    <col min="2611" max="2611" width="17.42578125" style="524" bestFit="1" customWidth="1"/>
    <col min="2612" max="2615" width="0" style="524" hidden="1" customWidth="1"/>
    <col min="2616" max="2616" width="16.7109375" style="524" bestFit="1" customWidth="1"/>
    <col min="2617" max="2816" width="11.42578125" style="524"/>
    <col min="2817" max="2817" width="2.85546875" style="524" customWidth="1"/>
    <col min="2818" max="2818" width="17.85546875" style="524" customWidth="1"/>
    <col min="2819" max="2822" width="13.5703125" style="524" customWidth="1"/>
    <col min="2823" max="2823" width="18" style="524" customWidth="1"/>
    <col min="2824" max="2824" width="16.5703125" style="524" customWidth="1"/>
    <col min="2825" max="2825" width="13.28515625" style="524" customWidth="1"/>
    <col min="2826" max="2826" width="19.85546875" style="524" customWidth="1"/>
    <col min="2827" max="2827" width="31.28515625" style="524" customWidth="1"/>
    <col min="2828" max="2829" width="16.7109375" style="524" customWidth="1"/>
    <col min="2830" max="2830" width="13.7109375" style="524" customWidth="1"/>
    <col min="2831" max="2831" width="18" style="524" customWidth="1"/>
    <col min="2832" max="2832" width="16.28515625" style="524" customWidth="1"/>
    <col min="2833" max="2833" width="22" style="524" customWidth="1"/>
    <col min="2834" max="2834" width="19.140625" style="524" bestFit="1" customWidth="1"/>
    <col min="2835" max="2835" width="8.5703125" style="524" customWidth="1"/>
    <col min="2836" max="2838" width="11.42578125" style="524" customWidth="1"/>
    <col min="2839" max="2839" width="14.7109375" style="524" customWidth="1"/>
    <col min="2840" max="2840" width="10" style="524" customWidth="1"/>
    <col min="2841" max="2843" width="0" style="524" hidden="1" customWidth="1"/>
    <col min="2844" max="2845" width="17" style="524" customWidth="1"/>
    <col min="2846" max="2846" width="11.5703125" style="524" bestFit="1" customWidth="1"/>
    <col min="2847" max="2847" width="18.140625" style="524" bestFit="1" customWidth="1"/>
    <col min="2848" max="2848" width="19.42578125" style="524" bestFit="1" customWidth="1"/>
    <col min="2849" max="2852" width="0" style="524" hidden="1" customWidth="1"/>
    <col min="2853" max="2853" width="16.7109375" style="524" bestFit="1" customWidth="1"/>
    <col min="2854" max="2857" width="0" style="524" hidden="1" customWidth="1"/>
    <col min="2858" max="2858" width="16.7109375" style="524" bestFit="1" customWidth="1"/>
    <col min="2859" max="2859" width="22.42578125" style="524" customWidth="1"/>
    <col min="2860" max="2860" width="11.5703125" style="524" bestFit="1" customWidth="1"/>
    <col min="2861" max="2861" width="18.140625" style="524" bestFit="1" customWidth="1"/>
    <col min="2862" max="2862" width="19.42578125" style="524" bestFit="1" customWidth="1"/>
    <col min="2863" max="2866" width="0" style="524" hidden="1" customWidth="1"/>
    <col min="2867" max="2867" width="17.42578125" style="524" bestFit="1" customWidth="1"/>
    <col min="2868" max="2871" width="0" style="524" hidden="1" customWidth="1"/>
    <col min="2872" max="2872" width="16.7109375" style="524" bestFit="1" customWidth="1"/>
    <col min="2873" max="3072" width="11.42578125" style="524"/>
    <col min="3073" max="3073" width="2.85546875" style="524" customWidth="1"/>
    <col min="3074" max="3074" width="17.85546875" style="524" customWidth="1"/>
    <col min="3075" max="3078" width="13.5703125" style="524" customWidth="1"/>
    <col min="3079" max="3079" width="18" style="524" customWidth="1"/>
    <col min="3080" max="3080" width="16.5703125" style="524" customWidth="1"/>
    <col min="3081" max="3081" width="13.28515625" style="524" customWidth="1"/>
    <col min="3082" max="3082" width="19.85546875" style="524" customWidth="1"/>
    <col min="3083" max="3083" width="31.28515625" style="524" customWidth="1"/>
    <col min="3084" max="3085" width="16.7109375" style="524" customWidth="1"/>
    <col min="3086" max="3086" width="13.7109375" style="524" customWidth="1"/>
    <col min="3087" max="3087" width="18" style="524" customWidth="1"/>
    <col min="3088" max="3088" width="16.28515625" style="524" customWidth="1"/>
    <col min="3089" max="3089" width="22" style="524" customWidth="1"/>
    <col min="3090" max="3090" width="19.140625" style="524" bestFit="1" customWidth="1"/>
    <col min="3091" max="3091" width="8.5703125" style="524" customWidth="1"/>
    <col min="3092" max="3094" width="11.42578125" style="524" customWidth="1"/>
    <col min="3095" max="3095" width="14.7109375" style="524" customWidth="1"/>
    <col min="3096" max="3096" width="10" style="524" customWidth="1"/>
    <col min="3097" max="3099" width="0" style="524" hidden="1" customWidth="1"/>
    <col min="3100" max="3101" width="17" style="524" customWidth="1"/>
    <col min="3102" max="3102" width="11.5703125" style="524" bestFit="1" customWidth="1"/>
    <col min="3103" max="3103" width="18.140625" style="524" bestFit="1" customWidth="1"/>
    <col min="3104" max="3104" width="19.42578125" style="524" bestFit="1" customWidth="1"/>
    <col min="3105" max="3108" width="0" style="524" hidden="1" customWidth="1"/>
    <col min="3109" max="3109" width="16.7109375" style="524" bestFit="1" customWidth="1"/>
    <col min="3110" max="3113" width="0" style="524" hidden="1" customWidth="1"/>
    <col min="3114" max="3114" width="16.7109375" style="524" bestFit="1" customWidth="1"/>
    <col min="3115" max="3115" width="22.42578125" style="524" customWidth="1"/>
    <col min="3116" max="3116" width="11.5703125" style="524" bestFit="1" customWidth="1"/>
    <col min="3117" max="3117" width="18.140625" style="524" bestFit="1" customWidth="1"/>
    <col min="3118" max="3118" width="19.42578125" style="524" bestFit="1" customWidth="1"/>
    <col min="3119" max="3122" width="0" style="524" hidden="1" customWidth="1"/>
    <col min="3123" max="3123" width="17.42578125" style="524" bestFit="1" customWidth="1"/>
    <col min="3124" max="3127" width="0" style="524" hidden="1" customWidth="1"/>
    <col min="3128" max="3128" width="16.7109375" style="524" bestFit="1" customWidth="1"/>
    <col min="3129" max="3328" width="11.42578125" style="524"/>
    <col min="3329" max="3329" width="2.85546875" style="524" customWidth="1"/>
    <col min="3330" max="3330" width="17.85546875" style="524" customWidth="1"/>
    <col min="3331" max="3334" width="13.5703125" style="524" customWidth="1"/>
    <col min="3335" max="3335" width="18" style="524" customWidth="1"/>
    <col min="3336" max="3336" width="16.5703125" style="524" customWidth="1"/>
    <col min="3337" max="3337" width="13.28515625" style="524" customWidth="1"/>
    <col min="3338" max="3338" width="19.85546875" style="524" customWidth="1"/>
    <col min="3339" max="3339" width="31.28515625" style="524" customWidth="1"/>
    <col min="3340" max="3341" width="16.7109375" style="524" customWidth="1"/>
    <col min="3342" max="3342" width="13.7109375" style="524" customWidth="1"/>
    <col min="3343" max="3343" width="18" style="524" customWidth="1"/>
    <col min="3344" max="3344" width="16.28515625" style="524" customWidth="1"/>
    <col min="3345" max="3345" width="22" style="524" customWidth="1"/>
    <col min="3346" max="3346" width="19.140625" style="524" bestFit="1" customWidth="1"/>
    <col min="3347" max="3347" width="8.5703125" style="524" customWidth="1"/>
    <col min="3348" max="3350" width="11.42578125" style="524" customWidth="1"/>
    <col min="3351" max="3351" width="14.7109375" style="524" customWidth="1"/>
    <col min="3352" max="3352" width="10" style="524" customWidth="1"/>
    <col min="3353" max="3355" width="0" style="524" hidden="1" customWidth="1"/>
    <col min="3356" max="3357" width="17" style="524" customWidth="1"/>
    <col min="3358" max="3358" width="11.5703125" style="524" bestFit="1" customWidth="1"/>
    <col min="3359" max="3359" width="18.140625" style="524" bestFit="1" customWidth="1"/>
    <col min="3360" max="3360" width="19.42578125" style="524" bestFit="1" customWidth="1"/>
    <col min="3361" max="3364" width="0" style="524" hidden="1" customWidth="1"/>
    <col min="3365" max="3365" width="16.7109375" style="524" bestFit="1" customWidth="1"/>
    <col min="3366" max="3369" width="0" style="524" hidden="1" customWidth="1"/>
    <col min="3370" max="3370" width="16.7109375" style="524" bestFit="1" customWidth="1"/>
    <col min="3371" max="3371" width="22.42578125" style="524" customWidth="1"/>
    <col min="3372" max="3372" width="11.5703125" style="524" bestFit="1" customWidth="1"/>
    <col min="3373" max="3373" width="18.140625" style="524" bestFit="1" customWidth="1"/>
    <col min="3374" max="3374" width="19.42578125" style="524" bestFit="1" customWidth="1"/>
    <col min="3375" max="3378" width="0" style="524" hidden="1" customWidth="1"/>
    <col min="3379" max="3379" width="17.42578125" style="524" bestFit="1" customWidth="1"/>
    <col min="3380" max="3383" width="0" style="524" hidden="1" customWidth="1"/>
    <col min="3384" max="3384" width="16.7109375" style="524" bestFit="1" customWidth="1"/>
    <col min="3385" max="3584" width="11.42578125" style="524"/>
    <col min="3585" max="3585" width="2.85546875" style="524" customWidth="1"/>
    <col min="3586" max="3586" width="17.85546875" style="524" customWidth="1"/>
    <col min="3587" max="3590" width="13.5703125" style="524" customWidth="1"/>
    <col min="3591" max="3591" width="18" style="524" customWidth="1"/>
    <col min="3592" max="3592" width="16.5703125" style="524" customWidth="1"/>
    <col min="3593" max="3593" width="13.28515625" style="524" customWidth="1"/>
    <col min="3594" max="3594" width="19.85546875" style="524" customWidth="1"/>
    <col min="3595" max="3595" width="31.28515625" style="524" customWidth="1"/>
    <col min="3596" max="3597" width="16.7109375" style="524" customWidth="1"/>
    <col min="3598" max="3598" width="13.7109375" style="524" customWidth="1"/>
    <col min="3599" max="3599" width="18" style="524" customWidth="1"/>
    <col min="3600" max="3600" width="16.28515625" style="524" customWidth="1"/>
    <col min="3601" max="3601" width="22" style="524" customWidth="1"/>
    <col min="3602" max="3602" width="19.140625" style="524" bestFit="1" customWidth="1"/>
    <col min="3603" max="3603" width="8.5703125" style="524" customWidth="1"/>
    <col min="3604" max="3606" width="11.42578125" style="524" customWidth="1"/>
    <col min="3607" max="3607" width="14.7109375" style="524" customWidth="1"/>
    <col min="3608" max="3608" width="10" style="524" customWidth="1"/>
    <col min="3609" max="3611" width="0" style="524" hidden="1" customWidth="1"/>
    <col min="3612" max="3613" width="17" style="524" customWidth="1"/>
    <col min="3614" max="3614" width="11.5703125" style="524" bestFit="1" customWidth="1"/>
    <col min="3615" max="3615" width="18.140625" style="524" bestFit="1" customWidth="1"/>
    <col min="3616" max="3616" width="19.42578125" style="524" bestFit="1" customWidth="1"/>
    <col min="3617" max="3620" width="0" style="524" hidden="1" customWidth="1"/>
    <col min="3621" max="3621" width="16.7109375" style="524" bestFit="1" customWidth="1"/>
    <col min="3622" max="3625" width="0" style="524" hidden="1" customWidth="1"/>
    <col min="3626" max="3626" width="16.7109375" style="524" bestFit="1" customWidth="1"/>
    <col min="3627" max="3627" width="22.42578125" style="524" customWidth="1"/>
    <col min="3628" max="3628" width="11.5703125" style="524" bestFit="1" customWidth="1"/>
    <col min="3629" max="3629" width="18.140625" style="524" bestFit="1" customWidth="1"/>
    <col min="3630" max="3630" width="19.42578125" style="524" bestFit="1" customWidth="1"/>
    <col min="3631" max="3634" width="0" style="524" hidden="1" customWidth="1"/>
    <col min="3635" max="3635" width="17.42578125" style="524" bestFit="1" customWidth="1"/>
    <col min="3636" max="3639" width="0" style="524" hidden="1" customWidth="1"/>
    <col min="3640" max="3640" width="16.7109375" style="524" bestFit="1" customWidth="1"/>
    <col min="3641" max="3840" width="11.42578125" style="524"/>
    <col min="3841" max="3841" width="2.85546875" style="524" customWidth="1"/>
    <col min="3842" max="3842" width="17.85546875" style="524" customWidth="1"/>
    <col min="3843" max="3846" width="13.5703125" style="524" customWidth="1"/>
    <col min="3847" max="3847" width="18" style="524" customWidth="1"/>
    <col min="3848" max="3848" width="16.5703125" style="524" customWidth="1"/>
    <col min="3849" max="3849" width="13.28515625" style="524" customWidth="1"/>
    <col min="3850" max="3850" width="19.85546875" style="524" customWidth="1"/>
    <col min="3851" max="3851" width="31.28515625" style="524" customWidth="1"/>
    <col min="3852" max="3853" width="16.7109375" style="524" customWidth="1"/>
    <col min="3854" max="3854" width="13.7109375" style="524" customWidth="1"/>
    <col min="3855" max="3855" width="18" style="524" customWidth="1"/>
    <col min="3856" max="3856" width="16.28515625" style="524" customWidth="1"/>
    <col min="3857" max="3857" width="22" style="524" customWidth="1"/>
    <col min="3858" max="3858" width="19.140625" style="524" bestFit="1" customWidth="1"/>
    <col min="3859" max="3859" width="8.5703125" style="524" customWidth="1"/>
    <col min="3860" max="3862" width="11.42578125" style="524" customWidth="1"/>
    <col min="3863" max="3863" width="14.7109375" style="524" customWidth="1"/>
    <col min="3864" max="3864" width="10" style="524" customWidth="1"/>
    <col min="3865" max="3867" width="0" style="524" hidden="1" customWidth="1"/>
    <col min="3868" max="3869" width="17" style="524" customWidth="1"/>
    <col min="3870" max="3870" width="11.5703125" style="524" bestFit="1" customWidth="1"/>
    <col min="3871" max="3871" width="18.140625" style="524" bestFit="1" customWidth="1"/>
    <col min="3872" max="3872" width="19.42578125" style="524" bestFit="1" customWidth="1"/>
    <col min="3873" max="3876" width="0" style="524" hidden="1" customWidth="1"/>
    <col min="3877" max="3877" width="16.7109375" style="524" bestFit="1" customWidth="1"/>
    <col min="3878" max="3881" width="0" style="524" hidden="1" customWidth="1"/>
    <col min="3882" max="3882" width="16.7109375" style="524" bestFit="1" customWidth="1"/>
    <col min="3883" max="3883" width="22.42578125" style="524" customWidth="1"/>
    <col min="3884" max="3884" width="11.5703125" style="524" bestFit="1" customWidth="1"/>
    <col min="3885" max="3885" width="18.140625" style="524" bestFit="1" customWidth="1"/>
    <col min="3886" max="3886" width="19.42578125" style="524" bestFit="1" customWidth="1"/>
    <col min="3887" max="3890" width="0" style="524" hidden="1" customWidth="1"/>
    <col min="3891" max="3891" width="17.42578125" style="524" bestFit="1" customWidth="1"/>
    <col min="3892" max="3895" width="0" style="524" hidden="1" customWidth="1"/>
    <col min="3896" max="3896" width="16.7109375" style="524" bestFit="1" customWidth="1"/>
    <col min="3897" max="4096" width="11.42578125" style="524"/>
    <col min="4097" max="4097" width="2.85546875" style="524" customWidth="1"/>
    <col min="4098" max="4098" width="17.85546875" style="524" customWidth="1"/>
    <col min="4099" max="4102" width="13.5703125" style="524" customWidth="1"/>
    <col min="4103" max="4103" width="18" style="524" customWidth="1"/>
    <col min="4104" max="4104" width="16.5703125" style="524" customWidth="1"/>
    <col min="4105" max="4105" width="13.28515625" style="524" customWidth="1"/>
    <col min="4106" max="4106" width="19.85546875" style="524" customWidth="1"/>
    <col min="4107" max="4107" width="31.28515625" style="524" customWidth="1"/>
    <col min="4108" max="4109" width="16.7109375" style="524" customWidth="1"/>
    <col min="4110" max="4110" width="13.7109375" style="524" customWidth="1"/>
    <col min="4111" max="4111" width="18" style="524" customWidth="1"/>
    <col min="4112" max="4112" width="16.28515625" style="524" customWidth="1"/>
    <col min="4113" max="4113" width="22" style="524" customWidth="1"/>
    <col min="4114" max="4114" width="19.140625" style="524" bestFit="1" customWidth="1"/>
    <col min="4115" max="4115" width="8.5703125" style="524" customWidth="1"/>
    <col min="4116" max="4118" width="11.42578125" style="524" customWidth="1"/>
    <col min="4119" max="4119" width="14.7109375" style="524" customWidth="1"/>
    <col min="4120" max="4120" width="10" style="524" customWidth="1"/>
    <col min="4121" max="4123" width="0" style="524" hidden="1" customWidth="1"/>
    <col min="4124" max="4125" width="17" style="524" customWidth="1"/>
    <col min="4126" max="4126" width="11.5703125" style="524" bestFit="1" customWidth="1"/>
    <col min="4127" max="4127" width="18.140625" style="524" bestFit="1" customWidth="1"/>
    <col min="4128" max="4128" width="19.42578125" style="524" bestFit="1" customWidth="1"/>
    <col min="4129" max="4132" width="0" style="524" hidden="1" customWidth="1"/>
    <col min="4133" max="4133" width="16.7109375" style="524" bestFit="1" customWidth="1"/>
    <col min="4134" max="4137" width="0" style="524" hidden="1" customWidth="1"/>
    <col min="4138" max="4138" width="16.7109375" style="524" bestFit="1" customWidth="1"/>
    <col min="4139" max="4139" width="22.42578125" style="524" customWidth="1"/>
    <col min="4140" max="4140" width="11.5703125" style="524" bestFit="1" customWidth="1"/>
    <col min="4141" max="4141" width="18.140625" style="524" bestFit="1" customWidth="1"/>
    <col min="4142" max="4142" width="19.42578125" style="524" bestFit="1" customWidth="1"/>
    <col min="4143" max="4146" width="0" style="524" hidden="1" customWidth="1"/>
    <col min="4147" max="4147" width="17.42578125" style="524" bestFit="1" customWidth="1"/>
    <col min="4148" max="4151" width="0" style="524" hidden="1" customWidth="1"/>
    <col min="4152" max="4152" width="16.7109375" style="524" bestFit="1" customWidth="1"/>
    <col min="4153" max="4352" width="11.42578125" style="524"/>
    <col min="4353" max="4353" width="2.85546875" style="524" customWidth="1"/>
    <col min="4354" max="4354" width="17.85546875" style="524" customWidth="1"/>
    <col min="4355" max="4358" width="13.5703125" style="524" customWidth="1"/>
    <col min="4359" max="4359" width="18" style="524" customWidth="1"/>
    <col min="4360" max="4360" width="16.5703125" style="524" customWidth="1"/>
    <col min="4361" max="4361" width="13.28515625" style="524" customWidth="1"/>
    <col min="4362" max="4362" width="19.85546875" style="524" customWidth="1"/>
    <col min="4363" max="4363" width="31.28515625" style="524" customWidth="1"/>
    <col min="4364" max="4365" width="16.7109375" style="524" customWidth="1"/>
    <col min="4366" max="4366" width="13.7109375" style="524" customWidth="1"/>
    <col min="4367" max="4367" width="18" style="524" customWidth="1"/>
    <col min="4368" max="4368" width="16.28515625" style="524" customWidth="1"/>
    <col min="4369" max="4369" width="22" style="524" customWidth="1"/>
    <col min="4370" max="4370" width="19.140625" style="524" bestFit="1" customWidth="1"/>
    <col min="4371" max="4371" width="8.5703125" style="524" customWidth="1"/>
    <col min="4372" max="4374" width="11.42578125" style="524" customWidth="1"/>
    <col min="4375" max="4375" width="14.7109375" style="524" customWidth="1"/>
    <col min="4376" max="4376" width="10" style="524" customWidth="1"/>
    <col min="4377" max="4379" width="0" style="524" hidden="1" customWidth="1"/>
    <col min="4380" max="4381" width="17" style="524" customWidth="1"/>
    <col min="4382" max="4382" width="11.5703125" style="524" bestFit="1" customWidth="1"/>
    <col min="4383" max="4383" width="18.140625" style="524" bestFit="1" customWidth="1"/>
    <col min="4384" max="4384" width="19.42578125" style="524" bestFit="1" customWidth="1"/>
    <col min="4385" max="4388" width="0" style="524" hidden="1" customWidth="1"/>
    <col min="4389" max="4389" width="16.7109375" style="524" bestFit="1" customWidth="1"/>
    <col min="4390" max="4393" width="0" style="524" hidden="1" customWidth="1"/>
    <col min="4394" max="4394" width="16.7109375" style="524" bestFit="1" customWidth="1"/>
    <col min="4395" max="4395" width="22.42578125" style="524" customWidth="1"/>
    <col min="4396" max="4396" width="11.5703125" style="524" bestFit="1" customWidth="1"/>
    <col min="4397" max="4397" width="18.140625" style="524" bestFit="1" customWidth="1"/>
    <col min="4398" max="4398" width="19.42578125" style="524" bestFit="1" customWidth="1"/>
    <col min="4399" max="4402" width="0" style="524" hidden="1" customWidth="1"/>
    <col min="4403" max="4403" width="17.42578125" style="524" bestFit="1" customWidth="1"/>
    <col min="4404" max="4407" width="0" style="524" hidden="1" customWidth="1"/>
    <col min="4408" max="4408" width="16.7109375" style="524" bestFit="1" customWidth="1"/>
    <col min="4409" max="4608" width="11.42578125" style="524"/>
    <col min="4609" max="4609" width="2.85546875" style="524" customWidth="1"/>
    <col min="4610" max="4610" width="17.85546875" style="524" customWidth="1"/>
    <col min="4611" max="4614" width="13.5703125" style="524" customWidth="1"/>
    <col min="4615" max="4615" width="18" style="524" customWidth="1"/>
    <col min="4616" max="4616" width="16.5703125" style="524" customWidth="1"/>
    <col min="4617" max="4617" width="13.28515625" style="524" customWidth="1"/>
    <col min="4618" max="4618" width="19.85546875" style="524" customWidth="1"/>
    <col min="4619" max="4619" width="31.28515625" style="524" customWidth="1"/>
    <col min="4620" max="4621" width="16.7109375" style="524" customWidth="1"/>
    <col min="4622" max="4622" width="13.7109375" style="524" customWidth="1"/>
    <col min="4623" max="4623" width="18" style="524" customWidth="1"/>
    <col min="4624" max="4624" width="16.28515625" style="524" customWidth="1"/>
    <col min="4625" max="4625" width="22" style="524" customWidth="1"/>
    <col min="4626" max="4626" width="19.140625" style="524" bestFit="1" customWidth="1"/>
    <col min="4627" max="4627" width="8.5703125" style="524" customWidth="1"/>
    <col min="4628" max="4630" width="11.42578125" style="524" customWidth="1"/>
    <col min="4631" max="4631" width="14.7109375" style="524" customWidth="1"/>
    <col min="4632" max="4632" width="10" style="524" customWidth="1"/>
    <col min="4633" max="4635" width="0" style="524" hidden="1" customWidth="1"/>
    <col min="4636" max="4637" width="17" style="524" customWidth="1"/>
    <col min="4638" max="4638" width="11.5703125" style="524" bestFit="1" customWidth="1"/>
    <col min="4639" max="4639" width="18.140625" style="524" bestFit="1" customWidth="1"/>
    <col min="4640" max="4640" width="19.42578125" style="524" bestFit="1" customWidth="1"/>
    <col min="4641" max="4644" width="0" style="524" hidden="1" customWidth="1"/>
    <col min="4645" max="4645" width="16.7109375" style="524" bestFit="1" customWidth="1"/>
    <col min="4646" max="4649" width="0" style="524" hidden="1" customWidth="1"/>
    <col min="4650" max="4650" width="16.7109375" style="524" bestFit="1" customWidth="1"/>
    <col min="4651" max="4651" width="22.42578125" style="524" customWidth="1"/>
    <col min="4652" max="4652" width="11.5703125" style="524" bestFit="1" customWidth="1"/>
    <col min="4653" max="4653" width="18.140625" style="524" bestFit="1" customWidth="1"/>
    <col min="4654" max="4654" width="19.42578125" style="524" bestFit="1" customWidth="1"/>
    <col min="4655" max="4658" width="0" style="524" hidden="1" customWidth="1"/>
    <col min="4659" max="4659" width="17.42578125" style="524" bestFit="1" customWidth="1"/>
    <col min="4660" max="4663" width="0" style="524" hidden="1" customWidth="1"/>
    <col min="4664" max="4664" width="16.7109375" style="524" bestFit="1" customWidth="1"/>
    <col min="4665" max="4864" width="11.42578125" style="524"/>
    <col min="4865" max="4865" width="2.85546875" style="524" customWidth="1"/>
    <col min="4866" max="4866" width="17.85546875" style="524" customWidth="1"/>
    <col min="4867" max="4870" width="13.5703125" style="524" customWidth="1"/>
    <col min="4871" max="4871" width="18" style="524" customWidth="1"/>
    <col min="4872" max="4872" width="16.5703125" style="524" customWidth="1"/>
    <col min="4873" max="4873" width="13.28515625" style="524" customWidth="1"/>
    <col min="4874" max="4874" width="19.85546875" style="524" customWidth="1"/>
    <col min="4875" max="4875" width="31.28515625" style="524" customWidth="1"/>
    <col min="4876" max="4877" width="16.7109375" style="524" customWidth="1"/>
    <col min="4878" max="4878" width="13.7109375" style="524" customWidth="1"/>
    <col min="4879" max="4879" width="18" style="524" customWidth="1"/>
    <col min="4880" max="4880" width="16.28515625" style="524" customWidth="1"/>
    <col min="4881" max="4881" width="22" style="524" customWidth="1"/>
    <col min="4882" max="4882" width="19.140625" style="524" bestFit="1" customWidth="1"/>
    <col min="4883" max="4883" width="8.5703125" style="524" customWidth="1"/>
    <col min="4884" max="4886" width="11.42578125" style="524" customWidth="1"/>
    <col min="4887" max="4887" width="14.7109375" style="524" customWidth="1"/>
    <col min="4888" max="4888" width="10" style="524" customWidth="1"/>
    <col min="4889" max="4891" width="0" style="524" hidden="1" customWidth="1"/>
    <col min="4892" max="4893" width="17" style="524" customWidth="1"/>
    <col min="4894" max="4894" width="11.5703125" style="524" bestFit="1" customWidth="1"/>
    <col min="4895" max="4895" width="18.140625" style="524" bestFit="1" customWidth="1"/>
    <col min="4896" max="4896" width="19.42578125" style="524" bestFit="1" customWidth="1"/>
    <col min="4897" max="4900" width="0" style="524" hidden="1" customWidth="1"/>
    <col min="4901" max="4901" width="16.7109375" style="524" bestFit="1" customWidth="1"/>
    <col min="4902" max="4905" width="0" style="524" hidden="1" customWidth="1"/>
    <col min="4906" max="4906" width="16.7109375" style="524" bestFit="1" customWidth="1"/>
    <col min="4907" max="4907" width="22.42578125" style="524" customWidth="1"/>
    <col min="4908" max="4908" width="11.5703125" style="524" bestFit="1" customWidth="1"/>
    <col min="4909" max="4909" width="18.140625" style="524" bestFit="1" customWidth="1"/>
    <col min="4910" max="4910" width="19.42578125" style="524" bestFit="1" customWidth="1"/>
    <col min="4911" max="4914" width="0" style="524" hidden="1" customWidth="1"/>
    <col min="4915" max="4915" width="17.42578125" style="524" bestFit="1" customWidth="1"/>
    <col min="4916" max="4919" width="0" style="524" hidden="1" customWidth="1"/>
    <col min="4920" max="4920" width="16.7109375" style="524" bestFit="1" customWidth="1"/>
    <col min="4921" max="5120" width="11.42578125" style="524"/>
    <col min="5121" max="5121" width="2.85546875" style="524" customWidth="1"/>
    <col min="5122" max="5122" width="17.85546875" style="524" customWidth="1"/>
    <col min="5123" max="5126" width="13.5703125" style="524" customWidth="1"/>
    <col min="5127" max="5127" width="18" style="524" customWidth="1"/>
    <col min="5128" max="5128" width="16.5703125" style="524" customWidth="1"/>
    <col min="5129" max="5129" width="13.28515625" style="524" customWidth="1"/>
    <col min="5130" max="5130" width="19.85546875" style="524" customWidth="1"/>
    <col min="5131" max="5131" width="31.28515625" style="524" customWidth="1"/>
    <col min="5132" max="5133" width="16.7109375" style="524" customWidth="1"/>
    <col min="5134" max="5134" width="13.7109375" style="524" customWidth="1"/>
    <col min="5135" max="5135" width="18" style="524" customWidth="1"/>
    <col min="5136" max="5136" width="16.28515625" style="524" customWidth="1"/>
    <col min="5137" max="5137" width="22" style="524" customWidth="1"/>
    <col min="5138" max="5138" width="19.140625" style="524" bestFit="1" customWidth="1"/>
    <col min="5139" max="5139" width="8.5703125" style="524" customWidth="1"/>
    <col min="5140" max="5142" width="11.42578125" style="524" customWidth="1"/>
    <col min="5143" max="5143" width="14.7109375" style="524" customWidth="1"/>
    <col min="5144" max="5144" width="10" style="524" customWidth="1"/>
    <col min="5145" max="5147" width="0" style="524" hidden="1" customWidth="1"/>
    <col min="5148" max="5149" width="17" style="524" customWidth="1"/>
    <col min="5150" max="5150" width="11.5703125" style="524" bestFit="1" customWidth="1"/>
    <col min="5151" max="5151" width="18.140625" style="524" bestFit="1" customWidth="1"/>
    <col min="5152" max="5152" width="19.42578125" style="524" bestFit="1" customWidth="1"/>
    <col min="5153" max="5156" width="0" style="524" hidden="1" customWidth="1"/>
    <col min="5157" max="5157" width="16.7109375" style="524" bestFit="1" customWidth="1"/>
    <col min="5158" max="5161" width="0" style="524" hidden="1" customWidth="1"/>
    <col min="5162" max="5162" width="16.7109375" style="524" bestFit="1" customWidth="1"/>
    <col min="5163" max="5163" width="22.42578125" style="524" customWidth="1"/>
    <col min="5164" max="5164" width="11.5703125" style="524" bestFit="1" customWidth="1"/>
    <col min="5165" max="5165" width="18.140625" style="524" bestFit="1" customWidth="1"/>
    <col min="5166" max="5166" width="19.42578125" style="524" bestFit="1" customWidth="1"/>
    <col min="5167" max="5170" width="0" style="524" hidden="1" customWidth="1"/>
    <col min="5171" max="5171" width="17.42578125" style="524" bestFit="1" customWidth="1"/>
    <col min="5172" max="5175" width="0" style="524" hidden="1" customWidth="1"/>
    <col min="5176" max="5176" width="16.7109375" style="524" bestFit="1" customWidth="1"/>
    <col min="5177" max="5376" width="11.42578125" style="524"/>
    <col min="5377" max="5377" width="2.85546875" style="524" customWidth="1"/>
    <col min="5378" max="5378" width="17.85546875" style="524" customWidth="1"/>
    <col min="5379" max="5382" width="13.5703125" style="524" customWidth="1"/>
    <col min="5383" max="5383" width="18" style="524" customWidth="1"/>
    <col min="5384" max="5384" width="16.5703125" style="524" customWidth="1"/>
    <col min="5385" max="5385" width="13.28515625" style="524" customWidth="1"/>
    <col min="5386" max="5386" width="19.85546875" style="524" customWidth="1"/>
    <col min="5387" max="5387" width="31.28515625" style="524" customWidth="1"/>
    <col min="5388" max="5389" width="16.7109375" style="524" customWidth="1"/>
    <col min="5390" max="5390" width="13.7109375" style="524" customWidth="1"/>
    <col min="5391" max="5391" width="18" style="524" customWidth="1"/>
    <col min="5392" max="5392" width="16.28515625" style="524" customWidth="1"/>
    <col min="5393" max="5393" width="22" style="524" customWidth="1"/>
    <col min="5394" max="5394" width="19.140625" style="524" bestFit="1" customWidth="1"/>
    <col min="5395" max="5395" width="8.5703125" style="524" customWidth="1"/>
    <col min="5396" max="5398" width="11.42578125" style="524" customWidth="1"/>
    <col min="5399" max="5399" width="14.7109375" style="524" customWidth="1"/>
    <col min="5400" max="5400" width="10" style="524" customWidth="1"/>
    <col min="5401" max="5403" width="0" style="524" hidden="1" customWidth="1"/>
    <col min="5404" max="5405" width="17" style="524" customWidth="1"/>
    <col min="5406" max="5406" width="11.5703125" style="524" bestFit="1" customWidth="1"/>
    <col min="5407" max="5407" width="18.140625" style="524" bestFit="1" customWidth="1"/>
    <col min="5408" max="5408" width="19.42578125" style="524" bestFit="1" customWidth="1"/>
    <col min="5409" max="5412" width="0" style="524" hidden="1" customWidth="1"/>
    <col min="5413" max="5413" width="16.7109375" style="524" bestFit="1" customWidth="1"/>
    <col min="5414" max="5417" width="0" style="524" hidden="1" customWidth="1"/>
    <col min="5418" max="5418" width="16.7109375" style="524" bestFit="1" customWidth="1"/>
    <col min="5419" max="5419" width="22.42578125" style="524" customWidth="1"/>
    <col min="5420" max="5420" width="11.5703125" style="524" bestFit="1" customWidth="1"/>
    <col min="5421" max="5421" width="18.140625" style="524" bestFit="1" customWidth="1"/>
    <col min="5422" max="5422" width="19.42578125" style="524" bestFit="1" customWidth="1"/>
    <col min="5423" max="5426" width="0" style="524" hidden="1" customWidth="1"/>
    <col min="5427" max="5427" width="17.42578125" style="524" bestFit="1" customWidth="1"/>
    <col min="5428" max="5431" width="0" style="524" hidden="1" customWidth="1"/>
    <col min="5432" max="5432" width="16.7109375" style="524" bestFit="1" customWidth="1"/>
    <col min="5433" max="5632" width="11.42578125" style="524"/>
    <col min="5633" max="5633" width="2.85546875" style="524" customWidth="1"/>
    <col min="5634" max="5634" width="17.85546875" style="524" customWidth="1"/>
    <col min="5635" max="5638" width="13.5703125" style="524" customWidth="1"/>
    <col min="5639" max="5639" width="18" style="524" customWidth="1"/>
    <col min="5640" max="5640" width="16.5703125" style="524" customWidth="1"/>
    <col min="5641" max="5641" width="13.28515625" style="524" customWidth="1"/>
    <col min="5642" max="5642" width="19.85546875" style="524" customWidth="1"/>
    <col min="5643" max="5643" width="31.28515625" style="524" customWidth="1"/>
    <col min="5644" max="5645" width="16.7109375" style="524" customWidth="1"/>
    <col min="5646" max="5646" width="13.7109375" style="524" customWidth="1"/>
    <col min="5647" max="5647" width="18" style="524" customWidth="1"/>
    <col min="5648" max="5648" width="16.28515625" style="524" customWidth="1"/>
    <col min="5649" max="5649" width="22" style="524" customWidth="1"/>
    <col min="5650" max="5650" width="19.140625" style="524" bestFit="1" customWidth="1"/>
    <col min="5651" max="5651" width="8.5703125" style="524" customWidth="1"/>
    <col min="5652" max="5654" width="11.42578125" style="524" customWidth="1"/>
    <col min="5655" max="5655" width="14.7109375" style="524" customWidth="1"/>
    <col min="5656" max="5656" width="10" style="524" customWidth="1"/>
    <col min="5657" max="5659" width="0" style="524" hidden="1" customWidth="1"/>
    <col min="5660" max="5661" width="17" style="524" customWidth="1"/>
    <col min="5662" max="5662" width="11.5703125" style="524" bestFit="1" customWidth="1"/>
    <col min="5663" max="5663" width="18.140625" style="524" bestFit="1" customWidth="1"/>
    <col min="5664" max="5664" width="19.42578125" style="524" bestFit="1" customWidth="1"/>
    <col min="5665" max="5668" width="0" style="524" hidden="1" customWidth="1"/>
    <col min="5669" max="5669" width="16.7109375" style="524" bestFit="1" customWidth="1"/>
    <col min="5670" max="5673" width="0" style="524" hidden="1" customWidth="1"/>
    <col min="5674" max="5674" width="16.7109375" style="524" bestFit="1" customWidth="1"/>
    <col min="5675" max="5675" width="22.42578125" style="524" customWidth="1"/>
    <col min="5676" max="5676" width="11.5703125" style="524" bestFit="1" customWidth="1"/>
    <col min="5677" max="5677" width="18.140625" style="524" bestFit="1" customWidth="1"/>
    <col min="5678" max="5678" width="19.42578125" style="524" bestFit="1" customWidth="1"/>
    <col min="5679" max="5682" width="0" style="524" hidden="1" customWidth="1"/>
    <col min="5683" max="5683" width="17.42578125" style="524" bestFit="1" customWidth="1"/>
    <col min="5684" max="5687" width="0" style="524" hidden="1" customWidth="1"/>
    <col min="5688" max="5688" width="16.7109375" style="524" bestFit="1" customWidth="1"/>
    <col min="5689" max="5888" width="11.42578125" style="524"/>
    <col min="5889" max="5889" width="2.85546875" style="524" customWidth="1"/>
    <col min="5890" max="5890" width="17.85546875" style="524" customWidth="1"/>
    <col min="5891" max="5894" width="13.5703125" style="524" customWidth="1"/>
    <col min="5895" max="5895" width="18" style="524" customWidth="1"/>
    <col min="5896" max="5896" width="16.5703125" style="524" customWidth="1"/>
    <col min="5897" max="5897" width="13.28515625" style="524" customWidth="1"/>
    <col min="5898" max="5898" width="19.85546875" style="524" customWidth="1"/>
    <col min="5899" max="5899" width="31.28515625" style="524" customWidth="1"/>
    <col min="5900" max="5901" width="16.7109375" style="524" customWidth="1"/>
    <col min="5902" max="5902" width="13.7109375" style="524" customWidth="1"/>
    <col min="5903" max="5903" width="18" style="524" customWidth="1"/>
    <col min="5904" max="5904" width="16.28515625" style="524" customWidth="1"/>
    <col min="5905" max="5905" width="22" style="524" customWidth="1"/>
    <col min="5906" max="5906" width="19.140625" style="524" bestFit="1" customWidth="1"/>
    <col min="5907" max="5907" width="8.5703125" style="524" customWidth="1"/>
    <col min="5908" max="5910" width="11.42578125" style="524" customWidth="1"/>
    <col min="5911" max="5911" width="14.7109375" style="524" customWidth="1"/>
    <col min="5912" max="5912" width="10" style="524" customWidth="1"/>
    <col min="5913" max="5915" width="0" style="524" hidden="1" customWidth="1"/>
    <col min="5916" max="5917" width="17" style="524" customWidth="1"/>
    <col min="5918" max="5918" width="11.5703125" style="524" bestFit="1" customWidth="1"/>
    <col min="5919" max="5919" width="18.140625" style="524" bestFit="1" customWidth="1"/>
    <col min="5920" max="5920" width="19.42578125" style="524" bestFit="1" customWidth="1"/>
    <col min="5921" max="5924" width="0" style="524" hidden="1" customWidth="1"/>
    <col min="5925" max="5925" width="16.7109375" style="524" bestFit="1" customWidth="1"/>
    <col min="5926" max="5929" width="0" style="524" hidden="1" customWidth="1"/>
    <col min="5930" max="5930" width="16.7109375" style="524" bestFit="1" customWidth="1"/>
    <col min="5931" max="5931" width="22.42578125" style="524" customWidth="1"/>
    <col min="5932" max="5932" width="11.5703125" style="524" bestFit="1" customWidth="1"/>
    <col min="5933" max="5933" width="18.140625" style="524" bestFit="1" customWidth="1"/>
    <col min="5934" max="5934" width="19.42578125" style="524" bestFit="1" customWidth="1"/>
    <col min="5935" max="5938" width="0" style="524" hidden="1" customWidth="1"/>
    <col min="5939" max="5939" width="17.42578125" style="524" bestFit="1" customWidth="1"/>
    <col min="5940" max="5943" width="0" style="524" hidden="1" customWidth="1"/>
    <col min="5944" max="5944" width="16.7109375" style="524" bestFit="1" customWidth="1"/>
    <col min="5945" max="6144" width="11.42578125" style="524"/>
    <col min="6145" max="6145" width="2.85546875" style="524" customWidth="1"/>
    <col min="6146" max="6146" width="17.85546875" style="524" customWidth="1"/>
    <col min="6147" max="6150" width="13.5703125" style="524" customWidth="1"/>
    <col min="6151" max="6151" width="18" style="524" customWidth="1"/>
    <col min="6152" max="6152" width="16.5703125" style="524" customWidth="1"/>
    <col min="6153" max="6153" width="13.28515625" style="524" customWidth="1"/>
    <col min="6154" max="6154" width="19.85546875" style="524" customWidth="1"/>
    <col min="6155" max="6155" width="31.28515625" style="524" customWidth="1"/>
    <col min="6156" max="6157" width="16.7109375" style="524" customWidth="1"/>
    <col min="6158" max="6158" width="13.7109375" style="524" customWidth="1"/>
    <col min="6159" max="6159" width="18" style="524" customWidth="1"/>
    <col min="6160" max="6160" width="16.28515625" style="524" customWidth="1"/>
    <col min="6161" max="6161" width="22" style="524" customWidth="1"/>
    <col min="6162" max="6162" width="19.140625" style="524" bestFit="1" customWidth="1"/>
    <col min="6163" max="6163" width="8.5703125" style="524" customWidth="1"/>
    <col min="6164" max="6166" width="11.42578125" style="524" customWidth="1"/>
    <col min="6167" max="6167" width="14.7109375" style="524" customWidth="1"/>
    <col min="6168" max="6168" width="10" style="524" customWidth="1"/>
    <col min="6169" max="6171" width="0" style="524" hidden="1" customWidth="1"/>
    <col min="6172" max="6173" width="17" style="524" customWidth="1"/>
    <col min="6174" max="6174" width="11.5703125" style="524" bestFit="1" customWidth="1"/>
    <col min="6175" max="6175" width="18.140625" style="524" bestFit="1" customWidth="1"/>
    <col min="6176" max="6176" width="19.42578125" style="524" bestFit="1" customWidth="1"/>
    <col min="6177" max="6180" width="0" style="524" hidden="1" customWidth="1"/>
    <col min="6181" max="6181" width="16.7109375" style="524" bestFit="1" customWidth="1"/>
    <col min="6182" max="6185" width="0" style="524" hidden="1" customWidth="1"/>
    <col min="6186" max="6186" width="16.7109375" style="524" bestFit="1" customWidth="1"/>
    <col min="6187" max="6187" width="22.42578125" style="524" customWidth="1"/>
    <col min="6188" max="6188" width="11.5703125" style="524" bestFit="1" customWidth="1"/>
    <col min="6189" max="6189" width="18.140625" style="524" bestFit="1" customWidth="1"/>
    <col min="6190" max="6190" width="19.42578125" style="524" bestFit="1" customWidth="1"/>
    <col min="6191" max="6194" width="0" style="524" hidden="1" customWidth="1"/>
    <col min="6195" max="6195" width="17.42578125" style="524" bestFit="1" customWidth="1"/>
    <col min="6196" max="6199" width="0" style="524" hidden="1" customWidth="1"/>
    <col min="6200" max="6200" width="16.7109375" style="524" bestFit="1" customWidth="1"/>
    <col min="6201" max="6400" width="11.42578125" style="524"/>
    <col min="6401" max="6401" width="2.85546875" style="524" customWidth="1"/>
    <col min="6402" max="6402" width="17.85546875" style="524" customWidth="1"/>
    <col min="6403" max="6406" width="13.5703125" style="524" customWidth="1"/>
    <col min="6407" max="6407" width="18" style="524" customWidth="1"/>
    <col min="6408" max="6408" width="16.5703125" style="524" customWidth="1"/>
    <col min="6409" max="6409" width="13.28515625" style="524" customWidth="1"/>
    <col min="6410" max="6410" width="19.85546875" style="524" customWidth="1"/>
    <col min="6411" max="6411" width="31.28515625" style="524" customWidth="1"/>
    <col min="6412" max="6413" width="16.7109375" style="524" customWidth="1"/>
    <col min="6414" max="6414" width="13.7109375" style="524" customWidth="1"/>
    <col min="6415" max="6415" width="18" style="524" customWidth="1"/>
    <col min="6416" max="6416" width="16.28515625" style="524" customWidth="1"/>
    <col min="6417" max="6417" width="22" style="524" customWidth="1"/>
    <col min="6418" max="6418" width="19.140625" style="524" bestFit="1" customWidth="1"/>
    <col min="6419" max="6419" width="8.5703125" style="524" customWidth="1"/>
    <col min="6420" max="6422" width="11.42578125" style="524" customWidth="1"/>
    <col min="6423" max="6423" width="14.7109375" style="524" customWidth="1"/>
    <col min="6424" max="6424" width="10" style="524" customWidth="1"/>
    <col min="6425" max="6427" width="0" style="524" hidden="1" customWidth="1"/>
    <col min="6428" max="6429" width="17" style="524" customWidth="1"/>
    <col min="6430" max="6430" width="11.5703125" style="524" bestFit="1" customWidth="1"/>
    <col min="6431" max="6431" width="18.140625" style="524" bestFit="1" customWidth="1"/>
    <col min="6432" max="6432" width="19.42578125" style="524" bestFit="1" customWidth="1"/>
    <col min="6433" max="6436" width="0" style="524" hidden="1" customWidth="1"/>
    <col min="6437" max="6437" width="16.7109375" style="524" bestFit="1" customWidth="1"/>
    <col min="6438" max="6441" width="0" style="524" hidden="1" customWidth="1"/>
    <col min="6442" max="6442" width="16.7109375" style="524" bestFit="1" customWidth="1"/>
    <col min="6443" max="6443" width="22.42578125" style="524" customWidth="1"/>
    <col min="6444" max="6444" width="11.5703125" style="524" bestFit="1" customWidth="1"/>
    <col min="6445" max="6445" width="18.140625" style="524" bestFit="1" customWidth="1"/>
    <col min="6446" max="6446" width="19.42578125" style="524" bestFit="1" customWidth="1"/>
    <col min="6447" max="6450" width="0" style="524" hidden="1" customWidth="1"/>
    <col min="6451" max="6451" width="17.42578125" style="524" bestFit="1" customWidth="1"/>
    <col min="6452" max="6455" width="0" style="524" hidden="1" customWidth="1"/>
    <col min="6456" max="6456" width="16.7109375" style="524" bestFit="1" customWidth="1"/>
    <col min="6457" max="6656" width="11.42578125" style="524"/>
    <col min="6657" max="6657" width="2.85546875" style="524" customWidth="1"/>
    <col min="6658" max="6658" width="17.85546875" style="524" customWidth="1"/>
    <col min="6659" max="6662" width="13.5703125" style="524" customWidth="1"/>
    <col min="6663" max="6663" width="18" style="524" customWidth="1"/>
    <col min="6664" max="6664" width="16.5703125" style="524" customWidth="1"/>
    <col min="6665" max="6665" width="13.28515625" style="524" customWidth="1"/>
    <col min="6666" max="6666" width="19.85546875" style="524" customWidth="1"/>
    <col min="6667" max="6667" width="31.28515625" style="524" customWidth="1"/>
    <col min="6668" max="6669" width="16.7109375" style="524" customWidth="1"/>
    <col min="6670" max="6670" width="13.7109375" style="524" customWidth="1"/>
    <col min="6671" max="6671" width="18" style="524" customWidth="1"/>
    <col min="6672" max="6672" width="16.28515625" style="524" customWidth="1"/>
    <col min="6673" max="6673" width="22" style="524" customWidth="1"/>
    <col min="6674" max="6674" width="19.140625" style="524" bestFit="1" customWidth="1"/>
    <col min="6675" max="6675" width="8.5703125" style="524" customWidth="1"/>
    <col min="6676" max="6678" width="11.42578125" style="524" customWidth="1"/>
    <col min="6679" max="6679" width="14.7109375" style="524" customWidth="1"/>
    <col min="6680" max="6680" width="10" style="524" customWidth="1"/>
    <col min="6681" max="6683" width="0" style="524" hidden="1" customWidth="1"/>
    <col min="6684" max="6685" width="17" style="524" customWidth="1"/>
    <col min="6686" max="6686" width="11.5703125" style="524" bestFit="1" customWidth="1"/>
    <col min="6687" max="6687" width="18.140625" style="524" bestFit="1" customWidth="1"/>
    <col min="6688" max="6688" width="19.42578125" style="524" bestFit="1" customWidth="1"/>
    <col min="6689" max="6692" width="0" style="524" hidden="1" customWidth="1"/>
    <col min="6693" max="6693" width="16.7109375" style="524" bestFit="1" customWidth="1"/>
    <col min="6694" max="6697" width="0" style="524" hidden="1" customWidth="1"/>
    <col min="6698" max="6698" width="16.7109375" style="524" bestFit="1" customWidth="1"/>
    <col min="6699" max="6699" width="22.42578125" style="524" customWidth="1"/>
    <col min="6700" max="6700" width="11.5703125" style="524" bestFit="1" customWidth="1"/>
    <col min="6701" max="6701" width="18.140625" style="524" bestFit="1" customWidth="1"/>
    <col min="6702" max="6702" width="19.42578125" style="524" bestFit="1" customWidth="1"/>
    <col min="6703" max="6706" width="0" style="524" hidden="1" customWidth="1"/>
    <col min="6707" max="6707" width="17.42578125" style="524" bestFit="1" customWidth="1"/>
    <col min="6708" max="6711" width="0" style="524" hidden="1" customWidth="1"/>
    <col min="6712" max="6712" width="16.7109375" style="524" bestFit="1" customWidth="1"/>
    <col min="6713" max="6912" width="11.42578125" style="524"/>
    <col min="6913" max="6913" width="2.85546875" style="524" customWidth="1"/>
    <col min="6914" max="6914" width="17.85546875" style="524" customWidth="1"/>
    <col min="6915" max="6918" width="13.5703125" style="524" customWidth="1"/>
    <col min="6919" max="6919" width="18" style="524" customWidth="1"/>
    <col min="6920" max="6920" width="16.5703125" style="524" customWidth="1"/>
    <col min="6921" max="6921" width="13.28515625" style="524" customWidth="1"/>
    <col min="6922" max="6922" width="19.85546875" style="524" customWidth="1"/>
    <col min="6923" max="6923" width="31.28515625" style="524" customWidth="1"/>
    <col min="6924" max="6925" width="16.7109375" style="524" customWidth="1"/>
    <col min="6926" max="6926" width="13.7109375" style="524" customWidth="1"/>
    <col min="6927" max="6927" width="18" style="524" customWidth="1"/>
    <col min="6928" max="6928" width="16.28515625" style="524" customWidth="1"/>
    <col min="6929" max="6929" width="22" style="524" customWidth="1"/>
    <col min="6930" max="6930" width="19.140625" style="524" bestFit="1" customWidth="1"/>
    <col min="6931" max="6931" width="8.5703125" style="524" customWidth="1"/>
    <col min="6932" max="6934" width="11.42578125" style="524" customWidth="1"/>
    <col min="6935" max="6935" width="14.7109375" style="524" customWidth="1"/>
    <col min="6936" max="6936" width="10" style="524" customWidth="1"/>
    <col min="6937" max="6939" width="0" style="524" hidden="1" customWidth="1"/>
    <col min="6940" max="6941" width="17" style="524" customWidth="1"/>
    <col min="6942" max="6942" width="11.5703125" style="524" bestFit="1" customWidth="1"/>
    <col min="6943" max="6943" width="18.140625" style="524" bestFit="1" customWidth="1"/>
    <col min="6944" max="6944" width="19.42578125" style="524" bestFit="1" customWidth="1"/>
    <col min="6945" max="6948" width="0" style="524" hidden="1" customWidth="1"/>
    <col min="6949" max="6949" width="16.7109375" style="524" bestFit="1" customWidth="1"/>
    <col min="6950" max="6953" width="0" style="524" hidden="1" customWidth="1"/>
    <col min="6954" max="6954" width="16.7109375" style="524" bestFit="1" customWidth="1"/>
    <col min="6955" max="6955" width="22.42578125" style="524" customWidth="1"/>
    <col min="6956" max="6956" width="11.5703125" style="524" bestFit="1" customWidth="1"/>
    <col min="6957" max="6957" width="18.140625" style="524" bestFit="1" customWidth="1"/>
    <col min="6958" max="6958" width="19.42578125" style="524" bestFit="1" customWidth="1"/>
    <col min="6959" max="6962" width="0" style="524" hidden="1" customWidth="1"/>
    <col min="6963" max="6963" width="17.42578125" style="524" bestFit="1" customWidth="1"/>
    <col min="6964" max="6967" width="0" style="524" hidden="1" customWidth="1"/>
    <col min="6968" max="6968" width="16.7109375" style="524" bestFit="1" customWidth="1"/>
    <col min="6969" max="7168" width="11.42578125" style="524"/>
    <col min="7169" max="7169" width="2.85546875" style="524" customWidth="1"/>
    <col min="7170" max="7170" width="17.85546875" style="524" customWidth="1"/>
    <col min="7171" max="7174" width="13.5703125" style="524" customWidth="1"/>
    <col min="7175" max="7175" width="18" style="524" customWidth="1"/>
    <col min="7176" max="7176" width="16.5703125" style="524" customWidth="1"/>
    <col min="7177" max="7177" width="13.28515625" style="524" customWidth="1"/>
    <col min="7178" max="7178" width="19.85546875" style="524" customWidth="1"/>
    <col min="7179" max="7179" width="31.28515625" style="524" customWidth="1"/>
    <col min="7180" max="7181" width="16.7109375" style="524" customWidth="1"/>
    <col min="7182" max="7182" width="13.7109375" style="524" customWidth="1"/>
    <col min="7183" max="7183" width="18" style="524" customWidth="1"/>
    <col min="7184" max="7184" width="16.28515625" style="524" customWidth="1"/>
    <col min="7185" max="7185" width="22" style="524" customWidth="1"/>
    <col min="7186" max="7186" width="19.140625" style="524" bestFit="1" customWidth="1"/>
    <col min="7187" max="7187" width="8.5703125" style="524" customWidth="1"/>
    <col min="7188" max="7190" width="11.42578125" style="524" customWidth="1"/>
    <col min="7191" max="7191" width="14.7109375" style="524" customWidth="1"/>
    <col min="7192" max="7192" width="10" style="524" customWidth="1"/>
    <col min="7193" max="7195" width="0" style="524" hidden="1" customWidth="1"/>
    <col min="7196" max="7197" width="17" style="524" customWidth="1"/>
    <col min="7198" max="7198" width="11.5703125" style="524" bestFit="1" customWidth="1"/>
    <col min="7199" max="7199" width="18.140625" style="524" bestFit="1" customWidth="1"/>
    <col min="7200" max="7200" width="19.42578125" style="524" bestFit="1" customWidth="1"/>
    <col min="7201" max="7204" width="0" style="524" hidden="1" customWidth="1"/>
    <col min="7205" max="7205" width="16.7109375" style="524" bestFit="1" customWidth="1"/>
    <col min="7206" max="7209" width="0" style="524" hidden="1" customWidth="1"/>
    <col min="7210" max="7210" width="16.7109375" style="524" bestFit="1" customWidth="1"/>
    <col min="7211" max="7211" width="22.42578125" style="524" customWidth="1"/>
    <col min="7212" max="7212" width="11.5703125" style="524" bestFit="1" customWidth="1"/>
    <col min="7213" max="7213" width="18.140625" style="524" bestFit="1" customWidth="1"/>
    <col min="7214" max="7214" width="19.42578125" style="524" bestFit="1" customWidth="1"/>
    <col min="7215" max="7218" width="0" style="524" hidden="1" customWidth="1"/>
    <col min="7219" max="7219" width="17.42578125" style="524" bestFit="1" customWidth="1"/>
    <col min="7220" max="7223" width="0" style="524" hidden="1" customWidth="1"/>
    <col min="7224" max="7224" width="16.7109375" style="524" bestFit="1" customWidth="1"/>
    <col min="7225" max="7424" width="11.42578125" style="524"/>
    <col min="7425" max="7425" width="2.85546875" style="524" customWidth="1"/>
    <col min="7426" max="7426" width="17.85546875" style="524" customWidth="1"/>
    <col min="7427" max="7430" width="13.5703125" style="524" customWidth="1"/>
    <col min="7431" max="7431" width="18" style="524" customWidth="1"/>
    <col min="7432" max="7432" width="16.5703125" style="524" customWidth="1"/>
    <col min="7433" max="7433" width="13.28515625" style="524" customWidth="1"/>
    <col min="7434" max="7434" width="19.85546875" style="524" customWidth="1"/>
    <col min="7435" max="7435" width="31.28515625" style="524" customWidth="1"/>
    <col min="7436" max="7437" width="16.7109375" style="524" customWidth="1"/>
    <col min="7438" max="7438" width="13.7109375" style="524" customWidth="1"/>
    <col min="7439" max="7439" width="18" style="524" customWidth="1"/>
    <col min="7440" max="7440" width="16.28515625" style="524" customWidth="1"/>
    <col min="7441" max="7441" width="22" style="524" customWidth="1"/>
    <col min="7442" max="7442" width="19.140625" style="524" bestFit="1" customWidth="1"/>
    <col min="7443" max="7443" width="8.5703125" style="524" customWidth="1"/>
    <col min="7444" max="7446" width="11.42578125" style="524" customWidth="1"/>
    <col min="7447" max="7447" width="14.7109375" style="524" customWidth="1"/>
    <col min="7448" max="7448" width="10" style="524" customWidth="1"/>
    <col min="7449" max="7451" width="0" style="524" hidden="1" customWidth="1"/>
    <col min="7452" max="7453" width="17" style="524" customWidth="1"/>
    <col min="7454" max="7454" width="11.5703125" style="524" bestFit="1" customWidth="1"/>
    <col min="7455" max="7455" width="18.140625" style="524" bestFit="1" customWidth="1"/>
    <col min="7456" max="7456" width="19.42578125" style="524" bestFit="1" customWidth="1"/>
    <col min="7457" max="7460" width="0" style="524" hidden="1" customWidth="1"/>
    <col min="7461" max="7461" width="16.7109375" style="524" bestFit="1" customWidth="1"/>
    <col min="7462" max="7465" width="0" style="524" hidden="1" customWidth="1"/>
    <col min="7466" max="7466" width="16.7109375" style="524" bestFit="1" customWidth="1"/>
    <col min="7467" max="7467" width="22.42578125" style="524" customWidth="1"/>
    <col min="7468" max="7468" width="11.5703125" style="524" bestFit="1" customWidth="1"/>
    <col min="7469" max="7469" width="18.140625" style="524" bestFit="1" customWidth="1"/>
    <col min="7470" max="7470" width="19.42578125" style="524" bestFit="1" customWidth="1"/>
    <col min="7471" max="7474" width="0" style="524" hidden="1" customWidth="1"/>
    <col min="7475" max="7475" width="17.42578125" style="524" bestFit="1" customWidth="1"/>
    <col min="7476" max="7479" width="0" style="524" hidden="1" customWidth="1"/>
    <col min="7480" max="7480" width="16.7109375" style="524" bestFit="1" customWidth="1"/>
    <col min="7481" max="7680" width="11.42578125" style="524"/>
    <col min="7681" max="7681" width="2.85546875" style="524" customWidth="1"/>
    <col min="7682" max="7682" width="17.85546875" style="524" customWidth="1"/>
    <col min="7683" max="7686" width="13.5703125" style="524" customWidth="1"/>
    <col min="7687" max="7687" width="18" style="524" customWidth="1"/>
    <col min="7688" max="7688" width="16.5703125" style="524" customWidth="1"/>
    <col min="7689" max="7689" width="13.28515625" style="524" customWidth="1"/>
    <col min="7690" max="7690" width="19.85546875" style="524" customWidth="1"/>
    <col min="7691" max="7691" width="31.28515625" style="524" customWidth="1"/>
    <col min="7692" max="7693" width="16.7109375" style="524" customWidth="1"/>
    <col min="7694" max="7694" width="13.7109375" style="524" customWidth="1"/>
    <col min="7695" max="7695" width="18" style="524" customWidth="1"/>
    <col min="7696" max="7696" width="16.28515625" style="524" customWidth="1"/>
    <col min="7697" max="7697" width="22" style="524" customWidth="1"/>
    <col min="7698" max="7698" width="19.140625" style="524" bestFit="1" customWidth="1"/>
    <col min="7699" max="7699" width="8.5703125" style="524" customWidth="1"/>
    <col min="7700" max="7702" width="11.42578125" style="524" customWidth="1"/>
    <col min="7703" max="7703" width="14.7109375" style="524" customWidth="1"/>
    <col min="7704" max="7704" width="10" style="524" customWidth="1"/>
    <col min="7705" max="7707" width="0" style="524" hidden="1" customWidth="1"/>
    <col min="7708" max="7709" width="17" style="524" customWidth="1"/>
    <col min="7710" max="7710" width="11.5703125" style="524" bestFit="1" customWidth="1"/>
    <col min="7711" max="7711" width="18.140625" style="524" bestFit="1" customWidth="1"/>
    <col min="7712" max="7712" width="19.42578125" style="524" bestFit="1" customWidth="1"/>
    <col min="7713" max="7716" width="0" style="524" hidden="1" customWidth="1"/>
    <col min="7717" max="7717" width="16.7109375" style="524" bestFit="1" customWidth="1"/>
    <col min="7718" max="7721" width="0" style="524" hidden="1" customWidth="1"/>
    <col min="7722" max="7722" width="16.7109375" style="524" bestFit="1" customWidth="1"/>
    <col min="7723" max="7723" width="22.42578125" style="524" customWidth="1"/>
    <col min="7724" max="7724" width="11.5703125" style="524" bestFit="1" customWidth="1"/>
    <col min="7725" max="7725" width="18.140625" style="524" bestFit="1" customWidth="1"/>
    <col min="7726" max="7726" width="19.42578125" style="524" bestFit="1" customWidth="1"/>
    <col min="7727" max="7730" width="0" style="524" hidden="1" customWidth="1"/>
    <col min="7731" max="7731" width="17.42578125" style="524" bestFit="1" customWidth="1"/>
    <col min="7732" max="7735" width="0" style="524" hidden="1" customWidth="1"/>
    <col min="7736" max="7736" width="16.7109375" style="524" bestFit="1" customWidth="1"/>
    <col min="7737" max="7936" width="11.42578125" style="524"/>
    <col min="7937" max="7937" width="2.85546875" style="524" customWidth="1"/>
    <col min="7938" max="7938" width="17.85546875" style="524" customWidth="1"/>
    <col min="7939" max="7942" width="13.5703125" style="524" customWidth="1"/>
    <col min="7943" max="7943" width="18" style="524" customWidth="1"/>
    <col min="7944" max="7944" width="16.5703125" style="524" customWidth="1"/>
    <col min="7945" max="7945" width="13.28515625" style="524" customWidth="1"/>
    <col min="7946" max="7946" width="19.85546875" style="524" customWidth="1"/>
    <col min="7947" max="7947" width="31.28515625" style="524" customWidth="1"/>
    <col min="7948" max="7949" width="16.7109375" style="524" customWidth="1"/>
    <col min="7950" max="7950" width="13.7109375" style="524" customWidth="1"/>
    <col min="7951" max="7951" width="18" style="524" customWidth="1"/>
    <col min="7952" max="7952" width="16.28515625" style="524" customWidth="1"/>
    <col min="7953" max="7953" width="22" style="524" customWidth="1"/>
    <col min="7954" max="7954" width="19.140625" style="524" bestFit="1" customWidth="1"/>
    <col min="7955" max="7955" width="8.5703125" style="524" customWidth="1"/>
    <col min="7956" max="7958" width="11.42578125" style="524" customWidth="1"/>
    <col min="7959" max="7959" width="14.7109375" style="524" customWidth="1"/>
    <col min="7960" max="7960" width="10" style="524" customWidth="1"/>
    <col min="7961" max="7963" width="0" style="524" hidden="1" customWidth="1"/>
    <col min="7964" max="7965" width="17" style="524" customWidth="1"/>
    <col min="7966" max="7966" width="11.5703125" style="524" bestFit="1" customWidth="1"/>
    <col min="7967" max="7967" width="18.140625" style="524" bestFit="1" customWidth="1"/>
    <col min="7968" max="7968" width="19.42578125" style="524" bestFit="1" customWidth="1"/>
    <col min="7969" max="7972" width="0" style="524" hidden="1" customWidth="1"/>
    <col min="7973" max="7973" width="16.7109375" style="524" bestFit="1" customWidth="1"/>
    <col min="7974" max="7977" width="0" style="524" hidden="1" customWidth="1"/>
    <col min="7978" max="7978" width="16.7109375" style="524" bestFit="1" customWidth="1"/>
    <col min="7979" max="7979" width="22.42578125" style="524" customWidth="1"/>
    <col min="7980" max="7980" width="11.5703125" style="524" bestFit="1" customWidth="1"/>
    <col min="7981" max="7981" width="18.140625" style="524" bestFit="1" customWidth="1"/>
    <col min="7982" max="7982" width="19.42578125" style="524" bestFit="1" customWidth="1"/>
    <col min="7983" max="7986" width="0" style="524" hidden="1" customWidth="1"/>
    <col min="7987" max="7987" width="17.42578125" style="524" bestFit="1" customWidth="1"/>
    <col min="7988" max="7991" width="0" style="524" hidden="1" customWidth="1"/>
    <col min="7992" max="7992" width="16.7109375" style="524" bestFit="1" customWidth="1"/>
    <col min="7993" max="8192" width="11.42578125" style="524"/>
    <col min="8193" max="8193" width="2.85546875" style="524" customWidth="1"/>
    <col min="8194" max="8194" width="17.85546875" style="524" customWidth="1"/>
    <col min="8195" max="8198" width="13.5703125" style="524" customWidth="1"/>
    <col min="8199" max="8199" width="18" style="524" customWidth="1"/>
    <col min="8200" max="8200" width="16.5703125" style="524" customWidth="1"/>
    <col min="8201" max="8201" width="13.28515625" style="524" customWidth="1"/>
    <col min="8202" max="8202" width="19.85546875" style="524" customWidth="1"/>
    <col min="8203" max="8203" width="31.28515625" style="524" customWidth="1"/>
    <col min="8204" max="8205" width="16.7109375" style="524" customWidth="1"/>
    <col min="8206" max="8206" width="13.7109375" style="524" customWidth="1"/>
    <col min="8207" max="8207" width="18" style="524" customWidth="1"/>
    <col min="8208" max="8208" width="16.28515625" style="524" customWidth="1"/>
    <col min="8209" max="8209" width="22" style="524" customWidth="1"/>
    <col min="8210" max="8210" width="19.140625" style="524" bestFit="1" customWidth="1"/>
    <col min="8211" max="8211" width="8.5703125" style="524" customWidth="1"/>
    <col min="8212" max="8214" width="11.42578125" style="524" customWidth="1"/>
    <col min="8215" max="8215" width="14.7109375" style="524" customWidth="1"/>
    <col min="8216" max="8216" width="10" style="524" customWidth="1"/>
    <col min="8217" max="8219" width="0" style="524" hidden="1" customWidth="1"/>
    <col min="8220" max="8221" width="17" style="524" customWidth="1"/>
    <col min="8222" max="8222" width="11.5703125" style="524" bestFit="1" customWidth="1"/>
    <col min="8223" max="8223" width="18.140625" style="524" bestFit="1" customWidth="1"/>
    <col min="8224" max="8224" width="19.42578125" style="524" bestFit="1" customWidth="1"/>
    <col min="8225" max="8228" width="0" style="524" hidden="1" customWidth="1"/>
    <col min="8229" max="8229" width="16.7109375" style="524" bestFit="1" customWidth="1"/>
    <col min="8230" max="8233" width="0" style="524" hidden="1" customWidth="1"/>
    <col min="8234" max="8234" width="16.7109375" style="524" bestFit="1" customWidth="1"/>
    <col min="8235" max="8235" width="22.42578125" style="524" customWidth="1"/>
    <col min="8236" max="8236" width="11.5703125" style="524" bestFit="1" customWidth="1"/>
    <col min="8237" max="8237" width="18.140625" style="524" bestFit="1" customWidth="1"/>
    <col min="8238" max="8238" width="19.42578125" style="524" bestFit="1" customWidth="1"/>
    <col min="8239" max="8242" width="0" style="524" hidden="1" customWidth="1"/>
    <col min="8243" max="8243" width="17.42578125" style="524" bestFit="1" customWidth="1"/>
    <col min="8244" max="8247" width="0" style="524" hidden="1" customWidth="1"/>
    <col min="8248" max="8248" width="16.7109375" style="524" bestFit="1" customWidth="1"/>
    <col min="8249" max="8448" width="11.42578125" style="524"/>
    <col min="8449" max="8449" width="2.85546875" style="524" customWidth="1"/>
    <col min="8450" max="8450" width="17.85546875" style="524" customWidth="1"/>
    <col min="8451" max="8454" width="13.5703125" style="524" customWidth="1"/>
    <col min="8455" max="8455" width="18" style="524" customWidth="1"/>
    <col min="8456" max="8456" width="16.5703125" style="524" customWidth="1"/>
    <col min="8457" max="8457" width="13.28515625" style="524" customWidth="1"/>
    <col min="8458" max="8458" width="19.85546875" style="524" customWidth="1"/>
    <col min="8459" max="8459" width="31.28515625" style="524" customWidth="1"/>
    <col min="8460" max="8461" width="16.7109375" style="524" customWidth="1"/>
    <col min="8462" max="8462" width="13.7109375" style="524" customWidth="1"/>
    <col min="8463" max="8463" width="18" style="524" customWidth="1"/>
    <col min="8464" max="8464" width="16.28515625" style="524" customWidth="1"/>
    <col min="8465" max="8465" width="22" style="524" customWidth="1"/>
    <col min="8466" max="8466" width="19.140625" style="524" bestFit="1" customWidth="1"/>
    <col min="8467" max="8467" width="8.5703125" style="524" customWidth="1"/>
    <col min="8468" max="8470" width="11.42578125" style="524" customWidth="1"/>
    <col min="8471" max="8471" width="14.7109375" style="524" customWidth="1"/>
    <col min="8472" max="8472" width="10" style="524" customWidth="1"/>
    <col min="8473" max="8475" width="0" style="524" hidden="1" customWidth="1"/>
    <col min="8476" max="8477" width="17" style="524" customWidth="1"/>
    <col min="8478" max="8478" width="11.5703125" style="524" bestFit="1" customWidth="1"/>
    <col min="8479" max="8479" width="18.140625" style="524" bestFit="1" customWidth="1"/>
    <col min="8480" max="8480" width="19.42578125" style="524" bestFit="1" customWidth="1"/>
    <col min="8481" max="8484" width="0" style="524" hidden="1" customWidth="1"/>
    <col min="8485" max="8485" width="16.7109375" style="524" bestFit="1" customWidth="1"/>
    <col min="8486" max="8489" width="0" style="524" hidden="1" customWidth="1"/>
    <col min="8490" max="8490" width="16.7109375" style="524" bestFit="1" customWidth="1"/>
    <col min="8491" max="8491" width="22.42578125" style="524" customWidth="1"/>
    <col min="8492" max="8492" width="11.5703125" style="524" bestFit="1" customWidth="1"/>
    <col min="8493" max="8493" width="18.140625" style="524" bestFit="1" customWidth="1"/>
    <col min="8494" max="8494" width="19.42578125" style="524" bestFit="1" customWidth="1"/>
    <col min="8495" max="8498" width="0" style="524" hidden="1" customWidth="1"/>
    <col min="8499" max="8499" width="17.42578125" style="524" bestFit="1" customWidth="1"/>
    <col min="8500" max="8503" width="0" style="524" hidden="1" customWidth="1"/>
    <col min="8504" max="8504" width="16.7109375" style="524" bestFit="1" customWidth="1"/>
    <col min="8505" max="8704" width="11.42578125" style="524"/>
    <col min="8705" max="8705" width="2.85546875" style="524" customWidth="1"/>
    <col min="8706" max="8706" width="17.85546875" style="524" customWidth="1"/>
    <col min="8707" max="8710" width="13.5703125" style="524" customWidth="1"/>
    <col min="8711" max="8711" width="18" style="524" customWidth="1"/>
    <col min="8712" max="8712" width="16.5703125" style="524" customWidth="1"/>
    <col min="8713" max="8713" width="13.28515625" style="524" customWidth="1"/>
    <col min="8714" max="8714" width="19.85546875" style="524" customWidth="1"/>
    <col min="8715" max="8715" width="31.28515625" style="524" customWidth="1"/>
    <col min="8716" max="8717" width="16.7109375" style="524" customWidth="1"/>
    <col min="8718" max="8718" width="13.7109375" style="524" customWidth="1"/>
    <col min="8719" max="8719" width="18" style="524" customWidth="1"/>
    <col min="8720" max="8720" width="16.28515625" style="524" customWidth="1"/>
    <col min="8721" max="8721" width="22" style="524" customWidth="1"/>
    <col min="8722" max="8722" width="19.140625" style="524" bestFit="1" customWidth="1"/>
    <col min="8723" max="8723" width="8.5703125" style="524" customWidth="1"/>
    <col min="8724" max="8726" width="11.42578125" style="524" customWidth="1"/>
    <col min="8727" max="8727" width="14.7109375" style="524" customWidth="1"/>
    <col min="8728" max="8728" width="10" style="524" customWidth="1"/>
    <col min="8729" max="8731" width="0" style="524" hidden="1" customWidth="1"/>
    <col min="8732" max="8733" width="17" style="524" customWidth="1"/>
    <col min="8734" max="8734" width="11.5703125" style="524" bestFit="1" customWidth="1"/>
    <col min="8735" max="8735" width="18.140625" style="524" bestFit="1" customWidth="1"/>
    <col min="8736" max="8736" width="19.42578125" style="524" bestFit="1" customWidth="1"/>
    <col min="8737" max="8740" width="0" style="524" hidden="1" customWidth="1"/>
    <col min="8741" max="8741" width="16.7109375" style="524" bestFit="1" customWidth="1"/>
    <col min="8742" max="8745" width="0" style="524" hidden="1" customWidth="1"/>
    <col min="8746" max="8746" width="16.7109375" style="524" bestFit="1" customWidth="1"/>
    <col min="8747" max="8747" width="22.42578125" style="524" customWidth="1"/>
    <col min="8748" max="8748" width="11.5703125" style="524" bestFit="1" customWidth="1"/>
    <col min="8749" max="8749" width="18.140625" style="524" bestFit="1" customWidth="1"/>
    <col min="8750" max="8750" width="19.42578125" style="524" bestFit="1" customWidth="1"/>
    <col min="8751" max="8754" width="0" style="524" hidden="1" customWidth="1"/>
    <col min="8755" max="8755" width="17.42578125" style="524" bestFit="1" customWidth="1"/>
    <col min="8756" max="8759" width="0" style="524" hidden="1" customWidth="1"/>
    <col min="8760" max="8760" width="16.7109375" style="524" bestFit="1" customWidth="1"/>
    <col min="8761" max="8960" width="11.42578125" style="524"/>
    <col min="8961" max="8961" width="2.85546875" style="524" customWidth="1"/>
    <col min="8962" max="8962" width="17.85546875" style="524" customWidth="1"/>
    <col min="8963" max="8966" width="13.5703125" style="524" customWidth="1"/>
    <col min="8967" max="8967" width="18" style="524" customWidth="1"/>
    <col min="8968" max="8968" width="16.5703125" style="524" customWidth="1"/>
    <col min="8969" max="8969" width="13.28515625" style="524" customWidth="1"/>
    <col min="8970" max="8970" width="19.85546875" style="524" customWidth="1"/>
    <col min="8971" max="8971" width="31.28515625" style="524" customWidth="1"/>
    <col min="8972" max="8973" width="16.7109375" style="524" customWidth="1"/>
    <col min="8974" max="8974" width="13.7109375" style="524" customWidth="1"/>
    <col min="8975" max="8975" width="18" style="524" customWidth="1"/>
    <col min="8976" max="8976" width="16.28515625" style="524" customWidth="1"/>
    <col min="8977" max="8977" width="22" style="524" customWidth="1"/>
    <col min="8978" max="8978" width="19.140625" style="524" bestFit="1" customWidth="1"/>
    <col min="8979" max="8979" width="8.5703125" style="524" customWidth="1"/>
    <col min="8980" max="8982" width="11.42578125" style="524" customWidth="1"/>
    <col min="8983" max="8983" width="14.7109375" style="524" customWidth="1"/>
    <col min="8984" max="8984" width="10" style="524" customWidth="1"/>
    <col min="8985" max="8987" width="0" style="524" hidden="1" customWidth="1"/>
    <col min="8988" max="8989" width="17" style="524" customWidth="1"/>
    <col min="8990" max="8990" width="11.5703125" style="524" bestFit="1" customWidth="1"/>
    <col min="8991" max="8991" width="18.140625" style="524" bestFit="1" customWidth="1"/>
    <col min="8992" max="8992" width="19.42578125" style="524" bestFit="1" customWidth="1"/>
    <col min="8993" max="8996" width="0" style="524" hidden="1" customWidth="1"/>
    <col min="8997" max="8997" width="16.7109375" style="524" bestFit="1" customWidth="1"/>
    <col min="8998" max="9001" width="0" style="524" hidden="1" customWidth="1"/>
    <col min="9002" max="9002" width="16.7109375" style="524" bestFit="1" customWidth="1"/>
    <col min="9003" max="9003" width="22.42578125" style="524" customWidth="1"/>
    <col min="9004" max="9004" width="11.5703125" style="524" bestFit="1" customWidth="1"/>
    <col min="9005" max="9005" width="18.140625" style="524" bestFit="1" customWidth="1"/>
    <col min="9006" max="9006" width="19.42578125" style="524" bestFit="1" customWidth="1"/>
    <col min="9007" max="9010" width="0" style="524" hidden="1" customWidth="1"/>
    <col min="9011" max="9011" width="17.42578125" style="524" bestFit="1" customWidth="1"/>
    <col min="9012" max="9015" width="0" style="524" hidden="1" customWidth="1"/>
    <col min="9016" max="9016" width="16.7109375" style="524" bestFit="1" customWidth="1"/>
    <col min="9017" max="9216" width="11.42578125" style="524"/>
    <col min="9217" max="9217" width="2.85546875" style="524" customWidth="1"/>
    <col min="9218" max="9218" width="17.85546875" style="524" customWidth="1"/>
    <col min="9219" max="9222" width="13.5703125" style="524" customWidth="1"/>
    <col min="9223" max="9223" width="18" style="524" customWidth="1"/>
    <col min="9224" max="9224" width="16.5703125" style="524" customWidth="1"/>
    <col min="9225" max="9225" width="13.28515625" style="524" customWidth="1"/>
    <col min="9226" max="9226" width="19.85546875" style="524" customWidth="1"/>
    <col min="9227" max="9227" width="31.28515625" style="524" customWidth="1"/>
    <col min="9228" max="9229" width="16.7109375" style="524" customWidth="1"/>
    <col min="9230" max="9230" width="13.7109375" style="524" customWidth="1"/>
    <col min="9231" max="9231" width="18" style="524" customWidth="1"/>
    <col min="9232" max="9232" width="16.28515625" style="524" customWidth="1"/>
    <col min="9233" max="9233" width="22" style="524" customWidth="1"/>
    <col min="9234" max="9234" width="19.140625" style="524" bestFit="1" customWidth="1"/>
    <col min="9235" max="9235" width="8.5703125" style="524" customWidth="1"/>
    <col min="9236" max="9238" width="11.42578125" style="524" customWidth="1"/>
    <col min="9239" max="9239" width="14.7109375" style="524" customWidth="1"/>
    <col min="9240" max="9240" width="10" style="524" customWidth="1"/>
    <col min="9241" max="9243" width="0" style="524" hidden="1" customWidth="1"/>
    <col min="9244" max="9245" width="17" style="524" customWidth="1"/>
    <col min="9246" max="9246" width="11.5703125" style="524" bestFit="1" customWidth="1"/>
    <col min="9247" max="9247" width="18.140625" style="524" bestFit="1" customWidth="1"/>
    <col min="9248" max="9248" width="19.42578125" style="524" bestFit="1" customWidth="1"/>
    <col min="9249" max="9252" width="0" style="524" hidden="1" customWidth="1"/>
    <col min="9253" max="9253" width="16.7109375" style="524" bestFit="1" customWidth="1"/>
    <col min="9254" max="9257" width="0" style="524" hidden="1" customWidth="1"/>
    <col min="9258" max="9258" width="16.7109375" style="524" bestFit="1" customWidth="1"/>
    <col min="9259" max="9259" width="22.42578125" style="524" customWidth="1"/>
    <col min="9260" max="9260" width="11.5703125" style="524" bestFit="1" customWidth="1"/>
    <col min="9261" max="9261" width="18.140625" style="524" bestFit="1" customWidth="1"/>
    <col min="9262" max="9262" width="19.42578125" style="524" bestFit="1" customWidth="1"/>
    <col min="9263" max="9266" width="0" style="524" hidden="1" customWidth="1"/>
    <col min="9267" max="9267" width="17.42578125" style="524" bestFit="1" customWidth="1"/>
    <col min="9268" max="9271" width="0" style="524" hidden="1" customWidth="1"/>
    <col min="9272" max="9272" width="16.7109375" style="524" bestFit="1" customWidth="1"/>
    <col min="9273" max="9472" width="11.42578125" style="524"/>
    <col min="9473" max="9473" width="2.85546875" style="524" customWidth="1"/>
    <col min="9474" max="9474" width="17.85546875" style="524" customWidth="1"/>
    <col min="9475" max="9478" width="13.5703125" style="524" customWidth="1"/>
    <col min="9479" max="9479" width="18" style="524" customWidth="1"/>
    <col min="9480" max="9480" width="16.5703125" style="524" customWidth="1"/>
    <col min="9481" max="9481" width="13.28515625" style="524" customWidth="1"/>
    <col min="9482" max="9482" width="19.85546875" style="524" customWidth="1"/>
    <col min="9483" max="9483" width="31.28515625" style="524" customWidth="1"/>
    <col min="9484" max="9485" width="16.7109375" style="524" customWidth="1"/>
    <col min="9486" max="9486" width="13.7109375" style="524" customWidth="1"/>
    <col min="9487" max="9487" width="18" style="524" customWidth="1"/>
    <col min="9488" max="9488" width="16.28515625" style="524" customWidth="1"/>
    <col min="9489" max="9489" width="22" style="524" customWidth="1"/>
    <col min="9490" max="9490" width="19.140625" style="524" bestFit="1" customWidth="1"/>
    <col min="9491" max="9491" width="8.5703125" style="524" customWidth="1"/>
    <col min="9492" max="9494" width="11.42578125" style="524" customWidth="1"/>
    <col min="9495" max="9495" width="14.7109375" style="524" customWidth="1"/>
    <col min="9496" max="9496" width="10" style="524" customWidth="1"/>
    <col min="9497" max="9499" width="0" style="524" hidden="1" customWidth="1"/>
    <col min="9500" max="9501" width="17" style="524" customWidth="1"/>
    <col min="9502" max="9502" width="11.5703125" style="524" bestFit="1" customWidth="1"/>
    <col min="9503" max="9503" width="18.140625" style="524" bestFit="1" customWidth="1"/>
    <col min="9504" max="9504" width="19.42578125" style="524" bestFit="1" customWidth="1"/>
    <col min="9505" max="9508" width="0" style="524" hidden="1" customWidth="1"/>
    <col min="9509" max="9509" width="16.7109375" style="524" bestFit="1" customWidth="1"/>
    <col min="9510" max="9513" width="0" style="524" hidden="1" customWidth="1"/>
    <col min="9514" max="9514" width="16.7109375" style="524" bestFit="1" customWidth="1"/>
    <col min="9515" max="9515" width="22.42578125" style="524" customWidth="1"/>
    <col min="9516" max="9516" width="11.5703125" style="524" bestFit="1" customWidth="1"/>
    <col min="9517" max="9517" width="18.140625" style="524" bestFit="1" customWidth="1"/>
    <col min="9518" max="9518" width="19.42578125" style="524" bestFit="1" customWidth="1"/>
    <col min="9519" max="9522" width="0" style="524" hidden="1" customWidth="1"/>
    <col min="9523" max="9523" width="17.42578125" style="524" bestFit="1" customWidth="1"/>
    <col min="9524" max="9527" width="0" style="524" hidden="1" customWidth="1"/>
    <col min="9528" max="9528" width="16.7109375" style="524" bestFit="1" customWidth="1"/>
    <col min="9529" max="9728" width="11.42578125" style="524"/>
    <col min="9729" max="9729" width="2.85546875" style="524" customWidth="1"/>
    <col min="9730" max="9730" width="17.85546875" style="524" customWidth="1"/>
    <col min="9731" max="9734" width="13.5703125" style="524" customWidth="1"/>
    <col min="9735" max="9735" width="18" style="524" customWidth="1"/>
    <col min="9736" max="9736" width="16.5703125" style="524" customWidth="1"/>
    <col min="9737" max="9737" width="13.28515625" style="524" customWidth="1"/>
    <col min="9738" max="9738" width="19.85546875" style="524" customWidth="1"/>
    <col min="9739" max="9739" width="31.28515625" style="524" customWidth="1"/>
    <col min="9740" max="9741" width="16.7109375" style="524" customWidth="1"/>
    <col min="9742" max="9742" width="13.7109375" style="524" customWidth="1"/>
    <col min="9743" max="9743" width="18" style="524" customWidth="1"/>
    <col min="9744" max="9744" width="16.28515625" style="524" customWidth="1"/>
    <col min="9745" max="9745" width="22" style="524" customWidth="1"/>
    <col min="9746" max="9746" width="19.140625" style="524" bestFit="1" customWidth="1"/>
    <col min="9747" max="9747" width="8.5703125" style="524" customWidth="1"/>
    <col min="9748" max="9750" width="11.42578125" style="524" customWidth="1"/>
    <col min="9751" max="9751" width="14.7109375" style="524" customWidth="1"/>
    <col min="9752" max="9752" width="10" style="524" customWidth="1"/>
    <col min="9753" max="9755" width="0" style="524" hidden="1" customWidth="1"/>
    <col min="9756" max="9757" width="17" style="524" customWidth="1"/>
    <col min="9758" max="9758" width="11.5703125" style="524" bestFit="1" customWidth="1"/>
    <col min="9759" max="9759" width="18.140625" style="524" bestFit="1" customWidth="1"/>
    <col min="9760" max="9760" width="19.42578125" style="524" bestFit="1" customWidth="1"/>
    <col min="9761" max="9764" width="0" style="524" hidden="1" customWidth="1"/>
    <col min="9765" max="9765" width="16.7109375" style="524" bestFit="1" customWidth="1"/>
    <col min="9766" max="9769" width="0" style="524" hidden="1" customWidth="1"/>
    <col min="9770" max="9770" width="16.7109375" style="524" bestFit="1" customWidth="1"/>
    <col min="9771" max="9771" width="22.42578125" style="524" customWidth="1"/>
    <col min="9772" max="9772" width="11.5703125" style="524" bestFit="1" customWidth="1"/>
    <col min="9773" max="9773" width="18.140625" style="524" bestFit="1" customWidth="1"/>
    <col min="9774" max="9774" width="19.42578125" style="524" bestFit="1" customWidth="1"/>
    <col min="9775" max="9778" width="0" style="524" hidden="1" customWidth="1"/>
    <col min="9779" max="9779" width="17.42578125" style="524" bestFit="1" customWidth="1"/>
    <col min="9780" max="9783" width="0" style="524" hidden="1" customWidth="1"/>
    <col min="9784" max="9784" width="16.7109375" style="524" bestFit="1" customWidth="1"/>
    <col min="9785" max="9984" width="11.42578125" style="524"/>
    <col min="9985" max="9985" width="2.85546875" style="524" customWidth="1"/>
    <col min="9986" max="9986" width="17.85546875" style="524" customWidth="1"/>
    <col min="9987" max="9990" width="13.5703125" style="524" customWidth="1"/>
    <col min="9991" max="9991" width="18" style="524" customWidth="1"/>
    <col min="9992" max="9992" width="16.5703125" style="524" customWidth="1"/>
    <col min="9993" max="9993" width="13.28515625" style="524" customWidth="1"/>
    <col min="9994" max="9994" width="19.85546875" style="524" customWidth="1"/>
    <col min="9995" max="9995" width="31.28515625" style="524" customWidth="1"/>
    <col min="9996" max="9997" width="16.7109375" style="524" customWidth="1"/>
    <col min="9998" max="9998" width="13.7109375" style="524" customWidth="1"/>
    <col min="9999" max="9999" width="18" style="524" customWidth="1"/>
    <col min="10000" max="10000" width="16.28515625" style="524" customWidth="1"/>
    <col min="10001" max="10001" width="22" style="524" customWidth="1"/>
    <col min="10002" max="10002" width="19.140625" style="524" bestFit="1" customWidth="1"/>
    <col min="10003" max="10003" width="8.5703125" style="524" customWidth="1"/>
    <col min="10004" max="10006" width="11.42578125" style="524" customWidth="1"/>
    <col min="10007" max="10007" width="14.7109375" style="524" customWidth="1"/>
    <col min="10008" max="10008" width="10" style="524" customWidth="1"/>
    <col min="10009" max="10011" width="0" style="524" hidden="1" customWidth="1"/>
    <col min="10012" max="10013" width="17" style="524" customWidth="1"/>
    <col min="10014" max="10014" width="11.5703125" style="524" bestFit="1" customWidth="1"/>
    <col min="10015" max="10015" width="18.140625" style="524" bestFit="1" customWidth="1"/>
    <col min="10016" max="10016" width="19.42578125" style="524" bestFit="1" customWidth="1"/>
    <col min="10017" max="10020" width="0" style="524" hidden="1" customWidth="1"/>
    <col min="10021" max="10021" width="16.7109375" style="524" bestFit="1" customWidth="1"/>
    <col min="10022" max="10025" width="0" style="524" hidden="1" customWidth="1"/>
    <col min="10026" max="10026" width="16.7109375" style="524" bestFit="1" customWidth="1"/>
    <col min="10027" max="10027" width="22.42578125" style="524" customWidth="1"/>
    <col min="10028" max="10028" width="11.5703125" style="524" bestFit="1" customWidth="1"/>
    <col min="10029" max="10029" width="18.140625" style="524" bestFit="1" customWidth="1"/>
    <col min="10030" max="10030" width="19.42578125" style="524" bestFit="1" customWidth="1"/>
    <col min="10031" max="10034" width="0" style="524" hidden="1" customWidth="1"/>
    <col min="10035" max="10035" width="17.42578125" style="524" bestFit="1" customWidth="1"/>
    <col min="10036" max="10039" width="0" style="524" hidden="1" customWidth="1"/>
    <col min="10040" max="10040" width="16.7109375" style="524" bestFit="1" customWidth="1"/>
    <col min="10041" max="10240" width="11.42578125" style="524"/>
    <col min="10241" max="10241" width="2.85546875" style="524" customWidth="1"/>
    <col min="10242" max="10242" width="17.85546875" style="524" customWidth="1"/>
    <col min="10243" max="10246" width="13.5703125" style="524" customWidth="1"/>
    <col min="10247" max="10247" width="18" style="524" customWidth="1"/>
    <col min="10248" max="10248" width="16.5703125" style="524" customWidth="1"/>
    <col min="10249" max="10249" width="13.28515625" style="524" customWidth="1"/>
    <col min="10250" max="10250" width="19.85546875" style="524" customWidth="1"/>
    <col min="10251" max="10251" width="31.28515625" style="524" customWidth="1"/>
    <col min="10252" max="10253" width="16.7109375" style="524" customWidth="1"/>
    <col min="10254" max="10254" width="13.7109375" style="524" customWidth="1"/>
    <col min="10255" max="10255" width="18" style="524" customWidth="1"/>
    <col min="10256" max="10256" width="16.28515625" style="524" customWidth="1"/>
    <col min="10257" max="10257" width="22" style="524" customWidth="1"/>
    <col min="10258" max="10258" width="19.140625" style="524" bestFit="1" customWidth="1"/>
    <col min="10259" max="10259" width="8.5703125" style="524" customWidth="1"/>
    <col min="10260" max="10262" width="11.42578125" style="524" customWidth="1"/>
    <col min="10263" max="10263" width="14.7109375" style="524" customWidth="1"/>
    <col min="10264" max="10264" width="10" style="524" customWidth="1"/>
    <col min="10265" max="10267" width="0" style="524" hidden="1" customWidth="1"/>
    <col min="10268" max="10269" width="17" style="524" customWidth="1"/>
    <col min="10270" max="10270" width="11.5703125" style="524" bestFit="1" customWidth="1"/>
    <col min="10271" max="10271" width="18.140625" style="524" bestFit="1" customWidth="1"/>
    <col min="10272" max="10272" width="19.42578125" style="524" bestFit="1" customWidth="1"/>
    <col min="10273" max="10276" width="0" style="524" hidden="1" customWidth="1"/>
    <col min="10277" max="10277" width="16.7109375" style="524" bestFit="1" customWidth="1"/>
    <col min="10278" max="10281" width="0" style="524" hidden="1" customWidth="1"/>
    <col min="10282" max="10282" width="16.7109375" style="524" bestFit="1" customWidth="1"/>
    <col min="10283" max="10283" width="22.42578125" style="524" customWidth="1"/>
    <col min="10284" max="10284" width="11.5703125" style="524" bestFit="1" customWidth="1"/>
    <col min="10285" max="10285" width="18.140625" style="524" bestFit="1" customWidth="1"/>
    <col min="10286" max="10286" width="19.42578125" style="524" bestFit="1" customWidth="1"/>
    <col min="10287" max="10290" width="0" style="524" hidden="1" customWidth="1"/>
    <col min="10291" max="10291" width="17.42578125" style="524" bestFit="1" customWidth="1"/>
    <col min="10292" max="10295" width="0" style="524" hidden="1" customWidth="1"/>
    <col min="10296" max="10296" width="16.7109375" style="524" bestFit="1" customWidth="1"/>
    <col min="10297" max="10496" width="11.42578125" style="524"/>
    <col min="10497" max="10497" width="2.85546875" style="524" customWidth="1"/>
    <col min="10498" max="10498" width="17.85546875" style="524" customWidth="1"/>
    <col min="10499" max="10502" width="13.5703125" style="524" customWidth="1"/>
    <col min="10503" max="10503" width="18" style="524" customWidth="1"/>
    <col min="10504" max="10504" width="16.5703125" style="524" customWidth="1"/>
    <col min="10505" max="10505" width="13.28515625" style="524" customWidth="1"/>
    <col min="10506" max="10506" width="19.85546875" style="524" customWidth="1"/>
    <col min="10507" max="10507" width="31.28515625" style="524" customWidth="1"/>
    <col min="10508" max="10509" width="16.7109375" style="524" customWidth="1"/>
    <col min="10510" max="10510" width="13.7109375" style="524" customWidth="1"/>
    <col min="10511" max="10511" width="18" style="524" customWidth="1"/>
    <col min="10512" max="10512" width="16.28515625" style="524" customWidth="1"/>
    <col min="10513" max="10513" width="22" style="524" customWidth="1"/>
    <col min="10514" max="10514" width="19.140625" style="524" bestFit="1" customWidth="1"/>
    <col min="10515" max="10515" width="8.5703125" style="524" customWidth="1"/>
    <col min="10516" max="10518" width="11.42578125" style="524" customWidth="1"/>
    <col min="10519" max="10519" width="14.7109375" style="524" customWidth="1"/>
    <col min="10520" max="10520" width="10" style="524" customWidth="1"/>
    <col min="10521" max="10523" width="0" style="524" hidden="1" customWidth="1"/>
    <col min="10524" max="10525" width="17" style="524" customWidth="1"/>
    <col min="10526" max="10526" width="11.5703125" style="524" bestFit="1" customWidth="1"/>
    <col min="10527" max="10527" width="18.140625" style="524" bestFit="1" customWidth="1"/>
    <col min="10528" max="10528" width="19.42578125" style="524" bestFit="1" customWidth="1"/>
    <col min="10529" max="10532" width="0" style="524" hidden="1" customWidth="1"/>
    <col min="10533" max="10533" width="16.7109375" style="524" bestFit="1" customWidth="1"/>
    <col min="10534" max="10537" width="0" style="524" hidden="1" customWidth="1"/>
    <col min="10538" max="10538" width="16.7109375" style="524" bestFit="1" customWidth="1"/>
    <col min="10539" max="10539" width="22.42578125" style="524" customWidth="1"/>
    <col min="10540" max="10540" width="11.5703125" style="524" bestFit="1" customWidth="1"/>
    <col min="10541" max="10541" width="18.140625" style="524" bestFit="1" customWidth="1"/>
    <col min="10542" max="10542" width="19.42578125" style="524" bestFit="1" customWidth="1"/>
    <col min="10543" max="10546" width="0" style="524" hidden="1" customWidth="1"/>
    <col min="10547" max="10547" width="17.42578125" style="524" bestFit="1" customWidth="1"/>
    <col min="10548" max="10551" width="0" style="524" hidden="1" customWidth="1"/>
    <col min="10552" max="10552" width="16.7109375" style="524" bestFit="1" customWidth="1"/>
    <col min="10553" max="10752" width="11.42578125" style="524"/>
    <col min="10753" max="10753" width="2.85546875" style="524" customWidth="1"/>
    <col min="10754" max="10754" width="17.85546875" style="524" customWidth="1"/>
    <col min="10755" max="10758" width="13.5703125" style="524" customWidth="1"/>
    <col min="10759" max="10759" width="18" style="524" customWidth="1"/>
    <col min="10760" max="10760" width="16.5703125" style="524" customWidth="1"/>
    <col min="10761" max="10761" width="13.28515625" style="524" customWidth="1"/>
    <col min="10762" max="10762" width="19.85546875" style="524" customWidth="1"/>
    <col min="10763" max="10763" width="31.28515625" style="524" customWidth="1"/>
    <col min="10764" max="10765" width="16.7109375" style="524" customWidth="1"/>
    <col min="10766" max="10766" width="13.7109375" style="524" customWidth="1"/>
    <col min="10767" max="10767" width="18" style="524" customWidth="1"/>
    <col min="10768" max="10768" width="16.28515625" style="524" customWidth="1"/>
    <col min="10769" max="10769" width="22" style="524" customWidth="1"/>
    <col min="10770" max="10770" width="19.140625" style="524" bestFit="1" customWidth="1"/>
    <col min="10771" max="10771" width="8.5703125" style="524" customWidth="1"/>
    <col min="10772" max="10774" width="11.42578125" style="524" customWidth="1"/>
    <col min="10775" max="10775" width="14.7109375" style="524" customWidth="1"/>
    <col min="10776" max="10776" width="10" style="524" customWidth="1"/>
    <col min="10777" max="10779" width="0" style="524" hidden="1" customWidth="1"/>
    <col min="10780" max="10781" width="17" style="524" customWidth="1"/>
    <col min="10782" max="10782" width="11.5703125" style="524" bestFit="1" customWidth="1"/>
    <col min="10783" max="10783" width="18.140625" style="524" bestFit="1" customWidth="1"/>
    <col min="10784" max="10784" width="19.42578125" style="524" bestFit="1" customWidth="1"/>
    <col min="10785" max="10788" width="0" style="524" hidden="1" customWidth="1"/>
    <col min="10789" max="10789" width="16.7109375" style="524" bestFit="1" customWidth="1"/>
    <col min="10790" max="10793" width="0" style="524" hidden="1" customWidth="1"/>
    <col min="10794" max="10794" width="16.7109375" style="524" bestFit="1" customWidth="1"/>
    <col min="10795" max="10795" width="22.42578125" style="524" customWidth="1"/>
    <col min="10796" max="10796" width="11.5703125" style="524" bestFit="1" customWidth="1"/>
    <col min="10797" max="10797" width="18.140625" style="524" bestFit="1" customWidth="1"/>
    <col min="10798" max="10798" width="19.42578125" style="524" bestFit="1" customWidth="1"/>
    <col min="10799" max="10802" width="0" style="524" hidden="1" customWidth="1"/>
    <col min="10803" max="10803" width="17.42578125" style="524" bestFit="1" customWidth="1"/>
    <col min="10804" max="10807" width="0" style="524" hidden="1" customWidth="1"/>
    <col min="10808" max="10808" width="16.7109375" style="524" bestFit="1" customWidth="1"/>
    <col min="10809" max="11008" width="11.42578125" style="524"/>
    <col min="11009" max="11009" width="2.85546875" style="524" customWidth="1"/>
    <col min="11010" max="11010" width="17.85546875" style="524" customWidth="1"/>
    <col min="11011" max="11014" width="13.5703125" style="524" customWidth="1"/>
    <col min="11015" max="11015" width="18" style="524" customWidth="1"/>
    <col min="11016" max="11016" width="16.5703125" style="524" customWidth="1"/>
    <col min="11017" max="11017" width="13.28515625" style="524" customWidth="1"/>
    <col min="11018" max="11018" width="19.85546875" style="524" customWidth="1"/>
    <col min="11019" max="11019" width="31.28515625" style="524" customWidth="1"/>
    <col min="11020" max="11021" width="16.7109375" style="524" customWidth="1"/>
    <col min="11022" max="11022" width="13.7109375" style="524" customWidth="1"/>
    <col min="11023" max="11023" width="18" style="524" customWidth="1"/>
    <col min="11024" max="11024" width="16.28515625" style="524" customWidth="1"/>
    <col min="11025" max="11025" width="22" style="524" customWidth="1"/>
    <col min="11026" max="11026" width="19.140625" style="524" bestFit="1" customWidth="1"/>
    <col min="11027" max="11027" width="8.5703125" style="524" customWidth="1"/>
    <col min="11028" max="11030" width="11.42578125" style="524" customWidth="1"/>
    <col min="11031" max="11031" width="14.7109375" style="524" customWidth="1"/>
    <col min="11032" max="11032" width="10" style="524" customWidth="1"/>
    <col min="11033" max="11035" width="0" style="524" hidden="1" customWidth="1"/>
    <col min="11036" max="11037" width="17" style="524" customWidth="1"/>
    <col min="11038" max="11038" width="11.5703125" style="524" bestFit="1" customWidth="1"/>
    <col min="11039" max="11039" width="18.140625" style="524" bestFit="1" customWidth="1"/>
    <col min="11040" max="11040" width="19.42578125" style="524" bestFit="1" customWidth="1"/>
    <col min="11041" max="11044" width="0" style="524" hidden="1" customWidth="1"/>
    <col min="11045" max="11045" width="16.7109375" style="524" bestFit="1" customWidth="1"/>
    <col min="11046" max="11049" width="0" style="524" hidden="1" customWidth="1"/>
    <col min="11050" max="11050" width="16.7109375" style="524" bestFit="1" customWidth="1"/>
    <col min="11051" max="11051" width="22.42578125" style="524" customWidth="1"/>
    <col min="11052" max="11052" width="11.5703125" style="524" bestFit="1" customWidth="1"/>
    <col min="11053" max="11053" width="18.140625" style="524" bestFit="1" customWidth="1"/>
    <col min="11054" max="11054" width="19.42578125" style="524" bestFit="1" customWidth="1"/>
    <col min="11055" max="11058" width="0" style="524" hidden="1" customWidth="1"/>
    <col min="11059" max="11059" width="17.42578125" style="524" bestFit="1" customWidth="1"/>
    <col min="11060" max="11063" width="0" style="524" hidden="1" customWidth="1"/>
    <col min="11064" max="11064" width="16.7109375" style="524" bestFit="1" customWidth="1"/>
    <col min="11065" max="11264" width="11.42578125" style="524"/>
    <col min="11265" max="11265" width="2.85546875" style="524" customWidth="1"/>
    <col min="11266" max="11266" width="17.85546875" style="524" customWidth="1"/>
    <col min="11267" max="11270" width="13.5703125" style="524" customWidth="1"/>
    <col min="11271" max="11271" width="18" style="524" customWidth="1"/>
    <col min="11272" max="11272" width="16.5703125" style="524" customWidth="1"/>
    <col min="11273" max="11273" width="13.28515625" style="524" customWidth="1"/>
    <col min="11274" max="11274" width="19.85546875" style="524" customWidth="1"/>
    <col min="11275" max="11275" width="31.28515625" style="524" customWidth="1"/>
    <col min="11276" max="11277" width="16.7109375" style="524" customWidth="1"/>
    <col min="11278" max="11278" width="13.7109375" style="524" customWidth="1"/>
    <col min="11279" max="11279" width="18" style="524" customWidth="1"/>
    <col min="11280" max="11280" width="16.28515625" style="524" customWidth="1"/>
    <col min="11281" max="11281" width="22" style="524" customWidth="1"/>
    <col min="11282" max="11282" width="19.140625" style="524" bestFit="1" customWidth="1"/>
    <col min="11283" max="11283" width="8.5703125" style="524" customWidth="1"/>
    <col min="11284" max="11286" width="11.42578125" style="524" customWidth="1"/>
    <col min="11287" max="11287" width="14.7109375" style="524" customWidth="1"/>
    <col min="11288" max="11288" width="10" style="524" customWidth="1"/>
    <col min="11289" max="11291" width="0" style="524" hidden="1" customWidth="1"/>
    <col min="11292" max="11293" width="17" style="524" customWidth="1"/>
    <col min="11294" max="11294" width="11.5703125" style="524" bestFit="1" customWidth="1"/>
    <col min="11295" max="11295" width="18.140625" style="524" bestFit="1" customWidth="1"/>
    <col min="11296" max="11296" width="19.42578125" style="524" bestFit="1" customWidth="1"/>
    <col min="11297" max="11300" width="0" style="524" hidden="1" customWidth="1"/>
    <col min="11301" max="11301" width="16.7109375" style="524" bestFit="1" customWidth="1"/>
    <col min="11302" max="11305" width="0" style="524" hidden="1" customWidth="1"/>
    <col min="11306" max="11306" width="16.7109375" style="524" bestFit="1" customWidth="1"/>
    <col min="11307" max="11307" width="22.42578125" style="524" customWidth="1"/>
    <col min="11308" max="11308" width="11.5703125" style="524" bestFit="1" customWidth="1"/>
    <col min="11309" max="11309" width="18.140625" style="524" bestFit="1" customWidth="1"/>
    <col min="11310" max="11310" width="19.42578125" style="524" bestFit="1" customWidth="1"/>
    <col min="11311" max="11314" width="0" style="524" hidden="1" customWidth="1"/>
    <col min="11315" max="11315" width="17.42578125" style="524" bestFit="1" customWidth="1"/>
    <col min="11316" max="11319" width="0" style="524" hidden="1" customWidth="1"/>
    <col min="11320" max="11320" width="16.7109375" style="524" bestFit="1" customWidth="1"/>
    <col min="11321" max="11520" width="11.42578125" style="524"/>
    <col min="11521" max="11521" width="2.85546875" style="524" customWidth="1"/>
    <col min="11522" max="11522" width="17.85546875" style="524" customWidth="1"/>
    <col min="11523" max="11526" width="13.5703125" style="524" customWidth="1"/>
    <col min="11527" max="11527" width="18" style="524" customWidth="1"/>
    <col min="11528" max="11528" width="16.5703125" style="524" customWidth="1"/>
    <col min="11529" max="11529" width="13.28515625" style="524" customWidth="1"/>
    <col min="11530" max="11530" width="19.85546875" style="524" customWidth="1"/>
    <col min="11531" max="11531" width="31.28515625" style="524" customWidth="1"/>
    <col min="11532" max="11533" width="16.7109375" style="524" customWidth="1"/>
    <col min="11534" max="11534" width="13.7109375" style="524" customWidth="1"/>
    <col min="11535" max="11535" width="18" style="524" customWidth="1"/>
    <col min="11536" max="11536" width="16.28515625" style="524" customWidth="1"/>
    <col min="11537" max="11537" width="22" style="524" customWidth="1"/>
    <col min="11538" max="11538" width="19.140625" style="524" bestFit="1" customWidth="1"/>
    <col min="11539" max="11539" width="8.5703125" style="524" customWidth="1"/>
    <col min="11540" max="11542" width="11.42578125" style="524" customWidth="1"/>
    <col min="11543" max="11543" width="14.7109375" style="524" customWidth="1"/>
    <col min="11544" max="11544" width="10" style="524" customWidth="1"/>
    <col min="11545" max="11547" width="0" style="524" hidden="1" customWidth="1"/>
    <col min="11548" max="11549" width="17" style="524" customWidth="1"/>
    <col min="11550" max="11550" width="11.5703125" style="524" bestFit="1" customWidth="1"/>
    <col min="11551" max="11551" width="18.140625" style="524" bestFit="1" customWidth="1"/>
    <col min="11552" max="11552" width="19.42578125" style="524" bestFit="1" customWidth="1"/>
    <col min="11553" max="11556" width="0" style="524" hidden="1" customWidth="1"/>
    <col min="11557" max="11557" width="16.7109375" style="524" bestFit="1" customWidth="1"/>
    <col min="11558" max="11561" width="0" style="524" hidden="1" customWidth="1"/>
    <col min="11562" max="11562" width="16.7109375" style="524" bestFit="1" customWidth="1"/>
    <col min="11563" max="11563" width="22.42578125" style="524" customWidth="1"/>
    <col min="11564" max="11564" width="11.5703125" style="524" bestFit="1" customWidth="1"/>
    <col min="11565" max="11565" width="18.140625" style="524" bestFit="1" customWidth="1"/>
    <col min="11566" max="11566" width="19.42578125" style="524" bestFit="1" customWidth="1"/>
    <col min="11567" max="11570" width="0" style="524" hidden="1" customWidth="1"/>
    <col min="11571" max="11571" width="17.42578125" style="524" bestFit="1" customWidth="1"/>
    <col min="11572" max="11575" width="0" style="524" hidden="1" customWidth="1"/>
    <col min="11576" max="11576" width="16.7109375" style="524" bestFit="1" customWidth="1"/>
    <col min="11577" max="11776" width="11.42578125" style="524"/>
    <col min="11777" max="11777" width="2.85546875" style="524" customWidth="1"/>
    <col min="11778" max="11778" width="17.85546875" style="524" customWidth="1"/>
    <col min="11779" max="11782" width="13.5703125" style="524" customWidth="1"/>
    <col min="11783" max="11783" width="18" style="524" customWidth="1"/>
    <col min="11784" max="11784" width="16.5703125" style="524" customWidth="1"/>
    <col min="11785" max="11785" width="13.28515625" style="524" customWidth="1"/>
    <col min="11786" max="11786" width="19.85546875" style="524" customWidth="1"/>
    <col min="11787" max="11787" width="31.28515625" style="524" customWidth="1"/>
    <col min="11788" max="11789" width="16.7109375" style="524" customWidth="1"/>
    <col min="11790" max="11790" width="13.7109375" style="524" customWidth="1"/>
    <col min="11791" max="11791" width="18" style="524" customWidth="1"/>
    <col min="11792" max="11792" width="16.28515625" style="524" customWidth="1"/>
    <col min="11793" max="11793" width="22" style="524" customWidth="1"/>
    <col min="11794" max="11794" width="19.140625" style="524" bestFit="1" customWidth="1"/>
    <col min="11795" max="11795" width="8.5703125" style="524" customWidth="1"/>
    <col min="11796" max="11798" width="11.42578125" style="524" customWidth="1"/>
    <col min="11799" max="11799" width="14.7109375" style="524" customWidth="1"/>
    <col min="11800" max="11800" width="10" style="524" customWidth="1"/>
    <col min="11801" max="11803" width="0" style="524" hidden="1" customWidth="1"/>
    <col min="11804" max="11805" width="17" style="524" customWidth="1"/>
    <col min="11806" max="11806" width="11.5703125" style="524" bestFit="1" customWidth="1"/>
    <col min="11807" max="11807" width="18.140625" style="524" bestFit="1" customWidth="1"/>
    <col min="11808" max="11808" width="19.42578125" style="524" bestFit="1" customWidth="1"/>
    <col min="11809" max="11812" width="0" style="524" hidden="1" customWidth="1"/>
    <col min="11813" max="11813" width="16.7109375" style="524" bestFit="1" customWidth="1"/>
    <col min="11814" max="11817" width="0" style="524" hidden="1" customWidth="1"/>
    <col min="11818" max="11818" width="16.7109375" style="524" bestFit="1" customWidth="1"/>
    <col min="11819" max="11819" width="22.42578125" style="524" customWidth="1"/>
    <col min="11820" max="11820" width="11.5703125" style="524" bestFit="1" customWidth="1"/>
    <col min="11821" max="11821" width="18.140625" style="524" bestFit="1" customWidth="1"/>
    <col min="11822" max="11822" width="19.42578125" style="524" bestFit="1" customWidth="1"/>
    <col min="11823" max="11826" width="0" style="524" hidden="1" customWidth="1"/>
    <col min="11827" max="11827" width="17.42578125" style="524" bestFit="1" customWidth="1"/>
    <col min="11828" max="11831" width="0" style="524" hidden="1" customWidth="1"/>
    <col min="11832" max="11832" width="16.7109375" style="524" bestFit="1" customWidth="1"/>
    <col min="11833" max="12032" width="11.42578125" style="524"/>
    <col min="12033" max="12033" width="2.85546875" style="524" customWidth="1"/>
    <col min="12034" max="12034" width="17.85546875" style="524" customWidth="1"/>
    <col min="12035" max="12038" width="13.5703125" style="524" customWidth="1"/>
    <col min="12039" max="12039" width="18" style="524" customWidth="1"/>
    <col min="12040" max="12040" width="16.5703125" style="524" customWidth="1"/>
    <col min="12041" max="12041" width="13.28515625" style="524" customWidth="1"/>
    <col min="12042" max="12042" width="19.85546875" style="524" customWidth="1"/>
    <col min="12043" max="12043" width="31.28515625" style="524" customWidth="1"/>
    <col min="12044" max="12045" width="16.7109375" style="524" customWidth="1"/>
    <col min="12046" max="12046" width="13.7109375" style="524" customWidth="1"/>
    <col min="12047" max="12047" width="18" style="524" customWidth="1"/>
    <col min="12048" max="12048" width="16.28515625" style="524" customWidth="1"/>
    <col min="12049" max="12049" width="22" style="524" customWidth="1"/>
    <col min="12050" max="12050" width="19.140625" style="524" bestFit="1" customWidth="1"/>
    <col min="12051" max="12051" width="8.5703125" style="524" customWidth="1"/>
    <col min="12052" max="12054" width="11.42578125" style="524" customWidth="1"/>
    <col min="12055" max="12055" width="14.7109375" style="524" customWidth="1"/>
    <col min="12056" max="12056" width="10" style="524" customWidth="1"/>
    <col min="12057" max="12059" width="0" style="524" hidden="1" customWidth="1"/>
    <col min="12060" max="12061" width="17" style="524" customWidth="1"/>
    <col min="12062" max="12062" width="11.5703125" style="524" bestFit="1" customWidth="1"/>
    <col min="12063" max="12063" width="18.140625" style="524" bestFit="1" customWidth="1"/>
    <col min="12064" max="12064" width="19.42578125" style="524" bestFit="1" customWidth="1"/>
    <col min="12065" max="12068" width="0" style="524" hidden="1" customWidth="1"/>
    <col min="12069" max="12069" width="16.7109375" style="524" bestFit="1" customWidth="1"/>
    <col min="12070" max="12073" width="0" style="524" hidden="1" customWidth="1"/>
    <col min="12074" max="12074" width="16.7109375" style="524" bestFit="1" customWidth="1"/>
    <col min="12075" max="12075" width="22.42578125" style="524" customWidth="1"/>
    <col min="12076" max="12076" width="11.5703125" style="524" bestFit="1" customWidth="1"/>
    <col min="12077" max="12077" width="18.140625" style="524" bestFit="1" customWidth="1"/>
    <col min="12078" max="12078" width="19.42578125" style="524" bestFit="1" customWidth="1"/>
    <col min="12079" max="12082" width="0" style="524" hidden="1" customWidth="1"/>
    <col min="12083" max="12083" width="17.42578125" style="524" bestFit="1" customWidth="1"/>
    <col min="12084" max="12087" width="0" style="524" hidden="1" customWidth="1"/>
    <col min="12088" max="12088" width="16.7109375" style="524" bestFit="1" customWidth="1"/>
    <col min="12089" max="12288" width="11.42578125" style="524"/>
    <col min="12289" max="12289" width="2.85546875" style="524" customWidth="1"/>
    <col min="12290" max="12290" width="17.85546875" style="524" customWidth="1"/>
    <col min="12291" max="12294" width="13.5703125" style="524" customWidth="1"/>
    <col min="12295" max="12295" width="18" style="524" customWidth="1"/>
    <col min="12296" max="12296" width="16.5703125" style="524" customWidth="1"/>
    <col min="12297" max="12297" width="13.28515625" style="524" customWidth="1"/>
    <col min="12298" max="12298" width="19.85546875" style="524" customWidth="1"/>
    <col min="12299" max="12299" width="31.28515625" style="524" customWidth="1"/>
    <col min="12300" max="12301" width="16.7109375" style="524" customWidth="1"/>
    <col min="12302" max="12302" width="13.7109375" style="524" customWidth="1"/>
    <col min="12303" max="12303" width="18" style="524" customWidth="1"/>
    <col min="12304" max="12304" width="16.28515625" style="524" customWidth="1"/>
    <col min="12305" max="12305" width="22" style="524" customWidth="1"/>
    <col min="12306" max="12306" width="19.140625" style="524" bestFit="1" customWidth="1"/>
    <col min="12307" max="12307" width="8.5703125" style="524" customWidth="1"/>
    <col min="12308" max="12310" width="11.42578125" style="524" customWidth="1"/>
    <col min="12311" max="12311" width="14.7109375" style="524" customWidth="1"/>
    <col min="12312" max="12312" width="10" style="524" customWidth="1"/>
    <col min="12313" max="12315" width="0" style="524" hidden="1" customWidth="1"/>
    <col min="12316" max="12317" width="17" style="524" customWidth="1"/>
    <col min="12318" max="12318" width="11.5703125" style="524" bestFit="1" customWidth="1"/>
    <col min="12319" max="12319" width="18.140625" style="524" bestFit="1" customWidth="1"/>
    <col min="12320" max="12320" width="19.42578125" style="524" bestFit="1" customWidth="1"/>
    <col min="12321" max="12324" width="0" style="524" hidden="1" customWidth="1"/>
    <col min="12325" max="12325" width="16.7109375" style="524" bestFit="1" customWidth="1"/>
    <col min="12326" max="12329" width="0" style="524" hidden="1" customWidth="1"/>
    <col min="12330" max="12330" width="16.7109375" style="524" bestFit="1" customWidth="1"/>
    <col min="12331" max="12331" width="22.42578125" style="524" customWidth="1"/>
    <col min="12332" max="12332" width="11.5703125" style="524" bestFit="1" customWidth="1"/>
    <col min="12333" max="12333" width="18.140625" style="524" bestFit="1" customWidth="1"/>
    <col min="12334" max="12334" width="19.42578125" style="524" bestFit="1" customWidth="1"/>
    <col min="12335" max="12338" width="0" style="524" hidden="1" customWidth="1"/>
    <col min="12339" max="12339" width="17.42578125" style="524" bestFit="1" customWidth="1"/>
    <col min="12340" max="12343" width="0" style="524" hidden="1" customWidth="1"/>
    <col min="12344" max="12344" width="16.7109375" style="524" bestFit="1" customWidth="1"/>
    <col min="12345" max="12544" width="11.42578125" style="524"/>
    <col min="12545" max="12545" width="2.85546875" style="524" customWidth="1"/>
    <col min="12546" max="12546" width="17.85546875" style="524" customWidth="1"/>
    <col min="12547" max="12550" width="13.5703125" style="524" customWidth="1"/>
    <col min="12551" max="12551" width="18" style="524" customWidth="1"/>
    <col min="12552" max="12552" width="16.5703125" style="524" customWidth="1"/>
    <col min="12553" max="12553" width="13.28515625" style="524" customWidth="1"/>
    <col min="12554" max="12554" width="19.85546875" style="524" customWidth="1"/>
    <col min="12555" max="12555" width="31.28515625" style="524" customWidth="1"/>
    <col min="12556" max="12557" width="16.7109375" style="524" customWidth="1"/>
    <col min="12558" max="12558" width="13.7109375" style="524" customWidth="1"/>
    <col min="12559" max="12559" width="18" style="524" customWidth="1"/>
    <col min="12560" max="12560" width="16.28515625" style="524" customWidth="1"/>
    <col min="12561" max="12561" width="22" style="524" customWidth="1"/>
    <col min="12562" max="12562" width="19.140625" style="524" bestFit="1" customWidth="1"/>
    <col min="12563" max="12563" width="8.5703125" style="524" customWidth="1"/>
    <col min="12564" max="12566" width="11.42578125" style="524" customWidth="1"/>
    <col min="12567" max="12567" width="14.7109375" style="524" customWidth="1"/>
    <col min="12568" max="12568" width="10" style="524" customWidth="1"/>
    <col min="12569" max="12571" width="0" style="524" hidden="1" customWidth="1"/>
    <col min="12572" max="12573" width="17" style="524" customWidth="1"/>
    <col min="12574" max="12574" width="11.5703125" style="524" bestFit="1" customWidth="1"/>
    <col min="12575" max="12575" width="18.140625" style="524" bestFit="1" customWidth="1"/>
    <col min="12576" max="12576" width="19.42578125" style="524" bestFit="1" customWidth="1"/>
    <col min="12577" max="12580" width="0" style="524" hidden="1" customWidth="1"/>
    <col min="12581" max="12581" width="16.7109375" style="524" bestFit="1" customWidth="1"/>
    <col min="12582" max="12585" width="0" style="524" hidden="1" customWidth="1"/>
    <col min="12586" max="12586" width="16.7109375" style="524" bestFit="1" customWidth="1"/>
    <col min="12587" max="12587" width="22.42578125" style="524" customWidth="1"/>
    <col min="12588" max="12588" width="11.5703125" style="524" bestFit="1" customWidth="1"/>
    <col min="12589" max="12589" width="18.140625" style="524" bestFit="1" customWidth="1"/>
    <col min="12590" max="12590" width="19.42578125" style="524" bestFit="1" customWidth="1"/>
    <col min="12591" max="12594" width="0" style="524" hidden="1" customWidth="1"/>
    <col min="12595" max="12595" width="17.42578125" style="524" bestFit="1" customWidth="1"/>
    <col min="12596" max="12599" width="0" style="524" hidden="1" customWidth="1"/>
    <col min="12600" max="12600" width="16.7109375" style="524" bestFit="1" customWidth="1"/>
    <col min="12601" max="12800" width="11.42578125" style="524"/>
    <col min="12801" max="12801" width="2.85546875" style="524" customWidth="1"/>
    <col min="12802" max="12802" width="17.85546875" style="524" customWidth="1"/>
    <col min="12803" max="12806" width="13.5703125" style="524" customWidth="1"/>
    <col min="12807" max="12807" width="18" style="524" customWidth="1"/>
    <col min="12808" max="12808" width="16.5703125" style="524" customWidth="1"/>
    <col min="12809" max="12809" width="13.28515625" style="524" customWidth="1"/>
    <col min="12810" max="12810" width="19.85546875" style="524" customWidth="1"/>
    <col min="12811" max="12811" width="31.28515625" style="524" customWidth="1"/>
    <col min="12812" max="12813" width="16.7109375" style="524" customWidth="1"/>
    <col min="12814" max="12814" width="13.7109375" style="524" customWidth="1"/>
    <col min="12815" max="12815" width="18" style="524" customWidth="1"/>
    <col min="12816" max="12816" width="16.28515625" style="524" customWidth="1"/>
    <col min="12817" max="12817" width="22" style="524" customWidth="1"/>
    <col min="12818" max="12818" width="19.140625" style="524" bestFit="1" customWidth="1"/>
    <col min="12819" max="12819" width="8.5703125" style="524" customWidth="1"/>
    <col min="12820" max="12822" width="11.42578125" style="524" customWidth="1"/>
    <col min="12823" max="12823" width="14.7109375" style="524" customWidth="1"/>
    <col min="12824" max="12824" width="10" style="524" customWidth="1"/>
    <col min="12825" max="12827" width="0" style="524" hidden="1" customWidth="1"/>
    <col min="12828" max="12829" width="17" style="524" customWidth="1"/>
    <col min="12830" max="12830" width="11.5703125" style="524" bestFit="1" customWidth="1"/>
    <col min="12831" max="12831" width="18.140625" style="524" bestFit="1" customWidth="1"/>
    <col min="12832" max="12832" width="19.42578125" style="524" bestFit="1" customWidth="1"/>
    <col min="12833" max="12836" width="0" style="524" hidden="1" customWidth="1"/>
    <col min="12837" max="12837" width="16.7109375" style="524" bestFit="1" customWidth="1"/>
    <col min="12838" max="12841" width="0" style="524" hidden="1" customWidth="1"/>
    <col min="12842" max="12842" width="16.7109375" style="524" bestFit="1" customWidth="1"/>
    <col min="12843" max="12843" width="22.42578125" style="524" customWidth="1"/>
    <col min="12844" max="12844" width="11.5703125" style="524" bestFit="1" customWidth="1"/>
    <col min="12845" max="12845" width="18.140625" style="524" bestFit="1" customWidth="1"/>
    <col min="12846" max="12846" width="19.42578125" style="524" bestFit="1" customWidth="1"/>
    <col min="12847" max="12850" width="0" style="524" hidden="1" customWidth="1"/>
    <col min="12851" max="12851" width="17.42578125" style="524" bestFit="1" customWidth="1"/>
    <col min="12852" max="12855" width="0" style="524" hidden="1" customWidth="1"/>
    <col min="12856" max="12856" width="16.7109375" style="524" bestFit="1" customWidth="1"/>
    <col min="12857" max="13056" width="11.42578125" style="524"/>
    <col min="13057" max="13057" width="2.85546875" style="524" customWidth="1"/>
    <col min="13058" max="13058" width="17.85546875" style="524" customWidth="1"/>
    <col min="13059" max="13062" width="13.5703125" style="524" customWidth="1"/>
    <col min="13063" max="13063" width="18" style="524" customWidth="1"/>
    <col min="13064" max="13064" width="16.5703125" style="524" customWidth="1"/>
    <col min="13065" max="13065" width="13.28515625" style="524" customWidth="1"/>
    <col min="13066" max="13066" width="19.85546875" style="524" customWidth="1"/>
    <col min="13067" max="13067" width="31.28515625" style="524" customWidth="1"/>
    <col min="13068" max="13069" width="16.7109375" style="524" customWidth="1"/>
    <col min="13070" max="13070" width="13.7109375" style="524" customWidth="1"/>
    <col min="13071" max="13071" width="18" style="524" customWidth="1"/>
    <col min="13072" max="13072" width="16.28515625" style="524" customWidth="1"/>
    <col min="13073" max="13073" width="22" style="524" customWidth="1"/>
    <col min="13074" max="13074" width="19.140625" style="524" bestFit="1" customWidth="1"/>
    <col min="13075" max="13075" width="8.5703125" style="524" customWidth="1"/>
    <col min="13076" max="13078" width="11.42578125" style="524" customWidth="1"/>
    <col min="13079" max="13079" width="14.7109375" style="524" customWidth="1"/>
    <col min="13080" max="13080" width="10" style="524" customWidth="1"/>
    <col min="13081" max="13083" width="0" style="524" hidden="1" customWidth="1"/>
    <col min="13084" max="13085" width="17" style="524" customWidth="1"/>
    <col min="13086" max="13086" width="11.5703125" style="524" bestFit="1" customWidth="1"/>
    <col min="13087" max="13087" width="18.140625" style="524" bestFit="1" customWidth="1"/>
    <col min="13088" max="13088" width="19.42578125" style="524" bestFit="1" customWidth="1"/>
    <col min="13089" max="13092" width="0" style="524" hidden="1" customWidth="1"/>
    <col min="13093" max="13093" width="16.7109375" style="524" bestFit="1" customWidth="1"/>
    <col min="13094" max="13097" width="0" style="524" hidden="1" customWidth="1"/>
    <col min="13098" max="13098" width="16.7109375" style="524" bestFit="1" customWidth="1"/>
    <col min="13099" max="13099" width="22.42578125" style="524" customWidth="1"/>
    <col min="13100" max="13100" width="11.5703125" style="524" bestFit="1" customWidth="1"/>
    <col min="13101" max="13101" width="18.140625" style="524" bestFit="1" customWidth="1"/>
    <col min="13102" max="13102" width="19.42578125" style="524" bestFit="1" customWidth="1"/>
    <col min="13103" max="13106" width="0" style="524" hidden="1" customWidth="1"/>
    <col min="13107" max="13107" width="17.42578125" style="524" bestFit="1" customWidth="1"/>
    <col min="13108" max="13111" width="0" style="524" hidden="1" customWidth="1"/>
    <col min="13112" max="13112" width="16.7109375" style="524" bestFit="1" customWidth="1"/>
    <col min="13113" max="13312" width="11.42578125" style="524"/>
    <col min="13313" max="13313" width="2.85546875" style="524" customWidth="1"/>
    <col min="13314" max="13314" width="17.85546875" style="524" customWidth="1"/>
    <col min="13315" max="13318" width="13.5703125" style="524" customWidth="1"/>
    <col min="13319" max="13319" width="18" style="524" customWidth="1"/>
    <col min="13320" max="13320" width="16.5703125" style="524" customWidth="1"/>
    <col min="13321" max="13321" width="13.28515625" style="524" customWidth="1"/>
    <col min="13322" max="13322" width="19.85546875" style="524" customWidth="1"/>
    <col min="13323" max="13323" width="31.28515625" style="524" customWidth="1"/>
    <col min="13324" max="13325" width="16.7109375" style="524" customWidth="1"/>
    <col min="13326" max="13326" width="13.7109375" style="524" customWidth="1"/>
    <col min="13327" max="13327" width="18" style="524" customWidth="1"/>
    <col min="13328" max="13328" width="16.28515625" style="524" customWidth="1"/>
    <col min="13329" max="13329" width="22" style="524" customWidth="1"/>
    <col min="13330" max="13330" width="19.140625" style="524" bestFit="1" customWidth="1"/>
    <col min="13331" max="13331" width="8.5703125" style="524" customWidth="1"/>
    <col min="13332" max="13334" width="11.42578125" style="524" customWidth="1"/>
    <col min="13335" max="13335" width="14.7109375" style="524" customWidth="1"/>
    <col min="13336" max="13336" width="10" style="524" customWidth="1"/>
    <col min="13337" max="13339" width="0" style="524" hidden="1" customWidth="1"/>
    <col min="13340" max="13341" width="17" style="524" customWidth="1"/>
    <col min="13342" max="13342" width="11.5703125" style="524" bestFit="1" customWidth="1"/>
    <col min="13343" max="13343" width="18.140625" style="524" bestFit="1" customWidth="1"/>
    <col min="13344" max="13344" width="19.42578125" style="524" bestFit="1" customWidth="1"/>
    <col min="13345" max="13348" width="0" style="524" hidden="1" customWidth="1"/>
    <col min="13349" max="13349" width="16.7109375" style="524" bestFit="1" customWidth="1"/>
    <col min="13350" max="13353" width="0" style="524" hidden="1" customWidth="1"/>
    <col min="13354" max="13354" width="16.7109375" style="524" bestFit="1" customWidth="1"/>
    <col min="13355" max="13355" width="22.42578125" style="524" customWidth="1"/>
    <col min="13356" max="13356" width="11.5703125" style="524" bestFit="1" customWidth="1"/>
    <col min="13357" max="13357" width="18.140625" style="524" bestFit="1" customWidth="1"/>
    <col min="13358" max="13358" width="19.42578125" style="524" bestFit="1" customWidth="1"/>
    <col min="13359" max="13362" width="0" style="524" hidden="1" customWidth="1"/>
    <col min="13363" max="13363" width="17.42578125" style="524" bestFit="1" customWidth="1"/>
    <col min="13364" max="13367" width="0" style="524" hidden="1" customWidth="1"/>
    <col min="13368" max="13368" width="16.7109375" style="524" bestFit="1" customWidth="1"/>
    <col min="13369" max="13568" width="11.42578125" style="524"/>
    <col min="13569" max="13569" width="2.85546875" style="524" customWidth="1"/>
    <col min="13570" max="13570" width="17.85546875" style="524" customWidth="1"/>
    <col min="13571" max="13574" width="13.5703125" style="524" customWidth="1"/>
    <col min="13575" max="13575" width="18" style="524" customWidth="1"/>
    <col min="13576" max="13576" width="16.5703125" style="524" customWidth="1"/>
    <col min="13577" max="13577" width="13.28515625" style="524" customWidth="1"/>
    <col min="13578" max="13578" width="19.85546875" style="524" customWidth="1"/>
    <col min="13579" max="13579" width="31.28515625" style="524" customWidth="1"/>
    <col min="13580" max="13581" width="16.7109375" style="524" customWidth="1"/>
    <col min="13582" max="13582" width="13.7109375" style="524" customWidth="1"/>
    <col min="13583" max="13583" width="18" style="524" customWidth="1"/>
    <col min="13584" max="13584" width="16.28515625" style="524" customWidth="1"/>
    <col min="13585" max="13585" width="22" style="524" customWidth="1"/>
    <col min="13586" max="13586" width="19.140625" style="524" bestFit="1" customWidth="1"/>
    <col min="13587" max="13587" width="8.5703125" style="524" customWidth="1"/>
    <col min="13588" max="13590" width="11.42578125" style="524" customWidth="1"/>
    <col min="13591" max="13591" width="14.7109375" style="524" customWidth="1"/>
    <col min="13592" max="13592" width="10" style="524" customWidth="1"/>
    <col min="13593" max="13595" width="0" style="524" hidden="1" customWidth="1"/>
    <col min="13596" max="13597" width="17" style="524" customWidth="1"/>
    <col min="13598" max="13598" width="11.5703125" style="524" bestFit="1" customWidth="1"/>
    <col min="13599" max="13599" width="18.140625" style="524" bestFit="1" customWidth="1"/>
    <col min="13600" max="13600" width="19.42578125" style="524" bestFit="1" customWidth="1"/>
    <col min="13601" max="13604" width="0" style="524" hidden="1" customWidth="1"/>
    <col min="13605" max="13605" width="16.7109375" style="524" bestFit="1" customWidth="1"/>
    <col min="13606" max="13609" width="0" style="524" hidden="1" customWidth="1"/>
    <col min="13610" max="13610" width="16.7109375" style="524" bestFit="1" customWidth="1"/>
    <col min="13611" max="13611" width="22.42578125" style="524" customWidth="1"/>
    <col min="13612" max="13612" width="11.5703125" style="524" bestFit="1" customWidth="1"/>
    <col min="13613" max="13613" width="18.140625" style="524" bestFit="1" customWidth="1"/>
    <col min="13614" max="13614" width="19.42578125" style="524" bestFit="1" customWidth="1"/>
    <col min="13615" max="13618" width="0" style="524" hidden="1" customWidth="1"/>
    <col min="13619" max="13619" width="17.42578125" style="524" bestFit="1" customWidth="1"/>
    <col min="13620" max="13623" width="0" style="524" hidden="1" customWidth="1"/>
    <col min="13624" max="13624" width="16.7109375" style="524" bestFit="1" customWidth="1"/>
    <col min="13625" max="13824" width="11.42578125" style="524"/>
    <col min="13825" max="13825" width="2.85546875" style="524" customWidth="1"/>
    <col min="13826" max="13826" width="17.85546875" style="524" customWidth="1"/>
    <col min="13827" max="13830" width="13.5703125" style="524" customWidth="1"/>
    <col min="13831" max="13831" width="18" style="524" customWidth="1"/>
    <col min="13832" max="13832" width="16.5703125" style="524" customWidth="1"/>
    <col min="13833" max="13833" width="13.28515625" style="524" customWidth="1"/>
    <col min="13834" max="13834" width="19.85546875" style="524" customWidth="1"/>
    <col min="13835" max="13835" width="31.28515625" style="524" customWidth="1"/>
    <col min="13836" max="13837" width="16.7109375" style="524" customWidth="1"/>
    <col min="13838" max="13838" width="13.7109375" style="524" customWidth="1"/>
    <col min="13839" max="13839" width="18" style="524" customWidth="1"/>
    <col min="13840" max="13840" width="16.28515625" style="524" customWidth="1"/>
    <col min="13841" max="13841" width="22" style="524" customWidth="1"/>
    <col min="13842" max="13842" width="19.140625" style="524" bestFit="1" customWidth="1"/>
    <col min="13843" max="13843" width="8.5703125" style="524" customWidth="1"/>
    <col min="13844" max="13846" width="11.42578125" style="524" customWidth="1"/>
    <col min="13847" max="13847" width="14.7109375" style="524" customWidth="1"/>
    <col min="13848" max="13848" width="10" style="524" customWidth="1"/>
    <col min="13849" max="13851" width="0" style="524" hidden="1" customWidth="1"/>
    <col min="13852" max="13853" width="17" style="524" customWidth="1"/>
    <col min="13854" max="13854" width="11.5703125" style="524" bestFit="1" customWidth="1"/>
    <col min="13855" max="13855" width="18.140625" style="524" bestFit="1" customWidth="1"/>
    <col min="13856" max="13856" width="19.42578125" style="524" bestFit="1" customWidth="1"/>
    <col min="13857" max="13860" width="0" style="524" hidden="1" customWidth="1"/>
    <col min="13861" max="13861" width="16.7109375" style="524" bestFit="1" customWidth="1"/>
    <col min="13862" max="13865" width="0" style="524" hidden="1" customWidth="1"/>
    <col min="13866" max="13866" width="16.7109375" style="524" bestFit="1" customWidth="1"/>
    <col min="13867" max="13867" width="22.42578125" style="524" customWidth="1"/>
    <col min="13868" max="13868" width="11.5703125" style="524" bestFit="1" customWidth="1"/>
    <col min="13869" max="13869" width="18.140625" style="524" bestFit="1" customWidth="1"/>
    <col min="13870" max="13870" width="19.42578125" style="524" bestFit="1" customWidth="1"/>
    <col min="13871" max="13874" width="0" style="524" hidden="1" customWidth="1"/>
    <col min="13875" max="13875" width="17.42578125" style="524" bestFit="1" customWidth="1"/>
    <col min="13876" max="13879" width="0" style="524" hidden="1" customWidth="1"/>
    <col min="13880" max="13880" width="16.7109375" style="524" bestFit="1" customWidth="1"/>
    <col min="13881" max="14080" width="11.42578125" style="524"/>
    <col min="14081" max="14081" width="2.85546875" style="524" customWidth="1"/>
    <col min="14082" max="14082" width="17.85546875" style="524" customWidth="1"/>
    <col min="14083" max="14086" width="13.5703125" style="524" customWidth="1"/>
    <col min="14087" max="14087" width="18" style="524" customWidth="1"/>
    <col min="14088" max="14088" width="16.5703125" style="524" customWidth="1"/>
    <col min="14089" max="14089" width="13.28515625" style="524" customWidth="1"/>
    <col min="14090" max="14090" width="19.85546875" style="524" customWidth="1"/>
    <col min="14091" max="14091" width="31.28515625" style="524" customWidth="1"/>
    <col min="14092" max="14093" width="16.7109375" style="524" customWidth="1"/>
    <col min="14094" max="14094" width="13.7109375" style="524" customWidth="1"/>
    <col min="14095" max="14095" width="18" style="524" customWidth="1"/>
    <col min="14096" max="14096" width="16.28515625" style="524" customWidth="1"/>
    <col min="14097" max="14097" width="22" style="524" customWidth="1"/>
    <col min="14098" max="14098" width="19.140625" style="524" bestFit="1" customWidth="1"/>
    <col min="14099" max="14099" width="8.5703125" style="524" customWidth="1"/>
    <col min="14100" max="14102" width="11.42578125" style="524" customWidth="1"/>
    <col min="14103" max="14103" width="14.7109375" style="524" customWidth="1"/>
    <col min="14104" max="14104" width="10" style="524" customWidth="1"/>
    <col min="14105" max="14107" width="0" style="524" hidden="1" customWidth="1"/>
    <col min="14108" max="14109" width="17" style="524" customWidth="1"/>
    <col min="14110" max="14110" width="11.5703125" style="524" bestFit="1" customWidth="1"/>
    <col min="14111" max="14111" width="18.140625" style="524" bestFit="1" customWidth="1"/>
    <col min="14112" max="14112" width="19.42578125" style="524" bestFit="1" customWidth="1"/>
    <col min="14113" max="14116" width="0" style="524" hidden="1" customWidth="1"/>
    <col min="14117" max="14117" width="16.7109375" style="524" bestFit="1" customWidth="1"/>
    <col min="14118" max="14121" width="0" style="524" hidden="1" customWidth="1"/>
    <col min="14122" max="14122" width="16.7109375" style="524" bestFit="1" customWidth="1"/>
    <col min="14123" max="14123" width="22.42578125" style="524" customWidth="1"/>
    <col min="14124" max="14124" width="11.5703125" style="524" bestFit="1" customWidth="1"/>
    <col min="14125" max="14125" width="18.140625" style="524" bestFit="1" customWidth="1"/>
    <col min="14126" max="14126" width="19.42578125" style="524" bestFit="1" customWidth="1"/>
    <col min="14127" max="14130" width="0" style="524" hidden="1" customWidth="1"/>
    <col min="14131" max="14131" width="17.42578125" style="524" bestFit="1" customWidth="1"/>
    <col min="14132" max="14135" width="0" style="524" hidden="1" customWidth="1"/>
    <col min="14136" max="14136" width="16.7109375" style="524" bestFit="1" customWidth="1"/>
    <col min="14137" max="14336" width="11.42578125" style="524"/>
    <col min="14337" max="14337" width="2.85546875" style="524" customWidth="1"/>
    <col min="14338" max="14338" width="17.85546875" style="524" customWidth="1"/>
    <col min="14339" max="14342" width="13.5703125" style="524" customWidth="1"/>
    <col min="14343" max="14343" width="18" style="524" customWidth="1"/>
    <col min="14344" max="14344" width="16.5703125" style="524" customWidth="1"/>
    <col min="14345" max="14345" width="13.28515625" style="524" customWidth="1"/>
    <col min="14346" max="14346" width="19.85546875" style="524" customWidth="1"/>
    <col min="14347" max="14347" width="31.28515625" style="524" customWidth="1"/>
    <col min="14348" max="14349" width="16.7109375" style="524" customWidth="1"/>
    <col min="14350" max="14350" width="13.7109375" style="524" customWidth="1"/>
    <col min="14351" max="14351" width="18" style="524" customWidth="1"/>
    <col min="14352" max="14352" width="16.28515625" style="524" customWidth="1"/>
    <col min="14353" max="14353" width="22" style="524" customWidth="1"/>
    <col min="14354" max="14354" width="19.140625" style="524" bestFit="1" customWidth="1"/>
    <col min="14355" max="14355" width="8.5703125" style="524" customWidth="1"/>
    <col min="14356" max="14358" width="11.42578125" style="524" customWidth="1"/>
    <col min="14359" max="14359" width="14.7109375" style="524" customWidth="1"/>
    <col min="14360" max="14360" width="10" style="524" customWidth="1"/>
    <col min="14361" max="14363" width="0" style="524" hidden="1" customWidth="1"/>
    <col min="14364" max="14365" width="17" style="524" customWidth="1"/>
    <col min="14366" max="14366" width="11.5703125" style="524" bestFit="1" customWidth="1"/>
    <col min="14367" max="14367" width="18.140625" style="524" bestFit="1" customWidth="1"/>
    <col min="14368" max="14368" width="19.42578125" style="524" bestFit="1" customWidth="1"/>
    <col min="14369" max="14372" width="0" style="524" hidden="1" customWidth="1"/>
    <col min="14373" max="14373" width="16.7109375" style="524" bestFit="1" customWidth="1"/>
    <col min="14374" max="14377" width="0" style="524" hidden="1" customWidth="1"/>
    <col min="14378" max="14378" width="16.7109375" style="524" bestFit="1" customWidth="1"/>
    <col min="14379" max="14379" width="22.42578125" style="524" customWidth="1"/>
    <col min="14380" max="14380" width="11.5703125" style="524" bestFit="1" customWidth="1"/>
    <col min="14381" max="14381" width="18.140625" style="524" bestFit="1" customWidth="1"/>
    <col min="14382" max="14382" width="19.42578125" style="524" bestFit="1" customWidth="1"/>
    <col min="14383" max="14386" width="0" style="524" hidden="1" customWidth="1"/>
    <col min="14387" max="14387" width="17.42578125" style="524" bestFit="1" customWidth="1"/>
    <col min="14388" max="14391" width="0" style="524" hidden="1" customWidth="1"/>
    <col min="14392" max="14392" width="16.7109375" style="524" bestFit="1" customWidth="1"/>
    <col min="14393" max="14592" width="11.42578125" style="524"/>
    <col min="14593" max="14593" width="2.85546875" style="524" customWidth="1"/>
    <col min="14594" max="14594" width="17.85546875" style="524" customWidth="1"/>
    <col min="14595" max="14598" width="13.5703125" style="524" customWidth="1"/>
    <col min="14599" max="14599" width="18" style="524" customWidth="1"/>
    <col min="14600" max="14600" width="16.5703125" style="524" customWidth="1"/>
    <col min="14601" max="14601" width="13.28515625" style="524" customWidth="1"/>
    <col min="14602" max="14602" width="19.85546875" style="524" customWidth="1"/>
    <col min="14603" max="14603" width="31.28515625" style="524" customWidth="1"/>
    <col min="14604" max="14605" width="16.7109375" style="524" customWidth="1"/>
    <col min="14606" max="14606" width="13.7109375" style="524" customWidth="1"/>
    <col min="14607" max="14607" width="18" style="524" customWidth="1"/>
    <col min="14608" max="14608" width="16.28515625" style="524" customWidth="1"/>
    <col min="14609" max="14609" width="22" style="524" customWidth="1"/>
    <col min="14610" max="14610" width="19.140625" style="524" bestFit="1" customWidth="1"/>
    <col min="14611" max="14611" width="8.5703125" style="524" customWidth="1"/>
    <col min="14612" max="14614" width="11.42578125" style="524" customWidth="1"/>
    <col min="14615" max="14615" width="14.7109375" style="524" customWidth="1"/>
    <col min="14616" max="14616" width="10" style="524" customWidth="1"/>
    <col min="14617" max="14619" width="0" style="524" hidden="1" customWidth="1"/>
    <col min="14620" max="14621" width="17" style="524" customWidth="1"/>
    <col min="14622" max="14622" width="11.5703125" style="524" bestFit="1" customWidth="1"/>
    <col min="14623" max="14623" width="18.140625" style="524" bestFit="1" customWidth="1"/>
    <col min="14624" max="14624" width="19.42578125" style="524" bestFit="1" customWidth="1"/>
    <col min="14625" max="14628" width="0" style="524" hidden="1" customWidth="1"/>
    <col min="14629" max="14629" width="16.7109375" style="524" bestFit="1" customWidth="1"/>
    <col min="14630" max="14633" width="0" style="524" hidden="1" customWidth="1"/>
    <col min="14634" max="14634" width="16.7109375" style="524" bestFit="1" customWidth="1"/>
    <col min="14635" max="14635" width="22.42578125" style="524" customWidth="1"/>
    <col min="14636" max="14636" width="11.5703125" style="524" bestFit="1" customWidth="1"/>
    <col min="14637" max="14637" width="18.140625" style="524" bestFit="1" customWidth="1"/>
    <col min="14638" max="14638" width="19.42578125" style="524" bestFit="1" customWidth="1"/>
    <col min="14639" max="14642" width="0" style="524" hidden="1" customWidth="1"/>
    <col min="14643" max="14643" width="17.42578125" style="524" bestFit="1" customWidth="1"/>
    <col min="14644" max="14647" width="0" style="524" hidden="1" customWidth="1"/>
    <col min="14648" max="14648" width="16.7109375" style="524" bestFit="1" customWidth="1"/>
    <col min="14649" max="14848" width="11.42578125" style="524"/>
    <col min="14849" max="14849" width="2.85546875" style="524" customWidth="1"/>
    <col min="14850" max="14850" width="17.85546875" style="524" customWidth="1"/>
    <col min="14851" max="14854" width="13.5703125" style="524" customWidth="1"/>
    <col min="14855" max="14855" width="18" style="524" customWidth="1"/>
    <col min="14856" max="14856" width="16.5703125" style="524" customWidth="1"/>
    <col min="14857" max="14857" width="13.28515625" style="524" customWidth="1"/>
    <col min="14858" max="14858" width="19.85546875" style="524" customWidth="1"/>
    <col min="14859" max="14859" width="31.28515625" style="524" customWidth="1"/>
    <col min="14860" max="14861" width="16.7109375" style="524" customWidth="1"/>
    <col min="14862" max="14862" width="13.7109375" style="524" customWidth="1"/>
    <col min="14863" max="14863" width="18" style="524" customWidth="1"/>
    <col min="14864" max="14864" width="16.28515625" style="524" customWidth="1"/>
    <col min="14865" max="14865" width="22" style="524" customWidth="1"/>
    <col min="14866" max="14866" width="19.140625" style="524" bestFit="1" customWidth="1"/>
    <col min="14867" max="14867" width="8.5703125" style="524" customWidth="1"/>
    <col min="14868" max="14870" width="11.42578125" style="524" customWidth="1"/>
    <col min="14871" max="14871" width="14.7109375" style="524" customWidth="1"/>
    <col min="14872" max="14872" width="10" style="524" customWidth="1"/>
    <col min="14873" max="14875" width="0" style="524" hidden="1" customWidth="1"/>
    <col min="14876" max="14877" width="17" style="524" customWidth="1"/>
    <col min="14878" max="14878" width="11.5703125" style="524" bestFit="1" customWidth="1"/>
    <col min="14879" max="14879" width="18.140625" style="524" bestFit="1" customWidth="1"/>
    <col min="14880" max="14880" width="19.42578125" style="524" bestFit="1" customWidth="1"/>
    <col min="14881" max="14884" width="0" style="524" hidden="1" customWidth="1"/>
    <col min="14885" max="14885" width="16.7109375" style="524" bestFit="1" customWidth="1"/>
    <col min="14886" max="14889" width="0" style="524" hidden="1" customWidth="1"/>
    <col min="14890" max="14890" width="16.7109375" style="524" bestFit="1" customWidth="1"/>
    <col min="14891" max="14891" width="22.42578125" style="524" customWidth="1"/>
    <col min="14892" max="14892" width="11.5703125" style="524" bestFit="1" customWidth="1"/>
    <col min="14893" max="14893" width="18.140625" style="524" bestFit="1" customWidth="1"/>
    <col min="14894" max="14894" width="19.42578125" style="524" bestFit="1" customWidth="1"/>
    <col min="14895" max="14898" width="0" style="524" hidden="1" customWidth="1"/>
    <col min="14899" max="14899" width="17.42578125" style="524" bestFit="1" customWidth="1"/>
    <col min="14900" max="14903" width="0" style="524" hidden="1" customWidth="1"/>
    <col min="14904" max="14904" width="16.7109375" style="524" bestFit="1" customWidth="1"/>
    <col min="14905" max="15104" width="11.42578125" style="524"/>
    <col min="15105" max="15105" width="2.85546875" style="524" customWidth="1"/>
    <col min="15106" max="15106" width="17.85546875" style="524" customWidth="1"/>
    <col min="15107" max="15110" width="13.5703125" style="524" customWidth="1"/>
    <col min="15111" max="15111" width="18" style="524" customWidth="1"/>
    <col min="15112" max="15112" width="16.5703125" style="524" customWidth="1"/>
    <col min="15113" max="15113" width="13.28515625" style="524" customWidth="1"/>
    <col min="15114" max="15114" width="19.85546875" style="524" customWidth="1"/>
    <col min="15115" max="15115" width="31.28515625" style="524" customWidth="1"/>
    <col min="15116" max="15117" width="16.7109375" style="524" customWidth="1"/>
    <col min="15118" max="15118" width="13.7109375" style="524" customWidth="1"/>
    <col min="15119" max="15119" width="18" style="524" customWidth="1"/>
    <col min="15120" max="15120" width="16.28515625" style="524" customWidth="1"/>
    <col min="15121" max="15121" width="22" style="524" customWidth="1"/>
    <col min="15122" max="15122" width="19.140625" style="524" bestFit="1" customWidth="1"/>
    <col min="15123" max="15123" width="8.5703125" style="524" customWidth="1"/>
    <col min="15124" max="15126" width="11.42578125" style="524" customWidth="1"/>
    <col min="15127" max="15127" width="14.7109375" style="524" customWidth="1"/>
    <col min="15128" max="15128" width="10" style="524" customWidth="1"/>
    <col min="15129" max="15131" width="0" style="524" hidden="1" customWidth="1"/>
    <col min="15132" max="15133" width="17" style="524" customWidth="1"/>
    <col min="15134" max="15134" width="11.5703125" style="524" bestFit="1" customWidth="1"/>
    <col min="15135" max="15135" width="18.140625" style="524" bestFit="1" customWidth="1"/>
    <col min="15136" max="15136" width="19.42578125" style="524" bestFit="1" customWidth="1"/>
    <col min="15137" max="15140" width="0" style="524" hidden="1" customWidth="1"/>
    <col min="15141" max="15141" width="16.7109375" style="524" bestFit="1" customWidth="1"/>
    <col min="15142" max="15145" width="0" style="524" hidden="1" customWidth="1"/>
    <col min="15146" max="15146" width="16.7109375" style="524" bestFit="1" customWidth="1"/>
    <col min="15147" max="15147" width="22.42578125" style="524" customWidth="1"/>
    <col min="15148" max="15148" width="11.5703125" style="524" bestFit="1" customWidth="1"/>
    <col min="15149" max="15149" width="18.140625" style="524" bestFit="1" customWidth="1"/>
    <col min="15150" max="15150" width="19.42578125" style="524" bestFit="1" customWidth="1"/>
    <col min="15151" max="15154" width="0" style="524" hidden="1" customWidth="1"/>
    <col min="15155" max="15155" width="17.42578125" style="524" bestFit="1" customWidth="1"/>
    <col min="15156" max="15159" width="0" style="524" hidden="1" customWidth="1"/>
    <col min="15160" max="15160" width="16.7109375" style="524" bestFit="1" customWidth="1"/>
    <col min="15161" max="15360" width="11.42578125" style="524"/>
    <col min="15361" max="15361" width="2.85546875" style="524" customWidth="1"/>
    <col min="15362" max="15362" width="17.85546875" style="524" customWidth="1"/>
    <col min="15363" max="15366" width="13.5703125" style="524" customWidth="1"/>
    <col min="15367" max="15367" width="18" style="524" customWidth="1"/>
    <col min="15368" max="15368" width="16.5703125" style="524" customWidth="1"/>
    <col min="15369" max="15369" width="13.28515625" style="524" customWidth="1"/>
    <col min="15370" max="15370" width="19.85546875" style="524" customWidth="1"/>
    <col min="15371" max="15371" width="31.28515625" style="524" customWidth="1"/>
    <col min="15372" max="15373" width="16.7109375" style="524" customWidth="1"/>
    <col min="15374" max="15374" width="13.7109375" style="524" customWidth="1"/>
    <col min="15375" max="15375" width="18" style="524" customWidth="1"/>
    <col min="15376" max="15376" width="16.28515625" style="524" customWidth="1"/>
    <col min="15377" max="15377" width="22" style="524" customWidth="1"/>
    <col min="15378" max="15378" width="19.140625" style="524" bestFit="1" customWidth="1"/>
    <col min="15379" max="15379" width="8.5703125" style="524" customWidth="1"/>
    <col min="15380" max="15382" width="11.42578125" style="524" customWidth="1"/>
    <col min="15383" max="15383" width="14.7109375" style="524" customWidth="1"/>
    <col min="15384" max="15384" width="10" style="524" customWidth="1"/>
    <col min="15385" max="15387" width="0" style="524" hidden="1" customWidth="1"/>
    <col min="15388" max="15389" width="17" style="524" customWidth="1"/>
    <col min="15390" max="15390" width="11.5703125" style="524" bestFit="1" customWidth="1"/>
    <col min="15391" max="15391" width="18.140625" style="524" bestFit="1" customWidth="1"/>
    <col min="15392" max="15392" width="19.42578125" style="524" bestFit="1" customWidth="1"/>
    <col min="15393" max="15396" width="0" style="524" hidden="1" customWidth="1"/>
    <col min="15397" max="15397" width="16.7109375" style="524" bestFit="1" customWidth="1"/>
    <col min="15398" max="15401" width="0" style="524" hidden="1" customWidth="1"/>
    <col min="15402" max="15402" width="16.7109375" style="524" bestFit="1" customWidth="1"/>
    <col min="15403" max="15403" width="22.42578125" style="524" customWidth="1"/>
    <col min="15404" max="15404" width="11.5703125" style="524" bestFit="1" customWidth="1"/>
    <col min="15405" max="15405" width="18.140625" style="524" bestFit="1" customWidth="1"/>
    <col min="15406" max="15406" width="19.42578125" style="524" bestFit="1" customWidth="1"/>
    <col min="15407" max="15410" width="0" style="524" hidden="1" customWidth="1"/>
    <col min="15411" max="15411" width="17.42578125" style="524" bestFit="1" customWidth="1"/>
    <col min="15412" max="15415" width="0" style="524" hidden="1" customWidth="1"/>
    <col min="15416" max="15416" width="16.7109375" style="524" bestFit="1" customWidth="1"/>
    <col min="15417" max="15616" width="11.42578125" style="524"/>
    <col min="15617" max="15617" width="2.85546875" style="524" customWidth="1"/>
    <col min="15618" max="15618" width="17.85546875" style="524" customWidth="1"/>
    <col min="15619" max="15622" width="13.5703125" style="524" customWidth="1"/>
    <col min="15623" max="15623" width="18" style="524" customWidth="1"/>
    <col min="15624" max="15624" width="16.5703125" style="524" customWidth="1"/>
    <col min="15625" max="15625" width="13.28515625" style="524" customWidth="1"/>
    <col min="15626" max="15626" width="19.85546875" style="524" customWidth="1"/>
    <col min="15627" max="15627" width="31.28515625" style="524" customWidth="1"/>
    <col min="15628" max="15629" width="16.7109375" style="524" customWidth="1"/>
    <col min="15630" max="15630" width="13.7109375" style="524" customWidth="1"/>
    <col min="15631" max="15631" width="18" style="524" customWidth="1"/>
    <col min="15632" max="15632" width="16.28515625" style="524" customWidth="1"/>
    <col min="15633" max="15633" width="22" style="524" customWidth="1"/>
    <col min="15634" max="15634" width="19.140625" style="524" bestFit="1" customWidth="1"/>
    <col min="15635" max="15635" width="8.5703125" style="524" customWidth="1"/>
    <col min="15636" max="15638" width="11.42578125" style="524" customWidth="1"/>
    <col min="15639" max="15639" width="14.7109375" style="524" customWidth="1"/>
    <col min="15640" max="15640" width="10" style="524" customWidth="1"/>
    <col min="15641" max="15643" width="0" style="524" hidden="1" customWidth="1"/>
    <col min="15644" max="15645" width="17" style="524" customWidth="1"/>
    <col min="15646" max="15646" width="11.5703125" style="524" bestFit="1" customWidth="1"/>
    <col min="15647" max="15647" width="18.140625" style="524" bestFit="1" customWidth="1"/>
    <col min="15648" max="15648" width="19.42578125" style="524" bestFit="1" customWidth="1"/>
    <col min="15649" max="15652" width="0" style="524" hidden="1" customWidth="1"/>
    <col min="15653" max="15653" width="16.7109375" style="524" bestFit="1" customWidth="1"/>
    <col min="15654" max="15657" width="0" style="524" hidden="1" customWidth="1"/>
    <col min="15658" max="15658" width="16.7109375" style="524" bestFit="1" customWidth="1"/>
    <col min="15659" max="15659" width="22.42578125" style="524" customWidth="1"/>
    <col min="15660" max="15660" width="11.5703125" style="524" bestFit="1" customWidth="1"/>
    <col min="15661" max="15661" width="18.140625" style="524" bestFit="1" customWidth="1"/>
    <col min="15662" max="15662" width="19.42578125" style="524" bestFit="1" customWidth="1"/>
    <col min="15663" max="15666" width="0" style="524" hidden="1" customWidth="1"/>
    <col min="15667" max="15667" width="17.42578125" style="524" bestFit="1" customWidth="1"/>
    <col min="15668" max="15671" width="0" style="524" hidden="1" customWidth="1"/>
    <col min="15672" max="15672" width="16.7109375" style="524" bestFit="1" customWidth="1"/>
    <col min="15673" max="15872" width="11.42578125" style="524"/>
    <col min="15873" max="15873" width="2.85546875" style="524" customWidth="1"/>
    <col min="15874" max="15874" width="17.85546875" style="524" customWidth="1"/>
    <col min="15875" max="15878" width="13.5703125" style="524" customWidth="1"/>
    <col min="15879" max="15879" width="18" style="524" customWidth="1"/>
    <col min="15880" max="15880" width="16.5703125" style="524" customWidth="1"/>
    <col min="15881" max="15881" width="13.28515625" style="524" customWidth="1"/>
    <col min="15882" max="15882" width="19.85546875" style="524" customWidth="1"/>
    <col min="15883" max="15883" width="31.28515625" style="524" customWidth="1"/>
    <col min="15884" max="15885" width="16.7109375" style="524" customWidth="1"/>
    <col min="15886" max="15886" width="13.7109375" style="524" customWidth="1"/>
    <col min="15887" max="15887" width="18" style="524" customWidth="1"/>
    <col min="15888" max="15888" width="16.28515625" style="524" customWidth="1"/>
    <col min="15889" max="15889" width="22" style="524" customWidth="1"/>
    <col min="15890" max="15890" width="19.140625" style="524" bestFit="1" customWidth="1"/>
    <col min="15891" max="15891" width="8.5703125" style="524" customWidth="1"/>
    <col min="15892" max="15894" width="11.42578125" style="524" customWidth="1"/>
    <col min="15895" max="15895" width="14.7109375" style="524" customWidth="1"/>
    <col min="15896" max="15896" width="10" style="524" customWidth="1"/>
    <col min="15897" max="15899" width="0" style="524" hidden="1" customWidth="1"/>
    <col min="15900" max="15901" width="17" style="524" customWidth="1"/>
    <col min="15902" max="15902" width="11.5703125" style="524" bestFit="1" customWidth="1"/>
    <col min="15903" max="15903" width="18.140625" style="524" bestFit="1" customWidth="1"/>
    <col min="15904" max="15904" width="19.42578125" style="524" bestFit="1" customWidth="1"/>
    <col min="15905" max="15908" width="0" style="524" hidden="1" customWidth="1"/>
    <col min="15909" max="15909" width="16.7109375" style="524" bestFit="1" customWidth="1"/>
    <col min="15910" max="15913" width="0" style="524" hidden="1" customWidth="1"/>
    <col min="15914" max="15914" width="16.7109375" style="524" bestFit="1" customWidth="1"/>
    <col min="15915" max="15915" width="22.42578125" style="524" customWidth="1"/>
    <col min="15916" max="15916" width="11.5703125" style="524" bestFit="1" customWidth="1"/>
    <col min="15917" max="15917" width="18.140625" style="524" bestFit="1" customWidth="1"/>
    <col min="15918" max="15918" width="19.42578125" style="524" bestFit="1" customWidth="1"/>
    <col min="15919" max="15922" width="0" style="524" hidden="1" customWidth="1"/>
    <col min="15923" max="15923" width="17.42578125" style="524" bestFit="1" customWidth="1"/>
    <col min="15924" max="15927" width="0" style="524" hidden="1" customWidth="1"/>
    <col min="15928" max="15928" width="16.7109375" style="524" bestFit="1" customWidth="1"/>
    <col min="15929" max="16128" width="11.42578125" style="524"/>
    <col min="16129" max="16129" width="2.85546875" style="524" customWidth="1"/>
    <col min="16130" max="16130" width="17.85546875" style="524" customWidth="1"/>
    <col min="16131" max="16134" width="13.5703125" style="524" customWidth="1"/>
    <col min="16135" max="16135" width="18" style="524" customWidth="1"/>
    <col min="16136" max="16136" width="16.5703125" style="524" customWidth="1"/>
    <col min="16137" max="16137" width="13.28515625" style="524" customWidth="1"/>
    <col min="16138" max="16138" width="19.85546875" style="524" customWidth="1"/>
    <col min="16139" max="16139" width="31.28515625" style="524" customWidth="1"/>
    <col min="16140" max="16141" width="16.7109375" style="524" customWidth="1"/>
    <col min="16142" max="16142" width="13.7109375" style="524" customWidth="1"/>
    <col min="16143" max="16143" width="18" style="524" customWidth="1"/>
    <col min="16144" max="16144" width="16.28515625" style="524" customWidth="1"/>
    <col min="16145" max="16145" width="22" style="524" customWidth="1"/>
    <col min="16146" max="16146" width="19.140625" style="524" bestFit="1" customWidth="1"/>
    <col min="16147" max="16147" width="8.5703125" style="524" customWidth="1"/>
    <col min="16148" max="16150" width="11.42578125" style="524" customWidth="1"/>
    <col min="16151" max="16151" width="14.7109375" style="524" customWidth="1"/>
    <col min="16152" max="16152" width="10" style="524" customWidth="1"/>
    <col min="16153" max="16155" width="0" style="524" hidden="1" customWidth="1"/>
    <col min="16156" max="16157" width="17" style="524" customWidth="1"/>
    <col min="16158" max="16158" width="11.5703125" style="524" bestFit="1" customWidth="1"/>
    <col min="16159" max="16159" width="18.140625" style="524" bestFit="1" customWidth="1"/>
    <col min="16160" max="16160" width="19.42578125" style="524" bestFit="1" customWidth="1"/>
    <col min="16161" max="16164" width="0" style="524" hidden="1" customWidth="1"/>
    <col min="16165" max="16165" width="16.7109375" style="524" bestFit="1" customWidth="1"/>
    <col min="16166" max="16169" width="0" style="524" hidden="1" customWidth="1"/>
    <col min="16170" max="16170" width="16.7109375" style="524" bestFit="1" customWidth="1"/>
    <col min="16171" max="16171" width="22.42578125" style="524" customWidth="1"/>
    <col min="16172" max="16172" width="11.5703125" style="524" bestFit="1" customWidth="1"/>
    <col min="16173" max="16173" width="18.140625" style="524" bestFit="1" customWidth="1"/>
    <col min="16174" max="16174" width="19.42578125" style="524" bestFit="1" customWidth="1"/>
    <col min="16175" max="16178" width="0" style="524" hidden="1" customWidth="1"/>
    <col min="16179" max="16179" width="17.42578125" style="524" bestFit="1" customWidth="1"/>
    <col min="16180" max="16183" width="0" style="524" hidden="1" customWidth="1"/>
    <col min="16184" max="16184" width="16.7109375" style="524" bestFit="1" customWidth="1"/>
    <col min="16185" max="16384" width="11.42578125" style="524"/>
  </cols>
  <sheetData>
    <row r="1" spans="2:56" ht="15" thickBot="1"/>
    <row r="2" spans="2:56" s="525" customFormat="1" ht="27" customHeight="1">
      <c r="B2" s="1015"/>
      <c r="C2" s="1016"/>
      <c r="D2" s="1016"/>
      <c r="E2" s="1016"/>
      <c r="F2" s="1017"/>
      <c r="G2" s="1024" t="s">
        <v>536</v>
      </c>
      <c r="H2" s="1025"/>
      <c r="I2" s="1025"/>
      <c r="J2" s="1025"/>
      <c r="K2" s="1025"/>
      <c r="L2" s="1025"/>
      <c r="M2" s="1025"/>
      <c r="N2" s="1026"/>
      <c r="O2" s="1030" t="s">
        <v>0</v>
      </c>
      <c r="P2" s="1031"/>
      <c r="Q2" s="1031"/>
      <c r="R2" s="1032"/>
      <c r="S2" s="1033"/>
      <c r="T2" s="1033"/>
      <c r="U2" s="1034"/>
    </row>
    <row r="3" spans="2:56" s="525" customFormat="1" ht="27" customHeight="1">
      <c r="B3" s="1018"/>
      <c r="C3" s="1019"/>
      <c r="D3" s="1019"/>
      <c r="E3" s="1019"/>
      <c r="F3" s="1020"/>
      <c r="G3" s="1027"/>
      <c r="H3" s="1028"/>
      <c r="I3" s="1028"/>
      <c r="J3" s="1028"/>
      <c r="K3" s="1028"/>
      <c r="L3" s="1028"/>
      <c r="M3" s="1028"/>
      <c r="N3" s="1029"/>
      <c r="O3" s="1039" t="s">
        <v>537</v>
      </c>
      <c r="P3" s="1040"/>
      <c r="Q3" s="1040"/>
      <c r="R3" s="1041"/>
      <c r="S3" s="1035"/>
      <c r="T3" s="1035"/>
      <c r="U3" s="1036"/>
    </row>
    <row r="4" spans="2:56" s="525" customFormat="1" ht="27" customHeight="1">
      <c r="B4" s="1018"/>
      <c r="C4" s="1019"/>
      <c r="D4" s="1019"/>
      <c r="E4" s="1019"/>
      <c r="F4" s="1020"/>
      <c r="G4" s="1042" t="s">
        <v>538</v>
      </c>
      <c r="H4" s="1043"/>
      <c r="I4" s="1043"/>
      <c r="J4" s="1043"/>
      <c r="K4" s="1043"/>
      <c r="L4" s="1043"/>
      <c r="M4" s="1043"/>
      <c r="N4" s="1044"/>
      <c r="O4" s="1039" t="s">
        <v>1</v>
      </c>
      <c r="P4" s="1040"/>
      <c r="Q4" s="1040"/>
      <c r="R4" s="1041"/>
      <c r="S4" s="1035"/>
      <c r="T4" s="1035"/>
      <c r="U4" s="1036"/>
    </row>
    <row r="5" spans="2:56" s="525" customFormat="1" ht="27" customHeight="1" thickBot="1">
      <c r="B5" s="1021"/>
      <c r="C5" s="1022"/>
      <c r="D5" s="1022"/>
      <c r="E5" s="1022"/>
      <c r="F5" s="1023"/>
      <c r="G5" s="1045"/>
      <c r="H5" s="1046"/>
      <c r="I5" s="1046"/>
      <c r="J5" s="1046"/>
      <c r="K5" s="1046"/>
      <c r="L5" s="1046"/>
      <c r="M5" s="1046"/>
      <c r="N5" s="1047"/>
      <c r="O5" s="1048" t="s">
        <v>539</v>
      </c>
      <c r="P5" s="1049"/>
      <c r="Q5" s="1049"/>
      <c r="R5" s="1050"/>
      <c r="S5" s="1037"/>
      <c r="T5" s="1037"/>
      <c r="U5" s="1038"/>
    </row>
    <row r="6" spans="2:56" ht="15" thickBot="1"/>
    <row r="7" spans="2:56" ht="15">
      <c r="B7" s="1053" t="s">
        <v>478</v>
      </c>
      <c r="C7" s="1054"/>
      <c r="D7" s="1054"/>
      <c r="E7" s="1054"/>
      <c r="F7" s="1054"/>
      <c r="G7" s="1054"/>
      <c r="H7" s="1054"/>
      <c r="I7" s="1054"/>
      <c r="J7" s="1054"/>
      <c r="K7" s="1054"/>
      <c r="L7" s="1054"/>
      <c r="M7" s="1054"/>
      <c r="N7" s="1054"/>
      <c r="O7" s="1054"/>
      <c r="P7" s="1054"/>
      <c r="Q7" s="1054"/>
      <c r="R7" s="1054"/>
      <c r="S7" s="1054"/>
      <c r="T7" s="1054"/>
      <c r="U7" s="1055"/>
      <c r="V7" s="526"/>
      <c r="W7" s="526"/>
      <c r="X7" s="526"/>
      <c r="Y7" s="526"/>
      <c r="Z7" s="526"/>
      <c r="AA7" s="526"/>
      <c r="AB7" s="527"/>
    </row>
    <row r="8" spans="2:56" ht="24.75" customHeight="1">
      <c r="B8" s="1056" t="s">
        <v>3</v>
      </c>
      <c r="C8" s="1057"/>
      <c r="D8" s="1057"/>
      <c r="E8" s="1057"/>
      <c r="F8" s="1057"/>
      <c r="G8" s="1057"/>
      <c r="H8" s="1057"/>
      <c r="I8" s="1057"/>
      <c r="J8" s="1057"/>
      <c r="K8" s="1057"/>
      <c r="L8" s="1057"/>
      <c r="M8" s="1057"/>
      <c r="N8" s="1057"/>
      <c r="O8" s="1057"/>
      <c r="P8" s="1057"/>
      <c r="Q8" s="1057"/>
      <c r="R8" s="1057"/>
      <c r="S8" s="1057"/>
      <c r="T8" s="1057"/>
      <c r="U8" s="1058"/>
      <c r="V8" s="527"/>
      <c r="W8" s="527"/>
      <c r="X8" s="527"/>
      <c r="Y8" s="527"/>
      <c r="Z8" s="527"/>
      <c r="AA8" s="527"/>
      <c r="AB8" s="527"/>
      <c r="AQ8" s="528"/>
      <c r="AS8" s="528"/>
    </row>
    <row r="9" spans="2:56" ht="38.25" customHeight="1" thickBot="1">
      <c r="B9" s="1059" t="s">
        <v>4</v>
      </c>
      <c r="C9" s="1060"/>
      <c r="D9" s="1060"/>
      <c r="E9" s="1060"/>
      <c r="F9" s="1060"/>
      <c r="G9" s="1060"/>
      <c r="H9" s="1060"/>
      <c r="I9" s="1060"/>
      <c r="J9" s="1060"/>
      <c r="K9" s="1060"/>
      <c r="L9" s="1060"/>
      <c r="M9" s="1060"/>
      <c r="N9" s="1060"/>
      <c r="O9" s="1060"/>
      <c r="P9" s="1060"/>
      <c r="Q9" s="1060"/>
      <c r="R9" s="1060"/>
      <c r="S9" s="1060"/>
      <c r="T9" s="1060"/>
      <c r="U9" s="1061"/>
      <c r="V9" s="526"/>
      <c r="W9" s="526"/>
      <c r="X9" s="526"/>
      <c r="Y9" s="526"/>
      <c r="Z9" s="526"/>
      <c r="AA9" s="526"/>
      <c r="AB9" s="527"/>
    </row>
    <row r="10" spans="2:56" ht="15.75" thickBot="1">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7"/>
    </row>
    <row r="11" spans="2:56" ht="13.15" customHeight="1" thickBot="1">
      <c r="B11" s="1062" t="s">
        <v>5</v>
      </c>
      <c r="C11" s="1063"/>
      <c r="D11" s="1063"/>
      <c r="E11" s="1063"/>
      <c r="F11" s="1063"/>
      <c r="G11" s="1063"/>
      <c r="H11" s="1063"/>
      <c r="I11" s="1063"/>
      <c r="J11" s="1063"/>
      <c r="K11" s="1063"/>
      <c r="L11" s="1063"/>
      <c r="M11" s="1063"/>
      <c r="N11" s="1064"/>
      <c r="O11" s="1065" t="s">
        <v>6</v>
      </c>
      <c r="P11" s="1067" t="s">
        <v>7</v>
      </c>
      <c r="Q11" s="1068"/>
      <c r="R11" s="1068"/>
      <c r="S11" s="1068"/>
      <c r="T11" s="1068"/>
      <c r="U11" s="1068"/>
      <c r="V11" s="1068"/>
      <c r="W11" s="1068"/>
      <c r="X11" s="1068"/>
      <c r="Y11" s="1068"/>
      <c r="Z11" s="1068"/>
      <c r="AA11" s="1068"/>
      <c r="AB11" s="1069"/>
      <c r="AC11" s="1076" t="s">
        <v>8</v>
      </c>
      <c r="AD11" s="1067" t="s">
        <v>7</v>
      </c>
      <c r="AE11" s="1068"/>
      <c r="AF11" s="1068"/>
      <c r="AG11" s="1068"/>
      <c r="AH11" s="1068"/>
      <c r="AI11" s="1068"/>
      <c r="AJ11" s="1068"/>
      <c r="AK11" s="1068"/>
      <c r="AL11" s="1068"/>
      <c r="AM11" s="1068"/>
      <c r="AN11" s="1068"/>
      <c r="AO11" s="1068"/>
      <c r="AP11" s="1069"/>
      <c r="AQ11" s="1076" t="s">
        <v>9</v>
      </c>
      <c r="AR11" s="1067" t="s">
        <v>7</v>
      </c>
      <c r="AS11" s="1068"/>
      <c r="AT11" s="1068"/>
      <c r="AU11" s="1068"/>
      <c r="AV11" s="1068"/>
      <c r="AW11" s="1068"/>
      <c r="AX11" s="1068"/>
      <c r="AY11" s="1068"/>
      <c r="AZ11" s="1068"/>
      <c r="BA11" s="1068"/>
      <c r="BB11" s="1068"/>
      <c r="BC11" s="1068"/>
      <c r="BD11" s="1069"/>
    </row>
    <row r="12" spans="2:56" ht="12.75" customHeight="1" thickBot="1">
      <c r="B12" s="1072" t="s">
        <v>10</v>
      </c>
      <c r="C12" s="1051" t="s">
        <v>11</v>
      </c>
      <c r="D12" s="1074" t="s">
        <v>12</v>
      </c>
      <c r="E12" s="1070" t="s">
        <v>13</v>
      </c>
      <c r="F12" s="1070" t="s">
        <v>14</v>
      </c>
      <c r="G12" s="1051" t="s">
        <v>15</v>
      </c>
      <c r="H12" s="1070" t="s">
        <v>16</v>
      </c>
      <c r="I12" s="1051" t="s">
        <v>17</v>
      </c>
      <c r="J12" s="1070" t="s">
        <v>18</v>
      </c>
      <c r="K12" s="1070" t="s">
        <v>19</v>
      </c>
      <c r="L12" s="1051" t="s">
        <v>20</v>
      </c>
      <c r="M12" s="1051" t="s">
        <v>21</v>
      </c>
      <c r="N12" s="1087" t="s">
        <v>22</v>
      </c>
      <c r="O12" s="1066"/>
      <c r="P12" s="1081" t="s">
        <v>23</v>
      </c>
      <c r="Q12" s="1086"/>
      <c r="R12" s="1081" t="s">
        <v>24</v>
      </c>
      <c r="S12" s="1082"/>
      <c r="T12" s="1082"/>
      <c r="U12" s="1082"/>
      <c r="V12" s="1082"/>
      <c r="W12" s="1082"/>
      <c r="X12" s="1082"/>
      <c r="Y12" s="1072" t="s">
        <v>25</v>
      </c>
      <c r="Z12" s="1051" t="s">
        <v>26</v>
      </c>
      <c r="AA12" s="1051" t="s">
        <v>27</v>
      </c>
      <c r="AB12" s="1079" t="s">
        <v>28</v>
      </c>
      <c r="AC12" s="1077"/>
      <c r="AD12" s="1081" t="s">
        <v>23</v>
      </c>
      <c r="AE12" s="1086"/>
      <c r="AF12" s="1081" t="s">
        <v>24</v>
      </c>
      <c r="AG12" s="1082"/>
      <c r="AH12" s="1082"/>
      <c r="AI12" s="1082"/>
      <c r="AJ12" s="1082"/>
      <c r="AK12" s="1082"/>
      <c r="AL12" s="1082"/>
      <c r="AM12" s="1072" t="s">
        <v>25</v>
      </c>
      <c r="AN12" s="1051" t="s">
        <v>26</v>
      </c>
      <c r="AO12" s="1051" t="s">
        <v>27</v>
      </c>
      <c r="AP12" s="1079" t="s">
        <v>28</v>
      </c>
      <c r="AQ12" s="1077"/>
      <c r="AR12" s="1081" t="s">
        <v>23</v>
      </c>
      <c r="AS12" s="1086"/>
      <c r="AT12" s="1081" t="s">
        <v>24</v>
      </c>
      <c r="AU12" s="1082"/>
      <c r="AV12" s="1082"/>
      <c r="AW12" s="1082"/>
      <c r="AX12" s="1082"/>
      <c r="AY12" s="1082"/>
      <c r="AZ12" s="1082"/>
      <c r="BA12" s="1072" t="s">
        <v>25</v>
      </c>
      <c r="BB12" s="1051" t="s">
        <v>26</v>
      </c>
      <c r="BC12" s="1051" t="s">
        <v>27</v>
      </c>
      <c r="BD12" s="1079" t="s">
        <v>28</v>
      </c>
    </row>
    <row r="13" spans="2:56" ht="100.5" customHeight="1" thickBot="1">
      <c r="B13" s="1073"/>
      <c r="C13" s="1052"/>
      <c r="D13" s="1075"/>
      <c r="E13" s="1071"/>
      <c r="F13" s="1071"/>
      <c r="G13" s="1052"/>
      <c r="H13" s="1071"/>
      <c r="I13" s="1052"/>
      <c r="J13" s="1071"/>
      <c r="K13" s="1071"/>
      <c r="L13" s="1052"/>
      <c r="M13" s="1052"/>
      <c r="N13" s="1088"/>
      <c r="O13" s="1066"/>
      <c r="P13" s="529" t="s">
        <v>29</v>
      </c>
      <c r="Q13" s="530" t="s">
        <v>30</v>
      </c>
      <c r="R13" s="529" t="s">
        <v>31</v>
      </c>
      <c r="S13" s="531" t="s">
        <v>32</v>
      </c>
      <c r="T13" s="531" t="s">
        <v>33</v>
      </c>
      <c r="U13" s="531" t="s">
        <v>34</v>
      </c>
      <c r="V13" s="531" t="s">
        <v>35</v>
      </c>
      <c r="W13" s="531" t="s">
        <v>36</v>
      </c>
      <c r="X13" s="531" t="s">
        <v>37</v>
      </c>
      <c r="Y13" s="1073"/>
      <c r="Z13" s="1052"/>
      <c r="AA13" s="1052"/>
      <c r="AB13" s="1080"/>
      <c r="AC13" s="1078"/>
      <c r="AD13" s="529" t="s">
        <v>29</v>
      </c>
      <c r="AE13" s="530" t="s">
        <v>30</v>
      </c>
      <c r="AF13" s="529" t="s">
        <v>31</v>
      </c>
      <c r="AG13" s="531" t="s">
        <v>32</v>
      </c>
      <c r="AH13" s="531" t="s">
        <v>33</v>
      </c>
      <c r="AI13" s="531" t="s">
        <v>34</v>
      </c>
      <c r="AJ13" s="531" t="s">
        <v>35</v>
      </c>
      <c r="AK13" s="531" t="s">
        <v>36</v>
      </c>
      <c r="AL13" s="531" t="s">
        <v>37</v>
      </c>
      <c r="AM13" s="1073"/>
      <c r="AN13" s="1052"/>
      <c r="AO13" s="1052"/>
      <c r="AP13" s="1080"/>
      <c r="AQ13" s="1078"/>
      <c r="AR13" s="529" t="s">
        <v>29</v>
      </c>
      <c r="AS13" s="530" t="s">
        <v>30</v>
      </c>
      <c r="AT13" s="529" t="s">
        <v>31</v>
      </c>
      <c r="AU13" s="531" t="s">
        <v>32</v>
      </c>
      <c r="AV13" s="531" t="s">
        <v>33</v>
      </c>
      <c r="AW13" s="531" t="s">
        <v>34</v>
      </c>
      <c r="AX13" s="531" t="s">
        <v>35</v>
      </c>
      <c r="AY13" s="531" t="s">
        <v>36</v>
      </c>
      <c r="AZ13" s="531" t="s">
        <v>37</v>
      </c>
      <c r="BA13" s="1073"/>
      <c r="BB13" s="1052"/>
      <c r="BC13" s="1052"/>
      <c r="BD13" s="1080"/>
    </row>
    <row r="14" spans="2:56" ht="88.5" customHeight="1">
      <c r="B14" s="532" t="s">
        <v>371</v>
      </c>
      <c r="C14" s="533">
        <v>22</v>
      </c>
      <c r="D14" s="534" t="s">
        <v>479</v>
      </c>
      <c r="E14" s="534">
        <v>2201</v>
      </c>
      <c r="F14" s="534" t="s">
        <v>480</v>
      </c>
      <c r="G14" s="535">
        <v>2024730010049</v>
      </c>
      <c r="H14" s="535" t="s">
        <v>481</v>
      </c>
      <c r="I14" s="536">
        <v>2201056</v>
      </c>
      <c r="J14" s="536" t="s">
        <v>482</v>
      </c>
      <c r="K14" s="537" t="s">
        <v>483</v>
      </c>
      <c r="L14" s="538" t="s">
        <v>484</v>
      </c>
      <c r="M14" s="538"/>
      <c r="N14" s="539">
        <v>0</v>
      </c>
      <c r="O14" s="540">
        <f>SUM(P14:AB14)</f>
        <v>0</v>
      </c>
      <c r="P14" s="541"/>
      <c r="Q14" s="542"/>
      <c r="R14" s="543"/>
      <c r="S14" s="543"/>
      <c r="T14" s="543"/>
      <c r="U14" s="543"/>
      <c r="V14" s="543"/>
      <c r="W14" s="543"/>
      <c r="X14" s="543"/>
      <c r="Y14" s="543"/>
      <c r="Z14" s="543"/>
      <c r="AA14" s="543"/>
      <c r="AB14" s="543"/>
      <c r="AC14" s="544">
        <f>SUM(AD14:AP14)</f>
        <v>0</v>
      </c>
      <c r="AD14" s="541"/>
      <c r="AE14" s="541"/>
      <c r="AF14" s="541"/>
      <c r="AG14" s="541"/>
      <c r="AH14" s="541"/>
      <c r="AI14" s="541"/>
      <c r="AJ14" s="541"/>
      <c r="AK14" s="541"/>
      <c r="AL14" s="541"/>
      <c r="AM14" s="541"/>
      <c r="AN14" s="541"/>
      <c r="AO14" s="541"/>
      <c r="AP14" s="541"/>
      <c r="AQ14" s="541">
        <f>SUM(AR14:BD14)</f>
        <v>0</v>
      </c>
      <c r="AR14" s="541"/>
      <c r="AS14" s="541"/>
      <c r="AT14" s="541"/>
      <c r="AU14" s="541"/>
      <c r="AV14" s="541"/>
      <c r="AW14" s="541"/>
      <c r="AX14" s="541"/>
      <c r="AY14" s="541"/>
      <c r="AZ14" s="541"/>
      <c r="BA14" s="541"/>
      <c r="BB14" s="541"/>
      <c r="BC14" s="541"/>
      <c r="BD14" s="545"/>
    </row>
    <row r="15" spans="2:56" ht="88.5" customHeight="1">
      <c r="B15" s="546" t="s">
        <v>371</v>
      </c>
      <c r="C15" s="547">
        <v>22</v>
      </c>
      <c r="D15" s="548" t="s">
        <v>479</v>
      </c>
      <c r="E15" s="548">
        <v>2201</v>
      </c>
      <c r="F15" s="548" t="s">
        <v>480</v>
      </c>
      <c r="G15" s="549">
        <v>2024730010109</v>
      </c>
      <c r="H15" s="549" t="s">
        <v>485</v>
      </c>
      <c r="I15" s="550">
        <v>2201079</v>
      </c>
      <c r="J15" s="550" t="s">
        <v>486</v>
      </c>
      <c r="K15" s="551" t="s">
        <v>487</v>
      </c>
      <c r="L15" s="552" t="s">
        <v>488</v>
      </c>
      <c r="M15" s="552"/>
      <c r="N15" s="553">
        <v>37000</v>
      </c>
      <c r="O15" s="554">
        <f>SUM(P15:AB15)</f>
        <v>30358633020</v>
      </c>
      <c r="P15" s="555"/>
      <c r="Q15" s="556">
        <v>17216339920</v>
      </c>
      <c r="R15" s="557">
        <v>2972002759</v>
      </c>
      <c r="S15" s="555"/>
      <c r="T15" s="555"/>
      <c r="U15" s="555"/>
      <c r="V15" s="555"/>
      <c r="W15" s="558">
        <v>1211769964</v>
      </c>
      <c r="X15" s="555"/>
      <c r="Y15" s="555"/>
      <c r="Z15" s="555"/>
      <c r="AA15" s="555"/>
      <c r="AB15" s="555">
        <v>8958520377</v>
      </c>
      <c r="AC15" s="559">
        <f>SUM(AD15:AP15)</f>
        <v>30310234605</v>
      </c>
      <c r="AD15" s="559"/>
      <c r="AE15" s="560">
        <v>17212628195</v>
      </c>
      <c r="AF15" s="560">
        <v>2927316069</v>
      </c>
      <c r="AG15" s="559"/>
      <c r="AH15" s="559"/>
      <c r="AI15" s="559"/>
      <c r="AJ15" s="559"/>
      <c r="AK15" s="560">
        <v>1211769964</v>
      </c>
      <c r="AL15" s="559"/>
      <c r="AM15" s="559"/>
      <c r="AN15" s="559"/>
      <c r="AO15" s="559"/>
      <c r="AP15" s="560">
        <v>8958520377</v>
      </c>
      <c r="AQ15" s="559">
        <f>SUM(AR15:BD15)</f>
        <v>25011166882</v>
      </c>
      <c r="AR15" s="559"/>
      <c r="AS15" s="560">
        <v>14718380252</v>
      </c>
      <c r="AT15" s="560">
        <v>1224236666</v>
      </c>
      <c r="AU15" s="560"/>
      <c r="AV15" s="559"/>
      <c r="AW15" s="559"/>
      <c r="AX15" s="559"/>
      <c r="AY15" s="561">
        <v>1211769964</v>
      </c>
      <c r="AZ15" s="559"/>
      <c r="BA15" s="559"/>
      <c r="BB15" s="559"/>
      <c r="BC15" s="559"/>
      <c r="BD15" s="562">
        <v>7856780000</v>
      </c>
    </row>
    <row r="16" spans="2:56" ht="88.5" customHeight="1">
      <c r="B16" s="563" t="s">
        <v>371</v>
      </c>
      <c r="C16" s="547">
        <v>22</v>
      </c>
      <c r="D16" s="548" t="s">
        <v>479</v>
      </c>
      <c r="E16" s="548">
        <v>2201</v>
      </c>
      <c r="F16" s="548" t="s">
        <v>480</v>
      </c>
      <c r="G16" s="549">
        <v>2024730010049</v>
      </c>
      <c r="H16" s="549" t="s">
        <v>481</v>
      </c>
      <c r="I16" s="550">
        <v>2201033</v>
      </c>
      <c r="J16" s="550" t="s">
        <v>489</v>
      </c>
      <c r="K16" s="551" t="s">
        <v>490</v>
      </c>
      <c r="L16" s="552" t="s">
        <v>484</v>
      </c>
      <c r="M16" s="552"/>
      <c r="N16" s="553">
        <v>1</v>
      </c>
      <c r="O16" s="554">
        <f t="shared" ref="O16:O38" si="0">SUM(P16:AB16)</f>
        <v>3453893837</v>
      </c>
      <c r="P16" s="555"/>
      <c r="Q16" s="564">
        <v>3000000000</v>
      </c>
      <c r="R16" s="555">
        <v>453893837</v>
      </c>
      <c r="S16" s="555"/>
      <c r="T16" s="555"/>
      <c r="U16" s="555"/>
      <c r="V16" s="555"/>
      <c r="W16" s="555"/>
      <c r="X16" s="555"/>
      <c r="Y16" s="555"/>
      <c r="Z16" s="555"/>
      <c r="AA16" s="555"/>
      <c r="AB16" s="555"/>
      <c r="AC16" s="561">
        <f t="shared" ref="AC16:AC38" si="1">SUM(AD16:AP16)</f>
        <v>2889432198</v>
      </c>
      <c r="AD16" s="559"/>
      <c r="AE16" s="560">
        <v>2889432198</v>
      </c>
      <c r="AF16" s="559"/>
      <c r="AG16" s="559"/>
      <c r="AH16" s="559"/>
      <c r="AI16" s="559"/>
      <c r="AJ16" s="559"/>
      <c r="AK16" s="559"/>
      <c r="AL16" s="559"/>
      <c r="AM16" s="559"/>
      <c r="AN16" s="559"/>
      <c r="AO16" s="559"/>
      <c r="AP16" s="559"/>
      <c r="AQ16" s="561">
        <f t="shared" ref="AQ16:AQ38" si="2">SUM(AR16:BD16)</f>
        <v>2769432698</v>
      </c>
      <c r="AR16" s="559"/>
      <c r="AS16" s="560">
        <v>2769432698</v>
      </c>
      <c r="AT16" s="559"/>
      <c r="AU16" s="559"/>
      <c r="AV16" s="559"/>
      <c r="AW16" s="559"/>
      <c r="AX16" s="559"/>
      <c r="AY16" s="559"/>
      <c r="AZ16" s="559"/>
      <c r="BA16" s="559"/>
      <c r="BB16" s="559"/>
      <c r="BC16" s="559"/>
      <c r="BD16" s="565"/>
    </row>
    <row r="17" spans="2:56" ht="88.5" customHeight="1">
      <c r="B17" s="563" t="s">
        <v>371</v>
      </c>
      <c r="C17" s="547">
        <v>22</v>
      </c>
      <c r="D17" s="548" t="s">
        <v>479</v>
      </c>
      <c r="E17" s="548">
        <v>2201</v>
      </c>
      <c r="F17" s="548" t="s">
        <v>480</v>
      </c>
      <c r="G17" s="549">
        <v>2024730010106</v>
      </c>
      <c r="H17" s="549" t="s">
        <v>491</v>
      </c>
      <c r="I17" s="550">
        <v>2201052</v>
      </c>
      <c r="J17" s="550" t="s">
        <v>492</v>
      </c>
      <c r="K17" s="551" t="s">
        <v>493</v>
      </c>
      <c r="L17" s="552" t="s">
        <v>494</v>
      </c>
      <c r="M17" s="552"/>
      <c r="N17" s="553">
        <v>37</v>
      </c>
      <c r="O17" s="554">
        <f t="shared" si="0"/>
        <v>1203666321</v>
      </c>
      <c r="P17" s="555"/>
      <c r="Q17" s="556">
        <v>870000000</v>
      </c>
      <c r="R17" s="556">
        <v>307685946</v>
      </c>
      <c r="S17" s="555"/>
      <c r="T17" s="555"/>
      <c r="U17" s="555"/>
      <c r="V17" s="555"/>
      <c r="W17" s="555"/>
      <c r="X17" s="555"/>
      <c r="Y17" s="555"/>
      <c r="Z17" s="555"/>
      <c r="AA17" s="555"/>
      <c r="AB17" s="556">
        <v>25980375</v>
      </c>
      <c r="AC17" s="559">
        <f t="shared" si="1"/>
        <v>1007140525</v>
      </c>
      <c r="AD17" s="559"/>
      <c r="AE17" s="560">
        <v>854805390</v>
      </c>
      <c r="AF17" s="560">
        <v>126354760</v>
      </c>
      <c r="AG17" s="559"/>
      <c r="AH17" s="559"/>
      <c r="AI17" s="559"/>
      <c r="AJ17" s="559"/>
      <c r="AK17" s="559"/>
      <c r="AL17" s="559"/>
      <c r="AM17" s="559"/>
      <c r="AN17" s="559"/>
      <c r="AO17" s="559"/>
      <c r="AP17" s="560">
        <v>25980375</v>
      </c>
      <c r="AQ17" s="566">
        <f t="shared" si="2"/>
        <v>929981915</v>
      </c>
      <c r="AR17" s="559"/>
      <c r="AS17" s="560">
        <v>799646780</v>
      </c>
      <c r="AT17" s="560">
        <v>104354760</v>
      </c>
      <c r="AU17" s="559"/>
      <c r="AV17" s="559"/>
      <c r="AW17" s="559"/>
      <c r="AX17" s="559"/>
      <c r="AY17" s="559"/>
      <c r="AZ17" s="559"/>
      <c r="BA17" s="559"/>
      <c r="BB17" s="559"/>
      <c r="BC17" s="559"/>
      <c r="BD17" s="562">
        <v>25980375</v>
      </c>
    </row>
    <row r="18" spans="2:56" ht="88.5" customHeight="1">
      <c r="B18" s="563" t="s">
        <v>371</v>
      </c>
      <c r="C18" s="547">
        <v>22</v>
      </c>
      <c r="D18" s="548" t="s">
        <v>479</v>
      </c>
      <c r="E18" s="548">
        <v>2201</v>
      </c>
      <c r="F18" s="548" t="s">
        <v>480</v>
      </c>
      <c r="G18" s="549">
        <v>2024730010106</v>
      </c>
      <c r="H18" s="549" t="s">
        <v>491</v>
      </c>
      <c r="I18" s="550">
        <v>2201051</v>
      </c>
      <c r="J18" s="550" t="s">
        <v>495</v>
      </c>
      <c r="K18" s="551" t="s">
        <v>496</v>
      </c>
      <c r="L18" s="552" t="s">
        <v>494</v>
      </c>
      <c r="M18" s="552"/>
      <c r="N18" s="553">
        <v>2</v>
      </c>
      <c r="O18" s="554">
        <f t="shared" si="0"/>
        <v>5035833129</v>
      </c>
      <c r="P18" s="555"/>
      <c r="Q18" s="564"/>
      <c r="R18" s="555"/>
      <c r="S18" s="555"/>
      <c r="T18" s="555"/>
      <c r="U18" s="555"/>
      <c r="V18" s="555"/>
      <c r="W18" s="555"/>
      <c r="X18" s="555"/>
      <c r="Y18" s="555"/>
      <c r="Z18" s="555"/>
      <c r="AA18" s="555"/>
      <c r="AB18" s="555">
        <f>5061813504-25980375</f>
        <v>5035833129</v>
      </c>
      <c r="AC18" s="559">
        <f t="shared" si="1"/>
        <v>0</v>
      </c>
      <c r="AD18" s="559"/>
      <c r="AE18" s="559"/>
      <c r="AF18" s="559"/>
      <c r="AG18" s="559"/>
      <c r="AH18" s="559"/>
      <c r="AI18" s="559"/>
      <c r="AJ18" s="559"/>
      <c r="AK18" s="559"/>
      <c r="AL18" s="559"/>
      <c r="AM18" s="559"/>
      <c r="AN18" s="559"/>
      <c r="AO18" s="559"/>
      <c r="AP18" s="559"/>
      <c r="AQ18" s="566">
        <f t="shared" si="2"/>
        <v>0</v>
      </c>
      <c r="AR18" s="559"/>
      <c r="AS18" s="559"/>
      <c r="AT18" s="559"/>
      <c r="AU18" s="559"/>
      <c r="AV18" s="559"/>
      <c r="AW18" s="559"/>
      <c r="AX18" s="559"/>
      <c r="AY18" s="559"/>
      <c r="AZ18" s="559"/>
      <c r="BA18" s="559"/>
      <c r="BB18" s="559"/>
      <c r="BC18" s="559"/>
      <c r="BD18" s="565"/>
    </row>
    <row r="19" spans="2:56" ht="88.5" customHeight="1">
      <c r="B19" s="563" t="s">
        <v>371</v>
      </c>
      <c r="C19" s="547">
        <v>22</v>
      </c>
      <c r="D19" s="548" t="s">
        <v>479</v>
      </c>
      <c r="E19" s="548">
        <v>2201</v>
      </c>
      <c r="F19" s="548" t="s">
        <v>480</v>
      </c>
      <c r="G19" s="549">
        <v>2024730010049</v>
      </c>
      <c r="H19" s="549" t="s">
        <v>481</v>
      </c>
      <c r="I19" s="550">
        <v>2201084</v>
      </c>
      <c r="J19" s="550" t="s">
        <v>497</v>
      </c>
      <c r="K19" s="551" t="s">
        <v>498</v>
      </c>
      <c r="L19" s="552" t="s">
        <v>484</v>
      </c>
      <c r="M19" s="552"/>
      <c r="N19" s="553">
        <v>16275</v>
      </c>
      <c r="O19" s="554">
        <f t="shared" si="0"/>
        <v>1561509999</v>
      </c>
      <c r="P19" s="555"/>
      <c r="Q19" s="564">
        <v>561509999</v>
      </c>
      <c r="R19" s="555">
        <v>1000000000</v>
      </c>
      <c r="S19" s="555"/>
      <c r="T19" s="555"/>
      <c r="U19" s="555"/>
      <c r="V19" s="555"/>
      <c r="W19" s="555"/>
      <c r="X19" s="555"/>
      <c r="Y19" s="555"/>
      <c r="Z19" s="555"/>
      <c r="AA19" s="555"/>
      <c r="AB19" s="555"/>
      <c r="AC19" s="561">
        <f t="shared" si="1"/>
        <v>1004280998</v>
      </c>
      <c r="AD19" s="559"/>
      <c r="AE19" s="567">
        <v>652850000</v>
      </c>
      <c r="AF19" s="560">
        <v>351430998</v>
      </c>
      <c r="AG19" s="559"/>
      <c r="AH19" s="559"/>
      <c r="AI19" s="559"/>
      <c r="AJ19" s="559"/>
      <c r="AK19" s="559"/>
      <c r="AL19" s="559"/>
      <c r="AM19" s="559"/>
      <c r="AN19" s="559"/>
      <c r="AO19" s="559"/>
      <c r="AP19" s="559"/>
      <c r="AQ19" s="561">
        <f t="shared" si="2"/>
        <v>940714900</v>
      </c>
      <c r="AR19" s="559"/>
      <c r="AS19" s="560">
        <v>625699900</v>
      </c>
      <c r="AT19" s="560">
        <f>311955000+3060000</f>
        <v>315015000</v>
      </c>
      <c r="AU19" s="559"/>
      <c r="AV19" s="559"/>
      <c r="AW19" s="559"/>
      <c r="AX19" s="559"/>
      <c r="AY19" s="559"/>
      <c r="AZ19" s="559"/>
      <c r="BA19" s="559"/>
      <c r="BB19" s="559"/>
      <c r="BC19" s="559"/>
      <c r="BD19" s="565"/>
    </row>
    <row r="20" spans="2:56" ht="88.5" customHeight="1">
      <c r="B20" s="563" t="s">
        <v>371</v>
      </c>
      <c r="C20" s="547">
        <v>22</v>
      </c>
      <c r="D20" s="548" t="s">
        <v>479</v>
      </c>
      <c r="E20" s="548">
        <v>2201</v>
      </c>
      <c r="F20" s="548" t="s">
        <v>480</v>
      </c>
      <c r="G20" s="549">
        <v>2024730010025</v>
      </c>
      <c r="H20" s="549" t="s">
        <v>499</v>
      </c>
      <c r="I20" s="550">
        <v>2201069</v>
      </c>
      <c r="J20" s="550" t="s">
        <v>500</v>
      </c>
      <c r="K20" s="551" t="s">
        <v>501</v>
      </c>
      <c r="L20" s="552" t="s">
        <v>502</v>
      </c>
      <c r="M20" s="552"/>
      <c r="N20" s="553">
        <v>10</v>
      </c>
      <c r="O20" s="554">
        <f t="shared" si="0"/>
        <v>7718406719</v>
      </c>
      <c r="P20" s="555"/>
      <c r="Q20" s="564">
        <v>1000000000</v>
      </c>
      <c r="R20" s="555">
        <v>6718406719</v>
      </c>
      <c r="S20" s="555"/>
      <c r="T20" s="555"/>
      <c r="U20" s="555"/>
      <c r="V20" s="555"/>
      <c r="W20" s="555"/>
      <c r="X20" s="555"/>
      <c r="Y20" s="555"/>
      <c r="Z20" s="555"/>
      <c r="AA20" s="555"/>
      <c r="AB20" s="555"/>
      <c r="AC20" s="561">
        <f t="shared" si="1"/>
        <v>7648749472</v>
      </c>
      <c r="AD20" s="559"/>
      <c r="AE20" s="560">
        <v>1000000000</v>
      </c>
      <c r="AF20" s="560">
        <v>6648749472</v>
      </c>
      <c r="AG20" s="559"/>
      <c r="AH20" s="559"/>
      <c r="AI20" s="559"/>
      <c r="AJ20" s="559"/>
      <c r="AK20" s="559"/>
      <c r="AL20" s="559"/>
      <c r="AM20" s="559"/>
      <c r="AN20" s="559"/>
      <c r="AO20" s="559"/>
      <c r="AP20" s="559"/>
      <c r="AQ20" s="561">
        <f t="shared" si="2"/>
        <v>7030696564</v>
      </c>
      <c r="AR20" s="559"/>
      <c r="AS20" s="560">
        <v>1000000000</v>
      </c>
      <c r="AT20" s="560">
        <v>6030696564</v>
      </c>
      <c r="AU20" s="559"/>
      <c r="AV20" s="559"/>
      <c r="AW20" s="559"/>
      <c r="AX20" s="559"/>
      <c r="AY20" s="559"/>
      <c r="AZ20" s="559"/>
      <c r="BA20" s="559"/>
      <c r="BB20" s="559"/>
      <c r="BC20" s="559"/>
      <c r="BD20" s="565"/>
    </row>
    <row r="21" spans="2:56" ht="88.5" customHeight="1">
      <c r="B21" s="563" t="s">
        <v>371</v>
      </c>
      <c r="C21" s="547">
        <v>22</v>
      </c>
      <c r="D21" s="548" t="s">
        <v>479</v>
      </c>
      <c r="E21" s="548">
        <v>2201</v>
      </c>
      <c r="F21" s="548" t="s">
        <v>480</v>
      </c>
      <c r="G21" s="549">
        <v>2024730010025</v>
      </c>
      <c r="H21" s="549" t="s">
        <v>499</v>
      </c>
      <c r="I21" s="550">
        <v>2201034</v>
      </c>
      <c r="J21" s="550" t="s">
        <v>503</v>
      </c>
      <c r="K21" s="551" t="s">
        <v>504</v>
      </c>
      <c r="L21" s="552" t="s">
        <v>502</v>
      </c>
      <c r="M21" s="552"/>
      <c r="N21" s="553">
        <v>100</v>
      </c>
      <c r="O21" s="554">
        <f t="shared" si="0"/>
        <v>54000000</v>
      </c>
      <c r="P21" s="555"/>
      <c r="Q21" s="564">
        <v>54000000</v>
      </c>
      <c r="R21" s="555"/>
      <c r="S21" s="555"/>
      <c r="T21" s="555"/>
      <c r="U21" s="555"/>
      <c r="V21" s="555"/>
      <c r="W21" s="555"/>
      <c r="X21" s="555"/>
      <c r="Y21" s="555"/>
      <c r="Z21" s="555"/>
      <c r="AA21" s="555"/>
      <c r="AB21" s="555"/>
      <c r="AC21" s="561">
        <f t="shared" si="1"/>
        <v>53800000</v>
      </c>
      <c r="AD21" s="559"/>
      <c r="AE21" s="567">
        <v>53800000</v>
      </c>
      <c r="AF21" s="559"/>
      <c r="AG21" s="559"/>
      <c r="AH21" s="559"/>
      <c r="AI21" s="559"/>
      <c r="AJ21" s="559"/>
      <c r="AK21" s="559"/>
      <c r="AL21" s="559"/>
      <c r="AM21" s="559"/>
      <c r="AN21" s="559"/>
      <c r="AO21" s="559"/>
      <c r="AP21" s="559"/>
      <c r="AQ21" s="561">
        <f t="shared" si="2"/>
        <v>26000000</v>
      </c>
      <c r="AR21" s="559"/>
      <c r="AS21" s="567">
        <v>26000000</v>
      </c>
      <c r="AT21" s="559"/>
      <c r="AU21" s="559"/>
      <c r="AV21" s="559"/>
      <c r="AW21" s="559"/>
      <c r="AX21" s="559"/>
      <c r="AY21" s="559"/>
      <c r="AZ21" s="559"/>
      <c r="BA21" s="559"/>
      <c r="BB21" s="559"/>
      <c r="BC21" s="559"/>
      <c r="BD21" s="565"/>
    </row>
    <row r="22" spans="2:56" ht="88.5" customHeight="1">
      <c r="B22" s="563" t="s">
        <v>371</v>
      </c>
      <c r="C22" s="547">
        <v>22</v>
      </c>
      <c r="D22" s="548" t="s">
        <v>479</v>
      </c>
      <c r="E22" s="548">
        <v>2201</v>
      </c>
      <c r="F22" s="548" t="s">
        <v>480</v>
      </c>
      <c r="G22" s="549">
        <v>2024730010025</v>
      </c>
      <c r="H22" s="549" t="s">
        <v>499</v>
      </c>
      <c r="I22" s="550">
        <v>2201005</v>
      </c>
      <c r="J22" s="550" t="s">
        <v>505</v>
      </c>
      <c r="K22" s="551" t="s">
        <v>506</v>
      </c>
      <c r="L22" s="552" t="s">
        <v>502</v>
      </c>
      <c r="M22" s="552"/>
      <c r="N22" s="553">
        <v>1</v>
      </c>
      <c r="O22" s="554">
        <f t="shared" si="0"/>
        <v>400000000</v>
      </c>
      <c r="P22" s="555"/>
      <c r="Q22" s="564">
        <v>210000000</v>
      </c>
      <c r="R22" s="555">
        <v>190000000</v>
      </c>
      <c r="S22" s="555"/>
      <c r="T22" s="555"/>
      <c r="U22" s="555"/>
      <c r="V22" s="555"/>
      <c r="W22" s="555"/>
      <c r="X22" s="555"/>
      <c r="Y22" s="555"/>
      <c r="Z22" s="555"/>
      <c r="AA22" s="555"/>
      <c r="AB22" s="555"/>
      <c r="AC22" s="561">
        <f t="shared" si="1"/>
        <v>397981667</v>
      </c>
      <c r="AD22" s="559"/>
      <c r="AE22" s="560">
        <v>207981667</v>
      </c>
      <c r="AF22" s="560">
        <v>190000000</v>
      </c>
      <c r="AG22" s="559"/>
      <c r="AH22" s="559"/>
      <c r="AI22" s="559"/>
      <c r="AJ22" s="559"/>
      <c r="AK22" s="559"/>
      <c r="AL22" s="559"/>
      <c r="AM22" s="559"/>
      <c r="AN22" s="559"/>
      <c r="AO22" s="559"/>
      <c r="AP22" s="559"/>
      <c r="AQ22" s="561">
        <f t="shared" si="2"/>
        <v>397981667</v>
      </c>
      <c r="AR22" s="559"/>
      <c r="AS22" s="560">
        <v>188980622</v>
      </c>
      <c r="AT22" s="560">
        <f>305749668-96748623</f>
        <v>209001045</v>
      </c>
      <c r="AU22" s="559"/>
      <c r="AV22" s="559"/>
      <c r="AW22" s="559"/>
      <c r="AX22" s="559"/>
      <c r="AY22" s="559"/>
      <c r="AZ22" s="559"/>
      <c r="BA22" s="559"/>
      <c r="BB22" s="559"/>
      <c r="BC22" s="559"/>
      <c r="BD22" s="565"/>
    </row>
    <row r="23" spans="2:56" ht="88.5" customHeight="1">
      <c r="B23" s="563" t="s">
        <v>371</v>
      </c>
      <c r="C23" s="547">
        <v>22</v>
      </c>
      <c r="D23" s="548" t="s">
        <v>479</v>
      </c>
      <c r="E23" s="548">
        <v>2201</v>
      </c>
      <c r="F23" s="548" t="s">
        <v>480</v>
      </c>
      <c r="G23" s="549">
        <v>2024730010025</v>
      </c>
      <c r="H23" s="549" t="s">
        <v>499</v>
      </c>
      <c r="I23" s="550">
        <v>2201049</v>
      </c>
      <c r="J23" s="550" t="s">
        <v>253</v>
      </c>
      <c r="K23" s="551" t="s">
        <v>507</v>
      </c>
      <c r="L23" s="552" t="s">
        <v>502</v>
      </c>
      <c r="M23" s="552"/>
      <c r="N23" s="553">
        <v>125</v>
      </c>
      <c r="O23" s="554">
        <f t="shared" si="0"/>
        <v>285000000</v>
      </c>
      <c r="P23" s="555"/>
      <c r="Q23" s="564">
        <v>107000000</v>
      </c>
      <c r="R23" s="555">
        <v>178000000</v>
      </c>
      <c r="S23" s="555"/>
      <c r="T23" s="555"/>
      <c r="U23" s="555"/>
      <c r="V23" s="555"/>
      <c r="W23" s="555"/>
      <c r="X23" s="555"/>
      <c r="Y23" s="555"/>
      <c r="Z23" s="555"/>
      <c r="AA23" s="555"/>
      <c r="AB23" s="555"/>
      <c r="AC23" s="561">
        <f t="shared" si="1"/>
        <v>281761166</v>
      </c>
      <c r="AD23" s="559"/>
      <c r="AE23" s="560">
        <v>106166666</v>
      </c>
      <c r="AF23" s="560">
        <v>175594500</v>
      </c>
      <c r="AG23" s="559"/>
      <c r="AH23" s="559"/>
      <c r="AI23" s="559"/>
      <c r="AJ23" s="559"/>
      <c r="AK23" s="559"/>
      <c r="AL23" s="559"/>
      <c r="AM23" s="559"/>
      <c r="AN23" s="559"/>
      <c r="AO23" s="559"/>
      <c r="AP23" s="559"/>
      <c r="AQ23" s="561">
        <f t="shared" si="2"/>
        <v>278891956</v>
      </c>
      <c r="AR23" s="559"/>
      <c r="AS23" s="560">
        <v>158133333</v>
      </c>
      <c r="AT23" s="560">
        <f>27000000+96748623-2990000</f>
        <v>120758623</v>
      </c>
      <c r="AU23" s="559"/>
      <c r="AV23" s="559"/>
      <c r="AW23" s="559"/>
      <c r="AX23" s="559"/>
      <c r="AY23" s="559"/>
      <c r="AZ23" s="559"/>
      <c r="BA23" s="559"/>
      <c r="BB23" s="559"/>
      <c r="BC23" s="559"/>
      <c r="BD23" s="565"/>
    </row>
    <row r="24" spans="2:56" ht="88.5" customHeight="1">
      <c r="B24" s="563" t="s">
        <v>371</v>
      </c>
      <c r="C24" s="547">
        <v>22</v>
      </c>
      <c r="D24" s="548" t="s">
        <v>479</v>
      </c>
      <c r="E24" s="548">
        <v>2201</v>
      </c>
      <c r="F24" s="548" t="s">
        <v>480</v>
      </c>
      <c r="G24" s="549">
        <v>2024730010025</v>
      </c>
      <c r="H24" s="549" t="s">
        <v>499</v>
      </c>
      <c r="I24" s="550">
        <v>2201001</v>
      </c>
      <c r="J24" s="550" t="s">
        <v>263</v>
      </c>
      <c r="K24" s="551" t="s">
        <v>508</v>
      </c>
      <c r="L24" s="552" t="s">
        <v>502</v>
      </c>
      <c r="M24" s="552"/>
      <c r="N24" s="553">
        <v>0</v>
      </c>
      <c r="O24" s="554">
        <f t="shared" si="0"/>
        <v>0</v>
      </c>
      <c r="P24" s="555"/>
      <c r="Q24" s="564"/>
      <c r="R24" s="555"/>
      <c r="S24" s="555"/>
      <c r="T24" s="555"/>
      <c r="U24" s="555"/>
      <c r="V24" s="555"/>
      <c r="W24" s="555"/>
      <c r="X24" s="555"/>
      <c r="Y24" s="555"/>
      <c r="Z24" s="555"/>
      <c r="AA24" s="555"/>
      <c r="AB24" s="555"/>
      <c r="AC24" s="561">
        <f t="shared" si="1"/>
        <v>0</v>
      </c>
      <c r="AD24" s="559"/>
      <c r="AE24" s="559"/>
      <c r="AF24" s="559"/>
      <c r="AG24" s="559"/>
      <c r="AH24" s="559"/>
      <c r="AI24" s="559"/>
      <c r="AJ24" s="559"/>
      <c r="AK24" s="559"/>
      <c r="AL24" s="559"/>
      <c r="AM24" s="559"/>
      <c r="AN24" s="559"/>
      <c r="AO24" s="559"/>
      <c r="AP24" s="559"/>
      <c r="AQ24" s="561">
        <f t="shared" si="2"/>
        <v>0</v>
      </c>
      <c r="AR24" s="559"/>
      <c r="AS24" s="559"/>
      <c r="AT24" s="559"/>
      <c r="AU24" s="559"/>
      <c r="AV24" s="559"/>
      <c r="AW24" s="559"/>
      <c r="AX24" s="559"/>
      <c r="AY24" s="559"/>
      <c r="AZ24" s="559"/>
      <c r="BA24" s="559"/>
      <c r="BB24" s="559"/>
      <c r="BC24" s="559"/>
      <c r="BD24" s="565"/>
    </row>
    <row r="25" spans="2:56" ht="88.5" customHeight="1">
      <c r="B25" s="563" t="s">
        <v>371</v>
      </c>
      <c r="C25" s="547">
        <v>22</v>
      </c>
      <c r="D25" s="548" t="s">
        <v>479</v>
      </c>
      <c r="E25" s="548">
        <v>2201</v>
      </c>
      <c r="F25" s="548" t="s">
        <v>480</v>
      </c>
      <c r="G25" s="549">
        <v>2024730010025</v>
      </c>
      <c r="H25" s="549" t="s">
        <v>499</v>
      </c>
      <c r="I25" s="550">
        <v>2201037</v>
      </c>
      <c r="J25" s="550" t="s">
        <v>509</v>
      </c>
      <c r="K25" s="551" t="s">
        <v>510</v>
      </c>
      <c r="L25" s="552" t="s">
        <v>502</v>
      </c>
      <c r="M25" s="552"/>
      <c r="N25" s="553">
        <v>3</v>
      </c>
      <c r="O25" s="554">
        <f t="shared" si="0"/>
        <v>329000000</v>
      </c>
      <c r="P25" s="555"/>
      <c r="Q25" s="567">
        <v>84000000</v>
      </c>
      <c r="R25" s="555">
        <v>245000000</v>
      </c>
      <c r="S25" s="555"/>
      <c r="T25" s="555"/>
      <c r="U25" s="555"/>
      <c r="V25" s="555"/>
      <c r="W25" s="555"/>
      <c r="X25" s="555"/>
      <c r="Y25" s="555"/>
      <c r="Z25" s="555"/>
      <c r="AA25" s="555"/>
      <c r="AB25" s="555"/>
      <c r="AC25" s="561">
        <f t="shared" si="1"/>
        <v>324231503</v>
      </c>
      <c r="AD25" s="559"/>
      <c r="AE25" s="567">
        <v>83500000</v>
      </c>
      <c r="AF25" s="560">
        <v>240731503</v>
      </c>
      <c r="AG25" s="559"/>
      <c r="AH25" s="559"/>
      <c r="AI25" s="559"/>
      <c r="AJ25" s="559"/>
      <c r="AK25" s="559"/>
      <c r="AL25" s="559"/>
      <c r="AM25" s="559"/>
      <c r="AN25" s="559"/>
      <c r="AO25" s="559"/>
      <c r="AP25" s="559"/>
      <c r="AQ25" s="561">
        <f t="shared" si="2"/>
        <v>240166643</v>
      </c>
      <c r="AR25" s="559"/>
      <c r="AS25" s="560">
        <v>90166667</v>
      </c>
      <c r="AT25" s="560">
        <v>149999976</v>
      </c>
      <c r="AU25" s="559"/>
      <c r="AV25" s="559"/>
      <c r="AW25" s="559"/>
      <c r="AX25" s="559"/>
      <c r="AY25" s="559"/>
      <c r="AZ25" s="559"/>
      <c r="BA25" s="559"/>
      <c r="BB25" s="559"/>
      <c r="BC25" s="559"/>
      <c r="BD25" s="565"/>
    </row>
    <row r="26" spans="2:56" ht="88.5" customHeight="1">
      <c r="B26" s="563" t="s">
        <v>371</v>
      </c>
      <c r="C26" s="547">
        <v>22</v>
      </c>
      <c r="D26" s="548" t="s">
        <v>479</v>
      </c>
      <c r="E26" s="548">
        <v>2201</v>
      </c>
      <c r="F26" s="548" t="s">
        <v>480</v>
      </c>
      <c r="G26" s="549">
        <v>2024730010025</v>
      </c>
      <c r="H26" s="549" t="s">
        <v>499</v>
      </c>
      <c r="I26" s="550">
        <v>2201006</v>
      </c>
      <c r="J26" s="550" t="s">
        <v>511</v>
      </c>
      <c r="K26" s="551" t="s">
        <v>512</v>
      </c>
      <c r="L26" s="552" t="s">
        <v>502</v>
      </c>
      <c r="M26" s="552"/>
      <c r="N26" s="553">
        <v>1</v>
      </c>
      <c r="O26" s="554">
        <f t="shared" si="0"/>
        <v>116000000</v>
      </c>
      <c r="P26" s="555"/>
      <c r="Q26" s="564">
        <v>68000000</v>
      </c>
      <c r="R26" s="555">
        <v>48000000</v>
      </c>
      <c r="S26" s="555"/>
      <c r="T26" s="555"/>
      <c r="U26" s="555"/>
      <c r="V26" s="555"/>
      <c r="W26" s="555"/>
      <c r="X26" s="555"/>
      <c r="Y26" s="555"/>
      <c r="Z26" s="555"/>
      <c r="AA26" s="555"/>
      <c r="AB26" s="555"/>
      <c r="AC26" s="561">
        <f t="shared" si="1"/>
        <v>115600000</v>
      </c>
      <c r="AD26" s="559"/>
      <c r="AE26" s="567">
        <v>67600000</v>
      </c>
      <c r="AF26" s="560">
        <v>48000000</v>
      </c>
      <c r="AG26" s="559"/>
      <c r="AH26" s="559"/>
      <c r="AI26" s="559"/>
      <c r="AJ26" s="559"/>
      <c r="AK26" s="559"/>
      <c r="AL26" s="559"/>
      <c r="AM26" s="559"/>
      <c r="AN26" s="559"/>
      <c r="AO26" s="559"/>
      <c r="AP26" s="559"/>
      <c r="AQ26" s="561">
        <f t="shared" si="2"/>
        <v>90600000</v>
      </c>
      <c r="AR26" s="559"/>
      <c r="AS26" s="560">
        <v>67600000</v>
      </c>
      <c r="AT26" s="560">
        <v>23000000</v>
      </c>
      <c r="AU26" s="559"/>
      <c r="AV26" s="559"/>
      <c r="AW26" s="559"/>
      <c r="AX26" s="559"/>
      <c r="AY26" s="559"/>
      <c r="AZ26" s="559"/>
      <c r="BA26" s="559"/>
      <c r="BB26" s="559"/>
      <c r="BC26" s="559"/>
      <c r="BD26" s="565"/>
    </row>
    <row r="27" spans="2:56" ht="88.5" customHeight="1">
      <c r="B27" s="563" t="s">
        <v>371</v>
      </c>
      <c r="C27" s="547">
        <v>22</v>
      </c>
      <c r="D27" s="548" t="s">
        <v>479</v>
      </c>
      <c r="E27" s="548">
        <v>2201</v>
      </c>
      <c r="F27" s="548" t="s">
        <v>480</v>
      </c>
      <c r="G27" s="549">
        <v>2024730010025</v>
      </c>
      <c r="H27" s="549" t="s">
        <v>499</v>
      </c>
      <c r="I27" s="550">
        <v>2201047</v>
      </c>
      <c r="J27" s="550" t="s">
        <v>513</v>
      </c>
      <c r="K27" s="551" t="s">
        <v>514</v>
      </c>
      <c r="L27" s="552" t="s">
        <v>502</v>
      </c>
      <c r="M27" s="552"/>
      <c r="N27" s="553">
        <v>0</v>
      </c>
      <c r="O27" s="554">
        <f t="shared" si="0"/>
        <v>0</v>
      </c>
      <c r="P27" s="555"/>
      <c r="Q27" s="564"/>
      <c r="R27" s="555"/>
      <c r="S27" s="555"/>
      <c r="T27" s="555"/>
      <c r="U27" s="555"/>
      <c r="V27" s="555"/>
      <c r="W27" s="555"/>
      <c r="X27" s="555"/>
      <c r="Y27" s="555"/>
      <c r="Z27" s="555"/>
      <c r="AA27" s="555"/>
      <c r="AB27" s="555"/>
      <c r="AC27" s="561">
        <f t="shared" si="1"/>
        <v>0</v>
      </c>
      <c r="AD27" s="559"/>
      <c r="AE27" s="559"/>
      <c r="AF27" s="559"/>
      <c r="AG27" s="559"/>
      <c r="AH27" s="559"/>
      <c r="AI27" s="559"/>
      <c r="AJ27" s="559"/>
      <c r="AK27" s="559"/>
      <c r="AL27" s="559"/>
      <c r="AM27" s="559"/>
      <c r="AN27" s="559"/>
      <c r="AO27" s="559"/>
      <c r="AP27" s="559"/>
      <c r="AQ27" s="559">
        <f t="shared" si="2"/>
        <v>0</v>
      </c>
      <c r="AR27" s="559"/>
      <c r="AS27" s="559"/>
      <c r="AT27" s="559"/>
      <c r="AU27" s="559"/>
      <c r="AV27" s="559"/>
      <c r="AW27" s="559"/>
      <c r="AX27" s="559"/>
      <c r="AY27" s="559"/>
      <c r="AZ27" s="559"/>
      <c r="BA27" s="559"/>
      <c r="BB27" s="559"/>
      <c r="BC27" s="559"/>
      <c r="BD27" s="565"/>
    </row>
    <row r="28" spans="2:56" ht="88.5" customHeight="1">
      <c r="B28" s="563" t="s">
        <v>371</v>
      </c>
      <c r="C28" s="547">
        <v>22</v>
      </c>
      <c r="D28" s="548" t="s">
        <v>479</v>
      </c>
      <c r="E28" s="548">
        <v>2201</v>
      </c>
      <c r="F28" s="548" t="s">
        <v>480</v>
      </c>
      <c r="G28" s="549">
        <v>2024730010025</v>
      </c>
      <c r="H28" s="549" t="s">
        <v>499</v>
      </c>
      <c r="I28" s="550">
        <v>2201006</v>
      </c>
      <c r="J28" s="550" t="s">
        <v>511</v>
      </c>
      <c r="K28" s="551" t="s">
        <v>515</v>
      </c>
      <c r="L28" s="552" t="s">
        <v>502</v>
      </c>
      <c r="M28" s="552"/>
      <c r="N28" s="553"/>
      <c r="O28" s="554">
        <f t="shared" si="0"/>
        <v>0</v>
      </c>
      <c r="P28" s="555"/>
      <c r="Q28" s="564"/>
      <c r="R28" s="555"/>
      <c r="S28" s="555"/>
      <c r="T28" s="555"/>
      <c r="U28" s="555"/>
      <c r="V28" s="555"/>
      <c r="W28" s="555"/>
      <c r="X28" s="555"/>
      <c r="Y28" s="555"/>
      <c r="Z28" s="555"/>
      <c r="AA28" s="555"/>
      <c r="AB28" s="555"/>
      <c r="AC28" s="561">
        <f t="shared" si="1"/>
        <v>0</v>
      </c>
      <c r="AD28" s="559"/>
      <c r="AE28" s="559"/>
      <c r="AF28" s="559"/>
      <c r="AG28" s="559"/>
      <c r="AH28" s="559"/>
      <c r="AI28" s="559"/>
      <c r="AJ28" s="559"/>
      <c r="AK28" s="559"/>
      <c r="AL28" s="559"/>
      <c r="AM28" s="559"/>
      <c r="AN28" s="559"/>
      <c r="AO28" s="559"/>
      <c r="AP28" s="559"/>
      <c r="AQ28" s="559">
        <f t="shared" si="2"/>
        <v>0</v>
      </c>
      <c r="AR28" s="559"/>
      <c r="AS28" s="559"/>
      <c r="AT28" s="559"/>
      <c r="AU28" s="559"/>
      <c r="AV28" s="559"/>
      <c r="AW28" s="559"/>
      <c r="AX28" s="559"/>
      <c r="AY28" s="559"/>
      <c r="AZ28" s="559"/>
      <c r="BA28" s="559"/>
      <c r="BB28" s="559"/>
      <c r="BC28" s="559"/>
      <c r="BD28" s="565"/>
    </row>
    <row r="29" spans="2:56" ht="88.5" customHeight="1">
      <c r="B29" s="563" t="s">
        <v>371</v>
      </c>
      <c r="C29" s="547">
        <v>22</v>
      </c>
      <c r="D29" s="548" t="s">
        <v>479</v>
      </c>
      <c r="E29" s="548">
        <v>2201</v>
      </c>
      <c r="F29" s="548" t="s">
        <v>480</v>
      </c>
      <c r="G29" s="549">
        <v>2024730010025</v>
      </c>
      <c r="H29" s="549" t="s">
        <v>499</v>
      </c>
      <c r="I29" s="550">
        <v>2201003</v>
      </c>
      <c r="J29" s="550" t="s">
        <v>516</v>
      </c>
      <c r="K29" s="551" t="s">
        <v>517</v>
      </c>
      <c r="L29" s="552" t="s">
        <v>502</v>
      </c>
      <c r="M29" s="552"/>
      <c r="N29" s="553">
        <v>0</v>
      </c>
      <c r="O29" s="554">
        <f t="shared" si="0"/>
        <v>0</v>
      </c>
      <c r="P29" s="555"/>
      <c r="Q29" s="564"/>
      <c r="R29" s="555"/>
      <c r="S29" s="555"/>
      <c r="T29" s="555"/>
      <c r="U29" s="555"/>
      <c r="V29" s="555"/>
      <c r="W29" s="555"/>
      <c r="X29" s="555"/>
      <c r="Y29" s="555"/>
      <c r="Z29" s="555"/>
      <c r="AA29" s="555"/>
      <c r="AB29" s="555"/>
      <c r="AC29" s="561">
        <f t="shared" si="1"/>
        <v>0</v>
      </c>
      <c r="AD29" s="559"/>
      <c r="AE29" s="559"/>
      <c r="AF29" s="559"/>
      <c r="AG29" s="559"/>
      <c r="AH29" s="559"/>
      <c r="AI29" s="559"/>
      <c r="AJ29" s="559"/>
      <c r="AK29" s="559"/>
      <c r="AL29" s="559"/>
      <c r="AM29" s="559"/>
      <c r="AN29" s="559"/>
      <c r="AO29" s="559"/>
      <c r="AP29" s="559"/>
      <c r="AQ29" s="559">
        <f t="shared" si="2"/>
        <v>0</v>
      </c>
      <c r="AR29" s="559"/>
      <c r="AS29" s="559"/>
      <c r="AT29" s="559"/>
      <c r="AU29" s="559"/>
      <c r="AV29" s="559"/>
      <c r="AW29" s="559"/>
      <c r="AX29" s="559"/>
      <c r="AY29" s="559"/>
      <c r="AZ29" s="559"/>
      <c r="BA29" s="559"/>
      <c r="BB29" s="559"/>
      <c r="BC29" s="559"/>
      <c r="BD29" s="565"/>
    </row>
    <row r="30" spans="2:56" ht="88.5" customHeight="1">
      <c r="B30" s="563" t="s">
        <v>371</v>
      </c>
      <c r="C30" s="547">
        <v>22</v>
      </c>
      <c r="D30" s="548" t="s">
        <v>479</v>
      </c>
      <c r="E30" s="548">
        <v>2201</v>
      </c>
      <c r="F30" s="548" t="s">
        <v>480</v>
      </c>
      <c r="G30" s="549">
        <v>2024730010025</v>
      </c>
      <c r="H30" s="549" t="s">
        <v>499</v>
      </c>
      <c r="I30" s="550">
        <v>2201033</v>
      </c>
      <c r="J30" s="550" t="s">
        <v>489</v>
      </c>
      <c r="K30" s="551" t="s">
        <v>540</v>
      </c>
      <c r="L30" s="552" t="s">
        <v>502</v>
      </c>
      <c r="M30" s="552"/>
      <c r="N30" s="553">
        <v>1</v>
      </c>
      <c r="O30" s="554">
        <f t="shared" si="0"/>
        <v>255400000</v>
      </c>
      <c r="P30" s="555"/>
      <c r="Q30" s="564">
        <v>88400000</v>
      </c>
      <c r="R30" s="555">
        <v>167000000</v>
      </c>
      <c r="S30" s="555"/>
      <c r="T30" s="555"/>
      <c r="U30" s="555"/>
      <c r="V30" s="555"/>
      <c r="W30" s="555"/>
      <c r="X30" s="555"/>
      <c r="Y30" s="555"/>
      <c r="Z30" s="555"/>
      <c r="AA30" s="555"/>
      <c r="AB30" s="555"/>
      <c r="AC30" s="561">
        <f t="shared" si="1"/>
        <v>242695000</v>
      </c>
      <c r="AD30" s="559"/>
      <c r="AE30" s="560">
        <v>76600000</v>
      </c>
      <c r="AF30" s="560">
        <v>166095000</v>
      </c>
      <c r="AG30" s="559"/>
      <c r="AH30" s="559"/>
      <c r="AI30" s="559"/>
      <c r="AJ30" s="559"/>
      <c r="AK30" s="559"/>
      <c r="AL30" s="559"/>
      <c r="AM30" s="559"/>
      <c r="AN30" s="559"/>
      <c r="AO30" s="559"/>
      <c r="AP30" s="559"/>
      <c r="AQ30" s="559">
        <f t="shared" si="2"/>
        <v>56890000</v>
      </c>
      <c r="AR30" s="559"/>
      <c r="AS30" s="560">
        <f>52600000+1300000</f>
        <v>53900000</v>
      </c>
      <c r="AT30" s="559">
        <v>2990000</v>
      </c>
      <c r="AU30" s="559"/>
      <c r="AV30" s="559"/>
      <c r="AW30" s="559"/>
      <c r="AX30" s="559"/>
      <c r="AY30" s="559"/>
      <c r="AZ30" s="559"/>
      <c r="BA30" s="559"/>
      <c r="BB30" s="559"/>
      <c r="BC30" s="559"/>
      <c r="BD30" s="565"/>
    </row>
    <row r="31" spans="2:56" ht="88.5" customHeight="1">
      <c r="B31" s="563" t="s">
        <v>371</v>
      </c>
      <c r="C31" s="547">
        <v>22</v>
      </c>
      <c r="D31" s="548" t="s">
        <v>479</v>
      </c>
      <c r="E31" s="548">
        <v>2201</v>
      </c>
      <c r="F31" s="548" t="s">
        <v>480</v>
      </c>
      <c r="G31" s="549">
        <v>2024730010025</v>
      </c>
      <c r="H31" s="549" t="s">
        <v>499</v>
      </c>
      <c r="I31" s="550">
        <v>2201047</v>
      </c>
      <c r="J31" s="550" t="s">
        <v>513</v>
      </c>
      <c r="K31" s="551" t="s">
        <v>518</v>
      </c>
      <c r="L31" s="552" t="s">
        <v>502</v>
      </c>
      <c r="M31" s="552"/>
      <c r="N31" s="553">
        <v>0</v>
      </c>
      <c r="O31" s="554">
        <f t="shared" si="0"/>
        <v>0</v>
      </c>
      <c r="P31" s="555"/>
      <c r="Q31" s="564"/>
      <c r="R31" s="555"/>
      <c r="S31" s="555"/>
      <c r="T31" s="555"/>
      <c r="U31" s="555"/>
      <c r="V31" s="555"/>
      <c r="W31" s="555"/>
      <c r="X31" s="555"/>
      <c r="Y31" s="555"/>
      <c r="Z31" s="555"/>
      <c r="AA31" s="555"/>
      <c r="AB31" s="555"/>
      <c r="AC31" s="561">
        <f t="shared" si="1"/>
        <v>0</v>
      </c>
      <c r="AD31" s="559"/>
      <c r="AE31" s="559"/>
      <c r="AF31" s="559"/>
      <c r="AG31" s="559"/>
      <c r="AH31" s="559"/>
      <c r="AI31" s="559"/>
      <c r="AJ31" s="559"/>
      <c r="AK31" s="559"/>
      <c r="AL31" s="559"/>
      <c r="AM31" s="559"/>
      <c r="AN31" s="559"/>
      <c r="AO31" s="559"/>
      <c r="AP31" s="559"/>
      <c r="AQ31" s="559">
        <f t="shared" si="2"/>
        <v>0</v>
      </c>
      <c r="AR31" s="559"/>
      <c r="AS31" s="559"/>
      <c r="AT31" s="559"/>
      <c r="AU31" s="559"/>
      <c r="AV31" s="559"/>
      <c r="AW31" s="559"/>
      <c r="AX31" s="559"/>
      <c r="AY31" s="559"/>
      <c r="AZ31" s="559"/>
      <c r="BA31" s="559"/>
      <c r="BB31" s="559"/>
      <c r="BC31" s="559"/>
      <c r="BD31" s="565"/>
    </row>
    <row r="32" spans="2:56" ht="88.5" customHeight="1">
      <c r="B32" s="563" t="s">
        <v>371</v>
      </c>
      <c r="C32" s="547">
        <v>22</v>
      </c>
      <c r="D32" s="548" t="s">
        <v>479</v>
      </c>
      <c r="E32" s="548">
        <v>2201</v>
      </c>
      <c r="F32" s="548" t="s">
        <v>480</v>
      </c>
      <c r="G32" s="549">
        <v>2024730010025</v>
      </c>
      <c r="H32" s="549" t="s">
        <v>499</v>
      </c>
      <c r="I32" s="550">
        <v>2201032</v>
      </c>
      <c r="J32" s="550" t="s">
        <v>516</v>
      </c>
      <c r="K32" s="551" t="s">
        <v>519</v>
      </c>
      <c r="L32" s="552" t="s">
        <v>502</v>
      </c>
      <c r="M32" s="552"/>
      <c r="N32" s="553">
        <v>500</v>
      </c>
      <c r="O32" s="554">
        <f t="shared" si="0"/>
        <v>631000000</v>
      </c>
      <c r="P32" s="555"/>
      <c r="Q32" s="564">
        <v>131000000</v>
      </c>
      <c r="R32" s="555">
        <v>500000000</v>
      </c>
      <c r="S32" s="555"/>
      <c r="T32" s="555"/>
      <c r="U32" s="555"/>
      <c r="V32" s="555"/>
      <c r="W32" s="555"/>
      <c r="X32" s="555"/>
      <c r="Y32" s="555"/>
      <c r="Z32" s="555"/>
      <c r="AA32" s="555"/>
      <c r="AB32" s="555"/>
      <c r="AC32" s="561">
        <f t="shared" si="1"/>
        <v>630100000</v>
      </c>
      <c r="AD32" s="559"/>
      <c r="AE32" s="567">
        <v>130100000</v>
      </c>
      <c r="AF32" s="560">
        <v>500000000</v>
      </c>
      <c r="AG32" s="559"/>
      <c r="AH32" s="559"/>
      <c r="AI32" s="559"/>
      <c r="AJ32" s="559"/>
      <c r="AK32" s="559"/>
      <c r="AL32" s="559"/>
      <c r="AM32" s="559"/>
      <c r="AN32" s="559"/>
      <c r="AO32" s="559"/>
      <c r="AP32" s="559"/>
      <c r="AQ32" s="559">
        <f t="shared" si="2"/>
        <v>630000000</v>
      </c>
      <c r="AR32" s="559"/>
      <c r="AS32" s="560">
        <f>131300000-1300000</f>
        <v>130000000</v>
      </c>
      <c r="AT32" s="560">
        <v>500000000</v>
      </c>
      <c r="AU32" s="559"/>
      <c r="AV32" s="559"/>
      <c r="AW32" s="559"/>
      <c r="AX32" s="559"/>
      <c r="AY32" s="559"/>
      <c r="AZ32" s="559"/>
      <c r="BA32" s="559"/>
      <c r="BB32" s="559"/>
      <c r="BC32" s="559"/>
      <c r="BD32" s="565"/>
    </row>
    <row r="33" spans="2:56" ht="88.5" customHeight="1">
      <c r="B33" s="563" t="s">
        <v>371</v>
      </c>
      <c r="C33" s="547">
        <v>22</v>
      </c>
      <c r="D33" s="548" t="s">
        <v>479</v>
      </c>
      <c r="E33" s="548">
        <v>2201</v>
      </c>
      <c r="F33" s="548" t="s">
        <v>480</v>
      </c>
      <c r="G33" s="549">
        <v>2024730010103</v>
      </c>
      <c r="H33" s="549" t="s">
        <v>520</v>
      </c>
      <c r="I33" s="550">
        <v>2201074</v>
      </c>
      <c r="J33" s="550" t="s">
        <v>521</v>
      </c>
      <c r="K33" s="551" t="s">
        <v>522</v>
      </c>
      <c r="L33" s="552" t="s">
        <v>523</v>
      </c>
      <c r="M33" s="552"/>
      <c r="N33" s="553">
        <v>3500</v>
      </c>
      <c r="O33" s="554">
        <f t="shared" si="0"/>
        <v>271000000</v>
      </c>
      <c r="P33" s="555"/>
      <c r="Q33" s="568">
        <v>271000000</v>
      </c>
      <c r="R33" s="557"/>
      <c r="S33" s="555"/>
      <c r="T33" s="555"/>
      <c r="U33" s="555"/>
      <c r="V33" s="555"/>
      <c r="W33" s="555"/>
      <c r="X33" s="555"/>
      <c r="Y33" s="555"/>
      <c r="Z33" s="555"/>
      <c r="AA33" s="555"/>
      <c r="AB33" s="555"/>
      <c r="AC33" s="559">
        <f t="shared" si="1"/>
        <v>271000000</v>
      </c>
      <c r="AD33" s="559"/>
      <c r="AE33" s="560">
        <v>271000000</v>
      </c>
      <c r="AF33" s="560"/>
      <c r="AG33" s="559"/>
      <c r="AH33" s="559"/>
      <c r="AI33" s="559"/>
      <c r="AJ33" s="559"/>
      <c r="AK33" s="559"/>
      <c r="AL33" s="559"/>
      <c r="AM33" s="559"/>
      <c r="AN33" s="559"/>
      <c r="AO33" s="559"/>
      <c r="AP33" s="559"/>
      <c r="AQ33" s="559">
        <f t="shared" si="2"/>
        <v>106000000</v>
      </c>
      <c r="AR33" s="559"/>
      <c r="AS33" s="560">
        <v>106000000</v>
      </c>
      <c r="AT33" s="559"/>
      <c r="AU33" s="559"/>
      <c r="AV33" s="559"/>
      <c r="AW33" s="559"/>
      <c r="AX33" s="559"/>
      <c r="AY33" s="559"/>
      <c r="AZ33" s="559"/>
      <c r="BA33" s="559"/>
      <c r="BB33" s="559"/>
      <c r="BC33" s="559"/>
      <c r="BD33" s="565"/>
    </row>
    <row r="34" spans="2:56" ht="88.5" customHeight="1">
      <c r="B34" s="563" t="s">
        <v>371</v>
      </c>
      <c r="C34" s="547">
        <v>22</v>
      </c>
      <c r="D34" s="548" t="s">
        <v>479</v>
      </c>
      <c r="E34" s="548">
        <v>2201</v>
      </c>
      <c r="F34" s="548" t="s">
        <v>480</v>
      </c>
      <c r="G34" s="549">
        <v>2024730010103</v>
      </c>
      <c r="H34" s="549" t="s">
        <v>520</v>
      </c>
      <c r="I34" s="550">
        <v>2201050</v>
      </c>
      <c r="J34" s="550" t="s">
        <v>524</v>
      </c>
      <c r="K34" s="551" t="s">
        <v>525</v>
      </c>
      <c r="L34" s="552" t="s">
        <v>523</v>
      </c>
      <c r="M34" s="552"/>
      <c r="N34" s="553">
        <v>57</v>
      </c>
      <c r="O34" s="554">
        <f t="shared" si="0"/>
        <v>867000000</v>
      </c>
      <c r="P34" s="555"/>
      <c r="Q34" s="568"/>
      <c r="R34" s="557">
        <v>867000000</v>
      </c>
      <c r="S34" s="555"/>
      <c r="T34" s="555"/>
      <c r="U34" s="555"/>
      <c r="V34" s="555"/>
      <c r="W34" s="555"/>
      <c r="X34" s="555"/>
      <c r="Y34" s="555"/>
      <c r="Z34" s="555"/>
      <c r="AA34" s="555"/>
      <c r="AB34" s="555"/>
      <c r="AC34" s="561">
        <f t="shared" si="1"/>
        <v>866414505</v>
      </c>
      <c r="AD34" s="559"/>
      <c r="AE34" s="559"/>
      <c r="AF34" s="567">
        <v>866414505</v>
      </c>
      <c r="AG34" s="559"/>
      <c r="AH34" s="559"/>
      <c r="AI34" s="559"/>
      <c r="AJ34" s="559"/>
      <c r="AK34" s="559"/>
      <c r="AL34" s="559"/>
      <c r="AM34" s="559"/>
      <c r="AN34" s="559"/>
      <c r="AO34" s="559"/>
      <c r="AP34" s="559"/>
      <c r="AQ34" s="559">
        <f t="shared" si="2"/>
        <v>89795197</v>
      </c>
      <c r="AR34" s="559"/>
      <c r="AS34" s="559"/>
      <c r="AT34" s="560">
        <v>89795197</v>
      </c>
      <c r="AU34" s="559"/>
      <c r="AV34" s="559"/>
      <c r="AW34" s="559"/>
      <c r="AX34" s="559"/>
      <c r="AY34" s="559"/>
      <c r="AZ34" s="559"/>
      <c r="BA34" s="559"/>
      <c r="BB34" s="559"/>
      <c r="BC34" s="559"/>
      <c r="BD34" s="565"/>
    </row>
    <row r="35" spans="2:56" ht="88.5" customHeight="1">
      <c r="B35" s="563" t="s">
        <v>371</v>
      </c>
      <c r="C35" s="547">
        <v>22</v>
      </c>
      <c r="D35" s="548" t="s">
        <v>479</v>
      </c>
      <c r="E35" s="548">
        <v>2201</v>
      </c>
      <c r="F35" s="548" t="s">
        <v>480</v>
      </c>
      <c r="G35" s="549">
        <v>2024730010103</v>
      </c>
      <c r="H35" s="549" t="s">
        <v>520</v>
      </c>
      <c r="I35" s="550">
        <v>2201048</v>
      </c>
      <c r="J35" s="550" t="s">
        <v>526</v>
      </c>
      <c r="K35" s="551" t="s">
        <v>527</v>
      </c>
      <c r="L35" s="552" t="s">
        <v>523</v>
      </c>
      <c r="M35" s="552"/>
      <c r="N35" s="553">
        <v>0</v>
      </c>
      <c r="O35" s="554">
        <f t="shared" si="0"/>
        <v>0</v>
      </c>
      <c r="P35" s="555"/>
      <c r="Q35" s="568"/>
      <c r="R35" s="557"/>
      <c r="S35" s="555"/>
      <c r="T35" s="555"/>
      <c r="U35" s="555"/>
      <c r="V35" s="555"/>
      <c r="W35" s="555"/>
      <c r="X35" s="555"/>
      <c r="Y35" s="555"/>
      <c r="Z35" s="555"/>
      <c r="AA35" s="555"/>
      <c r="AB35" s="555"/>
      <c r="AC35" s="559">
        <f t="shared" si="1"/>
        <v>0</v>
      </c>
      <c r="AD35" s="559"/>
      <c r="AE35" s="559"/>
      <c r="AF35" s="559"/>
      <c r="AG35" s="559"/>
      <c r="AH35" s="559"/>
      <c r="AI35" s="559"/>
      <c r="AJ35" s="559"/>
      <c r="AK35" s="559"/>
      <c r="AL35" s="559"/>
      <c r="AM35" s="559"/>
      <c r="AN35" s="559"/>
      <c r="AO35" s="559"/>
      <c r="AP35" s="559"/>
      <c r="AQ35" s="559">
        <f t="shared" si="2"/>
        <v>0</v>
      </c>
      <c r="AR35" s="559"/>
      <c r="AS35" s="559"/>
      <c r="AT35" s="559"/>
      <c r="AU35" s="559"/>
      <c r="AV35" s="559"/>
      <c r="AW35" s="559"/>
      <c r="AX35" s="559"/>
      <c r="AY35" s="559"/>
      <c r="AZ35" s="559"/>
      <c r="BA35" s="559"/>
      <c r="BB35" s="559"/>
      <c r="BC35" s="559"/>
      <c r="BD35" s="565"/>
    </row>
    <row r="36" spans="2:56" ht="88.5" customHeight="1">
      <c r="B36" s="563" t="s">
        <v>371</v>
      </c>
      <c r="C36" s="547">
        <v>22</v>
      </c>
      <c r="D36" s="548" t="s">
        <v>479</v>
      </c>
      <c r="E36" s="548">
        <v>2201</v>
      </c>
      <c r="F36" s="548" t="s">
        <v>480</v>
      </c>
      <c r="G36" s="549">
        <v>2024730010103</v>
      </c>
      <c r="H36" s="549" t="s">
        <v>520</v>
      </c>
      <c r="I36" s="550">
        <v>2201071</v>
      </c>
      <c r="J36" s="550" t="s">
        <v>528</v>
      </c>
      <c r="K36" s="551" t="s">
        <v>529</v>
      </c>
      <c r="L36" s="552" t="s">
        <v>523</v>
      </c>
      <c r="M36" s="552"/>
      <c r="N36" s="553">
        <v>59</v>
      </c>
      <c r="O36" s="554">
        <f t="shared" si="0"/>
        <v>415788717623</v>
      </c>
      <c r="P36" s="555"/>
      <c r="Q36" s="561">
        <v>5991440376</v>
      </c>
      <c r="R36" s="561">
        <v>409797277247</v>
      </c>
      <c r="S36" s="555"/>
      <c r="T36" s="555"/>
      <c r="U36" s="555"/>
      <c r="V36" s="555"/>
      <c r="W36" s="555"/>
      <c r="X36" s="555"/>
      <c r="Y36" s="555"/>
      <c r="Z36" s="555"/>
      <c r="AA36" s="555"/>
      <c r="AB36" s="555"/>
      <c r="AC36" s="561">
        <f t="shared" si="1"/>
        <v>414361847537</v>
      </c>
      <c r="AD36" s="561"/>
      <c r="AE36" s="560">
        <v>5557884267</v>
      </c>
      <c r="AF36" s="560">
        <v>408803963270</v>
      </c>
      <c r="AG36" s="559"/>
      <c r="AH36" s="559"/>
      <c r="AI36" s="559"/>
      <c r="AJ36" s="559"/>
      <c r="AK36" s="561"/>
      <c r="AL36" s="559"/>
      <c r="AM36" s="559"/>
      <c r="AN36" s="559"/>
      <c r="AO36" s="559"/>
      <c r="AP36" s="561"/>
      <c r="AQ36" s="561">
        <f t="shared" si="2"/>
        <v>412281753225</v>
      </c>
      <c r="AR36" s="561"/>
      <c r="AS36" s="560">
        <v>5062249261</v>
      </c>
      <c r="AT36" s="560">
        <v>407219503964</v>
      </c>
      <c r="AU36" s="559"/>
      <c r="AV36" s="559"/>
      <c r="AW36" s="559"/>
      <c r="AX36" s="559"/>
      <c r="AY36" s="559"/>
      <c r="AZ36" s="559"/>
      <c r="BA36" s="559"/>
      <c r="BB36" s="559"/>
      <c r="BC36" s="559"/>
      <c r="BD36" s="565"/>
    </row>
    <row r="37" spans="2:56" ht="88.5" customHeight="1">
      <c r="B37" s="563" t="s">
        <v>371</v>
      </c>
      <c r="C37" s="547">
        <v>22</v>
      </c>
      <c r="D37" s="548" t="s">
        <v>479</v>
      </c>
      <c r="E37" s="548">
        <v>2201</v>
      </c>
      <c r="F37" s="548" t="s">
        <v>480</v>
      </c>
      <c r="G37" s="549">
        <v>2024730010103</v>
      </c>
      <c r="H37" s="549" t="s">
        <v>520</v>
      </c>
      <c r="I37" s="550">
        <v>2201069</v>
      </c>
      <c r="J37" s="550" t="s">
        <v>500</v>
      </c>
      <c r="K37" s="551" t="s">
        <v>530</v>
      </c>
      <c r="L37" s="552" t="s">
        <v>523</v>
      </c>
      <c r="M37" s="552"/>
      <c r="N37" s="553">
        <v>14</v>
      </c>
      <c r="O37" s="554">
        <f t="shared" si="0"/>
        <v>1</v>
      </c>
      <c r="P37" s="555"/>
      <c r="Q37" s="568">
        <v>1</v>
      </c>
      <c r="R37" s="557"/>
      <c r="S37" s="555"/>
      <c r="T37" s="555"/>
      <c r="U37" s="555"/>
      <c r="V37" s="555"/>
      <c r="W37" s="555"/>
      <c r="X37" s="555"/>
      <c r="Y37" s="555"/>
      <c r="Z37" s="555"/>
      <c r="AA37" s="555"/>
      <c r="AB37" s="555"/>
      <c r="AC37" s="559">
        <f t="shared" si="1"/>
        <v>1</v>
      </c>
      <c r="AD37" s="559"/>
      <c r="AE37" s="559">
        <v>1</v>
      </c>
      <c r="AF37" s="559"/>
      <c r="AG37" s="559"/>
      <c r="AH37" s="559"/>
      <c r="AI37" s="559"/>
      <c r="AJ37" s="559"/>
      <c r="AK37" s="559"/>
      <c r="AL37" s="559"/>
      <c r="AM37" s="559"/>
      <c r="AN37" s="559"/>
      <c r="AO37" s="559"/>
      <c r="AP37" s="559"/>
      <c r="AQ37" s="559">
        <f t="shared" si="2"/>
        <v>0</v>
      </c>
      <c r="AR37" s="559"/>
      <c r="AS37" s="559"/>
      <c r="AT37" s="559"/>
      <c r="AU37" s="559"/>
      <c r="AV37" s="559"/>
      <c r="AW37" s="559"/>
      <c r="AX37" s="559"/>
      <c r="AY37" s="559"/>
      <c r="AZ37" s="559"/>
      <c r="BA37" s="559"/>
      <c r="BB37" s="559"/>
      <c r="BC37" s="559"/>
      <c r="BD37" s="565"/>
    </row>
    <row r="38" spans="2:56" ht="88.5" customHeight="1" thickBot="1">
      <c r="B38" s="569" t="s">
        <v>371</v>
      </c>
      <c r="C38" s="570">
        <v>22</v>
      </c>
      <c r="D38" s="571" t="s">
        <v>479</v>
      </c>
      <c r="E38" s="571">
        <v>2202</v>
      </c>
      <c r="F38" s="571" t="s">
        <v>531</v>
      </c>
      <c r="G38" s="572">
        <v>2024730010050</v>
      </c>
      <c r="H38" s="572" t="s">
        <v>532</v>
      </c>
      <c r="I38" s="573">
        <v>2202061</v>
      </c>
      <c r="J38" s="573" t="s">
        <v>533</v>
      </c>
      <c r="K38" s="574" t="s">
        <v>534</v>
      </c>
      <c r="L38" s="575" t="s">
        <v>535</v>
      </c>
      <c r="M38" s="575"/>
      <c r="N38" s="576">
        <v>250</v>
      </c>
      <c r="O38" s="577">
        <f t="shared" si="0"/>
        <v>857869704</v>
      </c>
      <c r="P38" s="578"/>
      <c r="Q38" s="579">
        <v>857869704</v>
      </c>
      <c r="R38" s="578"/>
      <c r="S38" s="578"/>
      <c r="T38" s="578"/>
      <c r="U38" s="578"/>
      <c r="V38" s="578"/>
      <c r="W38" s="578"/>
      <c r="X38" s="578"/>
      <c r="Y38" s="578"/>
      <c r="Z38" s="578"/>
      <c r="AA38" s="578"/>
      <c r="AB38" s="578"/>
      <c r="AC38" s="580">
        <f t="shared" si="1"/>
        <v>857326048</v>
      </c>
      <c r="AD38" s="580"/>
      <c r="AE38" s="581">
        <v>857326048</v>
      </c>
      <c r="AF38" s="580"/>
      <c r="AG38" s="580"/>
      <c r="AH38" s="580"/>
      <c r="AI38" s="580"/>
      <c r="AJ38" s="580"/>
      <c r="AK38" s="580"/>
      <c r="AL38" s="580"/>
      <c r="AM38" s="580"/>
      <c r="AN38" s="580"/>
      <c r="AO38" s="580"/>
      <c r="AP38" s="580"/>
      <c r="AQ38" s="580">
        <f t="shared" si="2"/>
        <v>283325264</v>
      </c>
      <c r="AR38" s="580"/>
      <c r="AS38" s="581">
        <v>283325264</v>
      </c>
      <c r="AT38" s="580"/>
      <c r="AU38" s="580"/>
      <c r="AV38" s="580"/>
      <c r="AW38" s="580"/>
      <c r="AX38" s="580"/>
      <c r="AY38" s="580"/>
      <c r="AZ38" s="580"/>
      <c r="BA38" s="580"/>
      <c r="BB38" s="580"/>
      <c r="BC38" s="580"/>
      <c r="BD38" s="582"/>
    </row>
    <row r="39" spans="2:56" ht="15.75" thickBot="1">
      <c r="B39" s="1083" t="s">
        <v>60</v>
      </c>
      <c r="C39" s="1084"/>
      <c r="D39" s="1084"/>
      <c r="E39" s="1084"/>
      <c r="F39" s="1084"/>
      <c r="G39" s="1084"/>
      <c r="H39" s="1084"/>
      <c r="I39" s="1084"/>
      <c r="J39" s="1084"/>
      <c r="K39" s="1084"/>
      <c r="L39" s="1084"/>
      <c r="M39" s="1084"/>
      <c r="N39" s="1085"/>
      <c r="O39" s="583">
        <f t="shared" ref="O39:T39" si="3">SUM(O14:O38)</f>
        <v>469186930353</v>
      </c>
      <c r="P39" s="584">
        <f t="shared" si="3"/>
        <v>0</v>
      </c>
      <c r="Q39" s="584">
        <f t="shared" si="3"/>
        <v>30510560000</v>
      </c>
      <c r="R39" s="584">
        <f t="shared" si="3"/>
        <v>423444266508</v>
      </c>
      <c r="S39" s="584">
        <f t="shared" si="3"/>
        <v>0</v>
      </c>
      <c r="T39" s="584">
        <f t="shared" si="3"/>
        <v>0</v>
      </c>
      <c r="U39" s="584">
        <v>0</v>
      </c>
      <c r="V39" s="584">
        <v>0</v>
      </c>
      <c r="W39" s="584">
        <v>0</v>
      </c>
      <c r="X39" s="584">
        <v>0</v>
      </c>
      <c r="Y39" s="584">
        <f t="shared" ref="Y39:AH39" si="4">SUM(Y14:Y38)</f>
        <v>0</v>
      </c>
      <c r="Z39" s="584">
        <f t="shared" si="4"/>
        <v>0</v>
      </c>
      <c r="AA39" s="584">
        <f t="shared" si="4"/>
        <v>0</v>
      </c>
      <c r="AB39" s="585">
        <f t="shared" si="4"/>
        <v>14020333881</v>
      </c>
      <c r="AC39" s="583">
        <f t="shared" si="4"/>
        <v>461262595225</v>
      </c>
      <c r="AD39" s="584">
        <f t="shared" si="4"/>
        <v>0</v>
      </c>
      <c r="AE39" s="584">
        <f t="shared" si="4"/>
        <v>30021674432</v>
      </c>
      <c r="AF39" s="584">
        <f t="shared" si="4"/>
        <v>421044650077</v>
      </c>
      <c r="AG39" s="584">
        <f t="shared" si="4"/>
        <v>0</v>
      </c>
      <c r="AH39" s="584">
        <f t="shared" si="4"/>
        <v>0</v>
      </c>
      <c r="AI39" s="584">
        <v>0</v>
      </c>
      <c r="AJ39" s="584">
        <v>0</v>
      </c>
      <c r="AK39" s="584">
        <f>SUM(AK14:AK38)</f>
        <v>1211769964</v>
      </c>
      <c r="AL39" s="584">
        <v>0</v>
      </c>
      <c r="AM39" s="584">
        <f t="shared" ref="AM39:AV39" si="5">SUM(AM14:AM38)</f>
        <v>0</v>
      </c>
      <c r="AN39" s="584">
        <f t="shared" si="5"/>
        <v>0</v>
      </c>
      <c r="AO39" s="584">
        <f t="shared" si="5"/>
        <v>0</v>
      </c>
      <c r="AP39" s="585">
        <f t="shared" si="5"/>
        <v>8984500752</v>
      </c>
      <c r="AQ39" s="583">
        <f t="shared" si="5"/>
        <v>451163396911</v>
      </c>
      <c r="AR39" s="584">
        <f t="shared" si="5"/>
        <v>0</v>
      </c>
      <c r="AS39" s="584">
        <f t="shared" si="5"/>
        <v>26079514777</v>
      </c>
      <c r="AT39" s="584">
        <f t="shared" si="5"/>
        <v>415989351795</v>
      </c>
      <c r="AU39" s="584">
        <f t="shared" si="5"/>
        <v>0</v>
      </c>
      <c r="AV39" s="584">
        <f t="shared" si="5"/>
        <v>0</v>
      </c>
      <c r="AW39" s="584">
        <v>0</v>
      </c>
      <c r="AX39" s="584">
        <v>0</v>
      </c>
      <c r="AY39" s="584">
        <f>SUM(AY14:AY38)</f>
        <v>1211769964</v>
      </c>
      <c r="AZ39" s="584">
        <v>0</v>
      </c>
      <c r="BA39" s="584">
        <f>SUM(BA14:BA38)</f>
        <v>0</v>
      </c>
      <c r="BB39" s="584">
        <f>SUM(BB14:BB38)</f>
        <v>0</v>
      </c>
      <c r="BC39" s="584">
        <f>SUM(BC14:BC38)</f>
        <v>0</v>
      </c>
      <c r="BD39" s="585">
        <f>SUM(BD14:BD38)</f>
        <v>7882760375</v>
      </c>
    </row>
    <row r="40" spans="2:56" ht="15">
      <c r="O40" s="586"/>
      <c r="P40" s="586"/>
      <c r="Q40" s="587"/>
    </row>
    <row r="41" spans="2:56" ht="15">
      <c r="O41" s="588"/>
      <c r="P41" s="588"/>
      <c r="Q41" s="588"/>
      <c r="R41" s="588"/>
      <c r="W41" s="588"/>
      <c r="X41" s="588"/>
      <c r="AB41" s="588"/>
      <c r="AC41" s="588"/>
      <c r="AD41" s="588"/>
      <c r="AE41" s="588"/>
      <c r="AF41" s="588"/>
      <c r="AK41" s="589"/>
      <c r="AP41" s="588"/>
      <c r="AQ41" s="588"/>
      <c r="AR41" s="588"/>
      <c r="AS41" s="588"/>
      <c r="AT41" s="589"/>
      <c r="AY41" s="588"/>
      <c r="BD41" s="588"/>
    </row>
    <row r="42" spans="2:56">
      <c r="R42" s="590"/>
      <c r="AK42" s="591"/>
      <c r="AQ42" s="592"/>
      <c r="AR42" s="592"/>
      <c r="AS42" s="592"/>
      <c r="AT42" s="592"/>
      <c r="AY42" s="528"/>
    </row>
    <row r="43" spans="2:56" ht="15">
      <c r="O43" s="593"/>
      <c r="Q43" s="594"/>
      <c r="R43" s="594"/>
      <c r="AC43" s="595"/>
      <c r="AE43" s="596"/>
      <c r="AS43" s="597"/>
      <c r="AT43" s="598"/>
    </row>
    <row r="44" spans="2:56" ht="15">
      <c r="O44" s="599"/>
      <c r="Q44" s="600"/>
      <c r="R44" s="600"/>
      <c r="W44" s="593"/>
      <c r="AB44" s="601"/>
      <c r="AQ44" s="602"/>
      <c r="AS44" s="596"/>
      <c r="AT44" s="528"/>
    </row>
    <row r="45" spans="2:56">
      <c r="AS45" s="602"/>
    </row>
    <row r="46" spans="2:56">
      <c r="Q46" s="599"/>
      <c r="R46" s="599"/>
      <c r="AB46" s="599"/>
    </row>
  </sheetData>
  <mergeCells count="50">
    <mergeCell ref="B39:N39"/>
    <mergeCell ref="AN12:AN13"/>
    <mergeCell ref="AO12:AO13"/>
    <mergeCell ref="AP12:AP13"/>
    <mergeCell ref="AR12:AS12"/>
    <mergeCell ref="Z12:Z13"/>
    <mergeCell ref="AA12:AA13"/>
    <mergeCell ref="AB12:AB13"/>
    <mergeCell ref="AD12:AE12"/>
    <mergeCell ref="AF12:AL12"/>
    <mergeCell ref="AM12:AM13"/>
    <mergeCell ref="L12:L13"/>
    <mergeCell ref="M12:M13"/>
    <mergeCell ref="N12:N13"/>
    <mergeCell ref="P12:Q12"/>
    <mergeCell ref="R12:X12"/>
    <mergeCell ref="Y12:Y13"/>
    <mergeCell ref="AC11:AC13"/>
    <mergeCell ref="AD11:AP11"/>
    <mergeCell ref="AQ11:AQ13"/>
    <mergeCell ref="AR11:BD11"/>
    <mergeCell ref="BB12:BB13"/>
    <mergeCell ref="BC12:BC13"/>
    <mergeCell ref="BD12:BD13"/>
    <mergeCell ref="AT12:AZ12"/>
    <mergeCell ref="BA12:BA13"/>
    <mergeCell ref="G12:G13"/>
    <mergeCell ref="B7:U7"/>
    <mergeCell ref="B8:U8"/>
    <mergeCell ref="B9:U9"/>
    <mergeCell ref="B11:N11"/>
    <mergeCell ref="O11:O13"/>
    <mergeCell ref="P11:AB11"/>
    <mergeCell ref="H12:H13"/>
    <mergeCell ref="I12:I13"/>
    <mergeCell ref="J12:J13"/>
    <mergeCell ref="K12:K13"/>
    <mergeCell ref="B12:B13"/>
    <mergeCell ref="C12:C13"/>
    <mergeCell ref="D12:D13"/>
    <mergeCell ref="E12:E13"/>
    <mergeCell ref="F12:F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83"/>
  <sheetViews>
    <sheetView zoomScale="80" zoomScaleNormal="80" workbookViewId="0">
      <selection activeCell="Q84" sqref="Q84"/>
    </sheetView>
  </sheetViews>
  <sheetFormatPr baseColWidth="10" defaultRowHeight="14.25"/>
  <cols>
    <col min="1" max="1" width="5.42578125" style="116" customWidth="1"/>
    <col min="2" max="2" width="34" style="253" customWidth="1"/>
    <col min="3" max="3" width="20.42578125" style="253" customWidth="1"/>
    <col min="4" max="4" width="18" style="253" customWidth="1"/>
    <col min="5" max="5" width="28.85546875" style="253" customWidth="1"/>
    <col min="6" max="6" width="32.42578125" style="253" customWidth="1"/>
    <col min="7" max="7" width="24.7109375" style="253" customWidth="1"/>
    <col min="8" max="8" width="40" style="253" customWidth="1"/>
    <col min="9" max="9" width="22.28515625" style="253" customWidth="1"/>
    <col min="10" max="10" width="35.7109375" style="253" customWidth="1"/>
    <col min="11" max="11" width="55.5703125" style="253" customWidth="1"/>
    <col min="12" max="12" width="41.28515625" style="253" hidden="1" customWidth="1"/>
    <col min="13" max="14" width="36.7109375" style="253" customWidth="1"/>
    <col min="15" max="15" width="29.7109375" style="804" customWidth="1"/>
    <col min="16" max="16" width="16.28515625" style="805" customWidth="1"/>
    <col min="17" max="17" width="23.140625" style="806" bestFit="1" customWidth="1"/>
    <col min="18" max="18" width="8.140625" style="805" customWidth="1"/>
    <col min="19" max="19" width="24.42578125" style="805" bestFit="1" customWidth="1"/>
    <col min="20" max="23" width="11.5703125" style="805" customWidth="1"/>
    <col min="24" max="24" width="10" style="805" customWidth="1"/>
    <col min="25" max="25" width="8.42578125" style="805" customWidth="1"/>
    <col min="26" max="26" width="25.5703125" style="805" customWidth="1"/>
    <col min="27" max="27" width="9.42578125" style="805" customWidth="1"/>
    <col min="28" max="28" width="23.7109375" style="805" customWidth="1"/>
    <col min="29" max="29" width="24.28515625" style="807" customWidth="1"/>
    <col min="30" max="30" width="11.5703125" style="807" customWidth="1"/>
    <col min="31" max="31" width="27" style="807" customWidth="1"/>
    <col min="32" max="32" width="11.5703125" style="807" customWidth="1"/>
    <col min="33" max="33" width="23.5703125" style="808" customWidth="1"/>
    <col min="34" max="41" width="11.5703125" style="807" customWidth="1"/>
    <col min="42" max="42" width="23.140625" style="807" bestFit="1" customWidth="1"/>
    <col min="43" max="43" width="35.42578125" style="807" customWidth="1"/>
    <col min="44" max="44" width="11.5703125" style="807" customWidth="1"/>
    <col min="45" max="45" width="28" style="808" customWidth="1"/>
    <col min="46" max="46" width="11.5703125" style="807" customWidth="1"/>
    <col min="47" max="47" width="24" style="807" customWidth="1"/>
    <col min="48" max="55" width="11.5703125" style="807" customWidth="1"/>
    <col min="56" max="56" width="24.140625" style="807" customWidth="1"/>
    <col min="57" max="190" width="11.42578125" style="116"/>
    <col min="191" max="256" width="11.42578125" style="114"/>
    <col min="257" max="257" width="2.85546875" style="114" customWidth="1"/>
    <col min="258" max="258" width="39" style="114" customWidth="1"/>
    <col min="259" max="259" width="29.42578125" style="114" customWidth="1"/>
    <col min="260" max="260" width="18" style="114" customWidth="1"/>
    <col min="261" max="261" width="34.28515625" style="114" customWidth="1"/>
    <col min="262" max="262" width="36.85546875" style="114" customWidth="1"/>
    <col min="263" max="263" width="24.7109375" style="114" customWidth="1"/>
    <col min="264" max="264" width="60.7109375" style="114" customWidth="1"/>
    <col min="265" max="265" width="22.28515625" style="114" customWidth="1"/>
    <col min="266" max="266" width="35.7109375" style="114" customWidth="1"/>
    <col min="267" max="267" width="71.7109375" style="114" customWidth="1"/>
    <col min="268" max="268" width="0" style="114" hidden="1" customWidth="1"/>
    <col min="269" max="270" width="36.7109375" style="114" customWidth="1"/>
    <col min="271" max="271" width="29.7109375" style="114" customWidth="1"/>
    <col min="272" max="272" width="16.28515625" style="114" customWidth="1"/>
    <col min="273" max="273" width="21.140625" style="114" customWidth="1"/>
    <col min="274" max="274" width="8.140625" style="114" customWidth="1"/>
    <col min="275" max="275" width="21.140625" style="114" customWidth="1"/>
    <col min="276" max="279" width="11.5703125" style="114" customWidth="1"/>
    <col min="280" max="280" width="10" style="114" customWidth="1"/>
    <col min="281" max="281" width="8.42578125" style="114" customWidth="1"/>
    <col min="282" max="282" width="25.5703125" style="114" customWidth="1"/>
    <col min="283" max="283" width="9.42578125" style="114" customWidth="1"/>
    <col min="284" max="284" width="23.7109375" style="114" customWidth="1"/>
    <col min="285" max="285" width="24.28515625" style="114" customWidth="1"/>
    <col min="286" max="286" width="11.5703125" style="114" customWidth="1"/>
    <col min="287" max="287" width="21.140625" style="114" customWidth="1"/>
    <col min="288" max="288" width="11.5703125" style="114" customWidth="1"/>
    <col min="289" max="289" width="23.5703125" style="114" customWidth="1"/>
    <col min="290" max="297" width="11.5703125" style="114" customWidth="1"/>
    <col min="298" max="298" width="21.140625" style="114" customWidth="1"/>
    <col min="299" max="299" width="21.5703125" style="114" customWidth="1"/>
    <col min="300" max="300" width="11.5703125" style="114" customWidth="1"/>
    <col min="301" max="301" width="20" style="114" customWidth="1"/>
    <col min="302" max="302" width="11.5703125" style="114" customWidth="1"/>
    <col min="303" max="303" width="20" style="114" customWidth="1"/>
    <col min="304" max="311" width="11.5703125" style="114" customWidth="1"/>
    <col min="312" max="312" width="21.140625" style="114" customWidth="1"/>
    <col min="313" max="512" width="11.42578125" style="114"/>
    <col min="513" max="513" width="2.85546875" style="114" customWidth="1"/>
    <col min="514" max="514" width="39" style="114" customWidth="1"/>
    <col min="515" max="515" width="29.42578125" style="114" customWidth="1"/>
    <col min="516" max="516" width="18" style="114" customWidth="1"/>
    <col min="517" max="517" width="34.28515625" style="114" customWidth="1"/>
    <col min="518" max="518" width="36.85546875" style="114" customWidth="1"/>
    <col min="519" max="519" width="24.7109375" style="114" customWidth="1"/>
    <col min="520" max="520" width="60.7109375" style="114" customWidth="1"/>
    <col min="521" max="521" width="22.28515625" style="114" customWidth="1"/>
    <col min="522" max="522" width="35.7109375" style="114" customWidth="1"/>
    <col min="523" max="523" width="71.7109375" style="114" customWidth="1"/>
    <col min="524" max="524" width="0" style="114" hidden="1" customWidth="1"/>
    <col min="525" max="526" width="36.7109375" style="114" customWidth="1"/>
    <col min="527" max="527" width="29.7109375" style="114" customWidth="1"/>
    <col min="528" max="528" width="16.28515625" style="114" customWidth="1"/>
    <col min="529" max="529" width="21.140625" style="114" customWidth="1"/>
    <col min="530" max="530" width="8.140625" style="114" customWidth="1"/>
    <col min="531" max="531" width="21.140625" style="114" customWidth="1"/>
    <col min="532" max="535" width="11.5703125" style="114" customWidth="1"/>
    <col min="536" max="536" width="10" style="114" customWidth="1"/>
    <col min="537" max="537" width="8.42578125" style="114" customWidth="1"/>
    <col min="538" max="538" width="25.5703125" style="114" customWidth="1"/>
    <col min="539" max="539" width="9.42578125" style="114" customWidth="1"/>
    <col min="540" max="540" width="23.7109375" style="114" customWidth="1"/>
    <col min="541" max="541" width="24.28515625" style="114" customWidth="1"/>
    <col min="542" max="542" width="11.5703125" style="114" customWidth="1"/>
    <col min="543" max="543" width="21.140625" style="114" customWidth="1"/>
    <col min="544" max="544" width="11.5703125" style="114" customWidth="1"/>
    <col min="545" max="545" width="23.5703125" style="114" customWidth="1"/>
    <col min="546" max="553" width="11.5703125" style="114" customWidth="1"/>
    <col min="554" max="554" width="21.140625" style="114" customWidth="1"/>
    <col min="555" max="555" width="21.5703125" style="114" customWidth="1"/>
    <col min="556" max="556" width="11.5703125" style="114" customWidth="1"/>
    <col min="557" max="557" width="20" style="114" customWidth="1"/>
    <col min="558" max="558" width="11.5703125" style="114" customWidth="1"/>
    <col min="559" max="559" width="20" style="114" customWidth="1"/>
    <col min="560" max="567" width="11.5703125" style="114" customWidth="1"/>
    <col min="568" max="568" width="21.140625" style="114" customWidth="1"/>
    <col min="569" max="768" width="11.42578125" style="114"/>
    <col min="769" max="769" width="2.85546875" style="114" customWidth="1"/>
    <col min="770" max="770" width="39" style="114" customWidth="1"/>
    <col min="771" max="771" width="29.42578125" style="114" customWidth="1"/>
    <col min="772" max="772" width="18" style="114" customWidth="1"/>
    <col min="773" max="773" width="34.28515625" style="114" customWidth="1"/>
    <col min="774" max="774" width="36.85546875" style="114" customWidth="1"/>
    <col min="775" max="775" width="24.7109375" style="114" customWidth="1"/>
    <col min="776" max="776" width="60.7109375" style="114" customWidth="1"/>
    <col min="777" max="777" width="22.28515625" style="114" customWidth="1"/>
    <col min="778" max="778" width="35.7109375" style="114" customWidth="1"/>
    <col min="779" max="779" width="71.7109375" style="114" customWidth="1"/>
    <col min="780" max="780" width="0" style="114" hidden="1" customWidth="1"/>
    <col min="781" max="782" width="36.7109375" style="114" customWidth="1"/>
    <col min="783" max="783" width="29.7109375" style="114" customWidth="1"/>
    <col min="784" max="784" width="16.28515625" style="114" customWidth="1"/>
    <col min="785" max="785" width="21.140625" style="114" customWidth="1"/>
    <col min="786" max="786" width="8.140625" style="114" customWidth="1"/>
    <col min="787" max="787" width="21.140625" style="114" customWidth="1"/>
    <col min="788" max="791" width="11.5703125" style="114" customWidth="1"/>
    <col min="792" max="792" width="10" style="114" customWidth="1"/>
    <col min="793" max="793" width="8.42578125" style="114" customWidth="1"/>
    <col min="794" max="794" width="25.5703125" style="114" customWidth="1"/>
    <col min="795" max="795" width="9.42578125" style="114" customWidth="1"/>
    <col min="796" max="796" width="23.7109375" style="114" customWidth="1"/>
    <col min="797" max="797" width="24.28515625" style="114" customWidth="1"/>
    <col min="798" max="798" width="11.5703125" style="114" customWidth="1"/>
    <col min="799" max="799" width="21.140625" style="114" customWidth="1"/>
    <col min="800" max="800" width="11.5703125" style="114" customWidth="1"/>
    <col min="801" max="801" width="23.5703125" style="114" customWidth="1"/>
    <col min="802" max="809" width="11.5703125" style="114" customWidth="1"/>
    <col min="810" max="810" width="21.140625" style="114" customWidth="1"/>
    <col min="811" max="811" width="21.5703125" style="114" customWidth="1"/>
    <col min="812" max="812" width="11.5703125" style="114" customWidth="1"/>
    <col min="813" max="813" width="20" style="114" customWidth="1"/>
    <col min="814" max="814" width="11.5703125" style="114" customWidth="1"/>
    <col min="815" max="815" width="20" style="114" customWidth="1"/>
    <col min="816" max="823" width="11.5703125" style="114" customWidth="1"/>
    <col min="824" max="824" width="21.140625" style="114" customWidth="1"/>
    <col min="825" max="1024" width="11.42578125" style="114"/>
    <col min="1025" max="1025" width="2.85546875" style="114" customWidth="1"/>
    <col min="1026" max="1026" width="39" style="114" customWidth="1"/>
    <col min="1027" max="1027" width="29.42578125" style="114" customWidth="1"/>
    <col min="1028" max="1028" width="18" style="114" customWidth="1"/>
    <col min="1029" max="1029" width="34.28515625" style="114" customWidth="1"/>
    <col min="1030" max="1030" width="36.85546875" style="114" customWidth="1"/>
    <col min="1031" max="1031" width="24.7109375" style="114" customWidth="1"/>
    <col min="1032" max="1032" width="60.7109375" style="114" customWidth="1"/>
    <col min="1033" max="1033" width="22.28515625" style="114" customWidth="1"/>
    <col min="1034" max="1034" width="35.7109375" style="114" customWidth="1"/>
    <col min="1035" max="1035" width="71.7109375" style="114" customWidth="1"/>
    <col min="1036" max="1036" width="0" style="114" hidden="1" customWidth="1"/>
    <col min="1037" max="1038" width="36.7109375" style="114" customWidth="1"/>
    <col min="1039" max="1039" width="29.7109375" style="114" customWidth="1"/>
    <col min="1040" max="1040" width="16.28515625" style="114" customWidth="1"/>
    <col min="1041" max="1041" width="21.140625" style="114" customWidth="1"/>
    <col min="1042" max="1042" width="8.140625" style="114" customWidth="1"/>
    <col min="1043" max="1043" width="21.140625" style="114" customWidth="1"/>
    <col min="1044" max="1047" width="11.5703125" style="114" customWidth="1"/>
    <col min="1048" max="1048" width="10" style="114" customWidth="1"/>
    <col min="1049" max="1049" width="8.42578125" style="114" customWidth="1"/>
    <col min="1050" max="1050" width="25.5703125" style="114" customWidth="1"/>
    <col min="1051" max="1051" width="9.42578125" style="114" customWidth="1"/>
    <col min="1052" max="1052" width="23.7109375" style="114" customWidth="1"/>
    <col min="1053" max="1053" width="24.28515625" style="114" customWidth="1"/>
    <col min="1054" max="1054" width="11.5703125" style="114" customWidth="1"/>
    <col min="1055" max="1055" width="21.140625" style="114" customWidth="1"/>
    <col min="1056" max="1056" width="11.5703125" style="114" customWidth="1"/>
    <col min="1057" max="1057" width="23.5703125" style="114" customWidth="1"/>
    <col min="1058" max="1065" width="11.5703125" style="114" customWidth="1"/>
    <col min="1066" max="1066" width="21.140625" style="114" customWidth="1"/>
    <col min="1067" max="1067" width="21.5703125" style="114" customWidth="1"/>
    <col min="1068" max="1068" width="11.5703125" style="114" customWidth="1"/>
    <col min="1069" max="1069" width="20" style="114" customWidth="1"/>
    <col min="1070" max="1070" width="11.5703125" style="114" customWidth="1"/>
    <col min="1071" max="1071" width="20" style="114" customWidth="1"/>
    <col min="1072" max="1079" width="11.5703125" style="114" customWidth="1"/>
    <col min="1080" max="1080" width="21.140625" style="114" customWidth="1"/>
    <col min="1081" max="1280" width="11.42578125" style="114"/>
    <col min="1281" max="1281" width="2.85546875" style="114" customWidth="1"/>
    <col min="1282" max="1282" width="39" style="114" customWidth="1"/>
    <col min="1283" max="1283" width="29.42578125" style="114" customWidth="1"/>
    <col min="1284" max="1284" width="18" style="114" customWidth="1"/>
    <col min="1285" max="1285" width="34.28515625" style="114" customWidth="1"/>
    <col min="1286" max="1286" width="36.85546875" style="114" customWidth="1"/>
    <col min="1287" max="1287" width="24.7109375" style="114" customWidth="1"/>
    <col min="1288" max="1288" width="60.7109375" style="114" customWidth="1"/>
    <col min="1289" max="1289" width="22.28515625" style="114" customWidth="1"/>
    <col min="1290" max="1290" width="35.7109375" style="114" customWidth="1"/>
    <col min="1291" max="1291" width="71.7109375" style="114" customWidth="1"/>
    <col min="1292" max="1292" width="0" style="114" hidden="1" customWidth="1"/>
    <col min="1293" max="1294" width="36.7109375" style="114" customWidth="1"/>
    <col min="1295" max="1295" width="29.7109375" style="114" customWidth="1"/>
    <col min="1296" max="1296" width="16.28515625" style="114" customWidth="1"/>
    <col min="1297" max="1297" width="21.140625" style="114" customWidth="1"/>
    <col min="1298" max="1298" width="8.140625" style="114" customWidth="1"/>
    <col min="1299" max="1299" width="21.140625" style="114" customWidth="1"/>
    <col min="1300" max="1303" width="11.5703125" style="114" customWidth="1"/>
    <col min="1304" max="1304" width="10" style="114" customWidth="1"/>
    <col min="1305" max="1305" width="8.42578125" style="114" customWidth="1"/>
    <col min="1306" max="1306" width="25.5703125" style="114" customWidth="1"/>
    <col min="1307" max="1307" width="9.42578125" style="114" customWidth="1"/>
    <col min="1308" max="1308" width="23.7109375" style="114" customWidth="1"/>
    <col min="1309" max="1309" width="24.28515625" style="114" customWidth="1"/>
    <col min="1310" max="1310" width="11.5703125" style="114" customWidth="1"/>
    <col min="1311" max="1311" width="21.140625" style="114" customWidth="1"/>
    <col min="1312" max="1312" width="11.5703125" style="114" customWidth="1"/>
    <col min="1313" max="1313" width="23.5703125" style="114" customWidth="1"/>
    <col min="1314" max="1321" width="11.5703125" style="114" customWidth="1"/>
    <col min="1322" max="1322" width="21.140625" style="114" customWidth="1"/>
    <col min="1323" max="1323" width="21.5703125" style="114" customWidth="1"/>
    <col min="1324" max="1324" width="11.5703125" style="114" customWidth="1"/>
    <col min="1325" max="1325" width="20" style="114" customWidth="1"/>
    <col min="1326" max="1326" width="11.5703125" style="114" customWidth="1"/>
    <col min="1327" max="1327" width="20" style="114" customWidth="1"/>
    <col min="1328" max="1335" width="11.5703125" style="114" customWidth="1"/>
    <col min="1336" max="1336" width="21.140625" style="114" customWidth="1"/>
    <col min="1337" max="1536" width="11.42578125" style="114"/>
    <col min="1537" max="1537" width="2.85546875" style="114" customWidth="1"/>
    <col min="1538" max="1538" width="39" style="114" customWidth="1"/>
    <col min="1539" max="1539" width="29.42578125" style="114" customWidth="1"/>
    <col min="1540" max="1540" width="18" style="114" customWidth="1"/>
    <col min="1541" max="1541" width="34.28515625" style="114" customWidth="1"/>
    <col min="1542" max="1542" width="36.85546875" style="114" customWidth="1"/>
    <col min="1543" max="1543" width="24.7109375" style="114" customWidth="1"/>
    <col min="1544" max="1544" width="60.7109375" style="114" customWidth="1"/>
    <col min="1545" max="1545" width="22.28515625" style="114" customWidth="1"/>
    <col min="1546" max="1546" width="35.7109375" style="114" customWidth="1"/>
    <col min="1547" max="1547" width="71.7109375" style="114" customWidth="1"/>
    <col min="1548" max="1548" width="0" style="114" hidden="1" customWidth="1"/>
    <col min="1549" max="1550" width="36.7109375" style="114" customWidth="1"/>
    <col min="1551" max="1551" width="29.7109375" style="114" customWidth="1"/>
    <col min="1552" max="1552" width="16.28515625" style="114" customWidth="1"/>
    <col min="1553" max="1553" width="21.140625" style="114" customWidth="1"/>
    <col min="1554" max="1554" width="8.140625" style="114" customWidth="1"/>
    <col min="1555" max="1555" width="21.140625" style="114" customWidth="1"/>
    <col min="1556" max="1559" width="11.5703125" style="114" customWidth="1"/>
    <col min="1560" max="1560" width="10" style="114" customWidth="1"/>
    <col min="1561" max="1561" width="8.42578125" style="114" customWidth="1"/>
    <col min="1562" max="1562" width="25.5703125" style="114" customWidth="1"/>
    <col min="1563" max="1563" width="9.42578125" style="114" customWidth="1"/>
    <col min="1564" max="1564" width="23.7109375" style="114" customWidth="1"/>
    <col min="1565" max="1565" width="24.28515625" style="114" customWidth="1"/>
    <col min="1566" max="1566" width="11.5703125" style="114" customWidth="1"/>
    <col min="1567" max="1567" width="21.140625" style="114" customWidth="1"/>
    <col min="1568" max="1568" width="11.5703125" style="114" customWidth="1"/>
    <col min="1569" max="1569" width="23.5703125" style="114" customWidth="1"/>
    <col min="1570" max="1577" width="11.5703125" style="114" customWidth="1"/>
    <col min="1578" max="1578" width="21.140625" style="114" customWidth="1"/>
    <col min="1579" max="1579" width="21.5703125" style="114" customWidth="1"/>
    <col min="1580" max="1580" width="11.5703125" style="114" customWidth="1"/>
    <col min="1581" max="1581" width="20" style="114" customWidth="1"/>
    <col min="1582" max="1582" width="11.5703125" style="114" customWidth="1"/>
    <col min="1583" max="1583" width="20" style="114" customWidth="1"/>
    <col min="1584" max="1591" width="11.5703125" style="114" customWidth="1"/>
    <col min="1592" max="1592" width="21.140625" style="114" customWidth="1"/>
    <col min="1593" max="1792" width="11.42578125" style="114"/>
    <col min="1793" max="1793" width="2.85546875" style="114" customWidth="1"/>
    <col min="1794" max="1794" width="39" style="114" customWidth="1"/>
    <col min="1795" max="1795" width="29.42578125" style="114" customWidth="1"/>
    <col min="1796" max="1796" width="18" style="114" customWidth="1"/>
    <col min="1797" max="1797" width="34.28515625" style="114" customWidth="1"/>
    <col min="1798" max="1798" width="36.85546875" style="114" customWidth="1"/>
    <col min="1799" max="1799" width="24.7109375" style="114" customWidth="1"/>
    <col min="1800" max="1800" width="60.7109375" style="114" customWidth="1"/>
    <col min="1801" max="1801" width="22.28515625" style="114" customWidth="1"/>
    <col min="1802" max="1802" width="35.7109375" style="114" customWidth="1"/>
    <col min="1803" max="1803" width="71.7109375" style="114" customWidth="1"/>
    <col min="1804" max="1804" width="0" style="114" hidden="1" customWidth="1"/>
    <col min="1805" max="1806" width="36.7109375" style="114" customWidth="1"/>
    <col min="1807" max="1807" width="29.7109375" style="114" customWidth="1"/>
    <col min="1808" max="1808" width="16.28515625" style="114" customWidth="1"/>
    <col min="1809" max="1809" width="21.140625" style="114" customWidth="1"/>
    <col min="1810" max="1810" width="8.140625" style="114" customWidth="1"/>
    <col min="1811" max="1811" width="21.140625" style="114" customWidth="1"/>
    <col min="1812" max="1815" width="11.5703125" style="114" customWidth="1"/>
    <col min="1816" max="1816" width="10" style="114" customWidth="1"/>
    <col min="1817" max="1817" width="8.42578125" style="114" customWidth="1"/>
    <col min="1818" max="1818" width="25.5703125" style="114" customWidth="1"/>
    <col min="1819" max="1819" width="9.42578125" style="114" customWidth="1"/>
    <col min="1820" max="1820" width="23.7109375" style="114" customWidth="1"/>
    <col min="1821" max="1821" width="24.28515625" style="114" customWidth="1"/>
    <col min="1822" max="1822" width="11.5703125" style="114" customWidth="1"/>
    <col min="1823" max="1823" width="21.140625" style="114" customWidth="1"/>
    <col min="1824" max="1824" width="11.5703125" style="114" customWidth="1"/>
    <col min="1825" max="1825" width="23.5703125" style="114" customWidth="1"/>
    <col min="1826" max="1833" width="11.5703125" style="114" customWidth="1"/>
    <col min="1834" max="1834" width="21.140625" style="114" customWidth="1"/>
    <col min="1835" max="1835" width="21.5703125" style="114" customWidth="1"/>
    <col min="1836" max="1836" width="11.5703125" style="114" customWidth="1"/>
    <col min="1837" max="1837" width="20" style="114" customWidth="1"/>
    <col min="1838" max="1838" width="11.5703125" style="114" customWidth="1"/>
    <col min="1839" max="1839" width="20" style="114" customWidth="1"/>
    <col min="1840" max="1847" width="11.5703125" style="114" customWidth="1"/>
    <col min="1848" max="1848" width="21.140625" style="114" customWidth="1"/>
    <col min="1849" max="2048" width="11.42578125" style="114"/>
    <col min="2049" max="2049" width="2.85546875" style="114" customWidth="1"/>
    <col min="2050" max="2050" width="39" style="114" customWidth="1"/>
    <col min="2051" max="2051" width="29.42578125" style="114" customWidth="1"/>
    <col min="2052" max="2052" width="18" style="114" customWidth="1"/>
    <col min="2053" max="2053" width="34.28515625" style="114" customWidth="1"/>
    <col min="2054" max="2054" width="36.85546875" style="114" customWidth="1"/>
    <col min="2055" max="2055" width="24.7109375" style="114" customWidth="1"/>
    <col min="2056" max="2056" width="60.7109375" style="114" customWidth="1"/>
    <col min="2057" max="2057" width="22.28515625" style="114" customWidth="1"/>
    <col min="2058" max="2058" width="35.7109375" style="114" customWidth="1"/>
    <col min="2059" max="2059" width="71.7109375" style="114" customWidth="1"/>
    <col min="2060" max="2060" width="0" style="114" hidden="1" customWidth="1"/>
    <col min="2061" max="2062" width="36.7109375" style="114" customWidth="1"/>
    <col min="2063" max="2063" width="29.7109375" style="114" customWidth="1"/>
    <col min="2064" max="2064" width="16.28515625" style="114" customWidth="1"/>
    <col min="2065" max="2065" width="21.140625" style="114" customWidth="1"/>
    <col min="2066" max="2066" width="8.140625" style="114" customWidth="1"/>
    <col min="2067" max="2067" width="21.140625" style="114" customWidth="1"/>
    <col min="2068" max="2071" width="11.5703125" style="114" customWidth="1"/>
    <col min="2072" max="2072" width="10" style="114" customWidth="1"/>
    <col min="2073" max="2073" width="8.42578125" style="114" customWidth="1"/>
    <col min="2074" max="2074" width="25.5703125" style="114" customWidth="1"/>
    <col min="2075" max="2075" width="9.42578125" style="114" customWidth="1"/>
    <col min="2076" max="2076" width="23.7109375" style="114" customWidth="1"/>
    <col min="2077" max="2077" width="24.28515625" style="114" customWidth="1"/>
    <col min="2078" max="2078" width="11.5703125" style="114" customWidth="1"/>
    <col min="2079" max="2079" width="21.140625" style="114" customWidth="1"/>
    <col min="2080" max="2080" width="11.5703125" style="114" customWidth="1"/>
    <col min="2081" max="2081" width="23.5703125" style="114" customWidth="1"/>
    <col min="2082" max="2089" width="11.5703125" style="114" customWidth="1"/>
    <col min="2090" max="2090" width="21.140625" style="114" customWidth="1"/>
    <col min="2091" max="2091" width="21.5703125" style="114" customWidth="1"/>
    <col min="2092" max="2092" width="11.5703125" style="114" customWidth="1"/>
    <col min="2093" max="2093" width="20" style="114" customWidth="1"/>
    <col min="2094" max="2094" width="11.5703125" style="114" customWidth="1"/>
    <col min="2095" max="2095" width="20" style="114" customWidth="1"/>
    <col min="2096" max="2103" width="11.5703125" style="114" customWidth="1"/>
    <col min="2104" max="2104" width="21.140625" style="114" customWidth="1"/>
    <col min="2105" max="2304" width="11.42578125" style="114"/>
    <col min="2305" max="2305" width="2.85546875" style="114" customWidth="1"/>
    <col min="2306" max="2306" width="39" style="114" customWidth="1"/>
    <col min="2307" max="2307" width="29.42578125" style="114" customWidth="1"/>
    <col min="2308" max="2308" width="18" style="114" customWidth="1"/>
    <col min="2309" max="2309" width="34.28515625" style="114" customWidth="1"/>
    <col min="2310" max="2310" width="36.85546875" style="114" customWidth="1"/>
    <col min="2311" max="2311" width="24.7109375" style="114" customWidth="1"/>
    <col min="2312" max="2312" width="60.7109375" style="114" customWidth="1"/>
    <col min="2313" max="2313" width="22.28515625" style="114" customWidth="1"/>
    <col min="2314" max="2314" width="35.7109375" style="114" customWidth="1"/>
    <col min="2315" max="2315" width="71.7109375" style="114" customWidth="1"/>
    <col min="2316" max="2316" width="0" style="114" hidden="1" customWidth="1"/>
    <col min="2317" max="2318" width="36.7109375" style="114" customWidth="1"/>
    <col min="2319" max="2319" width="29.7109375" style="114" customWidth="1"/>
    <col min="2320" max="2320" width="16.28515625" style="114" customWidth="1"/>
    <col min="2321" max="2321" width="21.140625" style="114" customWidth="1"/>
    <col min="2322" max="2322" width="8.140625" style="114" customWidth="1"/>
    <col min="2323" max="2323" width="21.140625" style="114" customWidth="1"/>
    <col min="2324" max="2327" width="11.5703125" style="114" customWidth="1"/>
    <col min="2328" max="2328" width="10" style="114" customWidth="1"/>
    <col min="2329" max="2329" width="8.42578125" style="114" customWidth="1"/>
    <col min="2330" max="2330" width="25.5703125" style="114" customWidth="1"/>
    <col min="2331" max="2331" width="9.42578125" style="114" customWidth="1"/>
    <col min="2332" max="2332" width="23.7109375" style="114" customWidth="1"/>
    <col min="2333" max="2333" width="24.28515625" style="114" customWidth="1"/>
    <col min="2334" max="2334" width="11.5703125" style="114" customWidth="1"/>
    <col min="2335" max="2335" width="21.140625" style="114" customWidth="1"/>
    <col min="2336" max="2336" width="11.5703125" style="114" customWidth="1"/>
    <col min="2337" max="2337" width="23.5703125" style="114" customWidth="1"/>
    <col min="2338" max="2345" width="11.5703125" style="114" customWidth="1"/>
    <col min="2346" max="2346" width="21.140625" style="114" customWidth="1"/>
    <col min="2347" max="2347" width="21.5703125" style="114" customWidth="1"/>
    <col min="2348" max="2348" width="11.5703125" style="114" customWidth="1"/>
    <col min="2349" max="2349" width="20" style="114" customWidth="1"/>
    <col min="2350" max="2350" width="11.5703125" style="114" customWidth="1"/>
    <col min="2351" max="2351" width="20" style="114" customWidth="1"/>
    <col min="2352" max="2359" width="11.5703125" style="114" customWidth="1"/>
    <col min="2360" max="2360" width="21.140625" style="114" customWidth="1"/>
    <col min="2361" max="2560" width="11.42578125" style="114"/>
    <col min="2561" max="2561" width="2.85546875" style="114" customWidth="1"/>
    <col min="2562" max="2562" width="39" style="114" customWidth="1"/>
    <col min="2563" max="2563" width="29.42578125" style="114" customWidth="1"/>
    <col min="2564" max="2564" width="18" style="114" customWidth="1"/>
    <col min="2565" max="2565" width="34.28515625" style="114" customWidth="1"/>
    <col min="2566" max="2566" width="36.85546875" style="114" customWidth="1"/>
    <col min="2567" max="2567" width="24.7109375" style="114" customWidth="1"/>
    <col min="2568" max="2568" width="60.7109375" style="114" customWidth="1"/>
    <col min="2569" max="2569" width="22.28515625" style="114" customWidth="1"/>
    <col min="2570" max="2570" width="35.7109375" style="114" customWidth="1"/>
    <col min="2571" max="2571" width="71.7109375" style="114" customWidth="1"/>
    <col min="2572" max="2572" width="0" style="114" hidden="1" customWidth="1"/>
    <col min="2573" max="2574" width="36.7109375" style="114" customWidth="1"/>
    <col min="2575" max="2575" width="29.7109375" style="114" customWidth="1"/>
    <col min="2576" max="2576" width="16.28515625" style="114" customWidth="1"/>
    <col min="2577" max="2577" width="21.140625" style="114" customWidth="1"/>
    <col min="2578" max="2578" width="8.140625" style="114" customWidth="1"/>
    <col min="2579" max="2579" width="21.140625" style="114" customWidth="1"/>
    <col min="2580" max="2583" width="11.5703125" style="114" customWidth="1"/>
    <col min="2584" max="2584" width="10" style="114" customWidth="1"/>
    <col min="2585" max="2585" width="8.42578125" style="114" customWidth="1"/>
    <col min="2586" max="2586" width="25.5703125" style="114" customWidth="1"/>
    <col min="2587" max="2587" width="9.42578125" style="114" customWidth="1"/>
    <col min="2588" max="2588" width="23.7109375" style="114" customWidth="1"/>
    <col min="2589" max="2589" width="24.28515625" style="114" customWidth="1"/>
    <col min="2590" max="2590" width="11.5703125" style="114" customWidth="1"/>
    <col min="2591" max="2591" width="21.140625" style="114" customWidth="1"/>
    <col min="2592" max="2592" width="11.5703125" style="114" customWidth="1"/>
    <col min="2593" max="2593" width="23.5703125" style="114" customWidth="1"/>
    <col min="2594" max="2601" width="11.5703125" style="114" customWidth="1"/>
    <col min="2602" max="2602" width="21.140625" style="114" customWidth="1"/>
    <col min="2603" max="2603" width="21.5703125" style="114" customWidth="1"/>
    <col min="2604" max="2604" width="11.5703125" style="114" customWidth="1"/>
    <col min="2605" max="2605" width="20" style="114" customWidth="1"/>
    <col min="2606" max="2606" width="11.5703125" style="114" customWidth="1"/>
    <col min="2607" max="2607" width="20" style="114" customWidth="1"/>
    <col min="2608" max="2615" width="11.5703125" style="114" customWidth="1"/>
    <col min="2616" max="2616" width="21.140625" style="114" customWidth="1"/>
    <col min="2617" max="2816" width="11.42578125" style="114"/>
    <col min="2817" max="2817" width="2.85546875" style="114" customWidth="1"/>
    <col min="2818" max="2818" width="39" style="114" customWidth="1"/>
    <col min="2819" max="2819" width="29.42578125" style="114" customWidth="1"/>
    <col min="2820" max="2820" width="18" style="114" customWidth="1"/>
    <col min="2821" max="2821" width="34.28515625" style="114" customWidth="1"/>
    <col min="2822" max="2822" width="36.85546875" style="114" customWidth="1"/>
    <col min="2823" max="2823" width="24.7109375" style="114" customWidth="1"/>
    <col min="2824" max="2824" width="60.7109375" style="114" customWidth="1"/>
    <col min="2825" max="2825" width="22.28515625" style="114" customWidth="1"/>
    <col min="2826" max="2826" width="35.7109375" style="114" customWidth="1"/>
    <col min="2827" max="2827" width="71.7109375" style="114" customWidth="1"/>
    <col min="2828" max="2828" width="0" style="114" hidden="1" customWidth="1"/>
    <col min="2829" max="2830" width="36.7109375" style="114" customWidth="1"/>
    <col min="2831" max="2831" width="29.7109375" style="114" customWidth="1"/>
    <col min="2832" max="2832" width="16.28515625" style="114" customWidth="1"/>
    <col min="2833" max="2833" width="21.140625" style="114" customWidth="1"/>
    <col min="2834" max="2834" width="8.140625" style="114" customWidth="1"/>
    <col min="2835" max="2835" width="21.140625" style="114" customWidth="1"/>
    <col min="2836" max="2839" width="11.5703125" style="114" customWidth="1"/>
    <col min="2840" max="2840" width="10" style="114" customWidth="1"/>
    <col min="2841" max="2841" width="8.42578125" style="114" customWidth="1"/>
    <col min="2842" max="2842" width="25.5703125" style="114" customWidth="1"/>
    <col min="2843" max="2843" width="9.42578125" style="114" customWidth="1"/>
    <col min="2844" max="2844" width="23.7109375" style="114" customWidth="1"/>
    <col min="2845" max="2845" width="24.28515625" style="114" customWidth="1"/>
    <col min="2846" max="2846" width="11.5703125" style="114" customWidth="1"/>
    <col min="2847" max="2847" width="21.140625" style="114" customWidth="1"/>
    <col min="2848" max="2848" width="11.5703125" style="114" customWidth="1"/>
    <col min="2849" max="2849" width="23.5703125" style="114" customWidth="1"/>
    <col min="2850" max="2857" width="11.5703125" style="114" customWidth="1"/>
    <col min="2858" max="2858" width="21.140625" style="114" customWidth="1"/>
    <col min="2859" max="2859" width="21.5703125" style="114" customWidth="1"/>
    <col min="2860" max="2860" width="11.5703125" style="114" customWidth="1"/>
    <col min="2861" max="2861" width="20" style="114" customWidth="1"/>
    <col min="2862" max="2862" width="11.5703125" style="114" customWidth="1"/>
    <col min="2863" max="2863" width="20" style="114" customWidth="1"/>
    <col min="2864" max="2871" width="11.5703125" style="114" customWidth="1"/>
    <col min="2872" max="2872" width="21.140625" style="114" customWidth="1"/>
    <col min="2873" max="3072" width="11.42578125" style="114"/>
    <col min="3073" max="3073" width="2.85546875" style="114" customWidth="1"/>
    <col min="3074" max="3074" width="39" style="114" customWidth="1"/>
    <col min="3075" max="3075" width="29.42578125" style="114" customWidth="1"/>
    <col min="3076" max="3076" width="18" style="114" customWidth="1"/>
    <col min="3077" max="3077" width="34.28515625" style="114" customWidth="1"/>
    <col min="3078" max="3078" width="36.85546875" style="114" customWidth="1"/>
    <col min="3079" max="3079" width="24.7109375" style="114" customWidth="1"/>
    <col min="3080" max="3080" width="60.7109375" style="114" customWidth="1"/>
    <col min="3081" max="3081" width="22.28515625" style="114" customWidth="1"/>
    <col min="3082" max="3082" width="35.7109375" style="114" customWidth="1"/>
    <col min="3083" max="3083" width="71.7109375" style="114" customWidth="1"/>
    <col min="3084" max="3084" width="0" style="114" hidden="1" customWidth="1"/>
    <col min="3085" max="3086" width="36.7109375" style="114" customWidth="1"/>
    <col min="3087" max="3087" width="29.7109375" style="114" customWidth="1"/>
    <col min="3088" max="3088" width="16.28515625" style="114" customWidth="1"/>
    <col min="3089" max="3089" width="21.140625" style="114" customWidth="1"/>
    <col min="3090" max="3090" width="8.140625" style="114" customWidth="1"/>
    <col min="3091" max="3091" width="21.140625" style="114" customWidth="1"/>
    <col min="3092" max="3095" width="11.5703125" style="114" customWidth="1"/>
    <col min="3096" max="3096" width="10" style="114" customWidth="1"/>
    <col min="3097" max="3097" width="8.42578125" style="114" customWidth="1"/>
    <col min="3098" max="3098" width="25.5703125" style="114" customWidth="1"/>
    <col min="3099" max="3099" width="9.42578125" style="114" customWidth="1"/>
    <col min="3100" max="3100" width="23.7109375" style="114" customWidth="1"/>
    <col min="3101" max="3101" width="24.28515625" style="114" customWidth="1"/>
    <col min="3102" max="3102" width="11.5703125" style="114" customWidth="1"/>
    <col min="3103" max="3103" width="21.140625" style="114" customWidth="1"/>
    <col min="3104" max="3104" width="11.5703125" style="114" customWidth="1"/>
    <col min="3105" max="3105" width="23.5703125" style="114" customWidth="1"/>
    <col min="3106" max="3113" width="11.5703125" style="114" customWidth="1"/>
    <col min="3114" max="3114" width="21.140625" style="114" customWidth="1"/>
    <col min="3115" max="3115" width="21.5703125" style="114" customWidth="1"/>
    <col min="3116" max="3116" width="11.5703125" style="114" customWidth="1"/>
    <col min="3117" max="3117" width="20" style="114" customWidth="1"/>
    <col min="3118" max="3118" width="11.5703125" style="114" customWidth="1"/>
    <col min="3119" max="3119" width="20" style="114" customWidth="1"/>
    <col min="3120" max="3127" width="11.5703125" style="114" customWidth="1"/>
    <col min="3128" max="3128" width="21.140625" style="114" customWidth="1"/>
    <col min="3129" max="3328" width="11.42578125" style="114"/>
    <col min="3329" max="3329" width="2.85546875" style="114" customWidth="1"/>
    <col min="3330" max="3330" width="39" style="114" customWidth="1"/>
    <col min="3331" max="3331" width="29.42578125" style="114" customWidth="1"/>
    <col min="3332" max="3332" width="18" style="114" customWidth="1"/>
    <col min="3333" max="3333" width="34.28515625" style="114" customWidth="1"/>
    <col min="3334" max="3334" width="36.85546875" style="114" customWidth="1"/>
    <col min="3335" max="3335" width="24.7109375" style="114" customWidth="1"/>
    <col min="3336" max="3336" width="60.7109375" style="114" customWidth="1"/>
    <col min="3337" max="3337" width="22.28515625" style="114" customWidth="1"/>
    <col min="3338" max="3338" width="35.7109375" style="114" customWidth="1"/>
    <col min="3339" max="3339" width="71.7109375" style="114" customWidth="1"/>
    <col min="3340" max="3340" width="0" style="114" hidden="1" customWidth="1"/>
    <col min="3341" max="3342" width="36.7109375" style="114" customWidth="1"/>
    <col min="3343" max="3343" width="29.7109375" style="114" customWidth="1"/>
    <col min="3344" max="3344" width="16.28515625" style="114" customWidth="1"/>
    <col min="3345" max="3345" width="21.140625" style="114" customWidth="1"/>
    <col min="3346" max="3346" width="8.140625" style="114" customWidth="1"/>
    <col min="3347" max="3347" width="21.140625" style="114" customWidth="1"/>
    <col min="3348" max="3351" width="11.5703125" style="114" customWidth="1"/>
    <col min="3352" max="3352" width="10" style="114" customWidth="1"/>
    <col min="3353" max="3353" width="8.42578125" style="114" customWidth="1"/>
    <col min="3354" max="3354" width="25.5703125" style="114" customWidth="1"/>
    <col min="3355" max="3355" width="9.42578125" style="114" customWidth="1"/>
    <col min="3356" max="3356" width="23.7109375" style="114" customWidth="1"/>
    <col min="3357" max="3357" width="24.28515625" style="114" customWidth="1"/>
    <col min="3358" max="3358" width="11.5703125" style="114" customWidth="1"/>
    <col min="3359" max="3359" width="21.140625" style="114" customWidth="1"/>
    <col min="3360" max="3360" width="11.5703125" style="114" customWidth="1"/>
    <col min="3361" max="3361" width="23.5703125" style="114" customWidth="1"/>
    <col min="3362" max="3369" width="11.5703125" style="114" customWidth="1"/>
    <col min="3370" max="3370" width="21.140625" style="114" customWidth="1"/>
    <col min="3371" max="3371" width="21.5703125" style="114" customWidth="1"/>
    <col min="3372" max="3372" width="11.5703125" style="114" customWidth="1"/>
    <col min="3373" max="3373" width="20" style="114" customWidth="1"/>
    <col min="3374" max="3374" width="11.5703125" style="114" customWidth="1"/>
    <col min="3375" max="3375" width="20" style="114" customWidth="1"/>
    <col min="3376" max="3383" width="11.5703125" style="114" customWidth="1"/>
    <col min="3384" max="3384" width="21.140625" style="114" customWidth="1"/>
    <col min="3385" max="3584" width="11.42578125" style="114"/>
    <col min="3585" max="3585" width="2.85546875" style="114" customWidth="1"/>
    <col min="3586" max="3586" width="39" style="114" customWidth="1"/>
    <col min="3587" max="3587" width="29.42578125" style="114" customWidth="1"/>
    <col min="3588" max="3588" width="18" style="114" customWidth="1"/>
    <col min="3589" max="3589" width="34.28515625" style="114" customWidth="1"/>
    <col min="3590" max="3590" width="36.85546875" style="114" customWidth="1"/>
    <col min="3591" max="3591" width="24.7109375" style="114" customWidth="1"/>
    <col min="3592" max="3592" width="60.7109375" style="114" customWidth="1"/>
    <col min="3593" max="3593" width="22.28515625" style="114" customWidth="1"/>
    <col min="3594" max="3594" width="35.7109375" style="114" customWidth="1"/>
    <col min="3595" max="3595" width="71.7109375" style="114" customWidth="1"/>
    <col min="3596" max="3596" width="0" style="114" hidden="1" customWidth="1"/>
    <col min="3597" max="3598" width="36.7109375" style="114" customWidth="1"/>
    <col min="3599" max="3599" width="29.7109375" style="114" customWidth="1"/>
    <col min="3600" max="3600" width="16.28515625" style="114" customWidth="1"/>
    <col min="3601" max="3601" width="21.140625" style="114" customWidth="1"/>
    <col min="3602" max="3602" width="8.140625" style="114" customWidth="1"/>
    <col min="3603" max="3603" width="21.140625" style="114" customWidth="1"/>
    <col min="3604" max="3607" width="11.5703125" style="114" customWidth="1"/>
    <col min="3608" max="3608" width="10" style="114" customWidth="1"/>
    <col min="3609" max="3609" width="8.42578125" style="114" customWidth="1"/>
    <col min="3610" max="3610" width="25.5703125" style="114" customWidth="1"/>
    <col min="3611" max="3611" width="9.42578125" style="114" customWidth="1"/>
    <col min="3612" max="3612" width="23.7109375" style="114" customWidth="1"/>
    <col min="3613" max="3613" width="24.28515625" style="114" customWidth="1"/>
    <col min="3614" max="3614" width="11.5703125" style="114" customWidth="1"/>
    <col min="3615" max="3615" width="21.140625" style="114" customWidth="1"/>
    <col min="3616" max="3616" width="11.5703125" style="114" customWidth="1"/>
    <col min="3617" max="3617" width="23.5703125" style="114" customWidth="1"/>
    <col min="3618" max="3625" width="11.5703125" style="114" customWidth="1"/>
    <col min="3626" max="3626" width="21.140625" style="114" customWidth="1"/>
    <col min="3627" max="3627" width="21.5703125" style="114" customWidth="1"/>
    <col min="3628" max="3628" width="11.5703125" style="114" customWidth="1"/>
    <col min="3629" max="3629" width="20" style="114" customWidth="1"/>
    <col min="3630" max="3630" width="11.5703125" style="114" customWidth="1"/>
    <col min="3631" max="3631" width="20" style="114" customWidth="1"/>
    <col min="3632" max="3639" width="11.5703125" style="114" customWidth="1"/>
    <col min="3640" max="3640" width="21.140625" style="114" customWidth="1"/>
    <col min="3641" max="3840" width="11.42578125" style="114"/>
    <col min="3841" max="3841" width="2.85546875" style="114" customWidth="1"/>
    <col min="3842" max="3842" width="39" style="114" customWidth="1"/>
    <col min="3843" max="3843" width="29.42578125" style="114" customWidth="1"/>
    <col min="3844" max="3844" width="18" style="114" customWidth="1"/>
    <col min="3845" max="3845" width="34.28515625" style="114" customWidth="1"/>
    <col min="3846" max="3846" width="36.85546875" style="114" customWidth="1"/>
    <col min="3847" max="3847" width="24.7109375" style="114" customWidth="1"/>
    <col min="3848" max="3848" width="60.7109375" style="114" customWidth="1"/>
    <col min="3849" max="3849" width="22.28515625" style="114" customWidth="1"/>
    <col min="3850" max="3850" width="35.7109375" style="114" customWidth="1"/>
    <col min="3851" max="3851" width="71.7109375" style="114" customWidth="1"/>
    <col min="3852" max="3852" width="0" style="114" hidden="1" customWidth="1"/>
    <col min="3853" max="3854" width="36.7109375" style="114" customWidth="1"/>
    <col min="3855" max="3855" width="29.7109375" style="114" customWidth="1"/>
    <col min="3856" max="3856" width="16.28515625" style="114" customWidth="1"/>
    <col min="3857" max="3857" width="21.140625" style="114" customWidth="1"/>
    <col min="3858" max="3858" width="8.140625" style="114" customWidth="1"/>
    <col min="3859" max="3859" width="21.140625" style="114" customWidth="1"/>
    <col min="3860" max="3863" width="11.5703125" style="114" customWidth="1"/>
    <col min="3864" max="3864" width="10" style="114" customWidth="1"/>
    <col min="3865" max="3865" width="8.42578125" style="114" customWidth="1"/>
    <col min="3866" max="3866" width="25.5703125" style="114" customWidth="1"/>
    <col min="3867" max="3867" width="9.42578125" style="114" customWidth="1"/>
    <col min="3868" max="3868" width="23.7109375" style="114" customWidth="1"/>
    <col min="3869" max="3869" width="24.28515625" style="114" customWidth="1"/>
    <col min="3870" max="3870" width="11.5703125" style="114" customWidth="1"/>
    <col min="3871" max="3871" width="21.140625" style="114" customWidth="1"/>
    <col min="3872" max="3872" width="11.5703125" style="114" customWidth="1"/>
    <col min="3873" max="3873" width="23.5703125" style="114" customWidth="1"/>
    <col min="3874" max="3881" width="11.5703125" style="114" customWidth="1"/>
    <col min="3882" max="3882" width="21.140625" style="114" customWidth="1"/>
    <col min="3883" max="3883" width="21.5703125" style="114" customWidth="1"/>
    <col min="3884" max="3884" width="11.5703125" style="114" customWidth="1"/>
    <col min="3885" max="3885" width="20" style="114" customWidth="1"/>
    <col min="3886" max="3886" width="11.5703125" style="114" customWidth="1"/>
    <col min="3887" max="3887" width="20" style="114" customWidth="1"/>
    <col min="3888" max="3895" width="11.5703125" style="114" customWidth="1"/>
    <col min="3896" max="3896" width="21.140625" style="114" customWidth="1"/>
    <col min="3897" max="4096" width="11.42578125" style="114"/>
    <col min="4097" max="4097" width="2.85546875" style="114" customWidth="1"/>
    <col min="4098" max="4098" width="39" style="114" customWidth="1"/>
    <col min="4099" max="4099" width="29.42578125" style="114" customWidth="1"/>
    <col min="4100" max="4100" width="18" style="114" customWidth="1"/>
    <col min="4101" max="4101" width="34.28515625" style="114" customWidth="1"/>
    <col min="4102" max="4102" width="36.85546875" style="114" customWidth="1"/>
    <col min="4103" max="4103" width="24.7109375" style="114" customWidth="1"/>
    <col min="4104" max="4104" width="60.7109375" style="114" customWidth="1"/>
    <col min="4105" max="4105" width="22.28515625" style="114" customWidth="1"/>
    <col min="4106" max="4106" width="35.7109375" style="114" customWidth="1"/>
    <col min="4107" max="4107" width="71.7109375" style="114" customWidth="1"/>
    <col min="4108" max="4108" width="0" style="114" hidden="1" customWidth="1"/>
    <col min="4109" max="4110" width="36.7109375" style="114" customWidth="1"/>
    <col min="4111" max="4111" width="29.7109375" style="114" customWidth="1"/>
    <col min="4112" max="4112" width="16.28515625" style="114" customWidth="1"/>
    <col min="4113" max="4113" width="21.140625" style="114" customWidth="1"/>
    <col min="4114" max="4114" width="8.140625" style="114" customWidth="1"/>
    <col min="4115" max="4115" width="21.140625" style="114" customWidth="1"/>
    <col min="4116" max="4119" width="11.5703125" style="114" customWidth="1"/>
    <col min="4120" max="4120" width="10" style="114" customWidth="1"/>
    <col min="4121" max="4121" width="8.42578125" style="114" customWidth="1"/>
    <col min="4122" max="4122" width="25.5703125" style="114" customWidth="1"/>
    <col min="4123" max="4123" width="9.42578125" style="114" customWidth="1"/>
    <col min="4124" max="4124" width="23.7109375" style="114" customWidth="1"/>
    <col min="4125" max="4125" width="24.28515625" style="114" customWidth="1"/>
    <col min="4126" max="4126" width="11.5703125" style="114" customWidth="1"/>
    <col min="4127" max="4127" width="21.140625" style="114" customWidth="1"/>
    <col min="4128" max="4128" width="11.5703125" style="114" customWidth="1"/>
    <col min="4129" max="4129" width="23.5703125" style="114" customWidth="1"/>
    <col min="4130" max="4137" width="11.5703125" style="114" customWidth="1"/>
    <col min="4138" max="4138" width="21.140625" style="114" customWidth="1"/>
    <col min="4139" max="4139" width="21.5703125" style="114" customWidth="1"/>
    <col min="4140" max="4140" width="11.5703125" style="114" customWidth="1"/>
    <col min="4141" max="4141" width="20" style="114" customWidth="1"/>
    <col min="4142" max="4142" width="11.5703125" style="114" customWidth="1"/>
    <col min="4143" max="4143" width="20" style="114" customWidth="1"/>
    <col min="4144" max="4151" width="11.5703125" style="114" customWidth="1"/>
    <col min="4152" max="4152" width="21.140625" style="114" customWidth="1"/>
    <col min="4153" max="4352" width="11.42578125" style="114"/>
    <col min="4353" max="4353" width="2.85546875" style="114" customWidth="1"/>
    <col min="4354" max="4354" width="39" style="114" customWidth="1"/>
    <col min="4355" max="4355" width="29.42578125" style="114" customWidth="1"/>
    <col min="4356" max="4356" width="18" style="114" customWidth="1"/>
    <col min="4357" max="4357" width="34.28515625" style="114" customWidth="1"/>
    <col min="4358" max="4358" width="36.85546875" style="114" customWidth="1"/>
    <col min="4359" max="4359" width="24.7109375" style="114" customWidth="1"/>
    <col min="4360" max="4360" width="60.7109375" style="114" customWidth="1"/>
    <col min="4361" max="4361" width="22.28515625" style="114" customWidth="1"/>
    <col min="4362" max="4362" width="35.7109375" style="114" customWidth="1"/>
    <col min="4363" max="4363" width="71.7109375" style="114" customWidth="1"/>
    <col min="4364" max="4364" width="0" style="114" hidden="1" customWidth="1"/>
    <col min="4365" max="4366" width="36.7109375" style="114" customWidth="1"/>
    <col min="4367" max="4367" width="29.7109375" style="114" customWidth="1"/>
    <col min="4368" max="4368" width="16.28515625" style="114" customWidth="1"/>
    <col min="4369" max="4369" width="21.140625" style="114" customWidth="1"/>
    <col min="4370" max="4370" width="8.140625" style="114" customWidth="1"/>
    <col min="4371" max="4371" width="21.140625" style="114" customWidth="1"/>
    <col min="4372" max="4375" width="11.5703125" style="114" customWidth="1"/>
    <col min="4376" max="4376" width="10" style="114" customWidth="1"/>
    <col min="4377" max="4377" width="8.42578125" style="114" customWidth="1"/>
    <col min="4378" max="4378" width="25.5703125" style="114" customWidth="1"/>
    <col min="4379" max="4379" width="9.42578125" style="114" customWidth="1"/>
    <col min="4380" max="4380" width="23.7109375" style="114" customWidth="1"/>
    <col min="4381" max="4381" width="24.28515625" style="114" customWidth="1"/>
    <col min="4382" max="4382" width="11.5703125" style="114" customWidth="1"/>
    <col min="4383" max="4383" width="21.140625" style="114" customWidth="1"/>
    <col min="4384" max="4384" width="11.5703125" style="114" customWidth="1"/>
    <col min="4385" max="4385" width="23.5703125" style="114" customWidth="1"/>
    <col min="4386" max="4393" width="11.5703125" style="114" customWidth="1"/>
    <col min="4394" max="4394" width="21.140625" style="114" customWidth="1"/>
    <col min="4395" max="4395" width="21.5703125" style="114" customWidth="1"/>
    <col min="4396" max="4396" width="11.5703125" style="114" customWidth="1"/>
    <col min="4397" max="4397" width="20" style="114" customWidth="1"/>
    <col min="4398" max="4398" width="11.5703125" style="114" customWidth="1"/>
    <col min="4399" max="4399" width="20" style="114" customWidth="1"/>
    <col min="4400" max="4407" width="11.5703125" style="114" customWidth="1"/>
    <col min="4408" max="4408" width="21.140625" style="114" customWidth="1"/>
    <col min="4409" max="4608" width="11.42578125" style="114"/>
    <col min="4609" max="4609" width="2.85546875" style="114" customWidth="1"/>
    <col min="4610" max="4610" width="39" style="114" customWidth="1"/>
    <col min="4611" max="4611" width="29.42578125" style="114" customWidth="1"/>
    <col min="4612" max="4612" width="18" style="114" customWidth="1"/>
    <col min="4613" max="4613" width="34.28515625" style="114" customWidth="1"/>
    <col min="4614" max="4614" width="36.85546875" style="114" customWidth="1"/>
    <col min="4615" max="4615" width="24.7109375" style="114" customWidth="1"/>
    <col min="4616" max="4616" width="60.7109375" style="114" customWidth="1"/>
    <col min="4617" max="4617" width="22.28515625" style="114" customWidth="1"/>
    <col min="4618" max="4618" width="35.7109375" style="114" customWidth="1"/>
    <col min="4619" max="4619" width="71.7109375" style="114" customWidth="1"/>
    <col min="4620" max="4620" width="0" style="114" hidden="1" customWidth="1"/>
    <col min="4621" max="4622" width="36.7109375" style="114" customWidth="1"/>
    <col min="4623" max="4623" width="29.7109375" style="114" customWidth="1"/>
    <col min="4624" max="4624" width="16.28515625" style="114" customWidth="1"/>
    <col min="4625" max="4625" width="21.140625" style="114" customWidth="1"/>
    <col min="4626" max="4626" width="8.140625" style="114" customWidth="1"/>
    <col min="4627" max="4627" width="21.140625" style="114" customWidth="1"/>
    <col min="4628" max="4631" width="11.5703125" style="114" customWidth="1"/>
    <col min="4632" max="4632" width="10" style="114" customWidth="1"/>
    <col min="4633" max="4633" width="8.42578125" style="114" customWidth="1"/>
    <col min="4634" max="4634" width="25.5703125" style="114" customWidth="1"/>
    <col min="4635" max="4635" width="9.42578125" style="114" customWidth="1"/>
    <col min="4636" max="4636" width="23.7109375" style="114" customWidth="1"/>
    <col min="4637" max="4637" width="24.28515625" style="114" customWidth="1"/>
    <col min="4638" max="4638" width="11.5703125" style="114" customWidth="1"/>
    <col min="4639" max="4639" width="21.140625" style="114" customWidth="1"/>
    <col min="4640" max="4640" width="11.5703125" style="114" customWidth="1"/>
    <col min="4641" max="4641" width="23.5703125" style="114" customWidth="1"/>
    <col min="4642" max="4649" width="11.5703125" style="114" customWidth="1"/>
    <col min="4650" max="4650" width="21.140625" style="114" customWidth="1"/>
    <col min="4651" max="4651" width="21.5703125" style="114" customWidth="1"/>
    <col min="4652" max="4652" width="11.5703125" style="114" customWidth="1"/>
    <col min="4653" max="4653" width="20" style="114" customWidth="1"/>
    <col min="4654" max="4654" width="11.5703125" style="114" customWidth="1"/>
    <col min="4655" max="4655" width="20" style="114" customWidth="1"/>
    <col min="4656" max="4663" width="11.5703125" style="114" customWidth="1"/>
    <col min="4664" max="4664" width="21.140625" style="114" customWidth="1"/>
    <col min="4665" max="4864" width="11.42578125" style="114"/>
    <col min="4865" max="4865" width="2.85546875" style="114" customWidth="1"/>
    <col min="4866" max="4866" width="39" style="114" customWidth="1"/>
    <col min="4867" max="4867" width="29.42578125" style="114" customWidth="1"/>
    <col min="4868" max="4868" width="18" style="114" customWidth="1"/>
    <col min="4869" max="4869" width="34.28515625" style="114" customWidth="1"/>
    <col min="4870" max="4870" width="36.85546875" style="114" customWidth="1"/>
    <col min="4871" max="4871" width="24.7109375" style="114" customWidth="1"/>
    <col min="4872" max="4872" width="60.7109375" style="114" customWidth="1"/>
    <col min="4873" max="4873" width="22.28515625" style="114" customWidth="1"/>
    <col min="4874" max="4874" width="35.7109375" style="114" customWidth="1"/>
    <col min="4875" max="4875" width="71.7109375" style="114" customWidth="1"/>
    <col min="4876" max="4876" width="0" style="114" hidden="1" customWidth="1"/>
    <col min="4877" max="4878" width="36.7109375" style="114" customWidth="1"/>
    <col min="4879" max="4879" width="29.7109375" style="114" customWidth="1"/>
    <col min="4880" max="4880" width="16.28515625" style="114" customWidth="1"/>
    <col min="4881" max="4881" width="21.140625" style="114" customWidth="1"/>
    <col min="4882" max="4882" width="8.140625" style="114" customWidth="1"/>
    <col min="4883" max="4883" width="21.140625" style="114" customWidth="1"/>
    <col min="4884" max="4887" width="11.5703125" style="114" customWidth="1"/>
    <col min="4888" max="4888" width="10" style="114" customWidth="1"/>
    <col min="4889" max="4889" width="8.42578125" style="114" customWidth="1"/>
    <col min="4890" max="4890" width="25.5703125" style="114" customWidth="1"/>
    <col min="4891" max="4891" width="9.42578125" style="114" customWidth="1"/>
    <col min="4892" max="4892" width="23.7109375" style="114" customWidth="1"/>
    <col min="4893" max="4893" width="24.28515625" style="114" customWidth="1"/>
    <col min="4894" max="4894" width="11.5703125" style="114" customWidth="1"/>
    <col min="4895" max="4895" width="21.140625" style="114" customWidth="1"/>
    <col min="4896" max="4896" width="11.5703125" style="114" customWidth="1"/>
    <col min="4897" max="4897" width="23.5703125" style="114" customWidth="1"/>
    <col min="4898" max="4905" width="11.5703125" style="114" customWidth="1"/>
    <col min="4906" max="4906" width="21.140625" style="114" customWidth="1"/>
    <col min="4907" max="4907" width="21.5703125" style="114" customWidth="1"/>
    <col min="4908" max="4908" width="11.5703125" style="114" customWidth="1"/>
    <col min="4909" max="4909" width="20" style="114" customWidth="1"/>
    <col min="4910" max="4910" width="11.5703125" style="114" customWidth="1"/>
    <col min="4911" max="4911" width="20" style="114" customWidth="1"/>
    <col min="4912" max="4919" width="11.5703125" style="114" customWidth="1"/>
    <col min="4920" max="4920" width="21.140625" style="114" customWidth="1"/>
    <col min="4921" max="5120" width="11.42578125" style="114"/>
    <col min="5121" max="5121" width="2.85546875" style="114" customWidth="1"/>
    <col min="5122" max="5122" width="39" style="114" customWidth="1"/>
    <col min="5123" max="5123" width="29.42578125" style="114" customWidth="1"/>
    <col min="5124" max="5124" width="18" style="114" customWidth="1"/>
    <col min="5125" max="5125" width="34.28515625" style="114" customWidth="1"/>
    <col min="5126" max="5126" width="36.85546875" style="114" customWidth="1"/>
    <col min="5127" max="5127" width="24.7109375" style="114" customWidth="1"/>
    <col min="5128" max="5128" width="60.7109375" style="114" customWidth="1"/>
    <col min="5129" max="5129" width="22.28515625" style="114" customWidth="1"/>
    <col min="5130" max="5130" width="35.7109375" style="114" customWidth="1"/>
    <col min="5131" max="5131" width="71.7109375" style="114" customWidth="1"/>
    <col min="5132" max="5132" width="0" style="114" hidden="1" customWidth="1"/>
    <col min="5133" max="5134" width="36.7109375" style="114" customWidth="1"/>
    <col min="5135" max="5135" width="29.7109375" style="114" customWidth="1"/>
    <col min="5136" max="5136" width="16.28515625" style="114" customWidth="1"/>
    <col min="5137" max="5137" width="21.140625" style="114" customWidth="1"/>
    <col min="5138" max="5138" width="8.140625" style="114" customWidth="1"/>
    <col min="5139" max="5139" width="21.140625" style="114" customWidth="1"/>
    <col min="5140" max="5143" width="11.5703125" style="114" customWidth="1"/>
    <col min="5144" max="5144" width="10" style="114" customWidth="1"/>
    <col min="5145" max="5145" width="8.42578125" style="114" customWidth="1"/>
    <col min="5146" max="5146" width="25.5703125" style="114" customWidth="1"/>
    <col min="5147" max="5147" width="9.42578125" style="114" customWidth="1"/>
    <col min="5148" max="5148" width="23.7109375" style="114" customWidth="1"/>
    <col min="5149" max="5149" width="24.28515625" style="114" customWidth="1"/>
    <col min="5150" max="5150" width="11.5703125" style="114" customWidth="1"/>
    <col min="5151" max="5151" width="21.140625" style="114" customWidth="1"/>
    <col min="5152" max="5152" width="11.5703125" style="114" customWidth="1"/>
    <col min="5153" max="5153" width="23.5703125" style="114" customWidth="1"/>
    <col min="5154" max="5161" width="11.5703125" style="114" customWidth="1"/>
    <col min="5162" max="5162" width="21.140625" style="114" customWidth="1"/>
    <col min="5163" max="5163" width="21.5703125" style="114" customWidth="1"/>
    <col min="5164" max="5164" width="11.5703125" style="114" customWidth="1"/>
    <col min="5165" max="5165" width="20" style="114" customWidth="1"/>
    <col min="5166" max="5166" width="11.5703125" style="114" customWidth="1"/>
    <col min="5167" max="5167" width="20" style="114" customWidth="1"/>
    <col min="5168" max="5175" width="11.5703125" style="114" customWidth="1"/>
    <col min="5176" max="5176" width="21.140625" style="114" customWidth="1"/>
    <col min="5177" max="5376" width="11.42578125" style="114"/>
    <col min="5377" max="5377" width="2.85546875" style="114" customWidth="1"/>
    <col min="5378" max="5378" width="39" style="114" customWidth="1"/>
    <col min="5379" max="5379" width="29.42578125" style="114" customWidth="1"/>
    <col min="5380" max="5380" width="18" style="114" customWidth="1"/>
    <col min="5381" max="5381" width="34.28515625" style="114" customWidth="1"/>
    <col min="5382" max="5382" width="36.85546875" style="114" customWidth="1"/>
    <col min="5383" max="5383" width="24.7109375" style="114" customWidth="1"/>
    <col min="5384" max="5384" width="60.7109375" style="114" customWidth="1"/>
    <col min="5385" max="5385" width="22.28515625" style="114" customWidth="1"/>
    <col min="5386" max="5386" width="35.7109375" style="114" customWidth="1"/>
    <col min="5387" max="5387" width="71.7109375" style="114" customWidth="1"/>
    <col min="5388" max="5388" width="0" style="114" hidden="1" customWidth="1"/>
    <col min="5389" max="5390" width="36.7109375" style="114" customWidth="1"/>
    <col min="5391" max="5391" width="29.7109375" style="114" customWidth="1"/>
    <col min="5392" max="5392" width="16.28515625" style="114" customWidth="1"/>
    <col min="5393" max="5393" width="21.140625" style="114" customWidth="1"/>
    <col min="5394" max="5394" width="8.140625" style="114" customWidth="1"/>
    <col min="5395" max="5395" width="21.140625" style="114" customWidth="1"/>
    <col min="5396" max="5399" width="11.5703125" style="114" customWidth="1"/>
    <col min="5400" max="5400" width="10" style="114" customWidth="1"/>
    <col min="5401" max="5401" width="8.42578125" style="114" customWidth="1"/>
    <col min="5402" max="5402" width="25.5703125" style="114" customWidth="1"/>
    <col min="5403" max="5403" width="9.42578125" style="114" customWidth="1"/>
    <col min="5404" max="5404" width="23.7109375" style="114" customWidth="1"/>
    <col min="5405" max="5405" width="24.28515625" style="114" customWidth="1"/>
    <col min="5406" max="5406" width="11.5703125" style="114" customWidth="1"/>
    <col min="5407" max="5407" width="21.140625" style="114" customWidth="1"/>
    <col min="5408" max="5408" width="11.5703125" style="114" customWidth="1"/>
    <col min="5409" max="5409" width="23.5703125" style="114" customWidth="1"/>
    <col min="5410" max="5417" width="11.5703125" style="114" customWidth="1"/>
    <col min="5418" max="5418" width="21.140625" style="114" customWidth="1"/>
    <col min="5419" max="5419" width="21.5703125" style="114" customWidth="1"/>
    <col min="5420" max="5420" width="11.5703125" style="114" customWidth="1"/>
    <col min="5421" max="5421" width="20" style="114" customWidth="1"/>
    <col min="5422" max="5422" width="11.5703125" style="114" customWidth="1"/>
    <col min="5423" max="5423" width="20" style="114" customWidth="1"/>
    <col min="5424" max="5431" width="11.5703125" style="114" customWidth="1"/>
    <col min="5432" max="5432" width="21.140625" style="114" customWidth="1"/>
    <col min="5433" max="5632" width="11.42578125" style="114"/>
    <col min="5633" max="5633" width="2.85546875" style="114" customWidth="1"/>
    <col min="5634" max="5634" width="39" style="114" customWidth="1"/>
    <col min="5635" max="5635" width="29.42578125" style="114" customWidth="1"/>
    <col min="5636" max="5636" width="18" style="114" customWidth="1"/>
    <col min="5637" max="5637" width="34.28515625" style="114" customWidth="1"/>
    <col min="5638" max="5638" width="36.85546875" style="114" customWidth="1"/>
    <col min="5639" max="5639" width="24.7109375" style="114" customWidth="1"/>
    <col min="5640" max="5640" width="60.7109375" style="114" customWidth="1"/>
    <col min="5641" max="5641" width="22.28515625" style="114" customWidth="1"/>
    <col min="5642" max="5642" width="35.7109375" style="114" customWidth="1"/>
    <col min="5643" max="5643" width="71.7109375" style="114" customWidth="1"/>
    <col min="5644" max="5644" width="0" style="114" hidden="1" customWidth="1"/>
    <col min="5645" max="5646" width="36.7109375" style="114" customWidth="1"/>
    <col min="5647" max="5647" width="29.7109375" style="114" customWidth="1"/>
    <col min="5648" max="5648" width="16.28515625" style="114" customWidth="1"/>
    <col min="5649" max="5649" width="21.140625" style="114" customWidth="1"/>
    <col min="5650" max="5650" width="8.140625" style="114" customWidth="1"/>
    <col min="5651" max="5651" width="21.140625" style="114" customWidth="1"/>
    <col min="5652" max="5655" width="11.5703125" style="114" customWidth="1"/>
    <col min="5656" max="5656" width="10" style="114" customWidth="1"/>
    <col min="5657" max="5657" width="8.42578125" style="114" customWidth="1"/>
    <col min="5658" max="5658" width="25.5703125" style="114" customWidth="1"/>
    <col min="5659" max="5659" width="9.42578125" style="114" customWidth="1"/>
    <col min="5660" max="5660" width="23.7109375" style="114" customWidth="1"/>
    <col min="5661" max="5661" width="24.28515625" style="114" customWidth="1"/>
    <col min="5662" max="5662" width="11.5703125" style="114" customWidth="1"/>
    <col min="5663" max="5663" width="21.140625" style="114" customWidth="1"/>
    <col min="5664" max="5664" width="11.5703125" style="114" customWidth="1"/>
    <col min="5665" max="5665" width="23.5703125" style="114" customWidth="1"/>
    <col min="5666" max="5673" width="11.5703125" style="114" customWidth="1"/>
    <col min="5674" max="5674" width="21.140625" style="114" customWidth="1"/>
    <col min="5675" max="5675" width="21.5703125" style="114" customWidth="1"/>
    <col min="5676" max="5676" width="11.5703125" style="114" customWidth="1"/>
    <col min="5677" max="5677" width="20" style="114" customWidth="1"/>
    <col min="5678" max="5678" width="11.5703125" style="114" customWidth="1"/>
    <col min="5679" max="5679" width="20" style="114" customWidth="1"/>
    <col min="5680" max="5687" width="11.5703125" style="114" customWidth="1"/>
    <col min="5688" max="5688" width="21.140625" style="114" customWidth="1"/>
    <col min="5689" max="5888" width="11.42578125" style="114"/>
    <col min="5889" max="5889" width="2.85546875" style="114" customWidth="1"/>
    <col min="5890" max="5890" width="39" style="114" customWidth="1"/>
    <col min="5891" max="5891" width="29.42578125" style="114" customWidth="1"/>
    <col min="5892" max="5892" width="18" style="114" customWidth="1"/>
    <col min="5893" max="5893" width="34.28515625" style="114" customWidth="1"/>
    <col min="5894" max="5894" width="36.85546875" style="114" customWidth="1"/>
    <col min="5895" max="5895" width="24.7109375" style="114" customWidth="1"/>
    <col min="5896" max="5896" width="60.7109375" style="114" customWidth="1"/>
    <col min="5897" max="5897" width="22.28515625" style="114" customWidth="1"/>
    <col min="5898" max="5898" width="35.7109375" style="114" customWidth="1"/>
    <col min="5899" max="5899" width="71.7109375" style="114" customWidth="1"/>
    <col min="5900" max="5900" width="0" style="114" hidden="1" customWidth="1"/>
    <col min="5901" max="5902" width="36.7109375" style="114" customWidth="1"/>
    <col min="5903" max="5903" width="29.7109375" style="114" customWidth="1"/>
    <col min="5904" max="5904" width="16.28515625" style="114" customWidth="1"/>
    <col min="5905" max="5905" width="21.140625" style="114" customWidth="1"/>
    <col min="5906" max="5906" width="8.140625" style="114" customWidth="1"/>
    <col min="5907" max="5907" width="21.140625" style="114" customWidth="1"/>
    <col min="5908" max="5911" width="11.5703125" style="114" customWidth="1"/>
    <col min="5912" max="5912" width="10" style="114" customWidth="1"/>
    <col min="5913" max="5913" width="8.42578125" style="114" customWidth="1"/>
    <col min="5914" max="5914" width="25.5703125" style="114" customWidth="1"/>
    <col min="5915" max="5915" width="9.42578125" style="114" customWidth="1"/>
    <col min="5916" max="5916" width="23.7109375" style="114" customWidth="1"/>
    <col min="5917" max="5917" width="24.28515625" style="114" customWidth="1"/>
    <col min="5918" max="5918" width="11.5703125" style="114" customWidth="1"/>
    <col min="5919" max="5919" width="21.140625" style="114" customWidth="1"/>
    <col min="5920" max="5920" width="11.5703125" style="114" customWidth="1"/>
    <col min="5921" max="5921" width="23.5703125" style="114" customWidth="1"/>
    <col min="5922" max="5929" width="11.5703125" style="114" customWidth="1"/>
    <col min="5930" max="5930" width="21.140625" style="114" customWidth="1"/>
    <col min="5931" max="5931" width="21.5703125" style="114" customWidth="1"/>
    <col min="5932" max="5932" width="11.5703125" style="114" customWidth="1"/>
    <col min="5933" max="5933" width="20" style="114" customWidth="1"/>
    <col min="5934" max="5934" width="11.5703125" style="114" customWidth="1"/>
    <col min="5935" max="5935" width="20" style="114" customWidth="1"/>
    <col min="5936" max="5943" width="11.5703125" style="114" customWidth="1"/>
    <col min="5944" max="5944" width="21.140625" style="114" customWidth="1"/>
    <col min="5945" max="6144" width="11.42578125" style="114"/>
    <col min="6145" max="6145" width="2.85546875" style="114" customWidth="1"/>
    <col min="6146" max="6146" width="39" style="114" customWidth="1"/>
    <col min="6147" max="6147" width="29.42578125" style="114" customWidth="1"/>
    <col min="6148" max="6148" width="18" style="114" customWidth="1"/>
    <col min="6149" max="6149" width="34.28515625" style="114" customWidth="1"/>
    <col min="6150" max="6150" width="36.85546875" style="114" customWidth="1"/>
    <col min="6151" max="6151" width="24.7109375" style="114" customWidth="1"/>
    <col min="6152" max="6152" width="60.7109375" style="114" customWidth="1"/>
    <col min="6153" max="6153" width="22.28515625" style="114" customWidth="1"/>
    <col min="6154" max="6154" width="35.7109375" style="114" customWidth="1"/>
    <col min="6155" max="6155" width="71.7109375" style="114" customWidth="1"/>
    <col min="6156" max="6156" width="0" style="114" hidden="1" customWidth="1"/>
    <col min="6157" max="6158" width="36.7109375" style="114" customWidth="1"/>
    <col min="6159" max="6159" width="29.7109375" style="114" customWidth="1"/>
    <col min="6160" max="6160" width="16.28515625" style="114" customWidth="1"/>
    <col min="6161" max="6161" width="21.140625" style="114" customWidth="1"/>
    <col min="6162" max="6162" width="8.140625" style="114" customWidth="1"/>
    <col min="6163" max="6163" width="21.140625" style="114" customWidth="1"/>
    <col min="6164" max="6167" width="11.5703125" style="114" customWidth="1"/>
    <col min="6168" max="6168" width="10" style="114" customWidth="1"/>
    <col min="6169" max="6169" width="8.42578125" style="114" customWidth="1"/>
    <col min="6170" max="6170" width="25.5703125" style="114" customWidth="1"/>
    <col min="6171" max="6171" width="9.42578125" style="114" customWidth="1"/>
    <col min="6172" max="6172" width="23.7109375" style="114" customWidth="1"/>
    <col min="6173" max="6173" width="24.28515625" style="114" customWidth="1"/>
    <col min="6174" max="6174" width="11.5703125" style="114" customWidth="1"/>
    <col min="6175" max="6175" width="21.140625" style="114" customWidth="1"/>
    <col min="6176" max="6176" width="11.5703125" style="114" customWidth="1"/>
    <col min="6177" max="6177" width="23.5703125" style="114" customWidth="1"/>
    <col min="6178" max="6185" width="11.5703125" style="114" customWidth="1"/>
    <col min="6186" max="6186" width="21.140625" style="114" customWidth="1"/>
    <col min="6187" max="6187" width="21.5703125" style="114" customWidth="1"/>
    <col min="6188" max="6188" width="11.5703125" style="114" customWidth="1"/>
    <col min="6189" max="6189" width="20" style="114" customWidth="1"/>
    <col min="6190" max="6190" width="11.5703125" style="114" customWidth="1"/>
    <col min="6191" max="6191" width="20" style="114" customWidth="1"/>
    <col min="6192" max="6199" width="11.5703125" style="114" customWidth="1"/>
    <col min="6200" max="6200" width="21.140625" style="114" customWidth="1"/>
    <col min="6201" max="6400" width="11.42578125" style="114"/>
    <col min="6401" max="6401" width="2.85546875" style="114" customWidth="1"/>
    <col min="6402" max="6402" width="39" style="114" customWidth="1"/>
    <col min="6403" max="6403" width="29.42578125" style="114" customWidth="1"/>
    <col min="6404" max="6404" width="18" style="114" customWidth="1"/>
    <col min="6405" max="6405" width="34.28515625" style="114" customWidth="1"/>
    <col min="6406" max="6406" width="36.85546875" style="114" customWidth="1"/>
    <col min="6407" max="6407" width="24.7109375" style="114" customWidth="1"/>
    <col min="6408" max="6408" width="60.7109375" style="114" customWidth="1"/>
    <col min="6409" max="6409" width="22.28515625" style="114" customWidth="1"/>
    <col min="6410" max="6410" width="35.7109375" style="114" customWidth="1"/>
    <col min="6411" max="6411" width="71.7109375" style="114" customWidth="1"/>
    <col min="6412" max="6412" width="0" style="114" hidden="1" customWidth="1"/>
    <col min="6413" max="6414" width="36.7109375" style="114" customWidth="1"/>
    <col min="6415" max="6415" width="29.7109375" style="114" customWidth="1"/>
    <col min="6416" max="6416" width="16.28515625" style="114" customWidth="1"/>
    <col min="6417" max="6417" width="21.140625" style="114" customWidth="1"/>
    <col min="6418" max="6418" width="8.140625" style="114" customWidth="1"/>
    <col min="6419" max="6419" width="21.140625" style="114" customWidth="1"/>
    <col min="6420" max="6423" width="11.5703125" style="114" customWidth="1"/>
    <col min="6424" max="6424" width="10" style="114" customWidth="1"/>
    <col min="6425" max="6425" width="8.42578125" style="114" customWidth="1"/>
    <col min="6426" max="6426" width="25.5703125" style="114" customWidth="1"/>
    <col min="6427" max="6427" width="9.42578125" style="114" customWidth="1"/>
    <col min="6428" max="6428" width="23.7109375" style="114" customWidth="1"/>
    <col min="6429" max="6429" width="24.28515625" style="114" customWidth="1"/>
    <col min="6430" max="6430" width="11.5703125" style="114" customWidth="1"/>
    <col min="6431" max="6431" width="21.140625" style="114" customWidth="1"/>
    <col min="6432" max="6432" width="11.5703125" style="114" customWidth="1"/>
    <col min="6433" max="6433" width="23.5703125" style="114" customWidth="1"/>
    <col min="6434" max="6441" width="11.5703125" style="114" customWidth="1"/>
    <col min="6442" max="6442" width="21.140625" style="114" customWidth="1"/>
    <col min="6443" max="6443" width="21.5703125" style="114" customWidth="1"/>
    <col min="6444" max="6444" width="11.5703125" style="114" customWidth="1"/>
    <col min="6445" max="6445" width="20" style="114" customWidth="1"/>
    <col min="6446" max="6446" width="11.5703125" style="114" customWidth="1"/>
    <col min="6447" max="6447" width="20" style="114" customWidth="1"/>
    <col min="6448" max="6455" width="11.5703125" style="114" customWidth="1"/>
    <col min="6456" max="6456" width="21.140625" style="114" customWidth="1"/>
    <col min="6457" max="6656" width="11.42578125" style="114"/>
    <col min="6657" max="6657" width="2.85546875" style="114" customWidth="1"/>
    <col min="6658" max="6658" width="39" style="114" customWidth="1"/>
    <col min="6659" max="6659" width="29.42578125" style="114" customWidth="1"/>
    <col min="6660" max="6660" width="18" style="114" customWidth="1"/>
    <col min="6661" max="6661" width="34.28515625" style="114" customWidth="1"/>
    <col min="6662" max="6662" width="36.85546875" style="114" customWidth="1"/>
    <col min="6663" max="6663" width="24.7109375" style="114" customWidth="1"/>
    <col min="6664" max="6664" width="60.7109375" style="114" customWidth="1"/>
    <col min="6665" max="6665" width="22.28515625" style="114" customWidth="1"/>
    <col min="6666" max="6666" width="35.7109375" style="114" customWidth="1"/>
    <col min="6667" max="6667" width="71.7109375" style="114" customWidth="1"/>
    <col min="6668" max="6668" width="0" style="114" hidden="1" customWidth="1"/>
    <col min="6669" max="6670" width="36.7109375" style="114" customWidth="1"/>
    <col min="6671" max="6671" width="29.7109375" style="114" customWidth="1"/>
    <col min="6672" max="6672" width="16.28515625" style="114" customWidth="1"/>
    <col min="6673" max="6673" width="21.140625" style="114" customWidth="1"/>
    <col min="6674" max="6674" width="8.140625" style="114" customWidth="1"/>
    <col min="6675" max="6675" width="21.140625" style="114" customWidth="1"/>
    <col min="6676" max="6679" width="11.5703125" style="114" customWidth="1"/>
    <col min="6680" max="6680" width="10" style="114" customWidth="1"/>
    <col min="6681" max="6681" width="8.42578125" style="114" customWidth="1"/>
    <col min="6682" max="6682" width="25.5703125" style="114" customWidth="1"/>
    <col min="6683" max="6683" width="9.42578125" style="114" customWidth="1"/>
    <col min="6684" max="6684" width="23.7109375" style="114" customWidth="1"/>
    <col min="6685" max="6685" width="24.28515625" style="114" customWidth="1"/>
    <col min="6686" max="6686" width="11.5703125" style="114" customWidth="1"/>
    <col min="6687" max="6687" width="21.140625" style="114" customWidth="1"/>
    <col min="6688" max="6688" width="11.5703125" style="114" customWidth="1"/>
    <col min="6689" max="6689" width="23.5703125" style="114" customWidth="1"/>
    <col min="6690" max="6697" width="11.5703125" style="114" customWidth="1"/>
    <col min="6698" max="6698" width="21.140625" style="114" customWidth="1"/>
    <col min="6699" max="6699" width="21.5703125" style="114" customWidth="1"/>
    <col min="6700" max="6700" width="11.5703125" style="114" customWidth="1"/>
    <col min="6701" max="6701" width="20" style="114" customWidth="1"/>
    <col min="6702" max="6702" width="11.5703125" style="114" customWidth="1"/>
    <col min="6703" max="6703" width="20" style="114" customWidth="1"/>
    <col min="6704" max="6711" width="11.5703125" style="114" customWidth="1"/>
    <col min="6712" max="6712" width="21.140625" style="114" customWidth="1"/>
    <col min="6713" max="6912" width="11.42578125" style="114"/>
    <col min="6913" max="6913" width="2.85546875" style="114" customWidth="1"/>
    <col min="6914" max="6914" width="39" style="114" customWidth="1"/>
    <col min="6915" max="6915" width="29.42578125" style="114" customWidth="1"/>
    <col min="6916" max="6916" width="18" style="114" customWidth="1"/>
    <col min="6917" max="6917" width="34.28515625" style="114" customWidth="1"/>
    <col min="6918" max="6918" width="36.85546875" style="114" customWidth="1"/>
    <col min="6919" max="6919" width="24.7109375" style="114" customWidth="1"/>
    <col min="6920" max="6920" width="60.7109375" style="114" customWidth="1"/>
    <col min="6921" max="6921" width="22.28515625" style="114" customWidth="1"/>
    <col min="6922" max="6922" width="35.7109375" style="114" customWidth="1"/>
    <col min="6923" max="6923" width="71.7109375" style="114" customWidth="1"/>
    <col min="6924" max="6924" width="0" style="114" hidden="1" customWidth="1"/>
    <col min="6925" max="6926" width="36.7109375" style="114" customWidth="1"/>
    <col min="6927" max="6927" width="29.7109375" style="114" customWidth="1"/>
    <col min="6928" max="6928" width="16.28515625" style="114" customWidth="1"/>
    <col min="6929" max="6929" width="21.140625" style="114" customWidth="1"/>
    <col min="6930" max="6930" width="8.140625" style="114" customWidth="1"/>
    <col min="6931" max="6931" width="21.140625" style="114" customWidth="1"/>
    <col min="6932" max="6935" width="11.5703125" style="114" customWidth="1"/>
    <col min="6936" max="6936" width="10" style="114" customWidth="1"/>
    <col min="6937" max="6937" width="8.42578125" style="114" customWidth="1"/>
    <col min="6938" max="6938" width="25.5703125" style="114" customWidth="1"/>
    <col min="6939" max="6939" width="9.42578125" style="114" customWidth="1"/>
    <col min="6940" max="6940" width="23.7109375" style="114" customWidth="1"/>
    <col min="6941" max="6941" width="24.28515625" style="114" customWidth="1"/>
    <col min="6942" max="6942" width="11.5703125" style="114" customWidth="1"/>
    <col min="6943" max="6943" width="21.140625" style="114" customWidth="1"/>
    <col min="6944" max="6944" width="11.5703125" style="114" customWidth="1"/>
    <col min="6945" max="6945" width="23.5703125" style="114" customWidth="1"/>
    <col min="6946" max="6953" width="11.5703125" style="114" customWidth="1"/>
    <col min="6954" max="6954" width="21.140625" style="114" customWidth="1"/>
    <col min="6955" max="6955" width="21.5703125" style="114" customWidth="1"/>
    <col min="6956" max="6956" width="11.5703125" style="114" customWidth="1"/>
    <col min="6957" max="6957" width="20" style="114" customWidth="1"/>
    <col min="6958" max="6958" width="11.5703125" style="114" customWidth="1"/>
    <col min="6959" max="6959" width="20" style="114" customWidth="1"/>
    <col min="6960" max="6967" width="11.5703125" style="114" customWidth="1"/>
    <col min="6968" max="6968" width="21.140625" style="114" customWidth="1"/>
    <col min="6969" max="7168" width="11.42578125" style="114"/>
    <col min="7169" max="7169" width="2.85546875" style="114" customWidth="1"/>
    <col min="7170" max="7170" width="39" style="114" customWidth="1"/>
    <col min="7171" max="7171" width="29.42578125" style="114" customWidth="1"/>
    <col min="7172" max="7172" width="18" style="114" customWidth="1"/>
    <col min="7173" max="7173" width="34.28515625" style="114" customWidth="1"/>
    <col min="7174" max="7174" width="36.85546875" style="114" customWidth="1"/>
    <col min="7175" max="7175" width="24.7109375" style="114" customWidth="1"/>
    <col min="7176" max="7176" width="60.7109375" style="114" customWidth="1"/>
    <col min="7177" max="7177" width="22.28515625" style="114" customWidth="1"/>
    <col min="7178" max="7178" width="35.7109375" style="114" customWidth="1"/>
    <col min="7179" max="7179" width="71.7109375" style="114" customWidth="1"/>
    <col min="7180" max="7180" width="0" style="114" hidden="1" customWidth="1"/>
    <col min="7181" max="7182" width="36.7109375" style="114" customWidth="1"/>
    <col min="7183" max="7183" width="29.7109375" style="114" customWidth="1"/>
    <col min="7184" max="7184" width="16.28515625" style="114" customWidth="1"/>
    <col min="7185" max="7185" width="21.140625" style="114" customWidth="1"/>
    <col min="7186" max="7186" width="8.140625" style="114" customWidth="1"/>
    <col min="7187" max="7187" width="21.140625" style="114" customWidth="1"/>
    <col min="7188" max="7191" width="11.5703125" style="114" customWidth="1"/>
    <col min="7192" max="7192" width="10" style="114" customWidth="1"/>
    <col min="7193" max="7193" width="8.42578125" style="114" customWidth="1"/>
    <col min="7194" max="7194" width="25.5703125" style="114" customWidth="1"/>
    <col min="7195" max="7195" width="9.42578125" style="114" customWidth="1"/>
    <col min="7196" max="7196" width="23.7109375" style="114" customWidth="1"/>
    <col min="7197" max="7197" width="24.28515625" style="114" customWidth="1"/>
    <col min="7198" max="7198" width="11.5703125" style="114" customWidth="1"/>
    <col min="7199" max="7199" width="21.140625" style="114" customWidth="1"/>
    <col min="7200" max="7200" width="11.5703125" style="114" customWidth="1"/>
    <col min="7201" max="7201" width="23.5703125" style="114" customWidth="1"/>
    <col min="7202" max="7209" width="11.5703125" style="114" customWidth="1"/>
    <col min="7210" max="7210" width="21.140625" style="114" customWidth="1"/>
    <col min="7211" max="7211" width="21.5703125" style="114" customWidth="1"/>
    <col min="7212" max="7212" width="11.5703125" style="114" customWidth="1"/>
    <col min="7213" max="7213" width="20" style="114" customWidth="1"/>
    <col min="7214" max="7214" width="11.5703125" style="114" customWidth="1"/>
    <col min="7215" max="7215" width="20" style="114" customWidth="1"/>
    <col min="7216" max="7223" width="11.5703125" style="114" customWidth="1"/>
    <col min="7224" max="7224" width="21.140625" style="114" customWidth="1"/>
    <col min="7225" max="7424" width="11.42578125" style="114"/>
    <col min="7425" max="7425" width="2.85546875" style="114" customWidth="1"/>
    <col min="7426" max="7426" width="39" style="114" customWidth="1"/>
    <col min="7427" max="7427" width="29.42578125" style="114" customWidth="1"/>
    <col min="7428" max="7428" width="18" style="114" customWidth="1"/>
    <col min="7429" max="7429" width="34.28515625" style="114" customWidth="1"/>
    <col min="7430" max="7430" width="36.85546875" style="114" customWidth="1"/>
    <col min="7431" max="7431" width="24.7109375" style="114" customWidth="1"/>
    <col min="7432" max="7432" width="60.7109375" style="114" customWidth="1"/>
    <col min="7433" max="7433" width="22.28515625" style="114" customWidth="1"/>
    <col min="7434" max="7434" width="35.7109375" style="114" customWidth="1"/>
    <col min="7435" max="7435" width="71.7109375" style="114" customWidth="1"/>
    <col min="7436" max="7436" width="0" style="114" hidden="1" customWidth="1"/>
    <col min="7437" max="7438" width="36.7109375" style="114" customWidth="1"/>
    <col min="7439" max="7439" width="29.7109375" style="114" customWidth="1"/>
    <col min="7440" max="7440" width="16.28515625" style="114" customWidth="1"/>
    <col min="7441" max="7441" width="21.140625" style="114" customWidth="1"/>
    <col min="7442" max="7442" width="8.140625" style="114" customWidth="1"/>
    <col min="7443" max="7443" width="21.140625" style="114" customWidth="1"/>
    <col min="7444" max="7447" width="11.5703125" style="114" customWidth="1"/>
    <col min="7448" max="7448" width="10" style="114" customWidth="1"/>
    <col min="7449" max="7449" width="8.42578125" style="114" customWidth="1"/>
    <col min="7450" max="7450" width="25.5703125" style="114" customWidth="1"/>
    <col min="7451" max="7451" width="9.42578125" style="114" customWidth="1"/>
    <col min="7452" max="7452" width="23.7109375" style="114" customWidth="1"/>
    <col min="7453" max="7453" width="24.28515625" style="114" customWidth="1"/>
    <col min="7454" max="7454" width="11.5703125" style="114" customWidth="1"/>
    <col min="7455" max="7455" width="21.140625" style="114" customWidth="1"/>
    <col min="7456" max="7456" width="11.5703125" style="114" customWidth="1"/>
    <col min="7457" max="7457" width="23.5703125" style="114" customWidth="1"/>
    <col min="7458" max="7465" width="11.5703125" style="114" customWidth="1"/>
    <col min="7466" max="7466" width="21.140625" style="114" customWidth="1"/>
    <col min="7467" max="7467" width="21.5703125" style="114" customWidth="1"/>
    <col min="7468" max="7468" width="11.5703125" style="114" customWidth="1"/>
    <col min="7469" max="7469" width="20" style="114" customWidth="1"/>
    <col min="7470" max="7470" width="11.5703125" style="114" customWidth="1"/>
    <col min="7471" max="7471" width="20" style="114" customWidth="1"/>
    <col min="7472" max="7479" width="11.5703125" style="114" customWidth="1"/>
    <col min="7480" max="7480" width="21.140625" style="114" customWidth="1"/>
    <col min="7481" max="7680" width="11.42578125" style="114"/>
    <col min="7681" max="7681" width="2.85546875" style="114" customWidth="1"/>
    <col min="7682" max="7682" width="39" style="114" customWidth="1"/>
    <col min="7683" max="7683" width="29.42578125" style="114" customWidth="1"/>
    <col min="7684" max="7684" width="18" style="114" customWidth="1"/>
    <col min="7685" max="7685" width="34.28515625" style="114" customWidth="1"/>
    <col min="7686" max="7686" width="36.85546875" style="114" customWidth="1"/>
    <col min="7687" max="7687" width="24.7109375" style="114" customWidth="1"/>
    <col min="7688" max="7688" width="60.7109375" style="114" customWidth="1"/>
    <col min="7689" max="7689" width="22.28515625" style="114" customWidth="1"/>
    <col min="7690" max="7690" width="35.7109375" style="114" customWidth="1"/>
    <col min="7691" max="7691" width="71.7109375" style="114" customWidth="1"/>
    <col min="7692" max="7692" width="0" style="114" hidden="1" customWidth="1"/>
    <col min="7693" max="7694" width="36.7109375" style="114" customWidth="1"/>
    <col min="7695" max="7695" width="29.7109375" style="114" customWidth="1"/>
    <col min="7696" max="7696" width="16.28515625" style="114" customWidth="1"/>
    <col min="7697" max="7697" width="21.140625" style="114" customWidth="1"/>
    <col min="7698" max="7698" width="8.140625" style="114" customWidth="1"/>
    <col min="7699" max="7699" width="21.140625" style="114" customWidth="1"/>
    <col min="7700" max="7703" width="11.5703125" style="114" customWidth="1"/>
    <col min="7704" max="7704" width="10" style="114" customWidth="1"/>
    <col min="7705" max="7705" width="8.42578125" style="114" customWidth="1"/>
    <col min="7706" max="7706" width="25.5703125" style="114" customWidth="1"/>
    <col min="7707" max="7707" width="9.42578125" style="114" customWidth="1"/>
    <col min="7708" max="7708" width="23.7109375" style="114" customWidth="1"/>
    <col min="7709" max="7709" width="24.28515625" style="114" customWidth="1"/>
    <col min="7710" max="7710" width="11.5703125" style="114" customWidth="1"/>
    <col min="7711" max="7711" width="21.140625" style="114" customWidth="1"/>
    <col min="7712" max="7712" width="11.5703125" style="114" customWidth="1"/>
    <col min="7713" max="7713" width="23.5703125" style="114" customWidth="1"/>
    <col min="7714" max="7721" width="11.5703125" style="114" customWidth="1"/>
    <col min="7722" max="7722" width="21.140625" style="114" customWidth="1"/>
    <col min="7723" max="7723" width="21.5703125" style="114" customWidth="1"/>
    <col min="7724" max="7724" width="11.5703125" style="114" customWidth="1"/>
    <col min="7725" max="7725" width="20" style="114" customWidth="1"/>
    <col min="7726" max="7726" width="11.5703125" style="114" customWidth="1"/>
    <col min="7727" max="7727" width="20" style="114" customWidth="1"/>
    <col min="7728" max="7735" width="11.5703125" style="114" customWidth="1"/>
    <col min="7736" max="7736" width="21.140625" style="114" customWidth="1"/>
    <col min="7737" max="7936" width="11.42578125" style="114"/>
    <col min="7937" max="7937" width="2.85546875" style="114" customWidth="1"/>
    <col min="7938" max="7938" width="39" style="114" customWidth="1"/>
    <col min="7939" max="7939" width="29.42578125" style="114" customWidth="1"/>
    <col min="7940" max="7940" width="18" style="114" customWidth="1"/>
    <col min="7941" max="7941" width="34.28515625" style="114" customWidth="1"/>
    <col min="7942" max="7942" width="36.85546875" style="114" customWidth="1"/>
    <col min="7943" max="7943" width="24.7109375" style="114" customWidth="1"/>
    <col min="7944" max="7944" width="60.7109375" style="114" customWidth="1"/>
    <col min="7945" max="7945" width="22.28515625" style="114" customWidth="1"/>
    <col min="7946" max="7946" width="35.7109375" style="114" customWidth="1"/>
    <col min="7947" max="7947" width="71.7109375" style="114" customWidth="1"/>
    <col min="7948" max="7948" width="0" style="114" hidden="1" customWidth="1"/>
    <col min="7949" max="7950" width="36.7109375" style="114" customWidth="1"/>
    <col min="7951" max="7951" width="29.7109375" style="114" customWidth="1"/>
    <col min="7952" max="7952" width="16.28515625" style="114" customWidth="1"/>
    <col min="7953" max="7953" width="21.140625" style="114" customWidth="1"/>
    <col min="7954" max="7954" width="8.140625" style="114" customWidth="1"/>
    <col min="7955" max="7955" width="21.140625" style="114" customWidth="1"/>
    <col min="7956" max="7959" width="11.5703125" style="114" customWidth="1"/>
    <col min="7960" max="7960" width="10" style="114" customWidth="1"/>
    <col min="7961" max="7961" width="8.42578125" style="114" customWidth="1"/>
    <col min="7962" max="7962" width="25.5703125" style="114" customWidth="1"/>
    <col min="7963" max="7963" width="9.42578125" style="114" customWidth="1"/>
    <col min="7964" max="7964" width="23.7109375" style="114" customWidth="1"/>
    <col min="7965" max="7965" width="24.28515625" style="114" customWidth="1"/>
    <col min="7966" max="7966" width="11.5703125" style="114" customWidth="1"/>
    <col min="7967" max="7967" width="21.140625" style="114" customWidth="1"/>
    <col min="7968" max="7968" width="11.5703125" style="114" customWidth="1"/>
    <col min="7969" max="7969" width="23.5703125" style="114" customWidth="1"/>
    <col min="7970" max="7977" width="11.5703125" style="114" customWidth="1"/>
    <col min="7978" max="7978" width="21.140625" style="114" customWidth="1"/>
    <col min="7979" max="7979" width="21.5703125" style="114" customWidth="1"/>
    <col min="7980" max="7980" width="11.5703125" style="114" customWidth="1"/>
    <col min="7981" max="7981" width="20" style="114" customWidth="1"/>
    <col min="7982" max="7982" width="11.5703125" style="114" customWidth="1"/>
    <col min="7983" max="7983" width="20" style="114" customWidth="1"/>
    <col min="7984" max="7991" width="11.5703125" style="114" customWidth="1"/>
    <col min="7992" max="7992" width="21.140625" style="114" customWidth="1"/>
    <col min="7993" max="8192" width="11.42578125" style="114"/>
    <col min="8193" max="8193" width="2.85546875" style="114" customWidth="1"/>
    <col min="8194" max="8194" width="39" style="114" customWidth="1"/>
    <col min="8195" max="8195" width="29.42578125" style="114" customWidth="1"/>
    <col min="8196" max="8196" width="18" style="114" customWidth="1"/>
    <col min="8197" max="8197" width="34.28515625" style="114" customWidth="1"/>
    <col min="8198" max="8198" width="36.85546875" style="114" customWidth="1"/>
    <col min="8199" max="8199" width="24.7109375" style="114" customWidth="1"/>
    <col min="8200" max="8200" width="60.7109375" style="114" customWidth="1"/>
    <col min="8201" max="8201" width="22.28515625" style="114" customWidth="1"/>
    <col min="8202" max="8202" width="35.7109375" style="114" customWidth="1"/>
    <col min="8203" max="8203" width="71.7109375" style="114" customWidth="1"/>
    <col min="8204" max="8204" width="0" style="114" hidden="1" customWidth="1"/>
    <col min="8205" max="8206" width="36.7109375" style="114" customWidth="1"/>
    <col min="8207" max="8207" width="29.7109375" style="114" customWidth="1"/>
    <col min="8208" max="8208" width="16.28515625" style="114" customWidth="1"/>
    <col min="8209" max="8209" width="21.140625" style="114" customWidth="1"/>
    <col min="8210" max="8210" width="8.140625" style="114" customWidth="1"/>
    <col min="8211" max="8211" width="21.140625" style="114" customWidth="1"/>
    <col min="8212" max="8215" width="11.5703125" style="114" customWidth="1"/>
    <col min="8216" max="8216" width="10" style="114" customWidth="1"/>
    <col min="8217" max="8217" width="8.42578125" style="114" customWidth="1"/>
    <col min="8218" max="8218" width="25.5703125" style="114" customWidth="1"/>
    <col min="8219" max="8219" width="9.42578125" style="114" customWidth="1"/>
    <col min="8220" max="8220" width="23.7109375" style="114" customWidth="1"/>
    <col min="8221" max="8221" width="24.28515625" style="114" customWidth="1"/>
    <col min="8222" max="8222" width="11.5703125" style="114" customWidth="1"/>
    <col min="8223" max="8223" width="21.140625" style="114" customWidth="1"/>
    <col min="8224" max="8224" width="11.5703125" style="114" customWidth="1"/>
    <col min="8225" max="8225" width="23.5703125" style="114" customWidth="1"/>
    <col min="8226" max="8233" width="11.5703125" style="114" customWidth="1"/>
    <col min="8234" max="8234" width="21.140625" style="114" customWidth="1"/>
    <col min="8235" max="8235" width="21.5703125" style="114" customWidth="1"/>
    <col min="8236" max="8236" width="11.5703125" style="114" customWidth="1"/>
    <col min="8237" max="8237" width="20" style="114" customWidth="1"/>
    <col min="8238" max="8238" width="11.5703125" style="114" customWidth="1"/>
    <col min="8239" max="8239" width="20" style="114" customWidth="1"/>
    <col min="8240" max="8247" width="11.5703125" style="114" customWidth="1"/>
    <col min="8248" max="8248" width="21.140625" style="114" customWidth="1"/>
    <col min="8249" max="8448" width="11.42578125" style="114"/>
    <col min="8449" max="8449" width="2.85546875" style="114" customWidth="1"/>
    <col min="8450" max="8450" width="39" style="114" customWidth="1"/>
    <col min="8451" max="8451" width="29.42578125" style="114" customWidth="1"/>
    <col min="8452" max="8452" width="18" style="114" customWidth="1"/>
    <col min="8453" max="8453" width="34.28515625" style="114" customWidth="1"/>
    <col min="8454" max="8454" width="36.85546875" style="114" customWidth="1"/>
    <col min="8455" max="8455" width="24.7109375" style="114" customWidth="1"/>
    <col min="8456" max="8456" width="60.7109375" style="114" customWidth="1"/>
    <col min="8457" max="8457" width="22.28515625" style="114" customWidth="1"/>
    <col min="8458" max="8458" width="35.7109375" style="114" customWidth="1"/>
    <col min="8459" max="8459" width="71.7109375" style="114" customWidth="1"/>
    <col min="8460" max="8460" width="0" style="114" hidden="1" customWidth="1"/>
    <col min="8461" max="8462" width="36.7109375" style="114" customWidth="1"/>
    <col min="8463" max="8463" width="29.7109375" style="114" customWidth="1"/>
    <col min="8464" max="8464" width="16.28515625" style="114" customWidth="1"/>
    <col min="8465" max="8465" width="21.140625" style="114" customWidth="1"/>
    <col min="8466" max="8466" width="8.140625" style="114" customWidth="1"/>
    <col min="8467" max="8467" width="21.140625" style="114" customWidth="1"/>
    <col min="8468" max="8471" width="11.5703125" style="114" customWidth="1"/>
    <col min="8472" max="8472" width="10" style="114" customWidth="1"/>
    <col min="8473" max="8473" width="8.42578125" style="114" customWidth="1"/>
    <col min="8474" max="8474" width="25.5703125" style="114" customWidth="1"/>
    <col min="8475" max="8475" width="9.42578125" style="114" customWidth="1"/>
    <col min="8476" max="8476" width="23.7109375" style="114" customWidth="1"/>
    <col min="8477" max="8477" width="24.28515625" style="114" customWidth="1"/>
    <col min="8478" max="8478" width="11.5703125" style="114" customWidth="1"/>
    <col min="8479" max="8479" width="21.140625" style="114" customWidth="1"/>
    <col min="8480" max="8480" width="11.5703125" style="114" customWidth="1"/>
    <col min="8481" max="8481" width="23.5703125" style="114" customWidth="1"/>
    <col min="8482" max="8489" width="11.5703125" style="114" customWidth="1"/>
    <col min="8490" max="8490" width="21.140625" style="114" customWidth="1"/>
    <col min="8491" max="8491" width="21.5703125" style="114" customWidth="1"/>
    <col min="8492" max="8492" width="11.5703125" style="114" customWidth="1"/>
    <col min="8493" max="8493" width="20" style="114" customWidth="1"/>
    <col min="8494" max="8494" width="11.5703125" style="114" customWidth="1"/>
    <col min="8495" max="8495" width="20" style="114" customWidth="1"/>
    <col min="8496" max="8503" width="11.5703125" style="114" customWidth="1"/>
    <col min="8504" max="8504" width="21.140625" style="114" customWidth="1"/>
    <col min="8505" max="8704" width="11.42578125" style="114"/>
    <col min="8705" max="8705" width="2.85546875" style="114" customWidth="1"/>
    <col min="8706" max="8706" width="39" style="114" customWidth="1"/>
    <col min="8707" max="8707" width="29.42578125" style="114" customWidth="1"/>
    <col min="8708" max="8708" width="18" style="114" customWidth="1"/>
    <col min="8709" max="8709" width="34.28515625" style="114" customWidth="1"/>
    <col min="8710" max="8710" width="36.85546875" style="114" customWidth="1"/>
    <col min="8711" max="8711" width="24.7109375" style="114" customWidth="1"/>
    <col min="8712" max="8712" width="60.7109375" style="114" customWidth="1"/>
    <col min="8713" max="8713" width="22.28515625" style="114" customWidth="1"/>
    <col min="8714" max="8714" width="35.7109375" style="114" customWidth="1"/>
    <col min="8715" max="8715" width="71.7109375" style="114" customWidth="1"/>
    <col min="8716" max="8716" width="0" style="114" hidden="1" customWidth="1"/>
    <col min="8717" max="8718" width="36.7109375" style="114" customWidth="1"/>
    <col min="8719" max="8719" width="29.7109375" style="114" customWidth="1"/>
    <col min="8720" max="8720" width="16.28515625" style="114" customWidth="1"/>
    <col min="8721" max="8721" width="21.140625" style="114" customWidth="1"/>
    <col min="8722" max="8722" width="8.140625" style="114" customWidth="1"/>
    <col min="8723" max="8723" width="21.140625" style="114" customWidth="1"/>
    <col min="8724" max="8727" width="11.5703125" style="114" customWidth="1"/>
    <col min="8728" max="8728" width="10" style="114" customWidth="1"/>
    <col min="8729" max="8729" width="8.42578125" style="114" customWidth="1"/>
    <col min="8730" max="8730" width="25.5703125" style="114" customWidth="1"/>
    <col min="8731" max="8731" width="9.42578125" style="114" customWidth="1"/>
    <col min="8732" max="8732" width="23.7109375" style="114" customWidth="1"/>
    <col min="8733" max="8733" width="24.28515625" style="114" customWidth="1"/>
    <col min="8734" max="8734" width="11.5703125" style="114" customWidth="1"/>
    <col min="8735" max="8735" width="21.140625" style="114" customWidth="1"/>
    <col min="8736" max="8736" width="11.5703125" style="114" customWidth="1"/>
    <col min="8737" max="8737" width="23.5703125" style="114" customWidth="1"/>
    <col min="8738" max="8745" width="11.5703125" style="114" customWidth="1"/>
    <col min="8746" max="8746" width="21.140625" style="114" customWidth="1"/>
    <col min="8747" max="8747" width="21.5703125" style="114" customWidth="1"/>
    <col min="8748" max="8748" width="11.5703125" style="114" customWidth="1"/>
    <col min="8749" max="8749" width="20" style="114" customWidth="1"/>
    <col min="8750" max="8750" width="11.5703125" style="114" customWidth="1"/>
    <col min="8751" max="8751" width="20" style="114" customWidth="1"/>
    <col min="8752" max="8759" width="11.5703125" style="114" customWidth="1"/>
    <col min="8760" max="8760" width="21.140625" style="114" customWidth="1"/>
    <col min="8761" max="8960" width="11.42578125" style="114"/>
    <col min="8961" max="8961" width="2.85546875" style="114" customWidth="1"/>
    <col min="8962" max="8962" width="39" style="114" customWidth="1"/>
    <col min="8963" max="8963" width="29.42578125" style="114" customWidth="1"/>
    <col min="8964" max="8964" width="18" style="114" customWidth="1"/>
    <col min="8965" max="8965" width="34.28515625" style="114" customWidth="1"/>
    <col min="8966" max="8966" width="36.85546875" style="114" customWidth="1"/>
    <col min="8967" max="8967" width="24.7109375" style="114" customWidth="1"/>
    <col min="8968" max="8968" width="60.7109375" style="114" customWidth="1"/>
    <col min="8969" max="8969" width="22.28515625" style="114" customWidth="1"/>
    <col min="8970" max="8970" width="35.7109375" style="114" customWidth="1"/>
    <col min="8971" max="8971" width="71.7109375" style="114" customWidth="1"/>
    <col min="8972" max="8972" width="0" style="114" hidden="1" customWidth="1"/>
    <col min="8973" max="8974" width="36.7109375" style="114" customWidth="1"/>
    <col min="8975" max="8975" width="29.7109375" style="114" customWidth="1"/>
    <col min="8976" max="8976" width="16.28515625" style="114" customWidth="1"/>
    <col min="8977" max="8977" width="21.140625" style="114" customWidth="1"/>
    <col min="8978" max="8978" width="8.140625" style="114" customWidth="1"/>
    <col min="8979" max="8979" width="21.140625" style="114" customWidth="1"/>
    <col min="8980" max="8983" width="11.5703125" style="114" customWidth="1"/>
    <col min="8984" max="8984" width="10" style="114" customWidth="1"/>
    <col min="8985" max="8985" width="8.42578125" style="114" customWidth="1"/>
    <col min="8986" max="8986" width="25.5703125" style="114" customWidth="1"/>
    <col min="8987" max="8987" width="9.42578125" style="114" customWidth="1"/>
    <col min="8988" max="8988" width="23.7109375" style="114" customWidth="1"/>
    <col min="8989" max="8989" width="24.28515625" style="114" customWidth="1"/>
    <col min="8990" max="8990" width="11.5703125" style="114" customWidth="1"/>
    <col min="8991" max="8991" width="21.140625" style="114" customWidth="1"/>
    <col min="8992" max="8992" width="11.5703125" style="114" customWidth="1"/>
    <col min="8993" max="8993" width="23.5703125" style="114" customWidth="1"/>
    <col min="8994" max="9001" width="11.5703125" style="114" customWidth="1"/>
    <col min="9002" max="9002" width="21.140625" style="114" customWidth="1"/>
    <col min="9003" max="9003" width="21.5703125" style="114" customWidth="1"/>
    <col min="9004" max="9004" width="11.5703125" style="114" customWidth="1"/>
    <col min="9005" max="9005" width="20" style="114" customWidth="1"/>
    <col min="9006" max="9006" width="11.5703125" style="114" customWidth="1"/>
    <col min="9007" max="9007" width="20" style="114" customWidth="1"/>
    <col min="9008" max="9015" width="11.5703125" style="114" customWidth="1"/>
    <col min="9016" max="9016" width="21.140625" style="114" customWidth="1"/>
    <col min="9017" max="9216" width="11.42578125" style="114"/>
    <col min="9217" max="9217" width="2.85546875" style="114" customWidth="1"/>
    <col min="9218" max="9218" width="39" style="114" customWidth="1"/>
    <col min="9219" max="9219" width="29.42578125" style="114" customWidth="1"/>
    <col min="9220" max="9220" width="18" style="114" customWidth="1"/>
    <col min="9221" max="9221" width="34.28515625" style="114" customWidth="1"/>
    <col min="9222" max="9222" width="36.85546875" style="114" customWidth="1"/>
    <col min="9223" max="9223" width="24.7109375" style="114" customWidth="1"/>
    <col min="9224" max="9224" width="60.7109375" style="114" customWidth="1"/>
    <col min="9225" max="9225" width="22.28515625" style="114" customWidth="1"/>
    <col min="9226" max="9226" width="35.7109375" style="114" customWidth="1"/>
    <col min="9227" max="9227" width="71.7109375" style="114" customWidth="1"/>
    <col min="9228" max="9228" width="0" style="114" hidden="1" customWidth="1"/>
    <col min="9229" max="9230" width="36.7109375" style="114" customWidth="1"/>
    <col min="9231" max="9231" width="29.7109375" style="114" customWidth="1"/>
    <col min="9232" max="9232" width="16.28515625" style="114" customWidth="1"/>
    <col min="9233" max="9233" width="21.140625" style="114" customWidth="1"/>
    <col min="9234" max="9234" width="8.140625" style="114" customWidth="1"/>
    <col min="9235" max="9235" width="21.140625" style="114" customWidth="1"/>
    <col min="9236" max="9239" width="11.5703125" style="114" customWidth="1"/>
    <col min="9240" max="9240" width="10" style="114" customWidth="1"/>
    <col min="9241" max="9241" width="8.42578125" style="114" customWidth="1"/>
    <col min="9242" max="9242" width="25.5703125" style="114" customWidth="1"/>
    <col min="9243" max="9243" width="9.42578125" style="114" customWidth="1"/>
    <col min="9244" max="9244" width="23.7109375" style="114" customWidth="1"/>
    <col min="9245" max="9245" width="24.28515625" style="114" customWidth="1"/>
    <col min="9246" max="9246" width="11.5703125" style="114" customWidth="1"/>
    <col min="9247" max="9247" width="21.140625" style="114" customWidth="1"/>
    <col min="9248" max="9248" width="11.5703125" style="114" customWidth="1"/>
    <col min="9249" max="9249" width="23.5703125" style="114" customWidth="1"/>
    <col min="9250" max="9257" width="11.5703125" style="114" customWidth="1"/>
    <col min="9258" max="9258" width="21.140625" style="114" customWidth="1"/>
    <col min="9259" max="9259" width="21.5703125" style="114" customWidth="1"/>
    <col min="9260" max="9260" width="11.5703125" style="114" customWidth="1"/>
    <col min="9261" max="9261" width="20" style="114" customWidth="1"/>
    <col min="9262" max="9262" width="11.5703125" style="114" customWidth="1"/>
    <col min="9263" max="9263" width="20" style="114" customWidth="1"/>
    <col min="9264" max="9271" width="11.5703125" style="114" customWidth="1"/>
    <col min="9272" max="9272" width="21.140625" style="114" customWidth="1"/>
    <col min="9273" max="9472" width="11.42578125" style="114"/>
    <col min="9473" max="9473" width="2.85546875" style="114" customWidth="1"/>
    <col min="9474" max="9474" width="39" style="114" customWidth="1"/>
    <col min="9475" max="9475" width="29.42578125" style="114" customWidth="1"/>
    <col min="9476" max="9476" width="18" style="114" customWidth="1"/>
    <col min="9477" max="9477" width="34.28515625" style="114" customWidth="1"/>
    <col min="9478" max="9478" width="36.85546875" style="114" customWidth="1"/>
    <col min="9479" max="9479" width="24.7109375" style="114" customWidth="1"/>
    <col min="9480" max="9480" width="60.7109375" style="114" customWidth="1"/>
    <col min="9481" max="9481" width="22.28515625" style="114" customWidth="1"/>
    <col min="9482" max="9482" width="35.7109375" style="114" customWidth="1"/>
    <col min="9483" max="9483" width="71.7109375" style="114" customWidth="1"/>
    <col min="9484" max="9484" width="0" style="114" hidden="1" customWidth="1"/>
    <col min="9485" max="9486" width="36.7109375" style="114" customWidth="1"/>
    <col min="9487" max="9487" width="29.7109375" style="114" customWidth="1"/>
    <col min="9488" max="9488" width="16.28515625" style="114" customWidth="1"/>
    <col min="9489" max="9489" width="21.140625" style="114" customWidth="1"/>
    <col min="9490" max="9490" width="8.140625" style="114" customWidth="1"/>
    <col min="9491" max="9491" width="21.140625" style="114" customWidth="1"/>
    <col min="9492" max="9495" width="11.5703125" style="114" customWidth="1"/>
    <col min="9496" max="9496" width="10" style="114" customWidth="1"/>
    <col min="9497" max="9497" width="8.42578125" style="114" customWidth="1"/>
    <col min="9498" max="9498" width="25.5703125" style="114" customWidth="1"/>
    <col min="9499" max="9499" width="9.42578125" style="114" customWidth="1"/>
    <col min="9500" max="9500" width="23.7109375" style="114" customWidth="1"/>
    <col min="9501" max="9501" width="24.28515625" style="114" customWidth="1"/>
    <col min="9502" max="9502" width="11.5703125" style="114" customWidth="1"/>
    <col min="9503" max="9503" width="21.140625" style="114" customWidth="1"/>
    <col min="9504" max="9504" width="11.5703125" style="114" customWidth="1"/>
    <col min="9505" max="9505" width="23.5703125" style="114" customWidth="1"/>
    <col min="9506" max="9513" width="11.5703125" style="114" customWidth="1"/>
    <col min="9514" max="9514" width="21.140625" style="114" customWidth="1"/>
    <col min="9515" max="9515" width="21.5703125" style="114" customWidth="1"/>
    <col min="9516" max="9516" width="11.5703125" style="114" customWidth="1"/>
    <col min="9517" max="9517" width="20" style="114" customWidth="1"/>
    <col min="9518" max="9518" width="11.5703125" style="114" customWidth="1"/>
    <col min="9519" max="9519" width="20" style="114" customWidth="1"/>
    <col min="9520" max="9527" width="11.5703125" style="114" customWidth="1"/>
    <col min="9528" max="9528" width="21.140625" style="114" customWidth="1"/>
    <col min="9529" max="9728" width="11.42578125" style="114"/>
    <col min="9729" max="9729" width="2.85546875" style="114" customWidth="1"/>
    <col min="9730" max="9730" width="39" style="114" customWidth="1"/>
    <col min="9731" max="9731" width="29.42578125" style="114" customWidth="1"/>
    <col min="9732" max="9732" width="18" style="114" customWidth="1"/>
    <col min="9733" max="9733" width="34.28515625" style="114" customWidth="1"/>
    <col min="9734" max="9734" width="36.85546875" style="114" customWidth="1"/>
    <col min="9735" max="9735" width="24.7109375" style="114" customWidth="1"/>
    <col min="9736" max="9736" width="60.7109375" style="114" customWidth="1"/>
    <col min="9737" max="9737" width="22.28515625" style="114" customWidth="1"/>
    <col min="9738" max="9738" width="35.7109375" style="114" customWidth="1"/>
    <col min="9739" max="9739" width="71.7109375" style="114" customWidth="1"/>
    <col min="9740" max="9740" width="0" style="114" hidden="1" customWidth="1"/>
    <col min="9741" max="9742" width="36.7109375" style="114" customWidth="1"/>
    <col min="9743" max="9743" width="29.7109375" style="114" customWidth="1"/>
    <col min="9744" max="9744" width="16.28515625" style="114" customWidth="1"/>
    <col min="9745" max="9745" width="21.140625" style="114" customWidth="1"/>
    <col min="9746" max="9746" width="8.140625" style="114" customWidth="1"/>
    <col min="9747" max="9747" width="21.140625" style="114" customWidth="1"/>
    <col min="9748" max="9751" width="11.5703125" style="114" customWidth="1"/>
    <col min="9752" max="9752" width="10" style="114" customWidth="1"/>
    <col min="9753" max="9753" width="8.42578125" style="114" customWidth="1"/>
    <col min="9754" max="9754" width="25.5703125" style="114" customWidth="1"/>
    <col min="9755" max="9755" width="9.42578125" style="114" customWidth="1"/>
    <col min="9756" max="9756" width="23.7109375" style="114" customWidth="1"/>
    <col min="9757" max="9757" width="24.28515625" style="114" customWidth="1"/>
    <col min="9758" max="9758" width="11.5703125" style="114" customWidth="1"/>
    <col min="9759" max="9759" width="21.140625" style="114" customWidth="1"/>
    <col min="9760" max="9760" width="11.5703125" style="114" customWidth="1"/>
    <col min="9761" max="9761" width="23.5703125" style="114" customWidth="1"/>
    <col min="9762" max="9769" width="11.5703125" style="114" customWidth="1"/>
    <col min="9770" max="9770" width="21.140625" style="114" customWidth="1"/>
    <col min="9771" max="9771" width="21.5703125" style="114" customWidth="1"/>
    <col min="9772" max="9772" width="11.5703125" style="114" customWidth="1"/>
    <col min="9773" max="9773" width="20" style="114" customWidth="1"/>
    <col min="9774" max="9774" width="11.5703125" style="114" customWidth="1"/>
    <col min="9775" max="9775" width="20" style="114" customWidth="1"/>
    <col min="9776" max="9783" width="11.5703125" style="114" customWidth="1"/>
    <col min="9784" max="9784" width="21.140625" style="114" customWidth="1"/>
    <col min="9785" max="9984" width="11.42578125" style="114"/>
    <col min="9985" max="9985" width="2.85546875" style="114" customWidth="1"/>
    <col min="9986" max="9986" width="39" style="114" customWidth="1"/>
    <col min="9987" max="9987" width="29.42578125" style="114" customWidth="1"/>
    <col min="9988" max="9988" width="18" style="114" customWidth="1"/>
    <col min="9989" max="9989" width="34.28515625" style="114" customWidth="1"/>
    <col min="9990" max="9990" width="36.85546875" style="114" customWidth="1"/>
    <col min="9991" max="9991" width="24.7109375" style="114" customWidth="1"/>
    <col min="9992" max="9992" width="60.7109375" style="114" customWidth="1"/>
    <col min="9993" max="9993" width="22.28515625" style="114" customWidth="1"/>
    <col min="9994" max="9994" width="35.7109375" style="114" customWidth="1"/>
    <col min="9995" max="9995" width="71.7109375" style="114" customWidth="1"/>
    <col min="9996" max="9996" width="0" style="114" hidden="1" customWidth="1"/>
    <col min="9997" max="9998" width="36.7109375" style="114" customWidth="1"/>
    <col min="9999" max="9999" width="29.7109375" style="114" customWidth="1"/>
    <col min="10000" max="10000" width="16.28515625" style="114" customWidth="1"/>
    <col min="10001" max="10001" width="21.140625" style="114" customWidth="1"/>
    <col min="10002" max="10002" width="8.140625" style="114" customWidth="1"/>
    <col min="10003" max="10003" width="21.140625" style="114" customWidth="1"/>
    <col min="10004" max="10007" width="11.5703125" style="114" customWidth="1"/>
    <col min="10008" max="10008" width="10" style="114" customWidth="1"/>
    <col min="10009" max="10009" width="8.42578125" style="114" customWidth="1"/>
    <col min="10010" max="10010" width="25.5703125" style="114" customWidth="1"/>
    <col min="10011" max="10011" width="9.42578125" style="114" customWidth="1"/>
    <col min="10012" max="10012" width="23.7109375" style="114" customWidth="1"/>
    <col min="10013" max="10013" width="24.28515625" style="114" customWidth="1"/>
    <col min="10014" max="10014" width="11.5703125" style="114" customWidth="1"/>
    <col min="10015" max="10015" width="21.140625" style="114" customWidth="1"/>
    <col min="10016" max="10016" width="11.5703125" style="114" customWidth="1"/>
    <col min="10017" max="10017" width="23.5703125" style="114" customWidth="1"/>
    <col min="10018" max="10025" width="11.5703125" style="114" customWidth="1"/>
    <col min="10026" max="10026" width="21.140625" style="114" customWidth="1"/>
    <col min="10027" max="10027" width="21.5703125" style="114" customWidth="1"/>
    <col min="10028" max="10028" width="11.5703125" style="114" customWidth="1"/>
    <col min="10029" max="10029" width="20" style="114" customWidth="1"/>
    <col min="10030" max="10030" width="11.5703125" style="114" customWidth="1"/>
    <col min="10031" max="10031" width="20" style="114" customWidth="1"/>
    <col min="10032" max="10039" width="11.5703125" style="114" customWidth="1"/>
    <col min="10040" max="10040" width="21.140625" style="114" customWidth="1"/>
    <col min="10041" max="10240" width="11.42578125" style="114"/>
    <col min="10241" max="10241" width="2.85546875" style="114" customWidth="1"/>
    <col min="10242" max="10242" width="39" style="114" customWidth="1"/>
    <col min="10243" max="10243" width="29.42578125" style="114" customWidth="1"/>
    <col min="10244" max="10244" width="18" style="114" customWidth="1"/>
    <col min="10245" max="10245" width="34.28515625" style="114" customWidth="1"/>
    <col min="10246" max="10246" width="36.85546875" style="114" customWidth="1"/>
    <col min="10247" max="10247" width="24.7109375" style="114" customWidth="1"/>
    <col min="10248" max="10248" width="60.7109375" style="114" customWidth="1"/>
    <col min="10249" max="10249" width="22.28515625" style="114" customWidth="1"/>
    <col min="10250" max="10250" width="35.7109375" style="114" customWidth="1"/>
    <col min="10251" max="10251" width="71.7109375" style="114" customWidth="1"/>
    <col min="10252" max="10252" width="0" style="114" hidden="1" customWidth="1"/>
    <col min="10253" max="10254" width="36.7109375" style="114" customWidth="1"/>
    <col min="10255" max="10255" width="29.7109375" style="114" customWidth="1"/>
    <col min="10256" max="10256" width="16.28515625" style="114" customWidth="1"/>
    <col min="10257" max="10257" width="21.140625" style="114" customWidth="1"/>
    <col min="10258" max="10258" width="8.140625" style="114" customWidth="1"/>
    <col min="10259" max="10259" width="21.140625" style="114" customWidth="1"/>
    <col min="10260" max="10263" width="11.5703125" style="114" customWidth="1"/>
    <col min="10264" max="10264" width="10" style="114" customWidth="1"/>
    <col min="10265" max="10265" width="8.42578125" style="114" customWidth="1"/>
    <col min="10266" max="10266" width="25.5703125" style="114" customWidth="1"/>
    <col min="10267" max="10267" width="9.42578125" style="114" customWidth="1"/>
    <col min="10268" max="10268" width="23.7109375" style="114" customWidth="1"/>
    <col min="10269" max="10269" width="24.28515625" style="114" customWidth="1"/>
    <col min="10270" max="10270" width="11.5703125" style="114" customWidth="1"/>
    <col min="10271" max="10271" width="21.140625" style="114" customWidth="1"/>
    <col min="10272" max="10272" width="11.5703125" style="114" customWidth="1"/>
    <col min="10273" max="10273" width="23.5703125" style="114" customWidth="1"/>
    <col min="10274" max="10281" width="11.5703125" style="114" customWidth="1"/>
    <col min="10282" max="10282" width="21.140625" style="114" customWidth="1"/>
    <col min="10283" max="10283" width="21.5703125" style="114" customWidth="1"/>
    <col min="10284" max="10284" width="11.5703125" style="114" customWidth="1"/>
    <col min="10285" max="10285" width="20" style="114" customWidth="1"/>
    <col min="10286" max="10286" width="11.5703125" style="114" customWidth="1"/>
    <col min="10287" max="10287" width="20" style="114" customWidth="1"/>
    <col min="10288" max="10295" width="11.5703125" style="114" customWidth="1"/>
    <col min="10296" max="10296" width="21.140625" style="114" customWidth="1"/>
    <col min="10297" max="10496" width="11.42578125" style="114"/>
    <col min="10497" max="10497" width="2.85546875" style="114" customWidth="1"/>
    <col min="10498" max="10498" width="39" style="114" customWidth="1"/>
    <col min="10499" max="10499" width="29.42578125" style="114" customWidth="1"/>
    <col min="10500" max="10500" width="18" style="114" customWidth="1"/>
    <col min="10501" max="10501" width="34.28515625" style="114" customWidth="1"/>
    <col min="10502" max="10502" width="36.85546875" style="114" customWidth="1"/>
    <col min="10503" max="10503" width="24.7109375" style="114" customWidth="1"/>
    <col min="10504" max="10504" width="60.7109375" style="114" customWidth="1"/>
    <col min="10505" max="10505" width="22.28515625" style="114" customWidth="1"/>
    <col min="10506" max="10506" width="35.7109375" style="114" customWidth="1"/>
    <col min="10507" max="10507" width="71.7109375" style="114" customWidth="1"/>
    <col min="10508" max="10508" width="0" style="114" hidden="1" customWidth="1"/>
    <col min="10509" max="10510" width="36.7109375" style="114" customWidth="1"/>
    <col min="10511" max="10511" width="29.7109375" style="114" customWidth="1"/>
    <col min="10512" max="10512" width="16.28515625" style="114" customWidth="1"/>
    <col min="10513" max="10513" width="21.140625" style="114" customWidth="1"/>
    <col min="10514" max="10514" width="8.140625" style="114" customWidth="1"/>
    <col min="10515" max="10515" width="21.140625" style="114" customWidth="1"/>
    <col min="10516" max="10519" width="11.5703125" style="114" customWidth="1"/>
    <col min="10520" max="10520" width="10" style="114" customWidth="1"/>
    <col min="10521" max="10521" width="8.42578125" style="114" customWidth="1"/>
    <col min="10522" max="10522" width="25.5703125" style="114" customWidth="1"/>
    <col min="10523" max="10523" width="9.42578125" style="114" customWidth="1"/>
    <col min="10524" max="10524" width="23.7109375" style="114" customWidth="1"/>
    <col min="10525" max="10525" width="24.28515625" style="114" customWidth="1"/>
    <col min="10526" max="10526" width="11.5703125" style="114" customWidth="1"/>
    <col min="10527" max="10527" width="21.140625" style="114" customWidth="1"/>
    <col min="10528" max="10528" width="11.5703125" style="114" customWidth="1"/>
    <col min="10529" max="10529" width="23.5703125" style="114" customWidth="1"/>
    <col min="10530" max="10537" width="11.5703125" style="114" customWidth="1"/>
    <col min="10538" max="10538" width="21.140625" style="114" customWidth="1"/>
    <col min="10539" max="10539" width="21.5703125" style="114" customWidth="1"/>
    <col min="10540" max="10540" width="11.5703125" style="114" customWidth="1"/>
    <col min="10541" max="10541" width="20" style="114" customWidth="1"/>
    <col min="10542" max="10542" width="11.5703125" style="114" customWidth="1"/>
    <col min="10543" max="10543" width="20" style="114" customWidth="1"/>
    <col min="10544" max="10551" width="11.5703125" style="114" customWidth="1"/>
    <col min="10552" max="10552" width="21.140625" style="114" customWidth="1"/>
    <col min="10553" max="10752" width="11.42578125" style="114"/>
    <col min="10753" max="10753" width="2.85546875" style="114" customWidth="1"/>
    <col min="10754" max="10754" width="39" style="114" customWidth="1"/>
    <col min="10755" max="10755" width="29.42578125" style="114" customWidth="1"/>
    <col min="10756" max="10756" width="18" style="114" customWidth="1"/>
    <col min="10757" max="10757" width="34.28515625" style="114" customWidth="1"/>
    <col min="10758" max="10758" width="36.85546875" style="114" customWidth="1"/>
    <col min="10759" max="10759" width="24.7109375" style="114" customWidth="1"/>
    <col min="10760" max="10760" width="60.7109375" style="114" customWidth="1"/>
    <col min="10761" max="10761" width="22.28515625" style="114" customWidth="1"/>
    <col min="10762" max="10762" width="35.7109375" style="114" customWidth="1"/>
    <col min="10763" max="10763" width="71.7109375" style="114" customWidth="1"/>
    <col min="10764" max="10764" width="0" style="114" hidden="1" customWidth="1"/>
    <col min="10765" max="10766" width="36.7109375" style="114" customWidth="1"/>
    <col min="10767" max="10767" width="29.7109375" style="114" customWidth="1"/>
    <col min="10768" max="10768" width="16.28515625" style="114" customWidth="1"/>
    <col min="10769" max="10769" width="21.140625" style="114" customWidth="1"/>
    <col min="10770" max="10770" width="8.140625" style="114" customWidth="1"/>
    <col min="10771" max="10771" width="21.140625" style="114" customWidth="1"/>
    <col min="10772" max="10775" width="11.5703125" style="114" customWidth="1"/>
    <col min="10776" max="10776" width="10" style="114" customWidth="1"/>
    <col min="10777" max="10777" width="8.42578125" style="114" customWidth="1"/>
    <col min="10778" max="10778" width="25.5703125" style="114" customWidth="1"/>
    <col min="10779" max="10779" width="9.42578125" style="114" customWidth="1"/>
    <col min="10780" max="10780" width="23.7109375" style="114" customWidth="1"/>
    <col min="10781" max="10781" width="24.28515625" style="114" customWidth="1"/>
    <col min="10782" max="10782" width="11.5703125" style="114" customWidth="1"/>
    <col min="10783" max="10783" width="21.140625" style="114" customWidth="1"/>
    <col min="10784" max="10784" width="11.5703125" style="114" customWidth="1"/>
    <col min="10785" max="10785" width="23.5703125" style="114" customWidth="1"/>
    <col min="10786" max="10793" width="11.5703125" style="114" customWidth="1"/>
    <col min="10794" max="10794" width="21.140625" style="114" customWidth="1"/>
    <col min="10795" max="10795" width="21.5703125" style="114" customWidth="1"/>
    <col min="10796" max="10796" width="11.5703125" style="114" customWidth="1"/>
    <col min="10797" max="10797" width="20" style="114" customWidth="1"/>
    <col min="10798" max="10798" width="11.5703125" style="114" customWidth="1"/>
    <col min="10799" max="10799" width="20" style="114" customWidth="1"/>
    <col min="10800" max="10807" width="11.5703125" style="114" customWidth="1"/>
    <col min="10808" max="10808" width="21.140625" style="114" customWidth="1"/>
    <col min="10809" max="11008" width="11.42578125" style="114"/>
    <col min="11009" max="11009" width="2.85546875" style="114" customWidth="1"/>
    <col min="11010" max="11010" width="39" style="114" customWidth="1"/>
    <col min="11011" max="11011" width="29.42578125" style="114" customWidth="1"/>
    <col min="11012" max="11012" width="18" style="114" customWidth="1"/>
    <col min="11013" max="11013" width="34.28515625" style="114" customWidth="1"/>
    <col min="11014" max="11014" width="36.85546875" style="114" customWidth="1"/>
    <col min="11015" max="11015" width="24.7109375" style="114" customWidth="1"/>
    <col min="11016" max="11016" width="60.7109375" style="114" customWidth="1"/>
    <col min="11017" max="11017" width="22.28515625" style="114" customWidth="1"/>
    <col min="11018" max="11018" width="35.7109375" style="114" customWidth="1"/>
    <col min="11019" max="11019" width="71.7109375" style="114" customWidth="1"/>
    <col min="11020" max="11020" width="0" style="114" hidden="1" customWidth="1"/>
    <col min="11021" max="11022" width="36.7109375" style="114" customWidth="1"/>
    <col min="11023" max="11023" width="29.7109375" style="114" customWidth="1"/>
    <col min="11024" max="11024" width="16.28515625" style="114" customWidth="1"/>
    <col min="11025" max="11025" width="21.140625" style="114" customWidth="1"/>
    <col min="11026" max="11026" width="8.140625" style="114" customWidth="1"/>
    <col min="11027" max="11027" width="21.140625" style="114" customWidth="1"/>
    <col min="11028" max="11031" width="11.5703125" style="114" customWidth="1"/>
    <col min="11032" max="11032" width="10" style="114" customWidth="1"/>
    <col min="11033" max="11033" width="8.42578125" style="114" customWidth="1"/>
    <col min="11034" max="11034" width="25.5703125" style="114" customWidth="1"/>
    <col min="11035" max="11035" width="9.42578125" style="114" customWidth="1"/>
    <col min="11036" max="11036" width="23.7109375" style="114" customWidth="1"/>
    <col min="11037" max="11037" width="24.28515625" style="114" customWidth="1"/>
    <col min="11038" max="11038" width="11.5703125" style="114" customWidth="1"/>
    <col min="11039" max="11039" width="21.140625" style="114" customWidth="1"/>
    <col min="11040" max="11040" width="11.5703125" style="114" customWidth="1"/>
    <col min="11041" max="11041" width="23.5703125" style="114" customWidth="1"/>
    <col min="11042" max="11049" width="11.5703125" style="114" customWidth="1"/>
    <col min="11050" max="11050" width="21.140625" style="114" customWidth="1"/>
    <col min="11051" max="11051" width="21.5703125" style="114" customWidth="1"/>
    <col min="11052" max="11052" width="11.5703125" style="114" customWidth="1"/>
    <col min="11053" max="11053" width="20" style="114" customWidth="1"/>
    <col min="11054" max="11054" width="11.5703125" style="114" customWidth="1"/>
    <col min="11055" max="11055" width="20" style="114" customWidth="1"/>
    <col min="11056" max="11063" width="11.5703125" style="114" customWidth="1"/>
    <col min="11064" max="11064" width="21.140625" style="114" customWidth="1"/>
    <col min="11065" max="11264" width="11.42578125" style="114"/>
    <col min="11265" max="11265" width="2.85546875" style="114" customWidth="1"/>
    <col min="11266" max="11266" width="39" style="114" customWidth="1"/>
    <col min="11267" max="11267" width="29.42578125" style="114" customWidth="1"/>
    <col min="11268" max="11268" width="18" style="114" customWidth="1"/>
    <col min="11269" max="11269" width="34.28515625" style="114" customWidth="1"/>
    <col min="11270" max="11270" width="36.85546875" style="114" customWidth="1"/>
    <col min="11271" max="11271" width="24.7109375" style="114" customWidth="1"/>
    <col min="11272" max="11272" width="60.7109375" style="114" customWidth="1"/>
    <col min="11273" max="11273" width="22.28515625" style="114" customWidth="1"/>
    <col min="11274" max="11274" width="35.7109375" style="114" customWidth="1"/>
    <col min="11275" max="11275" width="71.7109375" style="114" customWidth="1"/>
    <col min="11276" max="11276" width="0" style="114" hidden="1" customWidth="1"/>
    <col min="11277" max="11278" width="36.7109375" style="114" customWidth="1"/>
    <col min="11279" max="11279" width="29.7109375" style="114" customWidth="1"/>
    <col min="11280" max="11280" width="16.28515625" style="114" customWidth="1"/>
    <col min="11281" max="11281" width="21.140625" style="114" customWidth="1"/>
    <col min="11282" max="11282" width="8.140625" style="114" customWidth="1"/>
    <col min="11283" max="11283" width="21.140625" style="114" customWidth="1"/>
    <col min="11284" max="11287" width="11.5703125" style="114" customWidth="1"/>
    <col min="11288" max="11288" width="10" style="114" customWidth="1"/>
    <col min="11289" max="11289" width="8.42578125" style="114" customWidth="1"/>
    <col min="11290" max="11290" width="25.5703125" style="114" customWidth="1"/>
    <col min="11291" max="11291" width="9.42578125" style="114" customWidth="1"/>
    <col min="11292" max="11292" width="23.7109375" style="114" customWidth="1"/>
    <col min="11293" max="11293" width="24.28515625" style="114" customWidth="1"/>
    <col min="11294" max="11294" width="11.5703125" style="114" customWidth="1"/>
    <col min="11295" max="11295" width="21.140625" style="114" customWidth="1"/>
    <col min="11296" max="11296" width="11.5703125" style="114" customWidth="1"/>
    <col min="11297" max="11297" width="23.5703125" style="114" customWidth="1"/>
    <col min="11298" max="11305" width="11.5703125" style="114" customWidth="1"/>
    <col min="11306" max="11306" width="21.140625" style="114" customWidth="1"/>
    <col min="11307" max="11307" width="21.5703125" style="114" customWidth="1"/>
    <col min="11308" max="11308" width="11.5703125" style="114" customWidth="1"/>
    <col min="11309" max="11309" width="20" style="114" customWidth="1"/>
    <col min="11310" max="11310" width="11.5703125" style="114" customWidth="1"/>
    <col min="11311" max="11311" width="20" style="114" customWidth="1"/>
    <col min="11312" max="11319" width="11.5703125" style="114" customWidth="1"/>
    <col min="11320" max="11320" width="21.140625" style="114" customWidth="1"/>
    <col min="11321" max="11520" width="11.42578125" style="114"/>
    <col min="11521" max="11521" width="2.85546875" style="114" customWidth="1"/>
    <col min="11522" max="11522" width="39" style="114" customWidth="1"/>
    <col min="11523" max="11523" width="29.42578125" style="114" customWidth="1"/>
    <col min="11524" max="11524" width="18" style="114" customWidth="1"/>
    <col min="11525" max="11525" width="34.28515625" style="114" customWidth="1"/>
    <col min="11526" max="11526" width="36.85546875" style="114" customWidth="1"/>
    <col min="11527" max="11527" width="24.7109375" style="114" customWidth="1"/>
    <col min="11528" max="11528" width="60.7109375" style="114" customWidth="1"/>
    <col min="11529" max="11529" width="22.28515625" style="114" customWidth="1"/>
    <col min="11530" max="11530" width="35.7109375" style="114" customWidth="1"/>
    <col min="11531" max="11531" width="71.7109375" style="114" customWidth="1"/>
    <col min="11532" max="11532" width="0" style="114" hidden="1" customWidth="1"/>
    <col min="11533" max="11534" width="36.7109375" style="114" customWidth="1"/>
    <col min="11535" max="11535" width="29.7109375" style="114" customWidth="1"/>
    <col min="11536" max="11536" width="16.28515625" style="114" customWidth="1"/>
    <col min="11537" max="11537" width="21.140625" style="114" customWidth="1"/>
    <col min="11538" max="11538" width="8.140625" style="114" customWidth="1"/>
    <col min="11539" max="11539" width="21.140625" style="114" customWidth="1"/>
    <col min="11540" max="11543" width="11.5703125" style="114" customWidth="1"/>
    <col min="11544" max="11544" width="10" style="114" customWidth="1"/>
    <col min="11545" max="11545" width="8.42578125" style="114" customWidth="1"/>
    <col min="11546" max="11546" width="25.5703125" style="114" customWidth="1"/>
    <col min="11547" max="11547" width="9.42578125" style="114" customWidth="1"/>
    <col min="11548" max="11548" width="23.7109375" style="114" customWidth="1"/>
    <col min="11549" max="11549" width="24.28515625" style="114" customWidth="1"/>
    <col min="11550" max="11550" width="11.5703125" style="114" customWidth="1"/>
    <col min="11551" max="11551" width="21.140625" style="114" customWidth="1"/>
    <col min="11552" max="11552" width="11.5703125" style="114" customWidth="1"/>
    <col min="11553" max="11553" width="23.5703125" style="114" customWidth="1"/>
    <col min="11554" max="11561" width="11.5703125" style="114" customWidth="1"/>
    <col min="11562" max="11562" width="21.140625" style="114" customWidth="1"/>
    <col min="11563" max="11563" width="21.5703125" style="114" customWidth="1"/>
    <col min="11564" max="11564" width="11.5703125" style="114" customWidth="1"/>
    <col min="11565" max="11565" width="20" style="114" customWidth="1"/>
    <col min="11566" max="11566" width="11.5703125" style="114" customWidth="1"/>
    <col min="11567" max="11567" width="20" style="114" customWidth="1"/>
    <col min="11568" max="11575" width="11.5703125" style="114" customWidth="1"/>
    <col min="11576" max="11576" width="21.140625" style="114" customWidth="1"/>
    <col min="11577" max="11776" width="11.42578125" style="114"/>
    <col min="11777" max="11777" width="2.85546875" style="114" customWidth="1"/>
    <col min="11778" max="11778" width="39" style="114" customWidth="1"/>
    <col min="11779" max="11779" width="29.42578125" style="114" customWidth="1"/>
    <col min="11780" max="11780" width="18" style="114" customWidth="1"/>
    <col min="11781" max="11781" width="34.28515625" style="114" customWidth="1"/>
    <col min="11782" max="11782" width="36.85546875" style="114" customWidth="1"/>
    <col min="11783" max="11783" width="24.7109375" style="114" customWidth="1"/>
    <col min="11784" max="11784" width="60.7109375" style="114" customWidth="1"/>
    <col min="11785" max="11785" width="22.28515625" style="114" customWidth="1"/>
    <col min="11786" max="11786" width="35.7109375" style="114" customWidth="1"/>
    <col min="11787" max="11787" width="71.7109375" style="114" customWidth="1"/>
    <col min="11788" max="11788" width="0" style="114" hidden="1" customWidth="1"/>
    <col min="11789" max="11790" width="36.7109375" style="114" customWidth="1"/>
    <col min="11791" max="11791" width="29.7109375" style="114" customWidth="1"/>
    <col min="11792" max="11792" width="16.28515625" style="114" customWidth="1"/>
    <col min="11793" max="11793" width="21.140625" style="114" customWidth="1"/>
    <col min="11794" max="11794" width="8.140625" style="114" customWidth="1"/>
    <col min="11795" max="11795" width="21.140625" style="114" customWidth="1"/>
    <col min="11796" max="11799" width="11.5703125" style="114" customWidth="1"/>
    <col min="11800" max="11800" width="10" style="114" customWidth="1"/>
    <col min="11801" max="11801" width="8.42578125" style="114" customWidth="1"/>
    <col min="11802" max="11802" width="25.5703125" style="114" customWidth="1"/>
    <col min="11803" max="11803" width="9.42578125" style="114" customWidth="1"/>
    <col min="11804" max="11804" width="23.7109375" style="114" customWidth="1"/>
    <col min="11805" max="11805" width="24.28515625" style="114" customWidth="1"/>
    <col min="11806" max="11806" width="11.5703125" style="114" customWidth="1"/>
    <col min="11807" max="11807" width="21.140625" style="114" customWidth="1"/>
    <col min="11808" max="11808" width="11.5703125" style="114" customWidth="1"/>
    <col min="11809" max="11809" width="23.5703125" style="114" customWidth="1"/>
    <col min="11810" max="11817" width="11.5703125" style="114" customWidth="1"/>
    <col min="11818" max="11818" width="21.140625" style="114" customWidth="1"/>
    <col min="11819" max="11819" width="21.5703125" style="114" customWidth="1"/>
    <col min="11820" max="11820" width="11.5703125" style="114" customWidth="1"/>
    <col min="11821" max="11821" width="20" style="114" customWidth="1"/>
    <col min="11822" max="11822" width="11.5703125" style="114" customWidth="1"/>
    <col min="11823" max="11823" width="20" style="114" customWidth="1"/>
    <col min="11824" max="11831" width="11.5703125" style="114" customWidth="1"/>
    <col min="11832" max="11832" width="21.140625" style="114" customWidth="1"/>
    <col min="11833" max="12032" width="11.42578125" style="114"/>
    <col min="12033" max="12033" width="2.85546875" style="114" customWidth="1"/>
    <col min="12034" max="12034" width="39" style="114" customWidth="1"/>
    <col min="12035" max="12035" width="29.42578125" style="114" customWidth="1"/>
    <col min="12036" max="12036" width="18" style="114" customWidth="1"/>
    <col min="12037" max="12037" width="34.28515625" style="114" customWidth="1"/>
    <col min="12038" max="12038" width="36.85546875" style="114" customWidth="1"/>
    <col min="12039" max="12039" width="24.7109375" style="114" customWidth="1"/>
    <col min="12040" max="12040" width="60.7109375" style="114" customWidth="1"/>
    <col min="12041" max="12041" width="22.28515625" style="114" customWidth="1"/>
    <col min="12042" max="12042" width="35.7109375" style="114" customWidth="1"/>
    <col min="12043" max="12043" width="71.7109375" style="114" customWidth="1"/>
    <col min="12044" max="12044" width="0" style="114" hidden="1" customWidth="1"/>
    <col min="12045" max="12046" width="36.7109375" style="114" customWidth="1"/>
    <col min="12047" max="12047" width="29.7109375" style="114" customWidth="1"/>
    <col min="12048" max="12048" width="16.28515625" style="114" customWidth="1"/>
    <col min="12049" max="12049" width="21.140625" style="114" customWidth="1"/>
    <col min="12050" max="12050" width="8.140625" style="114" customWidth="1"/>
    <col min="12051" max="12051" width="21.140625" style="114" customWidth="1"/>
    <col min="12052" max="12055" width="11.5703125" style="114" customWidth="1"/>
    <col min="12056" max="12056" width="10" style="114" customWidth="1"/>
    <col min="12057" max="12057" width="8.42578125" style="114" customWidth="1"/>
    <col min="12058" max="12058" width="25.5703125" style="114" customWidth="1"/>
    <col min="12059" max="12059" width="9.42578125" style="114" customWidth="1"/>
    <col min="12060" max="12060" width="23.7109375" style="114" customWidth="1"/>
    <col min="12061" max="12061" width="24.28515625" style="114" customWidth="1"/>
    <col min="12062" max="12062" width="11.5703125" style="114" customWidth="1"/>
    <col min="12063" max="12063" width="21.140625" style="114" customWidth="1"/>
    <col min="12064" max="12064" width="11.5703125" style="114" customWidth="1"/>
    <col min="12065" max="12065" width="23.5703125" style="114" customWidth="1"/>
    <col min="12066" max="12073" width="11.5703125" style="114" customWidth="1"/>
    <col min="12074" max="12074" width="21.140625" style="114" customWidth="1"/>
    <col min="12075" max="12075" width="21.5703125" style="114" customWidth="1"/>
    <col min="12076" max="12076" width="11.5703125" style="114" customWidth="1"/>
    <col min="12077" max="12077" width="20" style="114" customWidth="1"/>
    <col min="12078" max="12078" width="11.5703125" style="114" customWidth="1"/>
    <col min="12079" max="12079" width="20" style="114" customWidth="1"/>
    <col min="12080" max="12087" width="11.5703125" style="114" customWidth="1"/>
    <col min="12088" max="12088" width="21.140625" style="114" customWidth="1"/>
    <col min="12089" max="12288" width="11.42578125" style="114"/>
    <col min="12289" max="12289" width="2.85546875" style="114" customWidth="1"/>
    <col min="12290" max="12290" width="39" style="114" customWidth="1"/>
    <col min="12291" max="12291" width="29.42578125" style="114" customWidth="1"/>
    <col min="12292" max="12292" width="18" style="114" customWidth="1"/>
    <col min="12293" max="12293" width="34.28515625" style="114" customWidth="1"/>
    <col min="12294" max="12294" width="36.85546875" style="114" customWidth="1"/>
    <col min="12295" max="12295" width="24.7109375" style="114" customWidth="1"/>
    <col min="12296" max="12296" width="60.7109375" style="114" customWidth="1"/>
    <col min="12297" max="12297" width="22.28515625" style="114" customWidth="1"/>
    <col min="12298" max="12298" width="35.7109375" style="114" customWidth="1"/>
    <col min="12299" max="12299" width="71.7109375" style="114" customWidth="1"/>
    <col min="12300" max="12300" width="0" style="114" hidden="1" customWidth="1"/>
    <col min="12301" max="12302" width="36.7109375" style="114" customWidth="1"/>
    <col min="12303" max="12303" width="29.7109375" style="114" customWidth="1"/>
    <col min="12304" max="12304" width="16.28515625" style="114" customWidth="1"/>
    <col min="12305" max="12305" width="21.140625" style="114" customWidth="1"/>
    <col min="12306" max="12306" width="8.140625" style="114" customWidth="1"/>
    <col min="12307" max="12307" width="21.140625" style="114" customWidth="1"/>
    <col min="12308" max="12311" width="11.5703125" style="114" customWidth="1"/>
    <col min="12312" max="12312" width="10" style="114" customWidth="1"/>
    <col min="12313" max="12313" width="8.42578125" style="114" customWidth="1"/>
    <col min="12314" max="12314" width="25.5703125" style="114" customWidth="1"/>
    <col min="12315" max="12315" width="9.42578125" style="114" customWidth="1"/>
    <col min="12316" max="12316" width="23.7109375" style="114" customWidth="1"/>
    <col min="12317" max="12317" width="24.28515625" style="114" customWidth="1"/>
    <col min="12318" max="12318" width="11.5703125" style="114" customWidth="1"/>
    <col min="12319" max="12319" width="21.140625" style="114" customWidth="1"/>
    <col min="12320" max="12320" width="11.5703125" style="114" customWidth="1"/>
    <col min="12321" max="12321" width="23.5703125" style="114" customWidth="1"/>
    <col min="12322" max="12329" width="11.5703125" style="114" customWidth="1"/>
    <col min="12330" max="12330" width="21.140625" style="114" customWidth="1"/>
    <col min="12331" max="12331" width="21.5703125" style="114" customWidth="1"/>
    <col min="12332" max="12332" width="11.5703125" style="114" customWidth="1"/>
    <col min="12333" max="12333" width="20" style="114" customWidth="1"/>
    <col min="12334" max="12334" width="11.5703125" style="114" customWidth="1"/>
    <col min="12335" max="12335" width="20" style="114" customWidth="1"/>
    <col min="12336" max="12343" width="11.5703125" style="114" customWidth="1"/>
    <col min="12344" max="12344" width="21.140625" style="114" customWidth="1"/>
    <col min="12345" max="12544" width="11.42578125" style="114"/>
    <col min="12545" max="12545" width="2.85546875" style="114" customWidth="1"/>
    <col min="12546" max="12546" width="39" style="114" customWidth="1"/>
    <col min="12547" max="12547" width="29.42578125" style="114" customWidth="1"/>
    <col min="12548" max="12548" width="18" style="114" customWidth="1"/>
    <col min="12549" max="12549" width="34.28515625" style="114" customWidth="1"/>
    <col min="12550" max="12550" width="36.85546875" style="114" customWidth="1"/>
    <col min="12551" max="12551" width="24.7109375" style="114" customWidth="1"/>
    <col min="12552" max="12552" width="60.7109375" style="114" customWidth="1"/>
    <col min="12553" max="12553" width="22.28515625" style="114" customWidth="1"/>
    <col min="12554" max="12554" width="35.7109375" style="114" customWidth="1"/>
    <col min="12555" max="12555" width="71.7109375" style="114" customWidth="1"/>
    <col min="12556" max="12556" width="0" style="114" hidden="1" customWidth="1"/>
    <col min="12557" max="12558" width="36.7109375" style="114" customWidth="1"/>
    <col min="12559" max="12559" width="29.7109375" style="114" customWidth="1"/>
    <col min="12560" max="12560" width="16.28515625" style="114" customWidth="1"/>
    <col min="12561" max="12561" width="21.140625" style="114" customWidth="1"/>
    <col min="12562" max="12562" width="8.140625" style="114" customWidth="1"/>
    <col min="12563" max="12563" width="21.140625" style="114" customWidth="1"/>
    <col min="12564" max="12567" width="11.5703125" style="114" customWidth="1"/>
    <col min="12568" max="12568" width="10" style="114" customWidth="1"/>
    <col min="12569" max="12569" width="8.42578125" style="114" customWidth="1"/>
    <col min="12570" max="12570" width="25.5703125" style="114" customWidth="1"/>
    <col min="12571" max="12571" width="9.42578125" style="114" customWidth="1"/>
    <col min="12572" max="12572" width="23.7109375" style="114" customWidth="1"/>
    <col min="12573" max="12573" width="24.28515625" style="114" customWidth="1"/>
    <col min="12574" max="12574" width="11.5703125" style="114" customWidth="1"/>
    <col min="12575" max="12575" width="21.140625" style="114" customWidth="1"/>
    <col min="12576" max="12576" width="11.5703125" style="114" customWidth="1"/>
    <col min="12577" max="12577" width="23.5703125" style="114" customWidth="1"/>
    <col min="12578" max="12585" width="11.5703125" style="114" customWidth="1"/>
    <col min="12586" max="12586" width="21.140625" style="114" customWidth="1"/>
    <col min="12587" max="12587" width="21.5703125" style="114" customWidth="1"/>
    <col min="12588" max="12588" width="11.5703125" style="114" customWidth="1"/>
    <col min="12589" max="12589" width="20" style="114" customWidth="1"/>
    <col min="12590" max="12590" width="11.5703125" style="114" customWidth="1"/>
    <col min="12591" max="12591" width="20" style="114" customWidth="1"/>
    <col min="12592" max="12599" width="11.5703125" style="114" customWidth="1"/>
    <col min="12600" max="12600" width="21.140625" style="114" customWidth="1"/>
    <col min="12601" max="12800" width="11.42578125" style="114"/>
    <col min="12801" max="12801" width="2.85546875" style="114" customWidth="1"/>
    <col min="12802" max="12802" width="39" style="114" customWidth="1"/>
    <col min="12803" max="12803" width="29.42578125" style="114" customWidth="1"/>
    <col min="12804" max="12804" width="18" style="114" customWidth="1"/>
    <col min="12805" max="12805" width="34.28515625" style="114" customWidth="1"/>
    <col min="12806" max="12806" width="36.85546875" style="114" customWidth="1"/>
    <col min="12807" max="12807" width="24.7109375" style="114" customWidth="1"/>
    <col min="12808" max="12808" width="60.7109375" style="114" customWidth="1"/>
    <col min="12809" max="12809" width="22.28515625" style="114" customWidth="1"/>
    <col min="12810" max="12810" width="35.7109375" style="114" customWidth="1"/>
    <col min="12811" max="12811" width="71.7109375" style="114" customWidth="1"/>
    <col min="12812" max="12812" width="0" style="114" hidden="1" customWidth="1"/>
    <col min="12813" max="12814" width="36.7109375" style="114" customWidth="1"/>
    <col min="12815" max="12815" width="29.7109375" style="114" customWidth="1"/>
    <col min="12816" max="12816" width="16.28515625" style="114" customWidth="1"/>
    <col min="12817" max="12817" width="21.140625" style="114" customWidth="1"/>
    <col min="12818" max="12818" width="8.140625" style="114" customWidth="1"/>
    <col min="12819" max="12819" width="21.140625" style="114" customWidth="1"/>
    <col min="12820" max="12823" width="11.5703125" style="114" customWidth="1"/>
    <col min="12824" max="12824" width="10" style="114" customWidth="1"/>
    <col min="12825" max="12825" width="8.42578125" style="114" customWidth="1"/>
    <col min="12826" max="12826" width="25.5703125" style="114" customWidth="1"/>
    <col min="12827" max="12827" width="9.42578125" style="114" customWidth="1"/>
    <col min="12828" max="12828" width="23.7109375" style="114" customWidth="1"/>
    <col min="12829" max="12829" width="24.28515625" style="114" customWidth="1"/>
    <col min="12830" max="12830" width="11.5703125" style="114" customWidth="1"/>
    <col min="12831" max="12831" width="21.140625" style="114" customWidth="1"/>
    <col min="12832" max="12832" width="11.5703125" style="114" customWidth="1"/>
    <col min="12833" max="12833" width="23.5703125" style="114" customWidth="1"/>
    <col min="12834" max="12841" width="11.5703125" style="114" customWidth="1"/>
    <col min="12842" max="12842" width="21.140625" style="114" customWidth="1"/>
    <col min="12843" max="12843" width="21.5703125" style="114" customWidth="1"/>
    <col min="12844" max="12844" width="11.5703125" style="114" customWidth="1"/>
    <col min="12845" max="12845" width="20" style="114" customWidth="1"/>
    <col min="12846" max="12846" width="11.5703125" style="114" customWidth="1"/>
    <col min="12847" max="12847" width="20" style="114" customWidth="1"/>
    <col min="12848" max="12855" width="11.5703125" style="114" customWidth="1"/>
    <col min="12856" max="12856" width="21.140625" style="114" customWidth="1"/>
    <col min="12857" max="13056" width="11.42578125" style="114"/>
    <col min="13057" max="13057" width="2.85546875" style="114" customWidth="1"/>
    <col min="13058" max="13058" width="39" style="114" customWidth="1"/>
    <col min="13059" max="13059" width="29.42578125" style="114" customWidth="1"/>
    <col min="13060" max="13060" width="18" style="114" customWidth="1"/>
    <col min="13061" max="13061" width="34.28515625" style="114" customWidth="1"/>
    <col min="13062" max="13062" width="36.85546875" style="114" customWidth="1"/>
    <col min="13063" max="13063" width="24.7109375" style="114" customWidth="1"/>
    <col min="13064" max="13064" width="60.7109375" style="114" customWidth="1"/>
    <col min="13065" max="13065" width="22.28515625" style="114" customWidth="1"/>
    <col min="13066" max="13066" width="35.7109375" style="114" customWidth="1"/>
    <col min="13067" max="13067" width="71.7109375" style="114" customWidth="1"/>
    <col min="13068" max="13068" width="0" style="114" hidden="1" customWidth="1"/>
    <col min="13069" max="13070" width="36.7109375" style="114" customWidth="1"/>
    <col min="13071" max="13071" width="29.7109375" style="114" customWidth="1"/>
    <col min="13072" max="13072" width="16.28515625" style="114" customWidth="1"/>
    <col min="13073" max="13073" width="21.140625" style="114" customWidth="1"/>
    <col min="13074" max="13074" width="8.140625" style="114" customWidth="1"/>
    <col min="13075" max="13075" width="21.140625" style="114" customWidth="1"/>
    <col min="13076" max="13079" width="11.5703125" style="114" customWidth="1"/>
    <col min="13080" max="13080" width="10" style="114" customWidth="1"/>
    <col min="13081" max="13081" width="8.42578125" style="114" customWidth="1"/>
    <col min="13082" max="13082" width="25.5703125" style="114" customWidth="1"/>
    <col min="13083" max="13083" width="9.42578125" style="114" customWidth="1"/>
    <col min="13084" max="13084" width="23.7109375" style="114" customWidth="1"/>
    <col min="13085" max="13085" width="24.28515625" style="114" customWidth="1"/>
    <col min="13086" max="13086" width="11.5703125" style="114" customWidth="1"/>
    <col min="13087" max="13087" width="21.140625" style="114" customWidth="1"/>
    <col min="13088" max="13088" width="11.5703125" style="114" customWidth="1"/>
    <col min="13089" max="13089" width="23.5703125" style="114" customWidth="1"/>
    <col min="13090" max="13097" width="11.5703125" style="114" customWidth="1"/>
    <col min="13098" max="13098" width="21.140625" style="114" customWidth="1"/>
    <col min="13099" max="13099" width="21.5703125" style="114" customWidth="1"/>
    <col min="13100" max="13100" width="11.5703125" style="114" customWidth="1"/>
    <col min="13101" max="13101" width="20" style="114" customWidth="1"/>
    <col min="13102" max="13102" width="11.5703125" style="114" customWidth="1"/>
    <col min="13103" max="13103" width="20" style="114" customWidth="1"/>
    <col min="13104" max="13111" width="11.5703125" style="114" customWidth="1"/>
    <col min="13112" max="13112" width="21.140625" style="114" customWidth="1"/>
    <col min="13113" max="13312" width="11.42578125" style="114"/>
    <col min="13313" max="13313" width="2.85546875" style="114" customWidth="1"/>
    <col min="13314" max="13314" width="39" style="114" customWidth="1"/>
    <col min="13315" max="13315" width="29.42578125" style="114" customWidth="1"/>
    <col min="13316" max="13316" width="18" style="114" customWidth="1"/>
    <col min="13317" max="13317" width="34.28515625" style="114" customWidth="1"/>
    <col min="13318" max="13318" width="36.85546875" style="114" customWidth="1"/>
    <col min="13319" max="13319" width="24.7109375" style="114" customWidth="1"/>
    <col min="13320" max="13320" width="60.7109375" style="114" customWidth="1"/>
    <col min="13321" max="13321" width="22.28515625" style="114" customWidth="1"/>
    <col min="13322" max="13322" width="35.7109375" style="114" customWidth="1"/>
    <col min="13323" max="13323" width="71.7109375" style="114" customWidth="1"/>
    <col min="13324" max="13324" width="0" style="114" hidden="1" customWidth="1"/>
    <col min="13325" max="13326" width="36.7109375" style="114" customWidth="1"/>
    <col min="13327" max="13327" width="29.7109375" style="114" customWidth="1"/>
    <col min="13328" max="13328" width="16.28515625" style="114" customWidth="1"/>
    <col min="13329" max="13329" width="21.140625" style="114" customWidth="1"/>
    <col min="13330" max="13330" width="8.140625" style="114" customWidth="1"/>
    <col min="13331" max="13331" width="21.140625" style="114" customWidth="1"/>
    <col min="13332" max="13335" width="11.5703125" style="114" customWidth="1"/>
    <col min="13336" max="13336" width="10" style="114" customWidth="1"/>
    <col min="13337" max="13337" width="8.42578125" style="114" customWidth="1"/>
    <col min="13338" max="13338" width="25.5703125" style="114" customWidth="1"/>
    <col min="13339" max="13339" width="9.42578125" style="114" customWidth="1"/>
    <col min="13340" max="13340" width="23.7109375" style="114" customWidth="1"/>
    <col min="13341" max="13341" width="24.28515625" style="114" customWidth="1"/>
    <col min="13342" max="13342" width="11.5703125" style="114" customWidth="1"/>
    <col min="13343" max="13343" width="21.140625" style="114" customWidth="1"/>
    <col min="13344" max="13344" width="11.5703125" style="114" customWidth="1"/>
    <col min="13345" max="13345" width="23.5703125" style="114" customWidth="1"/>
    <col min="13346" max="13353" width="11.5703125" style="114" customWidth="1"/>
    <col min="13354" max="13354" width="21.140625" style="114" customWidth="1"/>
    <col min="13355" max="13355" width="21.5703125" style="114" customWidth="1"/>
    <col min="13356" max="13356" width="11.5703125" style="114" customWidth="1"/>
    <col min="13357" max="13357" width="20" style="114" customWidth="1"/>
    <col min="13358" max="13358" width="11.5703125" style="114" customWidth="1"/>
    <col min="13359" max="13359" width="20" style="114" customWidth="1"/>
    <col min="13360" max="13367" width="11.5703125" style="114" customWidth="1"/>
    <col min="13368" max="13368" width="21.140625" style="114" customWidth="1"/>
    <col min="13369" max="13568" width="11.42578125" style="114"/>
    <col min="13569" max="13569" width="2.85546875" style="114" customWidth="1"/>
    <col min="13570" max="13570" width="39" style="114" customWidth="1"/>
    <col min="13571" max="13571" width="29.42578125" style="114" customWidth="1"/>
    <col min="13572" max="13572" width="18" style="114" customWidth="1"/>
    <col min="13573" max="13573" width="34.28515625" style="114" customWidth="1"/>
    <col min="13574" max="13574" width="36.85546875" style="114" customWidth="1"/>
    <col min="13575" max="13575" width="24.7109375" style="114" customWidth="1"/>
    <col min="13576" max="13576" width="60.7109375" style="114" customWidth="1"/>
    <col min="13577" max="13577" width="22.28515625" style="114" customWidth="1"/>
    <col min="13578" max="13578" width="35.7109375" style="114" customWidth="1"/>
    <col min="13579" max="13579" width="71.7109375" style="114" customWidth="1"/>
    <col min="13580" max="13580" width="0" style="114" hidden="1" customWidth="1"/>
    <col min="13581" max="13582" width="36.7109375" style="114" customWidth="1"/>
    <col min="13583" max="13583" width="29.7109375" style="114" customWidth="1"/>
    <col min="13584" max="13584" width="16.28515625" style="114" customWidth="1"/>
    <col min="13585" max="13585" width="21.140625" style="114" customWidth="1"/>
    <col min="13586" max="13586" width="8.140625" style="114" customWidth="1"/>
    <col min="13587" max="13587" width="21.140625" style="114" customWidth="1"/>
    <col min="13588" max="13591" width="11.5703125" style="114" customWidth="1"/>
    <col min="13592" max="13592" width="10" style="114" customWidth="1"/>
    <col min="13593" max="13593" width="8.42578125" style="114" customWidth="1"/>
    <col min="13594" max="13594" width="25.5703125" style="114" customWidth="1"/>
    <col min="13595" max="13595" width="9.42578125" style="114" customWidth="1"/>
    <col min="13596" max="13596" width="23.7109375" style="114" customWidth="1"/>
    <col min="13597" max="13597" width="24.28515625" style="114" customWidth="1"/>
    <col min="13598" max="13598" width="11.5703125" style="114" customWidth="1"/>
    <col min="13599" max="13599" width="21.140625" style="114" customWidth="1"/>
    <col min="13600" max="13600" width="11.5703125" style="114" customWidth="1"/>
    <col min="13601" max="13601" width="23.5703125" style="114" customWidth="1"/>
    <col min="13602" max="13609" width="11.5703125" style="114" customWidth="1"/>
    <col min="13610" max="13610" width="21.140625" style="114" customWidth="1"/>
    <col min="13611" max="13611" width="21.5703125" style="114" customWidth="1"/>
    <col min="13612" max="13612" width="11.5703125" style="114" customWidth="1"/>
    <col min="13613" max="13613" width="20" style="114" customWidth="1"/>
    <col min="13614" max="13614" width="11.5703125" style="114" customWidth="1"/>
    <col min="13615" max="13615" width="20" style="114" customWidth="1"/>
    <col min="13616" max="13623" width="11.5703125" style="114" customWidth="1"/>
    <col min="13624" max="13624" width="21.140625" style="114" customWidth="1"/>
    <col min="13625" max="13824" width="11.42578125" style="114"/>
    <col min="13825" max="13825" width="2.85546875" style="114" customWidth="1"/>
    <col min="13826" max="13826" width="39" style="114" customWidth="1"/>
    <col min="13827" max="13827" width="29.42578125" style="114" customWidth="1"/>
    <col min="13828" max="13828" width="18" style="114" customWidth="1"/>
    <col min="13829" max="13829" width="34.28515625" style="114" customWidth="1"/>
    <col min="13830" max="13830" width="36.85546875" style="114" customWidth="1"/>
    <col min="13831" max="13831" width="24.7109375" style="114" customWidth="1"/>
    <col min="13832" max="13832" width="60.7109375" style="114" customWidth="1"/>
    <col min="13833" max="13833" width="22.28515625" style="114" customWidth="1"/>
    <col min="13834" max="13834" width="35.7109375" style="114" customWidth="1"/>
    <col min="13835" max="13835" width="71.7109375" style="114" customWidth="1"/>
    <col min="13836" max="13836" width="0" style="114" hidden="1" customWidth="1"/>
    <col min="13837" max="13838" width="36.7109375" style="114" customWidth="1"/>
    <col min="13839" max="13839" width="29.7109375" style="114" customWidth="1"/>
    <col min="13840" max="13840" width="16.28515625" style="114" customWidth="1"/>
    <col min="13841" max="13841" width="21.140625" style="114" customWidth="1"/>
    <col min="13842" max="13842" width="8.140625" style="114" customWidth="1"/>
    <col min="13843" max="13843" width="21.140625" style="114" customWidth="1"/>
    <col min="13844" max="13847" width="11.5703125" style="114" customWidth="1"/>
    <col min="13848" max="13848" width="10" style="114" customWidth="1"/>
    <col min="13849" max="13849" width="8.42578125" style="114" customWidth="1"/>
    <col min="13850" max="13850" width="25.5703125" style="114" customWidth="1"/>
    <col min="13851" max="13851" width="9.42578125" style="114" customWidth="1"/>
    <col min="13852" max="13852" width="23.7109375" style="114" customWidth="1"/>
    <col min="13853" max="13853" width="24.28515625" style="114" customWidth="1"/>
    <col min="13854" max="13854" width="11.5703125" style="114" customWidth="1"/>
    <col min="13855" max="13855" width="21.140625" style="114" customWidth="1"/>
    <col min="13856" max="13856" width="11.5703125" style="114" customWidth="1"/>
    <col min="13857" max="13857" width="23.5703125" style="114" customWidth="1"/>
    <col min="13858" max="13865" width="11.5703125" style="114" customWidth="1"/>
    <col min="13866" max="13866" width="21.140625" style="114" customWidth="1"/>
    <col min="13867" max="13867" width="21.5703125" style="114" customWidth="1"/>
    <col min="13868" max="13868" width="11.5703125" style="114" customWidth="1"/>
    <col min="13869" max="13869" width="20" style="114" customWidth="1"/>
    <col min="13870" max="13870" width="11.5703125" style="114" customWidth="1"/>
    <col min="13871" max="13871" width="20" style="114" customWidth="1"/>
    <col min="13872" max="13879" width="11.5703125" style="114" customWidth="1"/>
    <col min="13880" max="13880" width="21.140625" style="114" customWidth="1"/>
    <col min="13881" max="14080" width="11.42578125" style="114"/>
    <col min="14081" max="14081" width="2.85546875" style="114" customWidth="1"/>
    <col min="14082" max="14082" width="39" style="114" customWidth="1"/>
    <col min="14083" max="14083" width="29.42578125" style="114" customWidth="1"/>
    <col min="14084" max="14084" width="18" style="114" customWidth="1"/>
    <col min="14085" max="14085" width="34.28515625" style="114" customWidth="1"/>
    <col min="14086" max="14086" width="36.85546875" style="114" customWidth="1"/>
    <col min="14087" max="14087" width="24.7109375" style="114" customWidth="1"/>
    <col min="14088" max="14088" width="60.7109375" style="114" customWidth="1"/>
    <col min="14089" max="14089" width="22.28515625" style="114" customWidth="1"/>
    <col min="14090" max="14090" width="35.7109375" style="114" customWidth="1"/>
    <col min="14091" max="14091" width="71.7109375" style="114" customWidth="1"/>
    <col min="14092" max="14092" width="0" style="114" hidden="1" customWidth="1"/>
    <col min="14093" max="14094" width="36.7109375" style="114" customWidth="1"/>
    <col min="14095" max="14095" width="29.7109375" style="114" customWidth="1"/>
    <col min="14096" max="14096" width="16.28515625" style="114" customWidth="1"/>
    <col min="14097" max="14097" width="21.140625" style="114" customWidth="1"/>
    <col min="14098" max="14098" width="8.140625" style="114" customWidth="1"/>
    <col min="14099" max="14099" width="21.140625" style="114" customWidth="1"/>
    <col min="14100" max="14103" width="11.5703125" style="114" customWidth="1"/>
    <col min="14104" max="14104" width="10" style="114" customWidth="1"/>
    <col min="14105" max="14105" width="8.42578125" style="114" customWidth="1"/>
    <col min="14106" max="14106" width="25.5703125" style="114" customWidth="1"/>
    <col min="14107" max="14107" width="9.42578125" style="114" customWidth="1"/>
    <col min="14108" max="14108" width="23.7109375" style="114" customWidth="1"/>
    <col min="14109" max="14109" width="24.28515625" style="114" customWidth="1"/>
    <col min="14110" max="14110" width="11.5703125" style="114" customWidth="1"/>
    <col min="14111" max="14111" width="21.140625" style="114" customWidth="1"/>
    <col min="14112" max="14112" width="11.5703125" style="114" customWidth="1"/>
    <col min="14113" max="14113" width="23.5703125" style="114" customWidth="1"/>
    <col min="14114" max="14121" width="11.5703125" style="114" customWidth="1"/>
    <col min="14122" max="14122" width="21.140625" style="114" customWidth="1"/>
    <col min="14123" max="14123" width="21.5703125" style="114" customWidth="1"/>
    <col min="14124" max="14124" width="11.5703125" style="114" customWidth="1"/>
    <col min="14125" max="14125" width="20" style="114" customWidth="1"/>
    <col min="14126" max="14126" width="11.5703125" style="114" customWidth="1"/>
    <col min="14127" max="14127" width="20" style="114" customWidth="1"/>
    <col min="14128" max="14135" width="11.5703125" style="114" customWidth="1"/>
    <col min="14136" max="14136" width="21.140625" style="114" customWidth="1"/>
    <col min="14137" max="14336" width="11.42578125" style="114"/>
    <col min="14337" max="14337" width="2.85546875" style="114" customWidth="1"/>
    <col min="14338" max="14338" width="39" style="114" customWidth="1"/>
    <col min="14339" max="14339" width="29.42578125" style="114" customWidth="1"/>
    <col min="14340" max="14340" width="18" style="114" customWidth="1"/>
    <col min="14341" max="14341" width="34.28515625" style="114" customWidth="1"/>
    <col min="14342" max="14342" width="36.85546875" style="114" customWidth="1"/>
    <col min="14343" max="14343" width="24.7109375" style="114" customWidth="1"/>
    <col min="14344" max="14344" width="60.7109375" style="114" customWidth="1"/>
    <col min="14345" max="14345" width="22.28515625" style="114" customWidth="1"/>
    <col min="14346" max="14346" width="35.7109375" style="114" customWidth="1"/>
    <col min="14347" max="14347" width="71.7109375" style="114" customWidth="1"/>
    <col min="14348" max="14348" width="0" style="114" hidden="1" customWidth="1"/>
    <col min="14349" max="14350" width="36.7109375" style="114" customWidth="1"/>
    <col min="14351" max="14351" width="29.7109375" style="114" customWidth="1"/>
    <col min="14352" max="14352" width="16.28515625" style="114" customWidth="1"/>
    <col min="14353" max="14353" width="21.140625" style="114" customWidth="1"/>
    <col min="14354" max="14354" width="8.140625" style="114" customWidth="1"/>
    <col min="14355" max="14355" width="21.140625" style="114" customWidth="1"/>
    <col min="14356" max="14359" width="11.5703125" style="114" customWidth="1"/>
    <col min="14360" max="14360" width="10" style="114" customWidth="1"/>
    <col min="14361" max="14361" width="8.42578125" style="114" customWidth="1"/>
    <col min="14362" max="14362" width="25.5703125" style="114" customWidth="1"/>
    <col min="14363" max="14363" width="9.42578125" style="114" customWidth="1"/>
    <col min="14364" max="14364" width="23.7109375" style="114" customWidth="1"/>
    <col min="14365" max="14365" width="24.28515625" style="114" customWidth="1"/>
    <col min="14366" max="14366" width="11.5703125" style="114" customWidth="1"/>
    <col min="14367" max="14367" width="21.140625" style="114" customWidth="1"/>
    <col min="14368" max="14368" width="11.5703125" style="114" customWidth="1"/>
    <col min="14369" max="14369" width="23.5703125" style="114" customWidth="1"/>
    <col min="14370" max="14377" width="11.5703125" style="114" customWidth="1"/>
    <col min="14378" max="14378" width="21.140625" style="114" customWidth="1"/>
    <col min="14379" max="14379" width="21.5703125" style="114" customWidth="1"/>
    <col min="14380" max="14380" width="11.5703125" style="114" customWidth="1"/>
    <col min="14381" max="14381" width="20" style="114" customWidth="1"/>
    <col min="14382" max="14382" width="11.5703125" style="114" customWidth="1"/>
    <col min="14383" max="14383" width="20" style="114" customWidth="1"/>
    <col min="14384" max="14391" width="11.5703125" style="114" customWidth="1"/>
    <col min="14392" max="14392" width="21.140625" style="114" customWidth="1"/>
    <col min="14393" max="14592" width="11.42578125" style="114"/>
    <col min="14593" max="14593" width="2.85546875" style="114" customWidth="1"/>
    <col min="14594" max="14594" width="39" style="114" customWidth="1"/>
    <col min="14595" max="14595" width="29.42578125" style="114" customWidth="1"/>
    <col min="14596" max="14596" width="18" style="114" customWidth="1"/>
    <col min="14597" max="14597" width="34.28515625" style="114" customWidth="1"/>
    <col min="14598" max="14598" width="36.85546875" style="114" customWidth="1"/>
    <col min="14599" max="14599" width="24.7109375" style="114" customWidth="1"/>
    <col min="14600" max="14600" width="60.7109375" style="114" customWidth="1"/>
    <col min="14601" max="14601" width="22.28515625" style="114" customWidth="1"/>
    <col min="14602" max="14602" width="35.7109375" style="114" customWidth="1"/>
    <col min="14603" max="14603" width="71.7109375" style="114" customWidth="1"/>
    <col min="14604" max="14604" width="0" style="114" hidden="1" customWidth="1"/>
    <col min="14605" max="14606" width="36.7109375" style="114" customWidth="1"/>
    <col min="14607" max="14607" width="29.7109375" style="114" customWidth="1"/>
    <col min="14608" max="14608" width="16.28515625" style="114" customWidth="1"/>
    <col min="14609" max="14609" width="21.140625" style="114" customWidth="1"/>
    <col min="14610" max="14610" width="8.140625" style="114" customWidth="1"/>
    <col min="14611" max="14611" width="21.140625" style="114" customWidth="1"/>
    <col min="14612" max="14615" width="11.5703125" style="114" customWidth="1"/>
    <col min="14616" max="14616" width="10" style="114" customWidth="1"/>
    <col min="14617" max="14617" width="8.42578125" style="114" customWidth="1"/>
    <col min="14618" max="14618" width="25.5703125" style="114" customWidth="1"/>
    <col min="14619" max="14619" width="9.42578125" style="114" customWidth="1"/>
    <col min="14620" max="14620" width="23.7109375" style="114" customWidth="1"/>
    <col min="14621" max="14621" width="24.28515625" style="114" customWidth="1"/>
    <col min="14622" max="14622" width="11.5703125" style="114" customWidth="1"/>
    <col min="14623" max="14623" width="21.140625" style="114" customWidth="1"/>
    <col min="14624" max="14624" width="11.5703125" style="114" customWidth="1"/>
    <col min="14625" max="14625" width="23.5703125" style="114" customWidth="1"/>
    <col min="14626" max="14633" width="11.5703125" style="114" customWidth="1"/>
    <col min="14634" max="14634" width="21.140625" style="114" customWidth="1"/>
    <col min="14635" max="14635" width="21.5703125" style="114" customWidth="1"/>
    <col min="14636" max="14636" width="11.5703125" style="114" customWidth="1"/>
    <col min="14637" max="14637" width="20" style="114" customWidth="1"/>
    <col min="14638" max="14638" width="11.5703125" style="114" customWidth="1"/>
    <col min="14639" max="14639" width="20" style="114" customWidth="1"/>
    <col min="14640" max="14647" width="11.5703125" style="114" customWidth="1"/>
    <col min="14648" max="14648" width="21.140625" style="114" customWidth="1"/>
    <col min="14649" max="14848" width="11.42578125" style="114"/>
    <col min="14849" max="14849" width="2.85546875" style="114" customWidth="1"/>
    <col min="14850" max="14850" width="39" style="114" customWidth="1"/>
    <col min="14851" max="14851" width="29.42578125" style="114" customWidth="1"/>
    <col min="14852" max="14852" width="18" style="114" customWidth="1"/>
    <col min="14853" max="14853" width="34.28515625" style="114" customWidth="1"/>
    <col min="14854" max="14854" width="36.85546875" style="114" customWidth="1"/>
    <col min="14855" max="14855" width="24.7109375" style="114" customWidth="1"/>
    <col min="14856" max="14856" width="60.7109375" style="114" customWidth="1"/>
    <col min="14857" max="14857" width="22.28515625" style="114" customWidth="1"/>
    <col min="14858" max="14858" width="35.7109375" style="114" customWidth="1"/>
    <col min="14859" max="14859" width="71.7109375" style="114" customWidth="1"/>
    <col min="14860" max="14860" width="0" style="114" hidden="1" customWidth="1"/>
    <col min="14861" max="14862" width="36.7109375" style="114" customWidth="1"/>
    <col min="14863" max="14863" width="29.7109375" style="114" customWidth="1"/>
    <col min="14864" max="14864" width="16.28515625" style="114" customWidth="1"/>
    <col min="14865" max="14865" width="21.140625" style="114" customWidth="1"/>
    <col min="14866" max="14866" width="8.140625" style="114" customWidth="1"/>
    <col min="14867" max="14867" width="21.140625" style="114" customWidth="1"/>
    <col min="14868" max="14871" width="11.5703125" style="114" customWidth="1"/>
    <col min="14872" max="14872" width="10" style="114" customWidth="1"/>
    <col min="14873" max="14873" width="8.42578125" style="114" customWidth="1"/>
    <col min="14874" max="14874" width="25.5703125" style="114" customWidth="1"/>
    <col min="14875" max="14875" width="9.42578125" style="114" customWidth="1"/>
    <col min="14876" max="14876" width="23.7109375" style="114" customWidth="1"/>
    <col min="14877" max="14877" width="24.28515625" style="114" customWidth="1"/>
    <col min="14878" max="14878" width="11.5703125" style="114" customWidth="1"/>
    <col min="14879" max="14879" width="21.140625" style="114" customWidth="1"/>
    <col min="14880" max="14880" width="11.5703125" style="114" customWidth="1"/>
    <col min="14881" max="14881" width="23.5703125" style="114" customWidth="1"/>
    <col min="14882" max="14889" width="11.5703125" style="114" customWidth="1"/>
    <col min="14890" max="14890" width="21.140625" style="114" customWidth="1"/>
    <col min="14891" max="14891" width="21.5703125" style="114" customWidth="1"/>
    <col min="14892" max="14892" width="11.5703125" style="114" customWidth="1"/>
    <col min="14893" max="14893" width="20" style="114" customWidth="1"/>
    <col min="14894" max="14894" width="11.5703125" style="114" customWidth="1"/>
    <col min="14895" max="14895" width="20" style="114" customWidth="1"/>
    <col min="14896" max="14903" width="11.5703125" style="114" customWidth="1"/>
    <col min="14904" max="14904" width="21.140625" style="114" customWidth="1"/>
    <col min="14905" max="15104" width="11.42578125" style="114"/>
    <col min="15105" max="15105" width="2.85546875" style="114" customWidth="1"/>
    <col min="15106" max="15106" width="39" style="114" customWidth="1"/>
    <col min="15107" max="15107" width="29.42578125" style="114" customWidth="1"/>
    <col min="15108" max="15108" width="18" style="114" customWidth="1"/>
    <col min="15109" max="15109" width="34.28515625" style="114" customWidth="1"/>
    <col min="15110" max="15110" width="36.85546875" style="114" customWidth="1"/>
    <col min="15111" max="15111" width="24.7109375" style="114" customWidth="1"/>
    <col min="15112" max="15112" width="60.7109375" style="114" customWidth="1"/>
    <col min="15113" max="15113" width="22.28515625" style="114" customWidth="1"/>
    <col min="15114" max="15114" width="35.7109375" style="114" customWidth="1"/>
    <col min="15115" max="15115" width="71.7109375" style="114" customWidth="1"/>
    <col min="15116" max="15116" width="0" style="114" hidden="1" customWidth="1"/>
    <col min="15117" max="15118" width="36.7109375" style="114" customWidth="1"/>
    <col min="15119" max="15119" width="29.7109375" style="114" customWidth="1"/>
    <col min="15120" max="15120" width="16.28515625" style="114" customWidth="1"/>
    <col min="15121" max="15121" width="21.140625" style="114" customWidth="1"/>
    <col min="15122" max="15122" width="8.140625" style="114" customWidth="1"/>
    <col min="15123" max="15123" width="21.140625" style="114" customWidth="1"/>
    <col min="15124" max="15127" width="11.5703125" style="114" customWidth="1"/>
    <col min="15128" max="15128" width="10" style="114" customWidth="1"/>
    <col min="15129" max="15129" width="8.42578125" style="114" customWidth="1"/>
    <col min="15130" max="15130" width="25.5703125" style="114" customWidth="1"/>
    <col min="15131" max="15131" width="9.42578125" style="114" customWidth="1"/>
    <col min="15132" max="15132" width="23.7109375" style="114" customWidth="1"/>
    <col min="15133" max="15133" width="24.28515625" style="114" customWidth="1"/>
    <col min="15134" max="15134" width="11.5703125" style="114" customWidth="1"/>
    <col min="15135" max="15135" width="21.140625" style="114" customWidth="1"/>
    <col min="15136" max="15136" width="11.5703125" style="114" customWidth="1"/>
    <col min="15137" max="15137" width="23.5703125" style="114" customWidth="1"/>
    <col min="15138" max="15145" width="11.5703125" style="114" customWidth="1"/>
    <col min="15146" max="15146" width="21.140625" style="114" customWidth="1"/>
    <col min="15147" max="15147" width="21.5703125" style="114" customWidth="1"/>
    <col min="15148" max="15148" width="11.5703125" style="114" customWidth="1"/>
    <col min="15149" max="15149" width="20" style="114" customWidth="1"/>
    <col min="15150" max="15150" width="11.5703125" style="114" customWidth="1"/>
    <col min="15151" max="15151" width="20" style="114" customWidth="1"/>
    <col min="15152" max="15159" width="11.5703125" style="114" customWidth="1"/>
    <col min="15160" max="15160" width="21.140625" style="114" customWidth="1"/>
    <col min="15161" max="15360" width="11.42578125" style="114"/>
    <col min="15361" max="15361" width="2.85546875" style="114" customWidth="1"/>
    <col min="15362" max="15362" width="39" style="114" customWidth="1"/>
    <col min="15363" max="15363" width="29.42578125" style="114" customWidth="1"/>
    <col min="15364" max="15364" width="18" style="114" customWidth="1"/>
    <col min="15365" max="15365" width="34.28515625" style="114" customWidth="1"/>
    <col min="15366" max="15366" width="36.85546875" style="114" customWidth="1"/>
    <col min="15367" max="15367" width="24.7109375" style="114" customWidth="1"/>
    <col min="15368" max="15368" width="60.7109375" style="114" customWidth="1"/>
    <col min="15369" max="15369" width="22.28515625" style="114" customWidth="1"/>
    <col min="15370" max="15370" width="35.7109375" style="114" customWidth="1"/>
    <col min="15371" max="15371" width="71.7109375" style="114" customWidth="1"/>
    <col min="15372" max="15372" width="0" style="114" hidden="1" customWidth="1"/>
    <col min="15373" max="15374" width="36.7109375" style="114" customWidth="1"/>
    <col min="15375" max="15375" width="29.7109375" style="114" customWidth="1"/>
    <col min="15376" max="15376" width="16.28515625" style="114" customWidth="1"/>
    <col min="15377" max="15377" width="21.140625" style="114" customWidth="1"/>
    <col min="15378" max="15378" width="8.140625" style="114" customWidth="1"/>
    <col min="15379" max="15379" width="21.140625" style="114" customWidth="1"/>
    <col min="15380" max="15383" width="11.5703125" style="114" customWidth="1"/>
    <col min="15384" max="15384" width="10" style="114" customWidth="1"/>
    <col min="15385" max="15385" width="8.42578125" style="114" customWidth="1"/>
    <col min="15386" max="15386" width="25.5703125" style="114" customWidth="1"/>
    <col min="15387" max="15387" width="9.42578125" style="114" customWidth="1"/>
    <col min="15388" max="15388" width="23.7109375" style="114" customWidth="1"/>
    <col min="15389" max="15389" width="24.28515625" style="114" customWidth="1"/>
    <col min="15390" max="15390" width="11.5703125" style="114" customWidth="1"/>
    <col min="15391" max="15391" width="21.140625" style="114" customWidth="1"/>
    <col min="15392" max="15392" width="11.5703125" style="114" customWidth="1"/>
    <col min="15393" max="15393" width="23.5703125" style="114" customWidth="1"/>
    <col min="15394" max="15401" width="11.5703125" style="114" customWidth="1"/>
    <col min="15402" max="15402" width="21.140625" style="114" customWidth="1"/>
    <col min="15403" max="15403" width="21.5703125" style="114" customWidth="1"/>
    <col min="15404" max="15404" width="11.5703125" style="114" customWidth="1"/>
    <col min="15405" max="15405" width="20" style="114" customWidth="1"/>
    <col min="15406" max="15406" width="11.5703125" style="114" customWidth="1"/>
    <col min="15407" max="15407" width="20" style="114" customWidth="1"/>
    <col min="15408" max="15415" width="11.5703125" style="114" customWidth="1"/>
    <col min="15416" max="15416" width="21.140625" style="114" customWidth="1"/>
    <col min="15417" max="15616" width="11.42578125" style="114"/>
    <col min="15617" max="15617" width="2.85546875" style="114" customWidth="1"/>
    <col min="15618" max="15618" width="39" style="114" customWidth="1"/>
    <col min="15619" max="15619" width="29.42578125" style="114" customWidth="1"/>
    <col min="15620" max="15620" width="18" style="114" customWidth="1"/>
    <col min="15621" max="15621" width="34.28515625" style="114" customWidth="1"/>
    <col min="15622" max="15622" width="36.85546875" style="114" customWidth="1"/>
    <col min="15623" max="15623" width="24.7109375" style="114" customWidth="1"/>
    <col min="15624" max="15624" width="60.7109375" style="114" customWidth="1"/>
    <col min="15625" max="15625" width="22.28515625" style="114" customWidth="1"/>
    <col min="15626" max="15626" width="35.7109375" style="114" customWidth="1"/>
    <col min="15627" max="15627" width="71.7109375" style="114" customWidth="1"/>
    <col min="15628" max="15628" width="0" style="114" hidden="1" customWidth="1"/>
    <col min="15629" max="15630" width="36.7109375" style="114" customWidth="1"/>
    <col min="15631" max="15631" width="29.7109375" style="114" customWidth="1"/>
    <col min="15632" max="15632" width="16.28515625" style="114" customWidth="1"/>
    <col min="15633" max="15633" width="21.140625" style="114" customWidth="1"/>
    <col min="15634" max="15634" width="8.140625" style="114" customWidth="1"/>
    <col min="15635" max="15635" width="21.140625" style="114" customWidth="1"/>
    <col min="15636" max="15639" width="11.5703125" style="114" customWidth="1"/>
    <col min="15640" max="15640" width="10" style="114" customWidth="1"/>
    <col min="15641" max="15641" width="8.42578125" style="114" customWidth="1"/>
    <col min="15642" max="15642" width="25.5703125" style="114" customWidth="1"/>
    <col min="15643" max="15643" width="9.42578125" style="114" customWidth="1"/>
    <col min="15644" max="15644" width="23.7109375" style="114" customWidth="1"/>
    <col min="15645" max="15645" width="24.28515625" style="114" customWidth="1"/>
    <col min="15646" max="15646" width="11.5703125" style="114" customWidth="1"/>
    <col min="15647" max="15647" width="21.140625" style="114" customWidth="1"/>
    <col min="15648" max="15648" width="11.5703125" style="114" customWidth="1"/>
    <col min="15649" max="15649" width="23.5703125" style="114" customWidth="1"/>
    <col min="15650" max="15657" width="11.5703125" style="114" customWidth="1"/>
    <col min="15658" max="15658" width="21.140625" style="114" customWidth="1"/>
    <col min="15659" max="15659" width="21.5703125" style="114" customWidth="1"/>
    <col min="15660" max="15660" width="11.5703125" style="114" customWidth="1"/>
    <col min="15661" max="15661" width="20" style="114" customWidth="1"/>
    <col min="15662" max="15662" width="11.5703125" style="114" customWidth="1"/>
    <col min="15663" max="15663" width="20" style="114" customWidth="1"/>
    <col min="15664" max="15671" width="11.5703125" style="114" customWidth="1"/>
    <col min="15672" max="15672" width="21.140625" style="114" customWidth="1"/>
    <col min="15673" max="15872" width="11.42578125" style="114"/>
    <col min="15873" max="15873" width="2.85546875" style="114" customWidth="1"/>
    <col min="15874" max="15874" width="39" style="114" customWidth="1"/>
    <col min="15875" max="15875" width="29.42578125" style="114" customWidth="1"/>
    <col min="15876" max="15876" width="18" style="114" customWidth="1"/>
    <col min="15877" max="15877" width="34.28515625" style="114" customWidth="1"/>
    <col min="15878" max="15878" width="36.85546875" style="114" customWidth="1"/>
    <col min="15879" max="15879" width="24.7109375" style="114" customWidth="1"/>
    <col min="15880" max="15880" width="60.7109375" style="114" customWidth="1"/>
    <col min="15881" max="15881" width="22.28515625" style="114" customWidth="1"/>
    <col min="15882" max="15882" width="35.7109375" style="114" customWidth="1"/>
    <col min="15883" max="15883" width="71.7109375" style="114" customWidth="1"/>
    <col min="15884" max="15884" width="0" style="114" hidden="1" customWidth="1"/>
    <col min="15885" max="15886" width="36.7109375" style="114" customWidth="1"/>
    <col min="15887" max="15887" width="29.7109375" style="114" customWidth="1"/>
    <col min="15888" max="15888" width="16.28515625" style="114" customWidth="1"/>
    <col min="15889" max="15889" width="21.140625" style="114" customWidth="1"/>
    <col min="15890" max="15890" width="8.140625" style="114" customWidth="1"/>
    <col min="15891" max="15891" width="21.140625" style="114" customWidth="1"/>
    <col min="15892" max="15895" width="11.5703125" style="114" customWidth="1"/>
    <col min="15896" max="15896" width="10" style="114" customWidth="1"/>
    <col min="15897" max="15897" width="8.42578125" style="114" customWidth="1"/>
    <col min="15898" max="15898" width="25.5703125" style="114" customWidth="1"/>
    <col min="15899" max="15899" width="9.42578125" style="114" customWidth="1"/>
    <col min="15900" max="15900" width="23.7109375" style="114" customWidth="1"/>
    <col min="15901" max="15901" width="24.28515625" style="114" customWidth="1"/>
    <col min="15902" max="15902" width="11.5703125" style="114" customWidth="1"/>
    <col min="15903" max="15903" width="21.140625" style="114" customWidth="1"/>
    <col min="15904" max="15904" width="11.5703125" style="114" customWidth="1"/>
    <col min="15905" max="15905" width="23.5703125" style="114" customWidth="1"/>
    <col min="15906" max="15913" width="11.5703125" style="114" customWidth="1"/>
    <col min="15914" max="15914" width="21.140625" style="114" customWidth="1"/>
    <col min="15915" max="15915" width="21.5703125" style="114" customWidth="1"/>
    <col min="15916" max="15916" width="11.5703125" style="114" customWidth="1"/>
    <col min="15917" max="15917" width="20" style="114" customWidth="1"/>
    <col min="15918" max="15918" width="11.5703125" style="114" customWidth="1"/>
    <col min="15919" max="15919" width="20" style="114" customWidth="1"/>
    <col min="15920" max="15927" width="11.5703125" style="114" customWidth="1"/>
    <col min="15928" max="15928" width="21.140625" style="114" customWidth="1"/>
    <col min="15929" max="16128" width="11.42578125" style="114"/>
    <col min="16129" max="16129" width="2.85546875" style="114" customWidth="1"/>
    <col min="16130" max="16130" width="39" style="114" customWidth="1"/>
    <col min="16131" max="16131" width="29.42578125" style="114" customWidth="1"/>
    <col min="16132" max="16132" width="18" style="114" customWidth="1"/>
    <col min="16133" max="16133" width="34.28515625" style="114" customWidth="1"/>
    <col min="16134" max="16134" width="36.85546875" style="114" customWidth="1"/>
    <col min="16135" max="16135" width="24.7109375" style="114" customWidth="1"/>
    <col min="16136" max="16136" width="60.7109375" style="114" customWidth="1"/>
    <col min="16137" max="16137" width="22.28515625" style="114" customWidth="1"/>
    <col min="16138" max="16138" width="35.7109375" style="114" customWidth="1"/>
    <col min="16139" max="16139" width="71.7109375" style="114" customWidth="1"/>
    <col min="16140" max="16140" width="0" style="114" hidden="1" customWidth="1"/>
    <col min="16141" max="16142" width="36.7109375" style="114" customWidth="1"/>
    <col min="16143" max="16143" width="29.7109375" style="114" customWidth="1"/>
    <col min="16144" max="16144" width="16.28515625" style="114" customWidth="1"/>
    <col min="16145" max="16145" width="21.140625" style="114" customWidth="1"/>
    <col min="16146" max="16146" width="8.140625" style="114" customWidth="1"/>
    <col min="16147" max="16147" width="21.140625" style="114" customWidth="1"/>
    <col min="16148" max="16151" width="11.5703125" style="114" customWidth="1"/>
    <col min="16152" max="16152" width="10" style="114" customWidth="1"/>
    <col min="16153" max="16153" width="8.42578125" style="114" customWidth="1"/>
    <col min="16154" max="16154" width="25.5703125" style="114" customWidth="1"/>
    <col min="16155" max="16155" width="9.42578125" style="114" customWidth="1"/>
    <col min="16156" max="16156" width="23.7109375" style="114" customWidth="1"/>
    <col min="16157" max="16157" width="24.28515625" style="114" customWidth="1"/>
    <col min="16158" max="16158" width="11.5703125" style="114" customWidth="1"/>
    <col min="16159" max="16159" width="21.140625" style="114" customWidth="1"/>
    <col min="16160" max="16160" width="11.5703125" style="114" customWidth="1"/>
    <col min="16161" max="16161" width="23.5703125" style="114" customWidth="1"/>
    <col min="16162" max="16169" width="11.5703125" style="114" customWidth="1"/>
    <col min="16170" max="16170" width="21.140625" style="114" customWidth="1"/>
    <col min="16171" max="16171" width="21.5703125" style="114" customWidth="1"/>
    <col min="16172" max="16172" width="11.5703125" style="114" customWidth="1"/>
    <col min="16173" max="16173" width="20" style="114" customWidth="1"/>
    <col min="16174" max="16174" width="11.5703125" style="114" customWidth="1"/>
    <col min="16175" max="16175" width="20" style="114" customWidth="1"/>
    <col min="16176" max="16183" width="11.5703125" style="114" customWidth="1"/>
    <col min="16184" max="16184" width="21.140625" style="114" customWidth="1"/>
    <col min="16185" max="16384" width="11.42578125" style="114"/>
  </cols>
  <sheetData>
    <row r="1" spans="1:190" ht="15" thickBot="1"/>
    <row r="2" spans="1:190" s="729" customFormat="1" ht="21.75" customHeight="1">
      <c r="A2" s="761"/>
      <c r="B2" s="1089"/>
      <c r="C2" s="1090"/>
      <c r="D2" s="1090"/>
      <c r="E2" s="1090"/>
      <c r="F2" s="1091"/>
      <c r="G2" s="1098" t="s">
        <v>65</v>
      </c>
      <c r="H2" s="1099"/>
      <c r="I2" s="1099"/>
      <c r="J2" s="1099"/>
      <c r="K2" s="1099"/>
      <c r="L2" s="1099"/>
      <c r="M2" s="1099"/>
      <c r="N2" s="1100"/>
      <c r="O2" s="1104" t="s">
        <v>0</v>
      </c>
      <c r="P2" s="1105"/>
      <c r="Q2" s="1106"/>
      <c r="R2" s="1107"/>
      <c r="S2" s="1108"/>
      <c r="T2" s="1108"/>
      <c r="U2" s="1109"/>
      <c r="V2" s="809"/>
      <c r="W2" s="809"/>
      <c r="X2" s="809"/>
      <c r="Y2" s="809"/>
      <c r="Z2" s="809"/>
      <c r="AA2" s="809"/>
      <c r="AB2" s="809"/>
      <c r="AG2" s="809"/>
      <c r="AS2" s="809"/>
    </row>
    <row r="3" spans="1:190" s="729" customFormat="1" ht="21.75" customHeight="1">
      <c r="A3" s="761"/>
      <c r="B3" s="1092"/>
      <c r="C3" s="1093"/>
      <c r="D3" s="1093"/>
      <c r="E3" s="1093"/>
      <c r="F3" s="1094"/>
      <c r="G3" s="1101"/>
      <c r="H3" s="1102"/>
      <c r="I3" s="1102"/>
      <c r="J3" s="1102"/>
      <c r="K3" s="1102"/>
      <c r="L3" s="1102"/>
      <c r="M3" s="1102"/>
      <c r="N3" s="1103"/>
      <c r="O3" s="1114" t="s">
        <v>148</v>
      </c>
      <c r="P3" s="1115"/>
      <c r="Q3" s="1116"/>
      <c r="R3" s="1117"/>
      <c r="S3" s="1110"/>
      <c r="T3" s="1110"/>
      <c r="U3" s="1111"/>
      <c r="V3" s="809"/>
      <c r="W3" s="809"/>
      <c r="X3" s="809"/>
      <c r="Y3" s="809"/>
      <c r="Z3" s="809"/>
      <c r="AA3" s="809"/>
      <c r="AB3" s="809"/>
      <c r="AG3" s="809"/>
      <c r="AS3" s="809"/>
    </row>
    <row r="4" spans="1:190" s="729" customFormat="1" ht="21.75" customHeight="1">
      <c r="A4" s="761"/>
      <c r="B4" s="1092"/>
      <c r="C4" s="1093"/>
      <c r="D4" s="1093"/>
      <c r="E4" s="1093"/>
      <c r="F4" s="1094"/>
      <c r="G4" s="1118" t="s">
        <v>67</v>
      </c>
      <c r="H4" s="1119"/>
      <c r="I4" s="1119"/>
      <c r="J4" s="1119"/>
      <c r="K4" s="1119"/>
      <c r="L4" s="1119"/>
      <c r="M4" s="1119"/>
      <c r="N4" s="1120"/>
      <c r="O4" s="1114" t="s">
        <v>1</v>
      </c>
      <c r="P4" s="1115"/>
      <c r="Q4" s="1116"/>
      <c r="R4" s="1117"/>
      <c r="S4" s="1110"/>
      <c r="T4" s="1110"/>
      <c r="U4" s="1111"/>
      <c r="V4" s="809"/>
      <c r="W4" s="809"/>
      <c r="X4" s="809"/>
      <c r="Y4" s="809"/>
      <c r="Z4" s="809"/>
      <c r="AA4" s="809"/>
      <c r="AB4" s="809"/>
      <c r="AG4" s="809"/>
      <c r="AS4" s="809"/>
    </row>
    <row r="5" spans="1:190" s="729" customFormat="1" ht="21.75" customHeight="1" thickBot="1">
      <c r="A5" s="761"/>
      <c r="B5" s="1095"/>
      <c r="C5" s="1096"/>
      <c r="D5" s="1096"/>
      <c r="E5" s="1096"/>
      <c r="F5" s="1097"/>
      <c r="G5" s="1121"/>
      <c r="H5" s="1122"/>
      <c r="I5" s="1122"/>
      <c r="J5" s="1122"/>
      <c r="K5" s="1122"/>
      <c r="L5" s="1122"/>
      <c r="M5" s="1122"/>
      <c r="N5" s="1123"/>
      <c r="O5" s="1124" t="s">
        <v>149</v>
      </c>
      <c r="P5" s="1125"/>
      <c r="Q5" s="1126"/>
      <c r="R5" s="1127"/>
      <c r="S5" s="1112"/>
      <c r="T5" s="1112"/>
      <c r="U5" s="1113"/>
      <c r="V5" s="809"/>
      <c r="W5" s="809"/>
      <c r="X5" s="809"/>
      <c r="Y5" s="809"/>
      <c r="Z5" s="809"/>
      <c r="AA5" s="809"/>
      <c r="AB5" s="809"/>
      <c r="AG5" s="809"/>
      <c r="AS5" s="809"/>
    </row>
    <row r="6" spans="1:190">
      <c r="P6" s="403"/>
      <c r="Q6" s="810"/>
      <c r="R6" s="403"/>
      <c r="S6" s="403"/>
      <c r="T6" s="403"/>
      <c r="U6" s="403"/>
      <c r="V6" s="403"/>
      <c r="W6" s="403"/>
      <c r="X6" s="403"/>
      <c r="Y6" s="403"/>
      <c r="Z6" s="403"/>
      <c r="AA6" s="403"/>
      <c r="AB6" s="403"/>
      <c r="AC6" s="116"/>
      <c r="AD6" s="116"/>
      <c r="AE6" s="116"/>
      <c r="AF6" s="116"/>
      <c r="AG6" s="811"/>
      <c r="AH6" s="116"/>
      <c r="AI6" s="116"/>
      <c r="AJ6" s="116"/>
      <c r="AK6" s="116"/>
      <c r="AL6" s="116"/>
      <c r="AM6" s="116"/>
      <c r="AN6" s="116"/>
      <c r="AO6" s="116"/>
      <c r="AP6" s="116"/>
      <c r="AQ6" s="116"/>
      <c r="AR6" s="116"/>
      <c r="AS6" s="811"/>
      <c r="AT6" s="116"/>
      <c r="AU6" s="116"/>
      <c r="AV6" s="116"/>
      <c r="AW6" s="116"/>
      <c r="AX6" s="116"/>
      <c r="AY6" s="116"/>
      <c r="AZ6" s="116"/>
      <c r="BA6" s="116"/>
      <c r="BB6" s="116"/>
      <c r="BC6" s="116"/>
      <c r="BD6" s="116"/>
    </row>
    <row r="7" spans="1:190" ht="15">
      <c r="B7" s="1128" t="s">
        <v>903</v>
      </c>
      <c r="C7" s="1128"/>
      <c r="D7" s="1128"/>
      <c r="E7" s="1128"/>
      <c r="F7" s="1128"/>
      <c r="G7" s="1128"/>
      <c r="H7" s="1128"/>
      <c r="I7" s="1128"/>
      <c r="J7" s="1128"/>
      <c r="K7" s="1128"/>
      <c r="L7" s="1128"/>
      <c r="M7" s="1128"/>
      <c r="N7" s="1128"/>
      <c r="O7" s="1128"/>
      <c r="P7" s="1128"/>
      <c r="Q7" s="1129"/>
      <c r="R7" s="1128"/>
      <c r="S7" s="1128"/>
      <c r="T7" s="1128"/>
      <c r="U7" s="1128"/>
      <c r="V7" s="259"/>
      <c r="W7" s="259"/>
      <c r="X7" s="259"/>
      <c r="Y7" s="259"/>
      <c r="Z7" s="259"/>
      <c r="AA7" s="259"/>
      <c r="AB7" s="260"/>
      <c r="AC7" s="116"/>
      <c r="AD7" s="116"/>
      <c r="AE7" s="116"/>
      <c r="AF7" s="116"/>
      <c r="AG7" s="811"/>
      <c r="AH7" s="116"/>
      <c r="AI7" s="116"/>
      <c r="AJ7" s="116"/>
      <c r="AK7" s="116"/>
      <c r="AL7" s="116"/>
      <c r="AM7" s="116"/>
      <c r="AN7" s="116"/>
      <c r="AO7" s="116"/>
      <c r="AP7" s="116"/>
      <c r="AQ7" s="116"/>
      <c r="AR7" s="116"/>
      <c r="AS7" s="811"/>
      <c r="AT7" s="116"/>
      <c r="AU7" s="116"/>
      <c r="AV7" s="116"/>
      <c r="AW7" s="116"/>
      <c r="AX7" s="116"/>
      <c r="AY7" s="116"/>
      <c r="AZ7" s="116"/>
      <c r="BA7" s="116"/>
      <c r="BB7" s="116"/>
      <c r="BC7" s="116"/>
      <c r="BD7" s="116"/>
    </row>
    <row r="8" spans="1:190" ht="15">
      <c r="B8" s="1128" t="s">
        <v>313</v>
      </c>
      <c r="C8" s="1128"/>
      <c r="D8" s="1128"/>
      <c r="E8" s="1128"/>
      <c r="F8" s="1128"/>
      <c r="G8" s="1128"/>
      <c r="H8" s="1128"/>
      <c r="I8" s="1128"/>
      <c r="J8" s="1128"/>
      <c r="K8" s="1128"/>
      <c r="L8" s="1128"/>
      <c r="M8" s="1128"/>
      <c r="N8" s="1128"/>
      <c r="O8" s="1128"/>
      <c r="P8" s="1128"/>
      <c r="Q8" s="1129"/>
      <c r="R8" s="1128"/>
      <c r="S8" s="1128"/>
      <c r="T8" s="1128"/>
      <c r="U8" s="1128"/>
      <c r="V8" s="260"/>
      <c r="W8" s="260"/>
      <c r="X8" s="260"/>
      <c r="Y8" s="260"/>
      <c r="Z8" s="260"/>
      <c r="AA8" s="260"/>
      <c r="AB8" s="260"/>
      <c r="AC8" s="116"/>
      <c r="AD8" s="116"/>
      <c r="AE8" s="116"/>
      <c r="AF8" s="116"/>
      <c r="AG8" s="811"/>
      <c r="AH8" s="116"/>
      <c r="AI8" s="116"/>
      <c r="AJ8" s="116"/>
      <c r="AK8" s="116"/>
      <c r="AL8" s="116"/>
      <c r="AM8" s="116"/>
      <c r="AN8" s="116"/>
      <c r="AO8" s="116"/>
      <c r="AP8" s="116"/>
      <c r="AQ8" s="116"/>
      <c r="AR8" s="116"/>
      <c r="AS8" s="811"/>
      <c r="AT8" s="116"/>
      <c r="AU8" s="116"/>
      <c r="AV8" s="116"/>
      <c r="AW8" s="116"/>
      <c r="AX8" s="116"/>
      <c r="AY8" s="116"/>
      <c r="AZ8" s="116"/>
      <c r="BA8" s="116"/>
      <c r="BB8" s="116"/>
      <c r="BC8" s="116"/>
      <c r="BD8" s="116"/>
    </row>
    <row r="9" spans="1:190" ht="15">
      <c r="B9" s="1128" t="s">
        <v>4</v>
      </c>
      <c r="C9" s="1128"/>
      <c r="D9" s="1128"/>
      <c r="E9" s="1128"/>
      <c r="F9" s="1128"/>
      <c r="G9" s="1128"/>
      <c r="H9" s="1128"/>
      <c r="I9" s="1128"/>
      <c r="J9" s="1128"/>
      <c r="K9" s="1128"/>
      <c r="L9" s="1128"/>
      <c r="M9" s="1128"/>
      <c r="N9" s="1128"/>
      <c r="O9" s="1128"/>
      <c r="P9" s="1128"/>
      <c r="Q9" s="1129"/>
      <c r="R9" s="1128"/>
      <c r="S9" s="1128"/>
      <c r="T9" s="1128"/>
      <c r="U9" s="1128"/>
      <c r="V9" s="259"/>
      <c r="W9" s="259"/>
      <c r="X9" s="259"/>
      <c r="Y9" s="259"/>
      <c r="Z9" s="259"/>
      <c r="AA9" s="259"/>
      <c r="AB9" s="260"/>
      <c r="AC9" s="116"/>
      <c r="AD9" s="116"/>
      <c r="AE9" s="116"/>
      <c r="AF9" s="116"/>
      <c r="AG9" s="811"/>
      <c r="AH9" s="116"/>
      <c r="AI9" s="116"/>
      <c r="AJ9" s="116"/>
      <c r="AK9" s="116"/>
      <c r="AL9" s="116"/>
      <c r="AM9" s="116"/>
      <c r="AN9" s="116"/>
      <c r="AO9" s="116"/>
      <c r="AP9" s="116"/>
      <c r="AQ9" s="116"/>
      <c r="AR9" s="116"/>
      <c r="AS9" s="811"/>
      <c r="AT9" s="116"/>
      <c r="AU9" s="116"/>
      <c r="AV9" s="116"/>
      <c r="AW9" s="116"/>
      <c r="AX9" s="116"/>
      <c r="AY9" s="116"/>
      <c r="AZ9" s="116"/>
      <c r="BA9" s="116"/>
      <c r="BB9" s="116"/>
      <c r="BC9" s="116"/>
      <c r="BD9" s="116"/>
    </row>
    <row r="10" spans="1:190" ht="15.75" thickBot="1">
      <c r="B10" s="259"/>
      <c r="C10" s="259"/>
      <c r="D10" s="259"/>
      <c r="E10" s="259"/>
      <c r="F10" s="259"/>
      <c r="G10" s="259"/>
      <c r="H10" s="259"/>
      <c r="I10" s="259"/>
      <c r="J10" s="259"/>
      <c r="K10" s="259"/>
      <c r="L10" s="259"/>
      <c r="M10" s="259"/>
      <c r="N10" s="259"/>
      <c r="O10" s="812"/>
      <c r="P10" s="259"/>
      <c r="Q10" s="813"/>
      <c r="R10" s="259"/>
      <c r="S10" s="259"/>
      <c r="T10" s="259"/>
      <c r="U10" s="259"/>
      <c r="V10" s="259"/>
      <c r="W10" s="259"/>
      <c r="X10" s="259"/>
      <c r="Y10" s="259"/>
      <c r="Z10" s="259"/>
      <c r="AA10" s="259"/>
      <c r="AB10" s="260"/>
      <c r="AC10" s="116"/>
      <c r="AD10" s="116"/>
      <c r="AE10" s="116"/>
      <c r="AF10" s="116"/>
      <c r="AG10" s="811"/>
      <c r="AH10" s="116"/>
      <c r="AI10" s="116"/>
      <c r="AJ10" s="116"/>
      <c r="AK10" s="116"/>
      <c r="AL10" s="116"/>
      <c r="AM10" s="116"/>
      <c r="AN10" s="116"/>
      <c r="AO10" s="116"/>
      <c r="AP10" s="116"/>
      <c r="AQ10" s="116"/>
      <c r="AR10" s="116"/>
      <c r="AS10" s="811"/>
      <c r="AT10" s="116"/>
      <c r="AU10" s="116"/>
      <c r="AV10" s="116"/>
      <c r="AW10" s="116"/>
      <c r="AX10" s="116"/>
      <c r="AY10" s="116"/>
      <c r="AZ10" s="116"/>
      <c r="BA10" s="116"/>
      <c r="BB10" s="116"/>
      <c r="BC10" s="116"/>
      <c r="BD10" s="116"/>
    </row>
    <row r="11" spans="1:190" ht="15.75" thickBot="1">
      <c r="B11" s="1130" t="s">
        <v>5</v>
      </c>
      <c r="C11" s="1131"/>
      <c r="D11" s="1131"/>
      <c r="E11" s="1131"/>
      <c r="F11" s="1131"/>
      <c r="G11" s="1131"/>
      <c r="H11" s="1131"/>
      <c r="I11" s="1131"/>
      <c r="J11" s="1131"/>
      <c r="K11" s="1131"/>
      <c r="L11" s="1131"/>
      <c r="M11" s="1131"/>
      <c r="N11" s="1132"/>
      <c r="O11" s="1133" t="s">
        <v>6</v>
      </c>
      <c r="P11" s="1136" t="s">
        <v>7</v>
      </c>
      <c r="Q11" s="1137"/>
      <c r="R11" s="1138"/>
      <c r="S11" s="1138"/>
      <c r="T11" s="1138"/>
      <c r="U11" s="1138"/>
      <c r="V11" s="1138"/>
      <c r="W11" s="1138"/>
      <c r="X11" s="1138"/>
      <c r="Y11" s="1138"/>
      <c r="Z11" s="1138"/>
      <c r="AA11" s="1138"/>
      <c r="AB11" s="1139"/>
      <c r="AC11" s="1151" t="s">
        <v>8</v>
      </c>
      <c r="AD11" s="1136" t="s">
        <v>7</v>
      </c>
      <c r="AE11" s="1138"/>
      <c r="AF11" s="1138"/>
      <c r="AG11" s="1138"/>
      <c r="AH11" s="1138"/>
      <c r="AI11" s="1138"/>
      <c r="AJ11" s="1138"/>
      <c r="AK11" s="1138"/>
      <c r="AL11" s="1138"/>
      <c r="AM11" s="1138"/>
      <c r="AN11" s="1138"/>
      <c r="AO11" s="1138"/>
      <c r="AP11" s="1139"/>
      <c r="AQ11" s="1151" t="s">
        <v>9</v>
      </c>
      <c r="AR11" s="1136" t="s">
        <v>7</v>
      </c>
      <c r="AS11" s="1138"/>
      <c r="AT11" s="1138"/>
      <c r="AU11" s="1138"/>
      <c r="AV11" s="1138"/>
      <c r="AW11" s="1138"/>
      <c r="AX11" s="1138"/>
      <c r="AY11" s="1138"/>
      <c r="AZ11" s="1138"/>
      <c r="BA11" s="1138"/>
      <c r="BB11" s="1138"/>
      <c r="BC11" s="1138"/>
      <c r="BD11" s="1139"/>
    </row>
    <row r="12" spans="1:190" ht="15.75" thickBot="1">
      <c r="B12" s="1154" t="s">
        <v>10</v>
      </c>
      <c r="C12" s="1142" t="s">
        <v>11</v>
      </c>
      <c r="D12" s="1156" t="s">
        <v>12</v>
      </c>
      <c r="E12" s="1140" t="s">
        <v>13</v>
      </c>
      <c r="F12" s="1140" t="s">
        <v>14</v>
      </c>
      <c r="G12" s="1142" t="s">
        <v>15</v>
      </c>
      <c r="H12" s="1140" t="s">
        <v>16</v>
      </c>
      <c r="I12" s="1142" t="s">
        <v>17</v>
      </c>
      <c r="J12" s="1140" t="s">
        <v>18</v>
      </c>
      <c r="K12" s="1140" t="s">
        <v>19</v>
      </c>
      <c r="L12" s="1142" t="s">
        <v>20</v>
      </c>
      <c r="M12" s="1142" t="s">
        <v>21</v>
      </c>
      <c r="N12" s="1144" t="s">
        <v>22</v>
      </c>
      <c r="O12" s="1134"/>
      <c r="P12" s="1146" t="s">
        <v>23</v>
      </c>
      <c r="Q12" s="1147"/>
      <c r="R12" s="1146" t="s">
        <v>24</v>
      </c>
      <c r="S12" s="1148"/>
      <c r="T12" s="1148"/>
      <c r="U12" s="1148"/>
      <c r="V12" s="1148"/>
      <c r="W12" s="1148"/>
      <c r="X12" s="1148"/>
      <c r="Y12" s="1149" t="s">
        <v>25</v>
      </c>
      <c r="Z12" s="1167" t="s">
        <v>26</v>
      </c>
      <c r="AA12" s="1167" t="s">
        <v>27</v>
      </c>
      <c r="AB12" s="1169" t="s">
        <v>28</v>
      </c>
      <c r="AC12" s="1152"/>
      <c r="AD12" s="1146" t="s">
        <v>23</v>
      </c>
      <c r="AE12" s="1160"/>
      <c r="AF12" s="1146" t="s">
        <v>24</v>
      </c>
      <c r="AG12" s="1148"/>
      <c r="AH12" s="1148"/>
      <c r="AI12" s="1148"/>
      <c r="AJ12" s="1148"/>
      <c r="AK12" s="1148"/>
      <c r="AL12" s="1148"/>
      <c r="AM12" s="1161" t="s">
        <v>25</v>
      </c>
      <c r="AN12" s="1142" t="s">
        <v>26</v>
      </c>
      <c r="AO12" s="1142" t="s">
        <v>27</v>
      </c>
      <c r="AP12" s="1158" t="s">
        <v>28</v>
      </c>
      <c r="AQ12" s="1152"/>
      <c r="AR12" s="1146" t="s">
        <v>23</v>
      </c>
      <c r="AS12" s="1160"/>
      <c r="AT12" s="1146" t="s">
        <v>24</v>
      </c>
      <c r="AU12" s="1148"/>
      <c r="AV12" s="1148"/>
      <c r="AW12" s="1148"/>
      <c r="AX12" s="1148"/>
      <c r="AY12" s="1148"/>
      <c r="AZ12" s="1148"/>
      <c r="BA12" s="1161" t="s">
        <v>25</v>
      </c>
      <c r="BB12" s="1142" t="s">
        <v>26</v>
      </c>
      <c r="BC12" s="1142" t="s">
        <v>27</v>
      </c>
      <c r="BD12" s="1158" t="s">
        <v>28</v>
      </c>
    </row>
    <row r="13" spans="1:190" s="125" customFormat="1" ht="105.75" thickBot="1">
      <c r="A13" s="211"/>
      <c r="B13" s="1155"/>
      <c r="C13" s="1143"/>
      <c r="D13" s="1157"/>
      <c r="E13" s="1141"/>
      <c r="F13" s="1141"/>
      <c r="G13" s="1143"/>
      <c r="H13" s="1141"/>
      <c r="I13" s="1143"/>
      <c r="J13" s="1141"/>
      <c r="K13" s="1141"/>
      <c r="L13" s="1143"/>
      <c r="M13" s="1143"/>
      <c r="N13" s="1145"/>
      <c r="O13" s="1135"/>
      <c r="P13" s="814" t="s">
        <v>29</v>
      </c>
      <c r="Q13" s="815" t="s">
        <v>30</v>
      </c>
      <c r="R13" s="814" t="s">
        <v>31</v>
      </c>
      <c r="S13" s="816" t="s">
        <v>32</v>
      </c>
      <c r="T13" s="816" t="s">
        <v>33</v>
      </c>
      <c r="U13" s="816" t="s">
        <v>34</v>
      </c>
      <c r="V13" s="816" t="s">
        <v>35</v>
      </c>
      <c r="W13" s="816" t="s">
        <v>36</v>
      </c>
      <c r="X13" s="816" t="s">
        <v>37</v>
      </c>
      <c r="Y13" s="1150"/>
      <c r="Z13" s="1168"/>
      <c r="AA13" s="1168"/>
      <c r="AB13" s="1170"/>
      <c r="AC13" s="1153"/>
      <c r="AD13" s="373" t="s">
        <v>29</v>
      </c>
      <c r="AE13" s="374" t="s">
        <v>30</v>
      </c>
      <c r="AF13" s="373" t="s">
        <v>31</v>
      </c>
      <c r="AG13" s="816" t="s">
        <v>32</v>
      </c>
      <c r="AH13" s="129" t="s">
        <v>33</v>
      </c>
      <c r="AI13" s="129" t="s">
        <v>34</v>
      </c>
      <c r="AJ13" s="129" t="s">
        <v>35</v>
      </c>
      <c r="AK13" s="129" t="s">
        <v>36</v>
      </c>
      <c r="AL13" s="129" t="s">
        <v>37</v>
      </c>
      <c r="AM13" s="1162"/>
      <c r="AN13" s="1143"/>
      <c r="AO13" s="1143"/>
      <c r="AP13" s="1159"/>
      <c r="AQ13" s="1153"/>
      <c r="AR13" s="373" t="s">
        <v>29</v>
      </c>
      <c r="AS13" s="815" t="s">
        <v>30</v>
      </c>
      <c r="AT13" s="373" t="s">
        <v>31</v>
      </c>
      <c r="AU13" s="129" t="s">
        <v>32</v>
      </c>
      <c r="AV13" s="129" t="s">
        <v>33</v>
      </c>
      <c r="AW13" s="129" t="s">
        <v>34</v>
      </c>
      <c r="AX13" s="129" t="s">
        <v>35</v>
      </c>
      <c r="AY13" s="129" t="s">
        <v>36</v>
      </c>
      <c r="AZ13" s="129" t="s">
        <v>37</v>
      </c>
      <c r="BA13" s="1162"/>
      <c r="BB13" s="1143"/>
      <c r="BC13" s="1143"/>
      <c r="BD13" s="1159"/>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row>
    <row r="14" spans="1:190" ht="40.9" customHeight="1">
      <c r="B14" s="1163" t="s">
        <v>842</v>
      </c>
      <c r="C14" s="1165">
        <v>19</v>
      </c>
      <c r="D14" s="1165" t="s">
        <v>843</v>
      </c>
      <c r="E14" s="377">
        <v>1903</v>
      </c>
      <c r="F14" s="1165" t="s">
        <v>844</v>
      </c>
      <c r="G14" s="376">
        <v>2024730010047</v>
      </c>
      <c r="H14" s="1165" t="s">
        <v>845</v>
      </c>
      <c r="I14" s="1165">
        <v>1903016</v>
      </c>
      <c r="J14" s="1165" t="s">
        <v>846</v>
      </c>
      <c r="K14" s="1165" t="s">
        <v>847</v>
      </c>
      <c r="L14" s="377" t="s">
        <v>848</v>
      </c>
      <c r="M14" s="377" t="s">
        <v>47</v>
      </c>
      <c r="N14" s="1165">
        <v>57</v>
      </c>
      <c r="O14" s="1171">
        <f>+SUM(P14:AB16)</f>
        <v>469783333</v>
      </c>
      <c r="P14" s="862"/>
      <c r="Q14" s="863">
        <v>237733333</v>
      </c>
      <c r="R14" s="862"/>
      <c r="S14" s="864"/>
      <c r="T14" s="862"/>
      <c r="U14" s="862"/>
      <c r="V14" s="862"/>
      <c r="W14" s="862"/>
      <c r="X14" s="862"/>
      <c r="Y14" s="862"/>
      <c r="Z14" s="862"/>
      <c r="AA14" s="862"/>
      <c r="AB14" s="862"/>
      <c r="AC14" s="1173">
        <f>+SUM(AD14:AP16)</f>
        <v>469783333</v>
      </c>
      <c r="AD14" s="862"/>
      <c r="AE14" s="865">
        <v>237733333</v>
      </c>
      <c r="AF14" s="862"/>
      <c r="AG14" s="866"/>
      <c r="AH14" s="862"/>
      <c r="AI14" s="862"/>
      <c r="AJ14" s="862"/>
      <c r="AK14" s="862"/>
      <c r="AL14" s="862"/>
      <c r="AM14" s="862"/>
      <c r="AN14" s="862"/>
      <c r="AO14" s="862"/>
      <c r="AP14" s="862"/>
      <c r="AQ14" s="1173">
        <f>+SUM(AR14:BD16)</f>
        <v>469783333</v>
      </c>
      <c r="AR14" s="862"/>
      <c r="AS14" s="865">
        <v>237733333</v>
      </c>
      <c r="AT14" s="862"/>
      <c r="AU14" s="866"/>
      <c r="AV14" s="862"/>
      <c r="AW14" s="862"/>
      <c r="AX14" s="862"/>
      <c r="AY14" s="862"/>
      <c r="AZ14" s="862"/>
      <c r="BA14" s="862"/>
      <c r="BB14" s="862"/>
      <c r="BC14" s="862"/>
      <c r="BD14" s="867"/>
    </row>
    <row r="15" spans="1:190" ht="40.9" customHeight="1">
      <c r="B15" s="1164"/>
      <c r="C15" s="1166"/>
      <c r="D15" s="1166"/>
      <c r="E15" s="149">
        <v>1903</v>
      </c>
      <c r="F15" s="1166"/>
      <c r="G15" s="150">
        <v>2024730010047</v>
      </c>
      <c r="H15" s="1166"/>
      <c r="I15" s="1166"/>
      <c r="J15" s="1166"/>
      <c r="K15" s="1166"/>
      <c r="L15" s="149" t="s">
        <v>849</v>
      </c>
      <c r="M15" s="149" t="s">
        <v>47</v>
      </c>
      <c r="N15" s="1166"/>
      <c r="O15" s="1172"/>
      <c r="P15" s="817"/>
      <c r="Q15" s="817"/>
      <c r="R15" s="817"/>
      <c r="S15" s="818"/>
      <c r="T15" s="817"/>
      <c r="U15" s="817"/>
      <c r="V15" s="817"/>
      <c r="W15" s="817"/>
      <c r="X15" s="817"/>
      <c r="Y15" s="817"/>
      <c r="Z15" s="817"/>
      <c r="AA15" s="817"/>
      <c r="AB15" s="817"/>
      <c r="AC15" s="1174"/>
      <c r="AD15" s="817"/>
      <c r="AE15" s="817"/>
      <c r="AF15" s="817"/>
      <c r="AG15" s="818"/>
      <c r="AH15" s="817"/>
      <c r="AI15" s="817"/>
      <c r="AJ15" s="817"/>
      <c r="AK15" s="817"/>
      <c r="AL15" s="817"/>
      <c r="AM15" s="817"/>
      <c r="AN15" s="817"/>
      <c r="AO15" s="817"/>
      <c r="AP15" s="817"/>
      <c r="AQ15" s="1174"/>
      <c r="AR15" s="817"/>
      <c r="AS15" s="818"/>
      <c r="AT15" s="817"/>
      <c r="AU15" s="817"/>
      <c r="AV15" s="817"/>
      <c r="AW15" s="817"/>
      <c r="AX15" s="817"/>
      <c r="AY15" s="817"/>
      <c r="AZ15" s="817"/>
      <c r="BA15" s="817"/>
      <c r="BB15" s="817"/>
      <c r="BC15" s="817"/>
      <c r="BD15" s="868"/>
    </row>
    <row r="16" spans="1:190" ht="40.9" customHeight="1">
      <c r="B16" s="1164"/>
      <c r="C16" s="1166"/>
      <c r="D16" s="1166"/>
      <c r="E16" s="149">
        <v>1903</v>
      </c>
      <c r="F16" s="1166"/>
      <c r="G16" s="150">
        <v>2024730010047</v>
      </c>
      <c r="H16" s="1166"/>
      <c r="I16" s="1166"/>
      <c r="J16" s="1166"/>
      <c r="K16" s="1166"/>
      <c r="L16" s="149" t="s">
        <v>850</v>
      </c>
      <c r="M16" s="149" t="s">
        <v>47</v>
      </c>
      <c r="N16" s="1166"/>
      <c r="O16" s="1172"/>
      <c r="P16" s="485"/>
      <c r="Q16" s="817"/>
      <c r="R16" s="817"/>
      <c r="S16" s="818">
        <v>232050000</v>
      </c>
      <c r="T16" s="817"/>
      <c r="U16" s="817"/>
      <c r="V16" s="817"/>
      <c r="W16" s="817"/>
      <c r="X16" s="817"/>
      <c r="Y16" s="817"/>
      <c r="Z16" s="817"/>
      <c r="AA16" s="817"/>
      <c r="AB16" s="817"/>
      <c r="AC16" s="1174"/>
      <c r="AD16" s="817"/>
      <c r="AE16" s="817"/>
      <c r="AF16" s="817"/>
      <c r="AG16" s="818">
        <v>232050000</v>
      </c>
      <c r="AH16" s="817"/>
      <c r="AI16" s="817"/>
      <c r="AJ16" s="817"/>
      <c r="AK16" s="817"/>
      <c r="AL16" s="817"/>
      <c r="AM16" s="817"/>
      <c r="AN16" s="817"/>
      <c r="AO16" s="817"/>
      <c r="AP16" s="817"/>
      <c r="AQ16" s="1174"/>
      <c r="AR16" s="817"/>
      <c r="AS16" s="818"/>
      <c r="AT16" s="817"/>
      <c r="AU16" s="818">
        <v>232050000</v>
      </c>
      <c r="AV16" s="817"/>
      <c r="AW16" s="817"/>
      <c r="AX16" s="817"/>
      <c r="AY16" s="817"/>
      <c r="AZ16" s="817"/>
      <c r="BA16" s="817"/>
      <c r="BB16" s="817"/>
      <c r="BC16" s="817"/>
      <c r="BD16" s="868"/>
    </row>
    <row r="17" spans="2:57" ht="46.15" customHeight="1">
      <c r="B17" s="1164" t="s">
        <v>842</v>
      </c>
      <c r="C17" s="1166">
        <v>19</v>
      </c>
      <c r="D17" s="1166" t="s">
        <v>843</v>
      </c>
      <c r="E17" s="149">
        <v>1903</v>
      </c>
      <c r="F17" s="1166" t="s">
        <v>844</v>
      </c>
      <c r="G17" s="150">
        <v>2024730010047</v>
      </c>
      <c r="H17" s="1166" t="s">
        <v>845</v>
      </c>
      <c r="I17" s="1166">
        <v>1903016</v>
      </c>
      <c r="J17" s="1166" t="s">
        <v>846</v>
      </c>
      <c r="K17" s="1166" t="s">
        <v>851</v>
      </c>
      <c r="L17" s="149" t="s">
        <v>848</v>
      </c>
      <c r="M17" s="149" t="s">
        <v>47</v>
      </c>
      <c r="N17" s="1166">
        <v>390</v>
      </c>
      <c r="O17" s="1172">
        <f>+SUM(P17:AB19)</f>
        <v>1369686993</v>
      </c>
      <c r="P17" s="817"/>
      <c r="Q17" s="845">
        <v>1369686993</v>
      </c>
      <c r="R17" s="817"/>
      <c r="S17" s="818"/>
      <c r="T17" s="817"/>
      <c r="U17" s="817"/>
      <c r="V17" s="817"/>
      <c r="W17" s="817"/>
      <c r="X17" s="817"/>
      <c r="Y17" s="817"/>
      <c r="Z17" s="817"/>
      <c r="AA17" s="817"/>
      <c r="AB17" s="817"/>
      <c r="AC17" s="1174">
        <f>+SUM(AD17:AP19)</f>
        <v>1369686993</v>
      </c>
      <c r="AD17" s="817"/>
      <c r="AE17" s="847">
        <v>1369686993</v>
      </c>
      <c r="AF17" s="817"/>
      <c r="AG17" s="818"/>
      <c r="AH17" s="817"/>
      <c r="AI17" s="817"/>
      <c r="AJ17" s="817"/>
      <c r="AK17" s="817"/>
      <c r="AL17" s="817"/>
      <c r="AM17" s="817"/>
      <c r="AN17" s="817"/>
      <c r="AO17" s="817"/>
      <c r="AP17" s="817"/>
      <c r="AQ17" s="1174">
        <f>+SUM(AR17:BD19)</f>
        <v>1340850830</v>
      </c>
      <c r="AR17" s="817"/>
      <c r="AS17" s="847">
        <v>1340850830</v>
      </c>
      <c r="AT17" s="817"/>
      <c r="AU17" s="817"/>
      <c r="AV17" s="817"/>
      <c r="AW17" s="817"/>
      <c r="AX17" s="817"/>
      <c r="AY17" s="817"/>
      <c r="AZ17" s="817"/>
      <c r="BA17" s="817"/>
      <c r="BB17" s="817"/>
      <c r="BC17" s="817"/>
      <c r="BD17" s="868"/>
    </row>
    <row r="18" spans="2:57" ht="46.15" customHeight="1">
      <c r="B18" s="1164"/>
      <c r="C18" s="1166"/>
      <c r="D18" s="1166"/>
      <c r="E18" s="149">
        <v>1903</v>
      </c>
      <c r="F18" s="1166"/>
      <c r="G18" s="150">
        <v>2024730010047</v>
      </c>
      <c r="H18" s="1166"/>
      <c r="I18" s="1166"/>
      <c r="J18" s="1166"/>
      <c r="K18" s="1166"/>
      <c r="L18" s="149" t="s">
        <v>849</v>
      </c>
      <c r="M18" s="149" t="s">
        <v>47</v>
      </c>
      <c r="N18" s="1166"/>
      <c r="O18" s="1172"/>
      <c r="P18" s="817"/>
      <c r="Q18" s="845"/>
      <c r="R18" s="817"/>
      <c r="S18" s="818"/>
      <c r="T18" s="817"/>
      <c r="U18" s="817"/>
      <c r="V18" s="817"/>
      <c r="W18" s="817"/>
      <c r="X18" s="817"/>
      <c r="Y18" s="817"/>
      <c r="Z18" s="817"/>
      <c r="AA18" s="817"/>
      <c r="AB18" s="845"/>
      <c r="AC18" s="1174"/>
      <c r="AD18" s="817"/>
      <c r="AE18" s="845"/>
      <c r="AF18" s="817"/>
      <c r="AG18" s="818"/>
      <c r="AH18" s="817"/>
      <c r="AI18" s="817"/>
      <c r="AJ18" s="817"/>
      <c r="AK18" s="817"/>
      <c r="AL18" s="817"/>
      <c r="AM18" s="817"/>
      <c r="AN18" s="817"/>
      <c r="AO18" s="817"/>
      <c r="AP18" s="817"/>
      <c r="AQ18" s="1174"/>
      <c r="AR18" s="817"/>
      <c r="AS18" s="818"/>
      <c r="AT18" s="817"/>
      <c r="AU18" s="817"/>
      <c r="AV18" s="817"/>
      <c r="AW18" s="817"/>
      <c r="AX18" s="817"/>
      <c r="AY18" s="817"/>
      <c r="AZ18" s="817"/>
      <c r="BA18" s="817"/>
      <c r="BB18" s="817"/>
      <c r="BC18" s="817"/>
      <c r="BD18" s="868"/>
    </row>
    <row r="19" spans="2:57" ht="46.15" customHeight="1">
      <c r="B19" s="1164"/>
      <c r="C19" s="1166"/>
      <c r="D19" s="1166"/>
      <c r="E19" s="149">
        <v>1903</v>
      </c>
      <c r="F19" s="1166"/>
      <c r="G19" s="150">
        <v>2024730010047</v>
      </c>
      <c r="H19" s="1166"/>
      <c r="I19" s="1166"/>
      <c r="J19" s="1166"/>
      <c r="K19" s="1166"/>
      <c r="L19" s="149" t="s">
        <v>852</v>
      </c>
      <c r="M19" s="149"/>
      <c r="N19" s="1166"/>
      <c r="O19" s="1172"/>
      <c r="P19" s="817"/>
      <c r="Q19" s="845"/>
      <c r="R19" s="817"/>
      <c r="S19" s="818"/>
      <c r="T19" s="817"/>
      <c r="U19" s="817"/>
      <c r="V19" s="817"/>
      <c r="W19" s="817"/>
      <c r="X19" s="817"/>
      <c r="Y19" s="817"/>
      <c r="Z19" s="817"/>
      <c r="AA19" s="817"/>
      <c r="AB19" s="845"/>
      <c r="AC19" s="1174"/>
      <c r="AD19" s="817"/>
      <c r="AE19" s="845"/>
      <c r="AF19" s="817"/>
      <c r="AG19" s="818"/>
      <c r="AH19" s="817"/>
      <c r="AI19" s="817"/>
      <c r="AJ19" s="817"/>
      <c r="AK19" s="817"/>
      <c r="AL19" s="817"/>
      <c r="AM19" s="817"/>
      <c r="AN19" s="817"/>
      <c r="AO19" s="817"/>
      <c r="AP19" s="817"/>
      <c r="AQ19" s="1174"/>
      <c r="AR19" s="817"/>
      <c r="AS19" s="818"/>
      <c r="AT19" s="817"/>
      <c r="AU19" s="817"/>
      <c r="AV19" s="817"/>
      <c r="AW19" s="817"/>
      <c r="AX19" s="817"/>
      <c r="AY19" s="817"/>
      <c r="AZ19" s="817"/>
      <c r="BA19" s="817"/>
      <c r="BB19" s="817"/>
      <c r="BC19" s="817"/>
      <c r="BD19" s="868"/>
    </row>
    <row r="20" spans="2:57" ht="28.5">
      <c r="B20" s="1164" t="s">
        <v>842</v>
      </c>
      <c r="C20" s="1166">
        <v>19</v>
      </c>
      <c r="D20" s="1166" t="s">
        <v>843</v>
      </c>
      <c r="E20" s="149">
        <v>1903</v>
      </c>
      <c r="F20" s="1166" t="s">
        <v>844</v>
      </c>
      <c r="G20" s="150">
        <v>2024730010047</v>
      </c>
      <c r="H20" s="1166" t="s">
        <v>845</v>
      </c>
      <c r="I20" s="1166">
        <v>1903016</v>
      </c>
      <c r="J20" s="1166" t="s">
        <v>846</v>
      </c>
      <c r="K20" s="1166" t="s">
        <v>853</v>
      </c>
      <c r="L20" s="149" t="s">
        <v>849</v>
      </c>
      <c r="M20" s="149" t="s">
        <v>47</v>
      </c>
      <c r="N20" s="1166">
        <v>625</v>
      </c>
      <c r="O20" s="1172">
        <f>+SUM(P20:AB21)</f>
        <v>485624666</v>
      </c>
      <c r="P20" s="817"/>
      <c r="Q20" s="848">
        <v>180640000</v>
      </c>
      <c r="R20" s="817"/>
      <c r="S20" s="845"/>
      <c r="T20" s="817"/>
      <c r="U20" s="817"/>
      <c r="V20" s="817"/>
      <c r="W20" s="817"/>
      <c r="X20" s="817"/>
      <c r="Y20" s="817"/>
      <c r="Z20" s="817"/>
      <c r="AA20" s="817"/>
      <c r="AB20" s="817"/>
      <c r="AC20" s="1174">
        <f>+SUM(AD20:AP21)</f>
        <v>451326666</v>
      </c>
      <c r="AD20" s="817"/>
      <c r="AE20" s="847">
        <v>174140000</v>
      </c>
      <c r="AF20" s="817"/>
      <c r="AG20" s="845"/>
      <c r="AH20" s="817"/>
      <c r="AI20" s="817"/>
      <c r="AJ20" s="817"/>
      <c r="AK20" s="817"/>
      <c r="AL20" s="817"/>
      <c r="AM20" s="817"/>
      <c r="AN20" s="817"/>
      <c r="AO20" s="817"/>
      <c r="AP20" s="817"/>
      <c r="AQ20" s="1174">
        <f>+SUM(AR20:BD21)</f>
        <v>430326666</v>
      </c>
      <c r="AR20" s="817"/>
      <c r="AS20" s="847">
        <v>174140000</v>
      </c>
      <c r="AT20" s="817"/>
      <c r="AU20" s="818"/>
      <c r="AV20" s="817"/>
      <c r="AW20" s="817"/>
      <c r="AX20" s="817"/>
      <c r="AY20" s="817"/>
      <c r="AZ20" s="817"/>
      <c r="BA20" s="817"/>
      <c r="BB20" s="817"/>
      <c r="BC20" s="817"/>
      <c r="BD20" s="868"/>
    </row>
    <row r="21" spans="2:57" ht="28.5">
      <c r="B21" s="1164"/>
      <c r="C21" s="1166"/>
      <c r="D21" s="1166"/>
      <c r="E21" s="149">
        <v>1903</v>
      </c>
      <c r="F21" s="1166"/>
      <c r="G21" s="150">
        <v>2024730010047</v>
      </c>
      <c r="H21" s="1166"/>
      <c r="I21" s="1166"/>
      <c r="J21" s="1166"/>
      <c r="K21" s="1166"/>
      <c r="L21" s="149" t="s">
        <v>850</v>
      </c>
      <c r="M21" s="149" t="s">
        <v>47</v>
      </c>
      <c r="N21" s="1166"/>
      <c r="O21" s="1172"/>
      <c r="P21" s="817"/>
      <c r="Q21" s="845"/>
      <c r="R21" s="817"/>
      <c r="S21" s="847">
        <v>304984666</v>
      </c>
      <c r="T21" s="817"/>
      <c r="U21" s="817"/>
      <c r="V21" s="817"/>
      <c r="W21" s="817"/>
      <c r="X21" s="817"/>
      <c r="Y21" s="817"/>
      <c r="Z21" s="817"/>
      <c r="AA21" s="817"/>
      <c r="AB21" s="817"/>
      <c r="AC21" s="1174"/>
      <c r="AD21" s="817"/>
      <c r="AE21" s="845"/>
      <c r="AF21" s="817"/>
      <c r="AG21" s="847">
        <v>277186666</v>
      </c>
      <c r="AH21" s="817"/>
      <c r="AI21" s="817"/>
      <c r="AJ21" s="817"/>
      <c r="AK21" s="817"/>
      <c r="AL21" s="817"/>
      <c r="AM21" s="817"/>
      <c r="AN21" s="817"/>
      <c r="AO21" s="817"/>
      <c r="AP21" s="817"/>
      <c r="AQ21" s="1174"/>
      <c r="AR21" s="817"/>
      <c r="AS21" s="845"/>
      <c r="AT21" s="817"/>
      <c r="AU21" s="847">
        <v>256186666</v>
      </c>
      <c r="AV21" s="817"/>
      <c r="AW21" s="817"/>
      <c r="AX21" s="817"/>
      <c r="AY21" s="817"/>
      <c r="AZ21" s="817"/>
      <c r="BA21" s="817"/>
      <c r="BB21" s="817"/>
      <c r="BC21" s="817"/>
      <c r="BD21" s="868"/>
    </row>
    <row r="22" spans="2:57" ht="28.5">
      <c r="B22" s="1164" t="s">
        <v>842</v>
      </c>
      <c r="C22" s="1166">
        <v>19</v>
      </c>
      <c r="D22" s="1166" t="s">
        <v>843</v>
      </c>
      <c r="E22" s="149">
        <v>1903</v>
      </c>
      <c r="F22" s="1166" t="s">
        <v>844</v>
      </c>
      <c r="G22" s="150">
        <v>2024730010047</v>
      </c>
      <c r="H22" s="1166" t="s">
        <v>845</v>
      </c>
      <c r="I22" s="1166">
        <v>1903051</v>
      </c>
      <c r="J22" s="1166" t="s">
        <v>854</v>
      </c>
      <c r="K22" s="1166" t="s">
        <v>855</v>
      </c>
      <c r="L22" s="149" t="s">
        <v>848</v>
      </c>
      <c r="M22" s="149" t="s">
        <v>47</v>
      </c>
      <c r="N22" s="1166">
        <v>5</v>
      </c>
      <c r="O22" s="1172">
        <f>+SUM(P22:AB24)</f>
        <v>313696666</v>
      </c>
      <c r="P22" s="817"/>
      <c r="Q22" s="848">
        <v>166486666</v>
      </c>
      <c r="R22" s="817"/>
      <c r="S22" s="818"/>
      <c r="T22" s="817"/>
      <c r="U22" s="817"/>
      <c r="V22" s="817"/>
      <c r="W22" s="817"/>
      <c r="X22" s="817"/>
      <c r="Y22" s="817"/>
      <c r="Z22" s="817"/>
      <c r="AA22" s="817"/>
      <c r="AB22" s="817"/>
      <c r="AC22" s="1174">
        <f>+SUM(AD22:AP24)</f>
        <v>313696666</v>
      </c>
      <c r="AD22" s="817"/>
      <c r="AE22" s="847">
        <v>166486666</v>
      </c>
      <c r="AF22" s="817"/>
      <c r="AG22" s="818"/>
      <c r="AH22" s="817"/>
      <c r="AI22" s="817"/>
      <c r="AJ22" s="817"/>
      <c r="AK22" s="817"/>
      <c r="AL22" s="817"/>
      <c r="AM22" s="817"/>
      <c r="AN22" s="817"/>
      <c r="AO22" s="817"/>
      <c r="AP22" s="817"/>
      <c r="AQ22" s="1174">
        <f>+SUM(AR22:BD24)</f>
        <v>309096666</v>
      </c>
      <c r="AR22" s="817"/>
      <c r="AS22" s="847">
        <v>161886666</v>
      </c>
      <c r="AT22" s="817"/>
      <c r="AU22" s="817"/>
      <c r="AV22" s="817"/>
      <c r="AW22" s="817"/>
      <c r="AX22" s="817"/>
      <c r="AY22" s="817"/>
      <c r="AZ22" s="817"/>
      <c r="BA22" s="817"/>
      <c r="BB22" s="817"/>
      <c r="BC22" s="817"/>
      <c r="BD22" s="868"/>
    </row>
    <row r="23" spans="2:57" ht="28.5">
      <c r="B23" s="1164"/>
      <c r="C23" s="1166"/>
      <c r="D23" s="1166"/>
      <c r="E23" s="149">
        <v>1903</v>
      </c>
      <c r="F23" s="1166"/>
      <c r="G23" s="150">
        <v>2024730010047</v>
      </c>
      <c r="H23" s="1166"/>
      <c r="I23" s="1166"/>
      <c r="J23" s="1166"/>
      <c r="K23" s="1166"/>
      <c r="L23" s="149" t="s">
        <v>850</v>
      </c>
      <c r="M23" s="149" t="s">
        <v>47</v>
      </c>
      <c r="N23" s="1166"/>
      <c r="O23" s="1172"/>
      <c r="P23" s="817"/>
      <c r="Q23" s="846"/>
      <c r="R23" s="817"/>
      <c r="S23" s="847">
        <v>147210000</v>
      </c>
      <c r="T23" s="817"/>
      <c r="U23" s="817"/>
      <c r="V23" s="817"/>
      <c r="W23" s="817"/>
      <c r="X23" s="817"/>
      <c r="Y23" s="817"/>
      <c r="Z23" s="817"/>
      <c r="AA23" s="817"/>
      <c r="AB23" s="817"/>
      <c r="AC23" s="1174"/>
      <c r="AD23" s="817"/>
      <c r="AE23" s="846"/>
      <c r="AF23" s="817"/>
      <c r="AG23" s="847">
        <v>147210000</v>
      </c>
      <c r="AH23" s="817"/>
      <c r="AI23" s="817"/>
      <c r="AJ23" s="817"/>
      <c r="AK23" s="817"/>
      <c r="AL23" s="817"/>
      <c r="AM23" s="817"/>
      <c r="AN23" s="817"/>
      <c r="AO23" s="817"/>
      <c r="AP23" s="817"/>
      <c r="AQ23" s="1174"/>
      <c r="AR23" s="817"/>
      <c r="AS23" s="846"/>
      <c r="AT23" s="817"/>
      <c r="AU23" s="849">
        <v>147210000</v>
      </c>
      <c r="AV23" s="817"/>
      <c r="AW23" s="817"/>
      <c r="AX23" s="817"/>
      <c r="AY23" s="817"/>
      <c r="AZ23" s="817"/>
      <c r="BA23" s="817"/>
      <c r="BB23" s="817"/>
      <c r="BC23" s="817"/>
      <c r="BD23" s="868"/>
    </row>
    <row r="24" spans="2:57" ht="28.5">
      <c r="B24" s="1164"/>
      <c r="C24" s="1166"/>
      <c r="D24" s="1166"/>
      <c r="E24" s="149">
        <v>1903</v>
      </c>
      <c r="F24" s="1166"/>
      <c r="G24" s="150">
        <v>2024730010047</v>
      </c>
      <c r="H24" s="1166"/>
      <c r="I24" s="1166"/>
      <c r="J24" s="1166"/>
      <c r="K24" s="1166"/>
      <c r="L24" s="149" t="s">
        <v>849</v>
      </c>
      <c r="M24" s="149" t="s">
        <v>47</v>
      </c>
      <c r="N24" s="1166"/>
      <c r="O24" s="1172"/>
      <c r="P24" s="817"/>
      <c r="Q24" s="845"/>
      <c r="R24" s="817"/>
      <c r="S24" s="818"/>
      <c r="T24" s="817"/>
      <c r="U24" s="817"/>
      <c r="V24" s="817"/>
      <c r="W24" s="817"/>
      <c r="X24" s="817"/>
      <c r="Y24" s="817"/>
      <c r="Z24" s="817"/>
      <c r="AA24" s="817"/>
      <c r="AB24" s="817"/>
      <c r="AC24" s="1174"/>
      <c r="AD24" s="817"/>
      <c r="AE24" s="845"/>
      <c r="AF24" s="817"/>
      <c r="AG24" s="818"/>
      <c r="AH24" s="817"/>
      <c r="AI24" s="817"/>
      <c r="AJ24" s="817"/>
      <c r="AK24" s="817"/>
      <c r="AL24" s="817"/>
      <c r="AM24" s="817"/>
      <c r="AN24" s="817"/>
      <c r="AO24" s="817"/>
      <c r="AP24" s="817"/>
      <c r="AQ24" s="1174"/>
      <c r="AR24" s="817"/>
      <c r="AS24" s="818"/>
      <c r="AT24" s="817"/>
      <c r="AU24" s="817"/>
      <c r="AV24" s="817"/>
      <c r="AW24" s="817"/>
      <c r="AX24" s="817"/>
      <c r="AY24" s="817"/>
      <c r="AZ24" s="817"/>
      <c r="BA24" s="817"/>
      <c r="BB24" s="817"/>
      <c r="BC24" s="817"/>
      <c r="BD24" s="868"/>
    </row>
    <row r="25" spans="2:57" ht="62.45" customHeight="1">
      <c r="B25" s="383" t="s">
        <v>842</v>
      </c>
      <c r="C25" s="149">
        <v>19</v>
      </c>
      <c r="D25" s="149" t="s">
        <v>843</v>
      </c>
      <c r="E25" s="149">
        <v>1905</v>
      </c>
      <c r="F25" s="149" t="s">
        <v>856</v>
      </c>
      <c r="G25" s="150">
        <v>2024730010048</v>
      </c>
      <c r="H25" s="149" t="s">
        <v>857</v>
      </c>
      <c r="I25" s="149">
        <v>1905012</v>
      </c>
      <c r="J25" s="149" t="s">
        <v>858</v>
      </c>
      <c r="K25" s="149" t="s">
        <v>859</v>
      </c>
      <c r="L25" s="149" t="s">
        <v>848</v>
      </c>
      <c r="M25" s="149" t="s">
        <v>47</v>
      </c>
      <c r="N25" s="149">
        <v>1</v>
      </c>
      <c r="O25" s="827">
        <f>+SUM(P25:AB25)</f>
        <v>39845755</v>
      </c>
      <c r="P25" s="850"/>
      <c r="Q25" s="851">
        <v>39845755</v>
      </c>
      <c r="R25" s="850"/>
      <c r="S25" s="846"/>
      <c r="T25" s="850"/>
      <c r="U25" s="850"/>
      <c r="V25" s="850"/>
      <c r="W25" s="850"/>
      <c r="X25" s="850"/>
      <c r="Y25" s="852"/>
      <c r="Z25" s="852"/>
      <c r="AA25" s="852"/>
      <c r="AB25" s="852"/>
      <c r="AC25" s="827">
        <f>+SUM(AD25:AP25)</f>
        <v>39845755</v>
      </c>
      <c r="AD25" s="718"/>
      <c r="AE25" s="847">
        <v>39845755</v>
      </c>
      <c r="AF25" s="718"/>
      <c r="AG25" s="846"/>
      <c r="AH25" s="718"/>
      <c r="AI25" s="718"/>
      <c r="AJ25" s="718"/>
      <c r="AK25" s="718"/>
      <c r="AL25" s="718"/>
      <c r="AM25" s="825"/>
      <c r="AN25" s="825"/>
      <c r="AO25" s="825"/>
      <c r="AP25" s="825"/>
      <c r="AQ25" s="827">
        <f>+SUM(AR25:BD25)</f>
        <v>0</v>
      </c>
      <c r="AR25" s="718"/>
      <c r="AS25" s="846"/>
      <c r="AT25" s="718"/>
      <c r="AU25" s="846"/>
      <c r="AV25" s="718"/>
      <c r="AW25" s="718"/>
      <c r="AX25" s="718"/>
      <c r="AY25" s="718"/>
      <c r="AZ25" s="718"/>
      <c r="BA25" s="825"/>
      <c r="BB25" s="825"/>
      <c r="BC25" s="825"/>
      <c r="BD25" s="869"/>
      <c r="BE25" s="760"/>
    </row>
    <row r="26" spans="2:57" ht="71.25">
      <c r="B26" s="383" t="s">
        <v>842</v>
      </c>
      <c r="C26" s="149">
        <v>19</v>
      </c>
      <c r="D26" s="149" t="s">
        <v>843</v>
      </c>
      <c r="E26" s="149">
        <v>1905</v>
      </c>
      <c r="F26" s="149" t="s">
        <v>856</v>
      </c>
      <c r="G26" s="150">
        <v>2024730010048</v>
      </c>
      <c r="H26" s="149" t="s">
        <v>857</v>
      </c>
      <c r="I26" s="149">
        <v>1905020</v>
      </c>
      <c r="J26" s="149" t="s">
        <v>860</v>
      </c>
      <c r="K26" s="149" t="s">
        <v>861</v>
      </c>
      <c r="L26" s="149" t="s">
        <v>850</v>
      </c>
      <c r="M26" s="149" t="s">
        <v>47</v>
      </c>
      <c r="N26" s="149">
        <v>1</v>
      </c>
      <c r="O26" s="827">
        <f>+SUM(P26:AB26)</f>
        <v>202600000</v>
      </c>
      <c r="P26" s="850"/>
      <c r="Q26" s="851">
        <v>37100000</v>
      </c>
      <c r="R26" s="850"/>
      <c r="S26" s="847">
        <v>165500000</v>
      </c>
      <c r="T26" s="850"/>
      <c r="U26" s="850"/>
      <c r="V26" s="850"/>
      <c r="W26" s="850"/>
      <c r="X26" s="850"/>
      <c r="Y26" s="852"/>
      <c r="Z26" s="852"/>
      <c r="AA26" s="852"/>
      <c r="AB26" s="852"/>
      <c r="AC26" s="827">
        <f>+SUM(AD26:AP26)</f>
        <v>202600000</v>
      </c>
      <c r="AD26" s="718"/>
      <c r="AE26" s="847">
        <v>37100000</v>
      </c>
      <c r="AF26" s="718"/>
      <c r="AG26" s="847">
        <v>165500000</v>
      </c>
      <c r="AH26" s="718"/>
      <c r="AI26" s="718"/>
      <c r="AJ26" s="718"/>
      <c r="AK26" s="718"/>
      <c r="AL26" s="718"/>
      <c r="AM26" s="825"/>
      <c r="AN26" s="825"/>
      <c r="AO26" s="825"/>
      <c r="AP26" s="825"/>
      <c r="AQ26" s="827">
        <f>+SUM(AR26:BD26)</f>
        <v>112840000</v>
      </c>
      <c r="AR26" s="718"/>
      <c r="AS26" s="847">
        <v>37100000</v>
      </c>
      <c r="AT26" s="718"/>
      <c r="AU26" s="847">
        <v>75740000</v>
      </c>
      <c r="AV26" s="718"/>
      <c r="AW26" s="718"/>
      <c r="AX26" s="718"/>
      <c r="AY26" s="718"/>
      <c r="AZ26" s="718"/>
      <c r="BA26" s="825"/>
      <c r="BB26" s="825"/>
      <c r="BC26" s="825"/>
      <c r="BD26" s="869"/>
      <c r="BE26" s="760"/>
    </row>
    <row r="27" spans="2:57" ht="40.9" customHeight="1">
      <c r="B27" s="383" t="s">
        <v>842</v>
      </c>
      <c r="C27" s="149">
        <v>19</v>
      </c>
      <c r="D27" s="149" t="s">
        <v>843</v>
      </c>
      <c r="E27" s="149">
        <v>1905</v>
      </c>
      <c r="F27" s="149" t="s">
        <v>856</v>
      </c>
      <c r="G27" s="150">
        <v>2024730010048</v>
      </c>
      <c r="H27" s="149" t="s">
        <v>857</v>
      </c>
      <c r="I27" s="1166">
        <v>1905021</v>
      </c>
      <c r="J27" s="1166" t="s">
        <v>862</v>
      </c>
      <c r="K27" s="1166" t="s">
        <v>863</v>
      </c>
      <c r="L27" s="149" t="s">
        <v>848</v>
      </c>
      <c r="M27" s="149" t="s">
        <v>47</v>
      </c>
      <c r="N27" s="1166">
        <v>4</v>
      </c>
      <c r="O27" s="1172">
        <f>+SUM(P27:AB29)</f>
        <v>472068283</v>
      </c>
      <c r="P27" s="850"/>
      <c r="Q27" s="851">
        <v>104710000</v>
      </c>
      <c r="R27" s="850"/>
      <c r="S27" s="846"/>
      <c r="T27" s="850"/>
      <c r="U27" s="850"/>
      <c r="V27" s="850"/>
      <c r="W27" s="850"/>
      <c r="X27" s="850"/>
      <c r="Y27" s="852"/>
      <c r="Z27" s="852"/>
      <c r="AA27" s="852"/>
      <c r="AB27" s="852"/>
      <c r="AC27" s="1172">
        <f>+SUM(AD27:AP29)</f>
        <v>372068283</v>
      </c>
      <c r="AD27" s="718"/>
      <c r="AE27" s="847">
        <v>104710000</v>
      </c>
      <c r="AF27" s="718"/>
      <c r="AG27" s="846"/>
      <c r="AH27" s="718"/>
      <c r="AI27" s="718"/>
      <c r="AJ27" s="718"/>
      <c r="AK27" s="718"/>
      <c r="AL27" s="718"/>
      <c r="AM27" s="825"/>
      <c r="AN27" s="825"/>
      <c r="AO27" s="825"/>
      <c r="AP27" s="825"/>
      <c r="AQ27" s="1172">
        <f>+SUM(AR27:BD29)</f>
        <v>308764980</v>
      </c>
      <c r="AR27" s="818"/>
      <c r="AS27" s="847">
        <v>104710000</v>
      </c>
      <c r="AT27" s="818"/>
      <c r="AU27" s="846"/>
      <c r="AV27" s="718"/>
      <c r="AW27" s="718"/>
      <c r="AX27" s="718"/>
      <c r="AY27" s="718"/>
      <c r="AZ27" s="718"/>
      <c r="BA27" s="825"/>
      <c r="BB27" s="825"/>
      <c r="BC27" s="825"/>
      <c r="BD27" s="869"/>
      <c r="BE27" s="760"/>
    </row>
    <row r="28" spans="2:57" ht="40.9" customHeight="1">
      <c r="B28" s="383" t="s">
        <v>842</v>
      </c>
      <c r="C28" s="149">
        <v>19</v>
      </c>
      <c r="D28" s="149" t="s">
        <v>843</v>
      </c>
      <c r="E28" s="149">
        <v>1905</v>
      </c>
      <c r="F28" s="149" t="s">
        <v>856</v>
      </c>
      <c r="G28" s="150">
        <v>2024730010048</v>
      </c>
      <c r="H28" s="149" t="s">
        <v>857</v>
      </c>
      <c r="I28" s="1166"/>
      <c r="J28" s="1166"/>
      <c r="K28" s="1166"/>
      <c r="L28" s="149" t="s">
        <v>850</v>
      </c>
      <c r="M28" s="149" t="s">
        <v>47</v>
      </c>
      <c r="N28" s="1166"/>
      <c r="O28" s="1172"/>
      <c r="P28" s="850"/>
      <c r="Q28" s="853"/>
      <c r="R28" s="850"/>
      <c r="S28" s="847">
        <v>367358283</v>
      </c>
      <c r="T28" s="850"/>
      <c r="U28" s="850"/>
      <c r="V28" s="850"/>
      <c r="W28" s="850"/>
      <c r="X28" s="850"/>
      <c r="Y28" s="852"/>
      <c r="Z28" s="852"/>
      <c r="AA28" s="852"/>
      <c r="AB28" s="852"/>
      <c r="AC28" s="1172"/>
      <c r="AD28" s="718"/>
      <c r="AE28" s="718"/>
      <c r="AF28" s="718"/>
      <c r="AG28" s="847">
        <v>267358283</v>
      </c>
      <c r="AH28" s="718"/>
      <c r="AI28" s="718"/>
      <c r="AJ28" s="718"/>
      <c r="AK28" s="718"/>
      <c r="AL28" s="718"/>
      <c r="AM28" s="825"/>
      <c r="AN28" s="825"/>
      <c r="AO28" s="825"/>
      <c r="AP28" s="825"/>
      <c r="AQ28" s="1172"/>
      <c r="AR28" s="818"/>
      <c r="AS28" s="818"/>
      <c r="AT28" s="818"/>
      <c r="AU28" s="847">
        <v>204054980</v>
      </c>
      <c r="AV28" s="718"/>
      <c r="AW28" s="718"/>
      <c r="AX28" s="718"/>
      <c r="AY28" s="718"/>
      <c r="AZ28" s="718"/>
      <c r="BA28" s="825"/>
      <c r="BB28" s="825"/>
      <c r="BC28" s="825"/>
      <c r="BD28" s="869"/>
      <c r="BE28" s="760"/>
    </row>
    <row r="29" spans="2:57" ht="40.9" customHeight="1">
      <c r="B29" s="383" t="s">
        <v>842</v>
      </c>
      <c r="C29" s="149">
        <v>19</v>
      </c>
      <c r="D29" s="149" t="s">
        <v>843</v>
      </c>
      <c r="E29" s="149">
        <v>1905</v>
      </c>
      <c r="F29" s="149" t="s">
        <v>856</v>
      </c>
      <c r="G29" s="150">
        <v>2024730010048</v>
      </c>
      <c r="H29" s="149" t="s">
        <v>857</v>
      </c>
      <c r="I29" s="1166"/>
      <c r="J29" s="1166"/>
      <c r="K29" s="1166"/>
      <c r="L29" s="149" t="s">
        <v>849</v>
      </c>
      <c r="M29" s="149" t="s">
        <v>47</v>
      </c>
      <c r="N29" s="1166"/>
      <c r="O29" s="1172"/>
      <c r="P29" s="850"/>
      <c r="Q29" s="854"/>
      <c r="R29" s="850"/>
      <c r="S29" s="846"/>
      <c r="T29" s="850"/>
      <c r="U29" s="850"/>
      <c r="V29" s="850"/>
      <c r="W29" s="850"/>
      <c r="X29" s="850"/>
      <c r="Y29" s="852"/>
      <c r="Z29" s="852"/>
      <c r="AA29" s="852"/>
      <c r="AB29" s="852"/>
      <c r="AC29" s="1172"/>
      <c r="AD29" s="718"/>
      <c r="AE29" s="718"/>
      <c r="AF29" s="718"/>
      <c r="AG29" s="846"/>
      <c r="AH29" s="718"/>
      <c r="AI29" s="718"/>
      <c r="AJ29" s="718"/>
      <c r="AK29" s="718"/>
      <c r="AL29" s="718"/>
      <c r="AM29" s="825"/>
      <c r="AN29" s="825"/>
      <c r="AO29" s="825"/>
      <c r="AP29" s="825"/>
      <c r="AQ29" s="1172"/>
      <c r="AR29" s="818"/>
      <c r="AS29" s="818"/>
      <c r="AT29" s="818"/>
      <c r="AU29" s="846"/>
      <c r="AV29" s="718"/>
      <c r="AW29" s="718"/>
      <c r="AX29" s="718"/>
      <c r="AY29" s="718"/>
      <c r="AZ29" s="718"/>
      <c r="BA29" s="825"/>
      <c r="BB29" s="825"/>
      <c r="BC29" s="825"/>
      <c r="BD29" s="869"/>
      <c r="BE29" s="760"/>
    </row>
    <row r="30" spans="2:57" ht="57">
      <c r="B30" s="383" t="s">
        <v>842</v>
      </c>
      <c r="C30" s="149">
        <v>19</v>
      </c>
      <c r="D30" s="149" t="s">
        <v>843</v>
      </c>
      <c r="E30" s="149">
        <v>1905</v>
      </c>
      <c r="F30" s="149" t="s">
        <v>856</v>
      </c>
      <c r="G30" s="150">
        <v>2024730010048</v>
      </c>
      <c r="H30" s="149" t="s">
        <v>857</v>
      </c>
      <c r="I30" s="1166">
        <v>1905022</v>
      </c>
      <c r="J30" s="1166" t="s">
        <v>864</v>
      </c>
      <c r="K30" s="1166" t="s">
        <v>865</v>
      </c>
      <c r="L30" s="149" t="s">
        <v>848</v>
      </c>
      <c r="M30" s="149" t="s">
        <v>47</v>
      </c>
      <c r="N30" s="1166">
        <v>1</v>
      </c>
      <c r="O30" s="1172">
        <f>+SUM(P30:AB32)</f>
        <v>1282690751.3333335</v>
      </c>
      <c r="P30" s="850"/>
      <c r="Q30" s="851">
        <v>294733333.33333337</v>
      </c>
      <c r="R30" s="850"/>
      <c r="S30" s="846"/>
      <c r="T30" s="850"/>
      <c r="U30" s="850"/>
      <c r="V30" s="850"/>
      <c r="W30" s="850"/>
      <c r="X30" s="850"/>
      <c r="Y30" s="852"/>
      <c r="Z30" s="852"/>
      <c r="AA30" s="852"/>
      <c r="AB30" s="852"/>
      <c r="AC30" s="1172">
        <f>+SUM(AD30:AP32)</f>
        <v>1162690751</v>
      </c>
      <c r="AD30" s="718"/>
      <c r="AE30" s="847">
        <v>294733333.33333337</v>
      </c>
      <c r="AF30" s="718"/>
      <c r="AG30" s="846"/>
      <c r="AH30" s="718"/>
      <c r="AI30" s="718"/>
      <c r="AJ30" s="718"/>
      <c r="AK30" s="718"/>
      <c r="AL30" s="718"/>
      <c r="AM30" s="825"/>
      <c r="AN30" s="825"/>
      <c r="AO30" s="825"/>
      <c r="AP30" s="825"/>
      <c r="AQ30" s="1172">
        <f>+SUM(AR30:BD32)</f>
        <v>926737875.66666663</v>
      </c>
      <c r="AR30" s="718"/>
      <c r="AS30" s="847">
        <v>291333333.33333337</v>
      </c>
      <c r="AT30" s="818"/>
      <c r="AU30" s="846"/>
      <c r="AV30" s="718"/>
      <c r="AW30" s="718"/>
      <c r="AX30" s="718"/>
      <c r="AY30" s="718"/>
      <c r="AZ30" s="718"/>
      <c r="BA30" s="825"/>
      <c r="BB30" s="825"/>
      <c r="BC30" s="825"/>
      <c r="BD30" s="869"/>
      <c r="BE30" s="760"/>
    </row>
    <row r="31" spans="2:57" ht="57">
      <c r="B31" s="383" t="s">
        <v>842</v>
      </c>
      <c r="C31" s="149">
        <v>19</v>
      </c>
      <c r="D31" s="149" t="s">
        <v>843</v>
      </c>
      <c r="E31" s="149">
        <v>1905</v>
      </c>
      <c r="F31" s="149" t="s">
        <v>856</v>
      </c>
      <c r="G31" s="150">
        <v>2024730010048</v>
      </c>
      <c r="H31" s="149" t="s">
        <v>857</v>
      </c>
      <c r="I31" s="1166"/>
      <c r="J31" s="1166"/>
      <c r="K31" s="1166"/>
      <c r="L31" s="149" t="s">
        <v>850</v>
      </c>
      <c r="M31" s="149" t="s">
        <v>47</v>
      </c>
      <c r="N31" s="1166"/>
      <c r="O31" s="1172"/>
      <c r="P31" s="850"/>
      <c r="Q31" s="853"/>
      <c r="R31" s="850"/>
      <c r="S31" s="847">
        <v>987957418</v>
      </c>
      <c r="T31" s="850"/>
      <c r="U31" s="850"/>
      <c r="V31" s="850"/>
      <c r="W31" s="850"/>
      <c r="X31" s="850"/>
      <c r="Y31" s="852"/>
      <c r="Z31" s="852"/>
      <c r="AA31" s="852"/>
      <c r="AB31" s="852"/>
      <c r="AC31" s="1172"/>
      <c r="AD31" s="718"/>
      <c r="AE31" s="846"/>
      <c r="AF31" s="718"/>
      <c r="AG31" s="847">
        <v>867957417.66666663</v>
      </c>
      <c r="AH31" s="718"/>
      <c r="AI31" s="718"/>
      <c r="AJ31" s="718"/>
      <c r="AK31" s="718"/>
      <c r="AL31" s="718"/>
      <c r="AM31" s="825"/>
      <c r="AN31" s="825"/>
      <c r="AO31" s="825"/>
      <c r="AP31" s="825"/>
      <c r="AQ31" s="1172"/>
      <c r="AR31" s="718"/>
      <c r="AS31" s="846"/>
      <c r="AT31" s="818"/>
      <c r="AU31" s="847">
        <v>635404542.33333325</v>
      </c>
      <c r="AV31" s="718"/>
      <c r="AW31" s="718"/>
      <c r="AX31" s="718"/>
      <c r="AY31" s="718"/>
      <c r="AZ31" s="718"/>
      <c r="BA31" s="825"/>
      <c r="BB31" s="825"/>
      <c r="BC31" s="825"/>
      <c r="BD31" s="869"/>
      <c r="BE31" s="760"/>
    </row>
    <row r="32" spans="2:57" ht="57">
      <c r="B32" s="383" t="s">
        <v>842</v>
      </c>
      <c r="C32" s="149">
        <v>19</v>
      </c>
      <c r="D32" s="149" t="s">
        <v>843</v>
      </c>
      <c r="E32" s="149">
        <v>1905</v>
      </c>
      <c r="F32" s="149" t="s">
        <v>856</v>
      </c>
      <c r="G32" s="150">
        <v>2024730010048</v>
      </c>
      <c r="H32" s="149" t="s">
        <v>857</v>
      </c>
      <c r="I32" s="1166"/>
      <c r="J32" s="1166"/>
      <c r="K32" s="1166"/>
      <c r="L32" s="149" t="s">
        <v>849</v>
      </c>
      <c r="M32" s="149" t="s">
        <v>47</v>
      </c>
      <c r="N32" s="1166"/>
      <c r="O32" s="1172"/>
      <c r="P32" s="850"/>
      <c r="Q32" s="855"/>
      <c r="R32" s="850"/>
      <c r="S32" s="846"/>
      <c r="T32" s="850"/>
      <c r="U32" s="850"/>
      <c r="V32" s="850"/>
      <c r="W32" s="850"/>
      <c r="X32" s="850"/>
      <c r="Y32" s="852"/>
      <c r="Z32" s="852"/>
      <c r="AA32" s="852"/>
      <c r="AB32" s="852"/>
      <c r="AC32" s="1172"/>
      <c r="AD32" s="718"/>
      <c r="AE32" s="718"/>
      <c r="AF32" s="718"/>
      <c r="AG32" s="846"/>
      <c r="AH32" s="718"/>
      <c r="AI32" s="718"/>
      <c r="AJ32" s="718"/>
      <c r="AK32" s="718"/>
      <c r="AL32" s="718"/>
      <c r="AM32" s="825"/>
      <c r="AN32" s="825"/>
      <c r="AO32" s="825"/>
      <c r="AP32" s="825"/>
      <c r="AQ32" s="1172"/>
      <c r="AR32" s="718"/>
      <c r="AS32" s="718"/>
      <c r="AT32" s="718"/>
      <c r="AU32" s="846"/>
      <c r="AV32" s="718"/>
      <c r="AW32" s="718"/>
      <c r="AX32" s="718"/>
      <c r="AY32" s="718"/>
      <c r="AZ32" s="718"/>
      <c r="BA32" s="825"/>
      <c r="BB32" s="825"/>
      <c r="BC32" s="825"/>
      <c r="BD32" s="869"/>
      <c r="BE32" s="760"/>
    </row>
    <row r="33" spans="1:190" ht="57">
      <c r="B33" s="383" t="s">
        <v>842</v>
      </c>
      <c r="C33" s="149">
        <v>19</v>
      </c>
      <c r="D33" s="149" t="s">
        <v>843</v>
      </c>
      <c r="E33" s="149">
        <v>1905</v>
      </c>
      <c r="F33" s="149" t="s">
        <v>856</v>
      </c>
      <c r="G33" s="150">
        <v>2024730010048</v>
      </c>
      <c r="H33" s="149" t="s">
        <v>857</v>
      </c>
      <c r="I33" s="1166">
        <v>1905024</v>
      </c>
      <c r="J33" s="1166" t="s">
        <v>866</v>
      </c>
      <c r="K33" s="1166" t="s">
        <v>867</v>
      </c>
      <c r="L33" s="149" t="s">
        <v>848</v>
      </c>
      <c r="M33" s="149" t="s">
        <v>47</v>
      </c>
      <c r="N33" s="1166">
        <v>6</v>
      </c>
      <c r="O33" s="1172">
        <f>+SUM(P33:AB34)</f>
        <v>2321148311</v>
      </c>
      <c r="P33" s="850"/>
      <c r="Q33" s="853">
        <v>384080000</v>
      </c>
      <c r="R33" s="850"/>
      <c r="S33" s="846"/>
      <c r="T33" s="850"/>
      <c r="U33" s="850"/>
      <c r="V33" s="850"/>
      <c r="W33" s="850"/>
      <c r="X33" s="850"/>
      <c r="Y33" s="852"/>
      <c r="Z33" s="852"/>
      <c r="AA33" s="852"/>
      <c r="AB33" s="852"/>
      <c r="AC33" s="1172">
        <f>+SUM(AD33:AP34)</f>
        <v>2312953611</v>
      </c>
      <c r="AD33" s="718"/>
      <c r="AE33" s="847">
        <v>384080000</v>
      </c>
      <c r="AF33" s="718"/>
      <c r="AG33" s="846"/>
      <c r="AH33" s="718"/>
      <c r="AI33" s="718"/>
      <c r="AJ33" s="718"/>
      <c r="AK33" s="718"/>
      <c r="AL33" s="718"/>
      <c r="AM33" s="825"/>
      <c r="AN33" s="825"/>
      <c r="AO33" s="825"/>
      <c r="AP33" s="825"/>
      <c r="AQ33" s="1172">
        <f>+SUM(AR33:BD34)</f>
        <v>1726696224.0666668</v>
      </c>
      <c r="AR33" s="718"/>
      <c r="AS33" s="847">
        <v>384080000</v>
      </c>
      <c r="AT33" s="718"/>
      <c r="AU33" s="846"/>
      <c r="AV33" s="718"/>
      <c r="AW33" s="718"/>
      <c r="AX33" s="718"/>
      <c r="AY33" s="718"/>
      <c r="AZ33" s="718"/>
      <c r="BA33" s="825"/>
      <c r="BB33" s="825"/>
      <c r="BC33" s="825"/>
      <c r="BD33" s="869"/>
      <c r="BE33" s="760"/>
    </row>
    <row r="34" spans="1:190" ht="70.150000000000006" customHeight="1">
      <c r="B34" s="383" t="s">
        <v>842</v>
      </c>
      <c r="C34" s="149">
        <v>19</v>
      </c>
      <c r="D34" s="149" t="s">
        <v>843</v>
      </c>
      <c r="E34" s="149">
        <v>1905</v>
      </c>
      <c r="F34" s="149" t="s">
        <v>856</v>
      </c>
      <c r="G34" s="150">
        <v>2024730010048</v>
      </c>
      <c r="H34" s="149" t="s">
        <v>857</v>
      </c>
      <c r="I34" s="1166"/>
      <c r="J34" s="1166"/>
      <c r="K34" s="1166"/>
      <c r="L34" s="149" t="s">
        <v>850</v>
      </c>
      <c r="M34" s="149" t="s">
        <v>47</v>
      </c>
      <c r="N34" s="1166"/>
      <c r="O34" s="1172"/>
      <c r="P34" s="850"/>
      <c r="Q34" s="853"/>
      <c r="R34" s="850"/>
      <c r="S34" s="847">
        <v>1937068311</v>
      </c>
      <c r="T34" s="850"/>
      <c r="U34" s="850"/>
      <c r="V34" s="850"/>
      <c r="W34" s="850"/>
      <c r="X34" s="850"/>
      <c r="Y34" s="852"/>
      <c r="Z34" s="852"/>
      <c r="AA34" s="852"/>
      <c r="AB34" s="852"/>
      <c r="AC34" s="1172"/>
      <c r="AD34" s="718"/>
      <c r="AE34" s="846"/>
      <c r="AF34" s="856"/>
      <c r="AG34" s="847">
        <v>1928873611</v>
      </c>
      <c r="AH34" s="718"/>
      <c r="AI34" s="718"/>
      <c r="AJ34" s="718"/>
      <c r="AK34" s="718"/>
      <c r="AL34" s="718"/>
      <c r="AM34" s="825"/>
      <c r="AN34" s="825"/>
      <c r="AO34" s="825"/>
      <c r="AP34" s="825"/>
      <c r="AQ34" s="1172"/>
      <c r="AR34" s="718"/>
      <c r="AS34" s="846"/>
      <c r="AT34" s="718"/>
      <c r="AU34" s="847">
        <v>1342616224.0666668</v>
      </c>
      <c r="AV34" s="718"/>
      <c r="AW34" s="718"/>
      <c r="AX34" s="718"/>
      <c r="AY34" s="718"/>
      <c r="AZ34" s="718"/>
      <c r="BA34" s="825"/>
      <c r="BB34" s="825"/>
      <c r="BC34" s="825"/>
      <c r="BD34" s="869"/>
      <c r="BE34" s="760"/>
    </row>
    <row r="35" spans="1:190" ht="79.900000000000006" customHeight="1">
      <c r="B35" s="383" t="s">
        <v>842</v>
      </c>
      <c r="C35" s="149">
        <v>19</v>
      </c>
      <c r="D35" s="149" t="s">
        <v>843</v>
      </c>
      <c r="E35" s="149">
        <v>1905</v>
      </c>
      <c r="F35" s="149" t="s">
        <v>856</v>
      </c>
      <c r="G35" s="150">
        <v>2024730010048</v>
      </c>
      <c r="H35" s="149" t="s">
        <v>857</v>
      </c>
      <c r="I35" s="1166">
        <v>1905026</v>
      </c>
      <c r="J35" s="1166" t="s">
        <v>868</v>
      </c>
      <c r="K35" s="1166" t="s">
        <v>869</v>
      </c>
      <c r="L35" s="149" t="s">
        <v>848</v>
      </c>
      <c r="M35" s="149" t="s">
        <v>47</v>
      </c>
      <c r="N35" s="1166">
        <v>5</v>
      </c>
      <c r="O35" s="1172">
        <f>+SUM(P35:AB36)</f>
        <v>499555667</v>
      </c>
      <c r="P35" s="850"/>
      <c r="Q35" s="854"/>
      <c r="R35" s="850"/>
      <c r="S35" s="846"/>
      <c r="T35" s="850"/>
      <c r="U35" s="850"/>
      <c r="V35" s="850"/>
      <c r="W35" s="850"/>
      <c r="X35" s="850"/>
      <c r="Y35" s="852"/>
      <c r="Z35" s="852"/>
      <c r="AA35" s="852"/>
      <c r="AB35" s="852"/>
      <c r="AC35" s="1172">
        <f>+SUM(AD35:AP36)</f>
        <v>162420000</v>
      </c>
      <c r="AD35" s="718"/>
      <c r="AE35" s="718"/>
      <c r="AF35" s="718"/>
      <c r="AG35" s="718"/>
      <c r="AH35" s="718"/>
      <c r="AI35" s="718"/>
      <c r="AJ35" s="718"/>
      <c r="AK35" s="718"/>
      <c r="AL35" s="718"/>
      <c r="AM35" s="825"/>
      <c r="AN35" s="825"/>
      <c r="AO35" s="825"/>
      <c r="AP35" s="825"/>
      <c r="AQ35" s="1172">
        <f>+SUM(AR35:BD36)</f>
        <v>162420000</v>
      </c>
      <c r="AR35" s="718"/>
      <c r="AS35" s="846"/>
      <c r="AT35" s="718"/>
      <c r="AU35" s="718"/>
      <c r="AV35" s="718"/>
      <c r="AW35" s="718"/>
      <c r="AX35" s="718"/>
      <c r="AY35" s="718"/>
      <c r="AZ35" s="718"/>
      <c r="BA35" s="825"/>
      <c r="BB35" s="825"/>
      <c r="BC35" s="825"/>
      <c r="BD35" s="869"/>
      <c r="BE35" s="760"/>
    </row>
    <row r="36" spans="1:190" ht="52.9" customHeight="1">
      <c r="B36" s="383" t="s">
        <v>842</v>
      </c>
      <c r="C36" s="149">
        <v>19</v>
      </c>
      <c r="D36" s="149" t="s">
        <v>843</v>
      </c>
      <c r="E36" s="149">
        <v>1905</v>
      </c>
      <c r="F36" s="149" t="s">
        <v>856</v>
      </c>
      <c r="G36" s="150">
        <v>2024730010048</v>
      </c>
      <c r="H36" s="149" t="s">
        <v>857</v>
      </c>
      <c r="I36" s="1166"/>
      <c r="J36" s="1166"/>
      <c r="K36" s="1166"/>
      <c r="L36" s="149" t="s">
        <v>850</v>
      </c>
      <c r="M36" s="149" t="s">
        <v>47</v>
      </c>
      <c r="N36" s="1166"/>
      <c r="O36" s="1172"/>
      <c r="P36" s="850"/>
      <c r="Q36" s="854"/>
      <c r="R36" s="850"/>
      <c r="S36" s="847">
        <v>499555667</v>
      </c>
      <c r="T36" s="850"/>
      <c r="U36" s="850"/>
      <c r="V36" s="850"/>
      <c r="W36" s="850"/>
      <c r="X36" s="850"/>
      <c r="Y36" s="852"/>
      <c r="Z36" s="852"/>
      <c r="AA36" s="852"/>
      <c r="AB36" s="852"/>
      <c r="AC36" s="1172"/>
      <c r="AD36" s="718"/>
      <c r="AE36" s="718"/>
      <c r="AF36" s="718"/>
      <c r="AG36" s="847">
        <v>162420000</v>
      </c>
      <c r="AH36" s="718"/>
      <c r="AI36" s="718"/>
      <c r="AJ36" s="718"/>
      <c r="AK36" s="718"/>
      <c r="AL36" s="718"/>
      <c r="AM36" s="825"/>
      <c r="AN36" s="825"/>
      <c r="AO36" s="825"/>
      <c r="AP36" s="825"/>
      <c r="AQ36" s="1172"/>
      <c r="AR36" s="718"/>
      <c r="AS36" s="844"/>
      <c r="AT36" s="718"/>
      <c r="AU36" s="847">
        <v>162420000</v>
      </c>
      <c r="AV36" s="718"/>
      <c r="AW36" s="718"/>
      <c r="AX36" s="718"/>
      <c r="AY36" s="718"/>
      <c r="AZ36" s="718"/>
      <c r="BA36" s="825"/>
      <c r="BB36" s="825"/>
      <c r="BC36" s="825"/>
      <c r="BD36" s="869"/>
      <c r="BE36" s="760"/>
    </row>
    <row r="37" spans="1:190" s="821" customFormat="1" ht="57">
      <c r="A37" s="116"/>
      <c r="B37" s="383" t="s">
        <v>842</v>
      </c>
      <c r="C37" s="149">
        <v>19</v>
      </c>
      <c r="D37" s="149" t="s">
        <v>843</v>
      </c>
      <c r="E37" s="149">
        <v>1905</v>
      </c>
      <c r="F37" s="149" t="s">
        <v>856</v>
      </c>
      <c r="G37" s="150">
        <v>2024730010048</v>
      </c>
      <c r="H37" s="149" t="s">
        <v>857</v>
      </c>
      <c r="I37" s="1166">
        <v>1905027</v>
      </c>
      <c r="J37" s="1166" t="s">
        <v>870</v>
      </c>
      <c r="K37" s="1166" t="s">
        <v>871</v>
      </c>
      <c r="L37" s="149" t="s">
        <v>848</v>
      </c>
      <c r="M37" s="149" t="s">
        <v>47</v>
      </c>
      <c r="N37" s="1166">
        <v>2</v>
      </c>
      <c r="O37" s="1172">
        <f>+SUM(P37:AB39)</f>
        <v>1019819825</v>
      </c>
      <c r="P37" s="850"/>
      <c r="Q37" s="853">
        <v>110520000</v>
      </c>
      <c r="R37" s="850"/>
      <c r="S37" s="846"/>
      <c r="T37" s="850"/>
      <c r="U37" s="850"/>
      <c r="V37" s="850"/>
      <c r="W37" s="850"/>
      <c r="X37" s="850"/>
      <c r="Y37" s="852"/>
      <c r="Z37" s="852"/>
      <c r="AA37" s="852"/>
      <c r="AB37" s="852"/>
      <c r="AC37" s="1172">
        <f>+SUM(AD37:AP39)</f>
        <v>1019819825</v>
      </c>
      <c r="AD37" s="718"/>
      <c r="AE37" s="846">
        <v>110520000</v>
      </c>
      <c r="AF37" s="850"/>
      <c r="AG37" s="846"/>
      <c r="AH37" s="718"/>
      <c r="AI37" s="718"/>
      <c r="AJ37" s="718"/>
      <c r="AK37" s="718"/>
      <c r="AL37" s="718"/>
      <c r="AM37" s="825"/>
      <c r="AN37" s="825"/>
      <c r="AO37" s="825"/>
      <c r="AP37" s="825"/>
      <c r="AQ37" s="1172">
        <f>+SUM(AR37:BD39)</f>
        <v>788133263</v>
      </c>
      <c r="AR37" s="718"/>
      <c r="AS37" s="847">
        <v>89760000</v>
      </c>
      <c r="AT37" s="718"/>
      <c r="AU37" s="846"/>
      <c r="AV37" s="718"/>
      <c r="AW37" s="718"/>
      <c r="AX37" s="718"/>
      <c r="AY37" s="718"/>
      <c r="AZ37" s="718"/>
      <c r="BA37" s="825"/>
      <c r="BB37" s="825"/>
      <c r="BC37" s="825"/>
      <c r="BD37" s="869"/>
      <c r="BE37" s="760"/>
      <c r="BF37" s="820"/>
      <c r="BG37" s="820"/>
      <c r="BH37" s="820"/>
      <c r="BI37" s="820"/>
      <c r="BJ37" s="820"/>
      <c r="BK37" s="820"/>
      <c r="BL37" s="820"/>
      <c r="BM37" s="820"/>
      <c r="BN37" s="820"/>
      <c r="BO37" s="820"/>
      <c r="BP37" s="820"/>
      <c r="BQ37" s="820"/>
      <c r="BR37" s="820"/>
      <c r="BS37" s="820"/>
      <c r="BT37" s="820"/>
      <c r="BU37" s="820"/>
      <c r="BV37" s="820"/>
      <c r="BW37" s="820"/>
      <c r="BX37" s="820"/>
      <c r="BY37" s="820"/>
      <c r="BZ37" s="820"/>
      <c r="CA37" s="820"/>
      <c r="CB37" s="820"/>
      <c r="CC37" s="820"/>
      <c r="CD37" s="820"/>
      <c r="CE37" s="820"/>
      <c r="CF37" s="820"/>
      <c r="CG37" s="820"/>
      <c r="CH37" s="820"/>
      <c r="CI37" s="820"/>
      <c r="CJ37" s="820"/>
      <c r="CK37" s="820"/>
      <c r="CL37" s="820"/>
      <c r="CM37" s="820"/>
      <c r="CN37" s="820"/>
      <c r="CO37" s="820"/>
      <c r="CP37" s="820"/>
      <c r="CQ37" s="820"/>
      <c r="CR37" s="820"/>
      <c r="CS37" s="820"/>
      <c r="CT37" s="820"/>
      <c r="CU37" s="820"/>
      <c r="CV37" s="820"/>
      <c r="CW37" s="820"/>
      <c r="CX37" s="820"/>
      <c r="CY37" s="820"/>
      <c r="CZ37" s="820"/>
      <c r="DA37" s="820"/>
      <c r="DB37" s="820"/>
      <c r="DC37" s="820"/>
      <c r="DD37" s="820"/>
      <c r="DE37" s="820"/>
      <c r="DF37" s="820"/>
      <c r="DG37" s="820"/>
      <c r="DH37" s="820"/>
      <c r="DI37" s="820"/>
      <c r="DJ37" s="820"/>
      <c r="DK37" s="820"/>
      <c r="DL37" s="820"/>
      <c r="DM37" s="820"/>
      <c r="DN37" s="820"/>
      <c r="DO37" s="820"/>
      <c r="DP37" s="820"/>
      <c r="DQ37" s="820"/>
      <c r="DR37" s="820"/>
      <c r="DS37" s="820"/>
      <c r="DT37" s="820"/>
      <c r="DU37" s="820"/>
      <c r="DV37" s="820"/>
      <c r="DW37" s="820"/>
      <c r="DX37" s="820"/>
      <c r="DY37" s="820"/>
      <c r="DZ37" s="820"/>
      <c r="EA37" s="820"/>
      <c r="EB37" s="820"/>
      <c r="EC37" s="820"/>
      <c r="ED37" s="820"/>
      <c r="EE37" s="820"/>
      <c r="EF37" s="820"/>
      <c r="EG37" s="820"/>
      <c r="EH37" s="820"/>
      <c r="EI37" s="820"/>
      <c r="EJ37" s="820"/>
      <c r="EK37" s="820"/>
      <c r="EL37" s="820"/>
      <c r="EM37" s="820"/>
      <c r="EN37" s="820"/>
      <c r="EO37" s="820"/>
      <c r="EP37" s="820"/>
      <c r="EQ37" s="820"/>
      <c r="ER37" s="820"/>
      <c r="ES37" s="820"/>
      <c r="ET37" s="820"/>
      <c r="EU37" s="820"/>
      <c r="EV37" s="820"/>
      <c r="EW37" s="820"/>
      <c r="EX37" s="820"/>
      <c r="EY37" s="820"/>
      <c r="EZ37" s="820"/>
      <c r="FA37" s="820"/>
      <c r="FB37" s="820"/>
      <c r="FC37" s="820"/>
      <c r="FD37" s="820"/>
      <c r="FE37" s="820"/>
      <c r="FF37" s="820"/>
      <c r="FG37" s="820"/>
      <c r="FH37" s="820"/>
      <c r="FI37" s="820"/>
      <c r="FJ37" s="820"/>
      <c r="FK37" s="820"/>
      <c r="FL37" s="820"/>
      <c r="FM37" s="820"/>
      <c r="FN37" s="820"/>
      <c r="FO37" s="820"/>
      <c r="FP37" s="820"/>
      <c r="FQ37" s="820"/>
      <c r="FR37" s="820"/>
      <c r="FS37" s="820"/>
      <c r="FT37" s="820"/>
      <c r="FU37" s="820"/>
      <c r="FV37" s="820"/>
      <c r="FW37" s="820"/>
      <c r="FX37" s="820"/>
      <c r="FY37" s="820"/>
      <c r="FZ37" s="820"/>
      <c r="GA37" s="820"/>
      <c r="GB37" s="820"/>
      <c r="GC37" s="820"/>
      <c r="GD37" s="820"/>
      <c r="GE37" s="820"/>
      <c r="GF37" s="820"/>
      <c r="GG37" s="820"/>
      <c r="GH37" s="820"/>
    </row>
    <row r="38" spans="1:190" s="821" customFormat="1" ht="57">
      <c r="A38" s="116"/>
      <c r="B38" s="383" t="s">
        <v>842</v>
      </c>
      <c r="C38" s="149">
        <v>19</v>
      </c>
      <c r="D38" s="149" t="s">
        <v>843</v>
      </c>
      <c r="E38" s="149">
        <v>1905</v>
      </c>
      <c r="F38" s="149" t="s">
        <v>856</v>
      </c>
      <c r="G38" s="150">
        <v>2024730010048</v>
      </c>
      <c r="H38" s="149" t="s">
        <v>857</v>
      </c>
      <c r="I38" s="1166"/>
      <c r="J38" s="1166"/>
      <c r="K38" s="1166"/>
      <c r="L38" s="149" t="s">
        <v>849</v>
      </c>
      <c r="M38" s="149" t="s">
        <v>47</v>
      </c>
      <c r="N38" s="1166"/>
      <c r="O38" s="1172"/>
      <c r="P38" s="850"/>
      <c r="Q38" s="853"/>
      <c r="R38" s="850"/>
      <c r="S38" s="846">
        <v>909299825</v>
      </c>
      <c r="T38" s="850"/>
      <c r="U38" s="850"/>
      <c r="V38" s="850"/>
      <c r="W38" s="850"/>
      <c r="X38" s="850"/>
      <c r="Y38" s="852"/>
      <c r="Z38" s="852"/>
      <c r="AA38" s="852"/>
      <c r="AB38" s="852"/>
      <c r="AC38" s="1172"/>
      <c r="AD38" s="718"/>
      <c r="AE38" s="846"/>
      <c r="AF38" s="850"/>
      <c r="AG38" s="846">
        <v>909299825</v>
      </c>
      <c r="AH38" s="718"/>
      <c r="AI38" s="718"/>
      <c r="AJ38" s="718"/>
      <c r="AK38" s="718"/>
      <c r="AL38" s="718"/>
      <c r="AM38" s="825"/>
      <c r="AN38" s="825"/>
      <c r="AO38" s="825"/>
      <c r="AP38" s="825"/>
      <c r="AQ38" s="1172"/>
      <c r="AR38" s="718"/>
      <c r="AS38" s="718"/>
      <c r="AT38" s="718"/>
      <c r="AU38" s="847">
        <v>698373263</v>
      </c>
      <c r="AV38" s="718"/>
      <c r="AW38" s="718"/>
      <c r="AX38" s="718"/>
      <c r="AY38" s="718"/>
      <c r="AZ38" s="718"/>
      <c r="BA38" s="825"/>
      <c r="BB38" s="825"/>
      <c r="BC38" s="825"/>
      <c r="BD38" s="869"/>
      <c r="BE38" s="760"/>
      <c r="BF38" s="820"/>
      <c r="BG38" s="820"/>
      <c r="BH38" s="820"/>
      <c r="BI38" s="820"/>
      <c r="BJ38" s="820"/>
      <c r="BK38" s="820"/>
      <c r="BL38" s="820"/>
      <c r="BM38" s="820"/>
      <c r="BN38" s="820"/>
      <c r="BO38" s="820"/>
      <c r="BP38" s="820"/>
      <c r="BQ38" s="820"/>
      <c r="BR38" s="820"/>
      <c r="BS38" s="820"/>
      <c r="BT38" s="820"/>
      <c r="BU38" s="820"/>
      <c r="BV38" s="820"/>
      <c r="BW38" s="820"/>
      <c r="BX38" s="820"/>
      <c r="BY38" s="820"/>
      <c r="BZ38" s="820"/>
      <c r="CA38" s="820"/>
      <c r="CB38" s="820"/>
      <c r="CC38" s="820"/>
      <c r="CD38" s="820"/>
      <c r="CE38" s="820"/>
      <c r="CF38" s="820"/>
      <c r="CG38" s="820"/>
      <c r="CH38" s="820"/>
      <c r="CI38" s="820"/>
      <c r="CJ38" s="820"/>
      <c r="CK38" s="820"/>
      <c r="CL38" s="820"/>
      <c r="CM38" s="820"/>
      <c r="CN38" s="820"/>
      <c r="CO38" s="820"/>
      <c r="CP38" s="820"/>
      <c r="CQ38" s="820"/>
      <c r="CR38" s="820"/>
      <c r="CS38" s="820"/>
      <c r="CT38" s="820"/>
      <c r="CU38" s="820"/>
      <c r="CV38" s="820"/>
      <c r="CW38" s="820"/>
      <c r="CX38" s="820"/>
      <c r="CY38" s="820"/>
      <c r="CZ38" s="820"/>
      <c r="DA38" s="820"/>
      <c r="DB38" s="820"/>
      <c r="DC38" s="820"/>
      <c r="DD38" s="820"/>
      <c r="DE38" s="820"/>
      <c r="DF38" s="820"/>
      <c r="DG38" s="820"/>
      <c r="DH38" s="820"/>
      <c r="DI38" s="820"/>
      <c r="DJ38" s="820"/>
      <c r="DK38" s="820"/>
      <c r="DL38" s="820"/>
      <c r="DM38" s="820"/>
      <c r="DN38" s="820"/>
      <c r="DO38" s="820"/>
      <c r="DP38" s="820"/>
      <c r="DQ38" s="820"/>
      <c r="DR38" s="820"/>
      <c r="DS38" s="820"/>
      <c r="DT38" s="820"/>
      <c r="DU38" s="820"/>
      <c r="DV38" s="820"/>
      <c r="DW38" s="820"/>
      <c r="DX38" s="820"/>
      <c r="DY38" s="820"/>
      <c r="DZ38" s="820"/>
      <c r="EA38" s="820"/>
      <c r="EB38" s="820"/>
      <c r="EC38" s="820"/>
      <c r="ED38" s="820"/>
      <c r="EE38" s="820"/>
      <c r="EF38" s="820"/>
      <c r="EG38" s="820"/>
      <c r="EH38" s="820"/>
      <c r="EI38" s="820"/>
      <c r="EJ38" s="820"/>
      <c r="EK38" s="820"/>
      <c r="EL38" s="820"/>
      <c r="EM38" s="820"/>
      <c r="EN38" s="820"/>
      <c r="EO38" s="820"/>
      <c r="EP38" s="820"/>
      <c r="EQ38" s="820"/>
      <c r="ER38" s="820"/>
      <c r="ES38" s="820"/>
      <c r="ET38" s="820"/>
      <c r="EU38" s="820"/>
      <c r="EV38" s="820"/>
      <c r="EW38" s="820"/>
      <c r="EX38" s="820"/>
      <c r="EY38" s="820"/>
      <c r="EZ38" s="820"/>
      <c r="FA38" s="820"/>
      <c r="FB38" s="820"/>
      <c r="FC38" s="820"/>
      <c r="FD38" s="820"/>
      <c r="FE38" s="820"/>
      <c r="FF38" s="820"/>
      <c r="FG38" s="820"/>
      <c r="FH38" s="820"/>
      <c r="FI38" s="820"/>
      <c r="FJ38" s="820"/>
      <c r="FK38" s="820"/>
      <c r="FL38" s="820"/>
      <c r="FM38" s="820"/>
      <c r="FN38" s="820"/>
      <c r="FO38" s="820"/>
      <c r="FP38" s="820"/>
      <c r="FQ38" s="820"/>
      <c r="FR38" s="820"/>
      <c r="FS38" s="820"/>
      <c r="FT38" s="820"/>
      <c r="FU38" s="820"/>
      <c r="FV38" s="820"/>
      <c r="FW38" s="820"/>
      <c r="FX38" s="820"/>
      <c r="FY38" s="820"/>
      <c r="FZ38" s="820"/>
      <c r="GA38" s="820"/>
      <c r="GB38" s="820"/>
      <c r="GC38" s="820"/>
      <c r="GD38" s="820"/>
      <c r="GE38" s="820"/>
      <c r="GF38" s="820"/>
      <c r="GG38" s="820"/>
      <c r="GH38" s="820"/>
    </row>
    <row r="39" spans="1:190" s="821" customFormat="1" ht="57">
      <c r="A39" s="116"/>
      <c r="B39" s="383" t="s">
        <v>842</v>
      </c>
      <c r="C39" s="149">
        <v>19</v>
      </c>
      <c r="D39" s="149" t="s">
        <v>843</v>
      </c>
      <c r="E39" s="149">
        <v>1905</v>
      </c>
      <c r="F39" s="149" t="s">
        <v>856</v>
      </c>
      <c r="G39" s="150">
        <v>2024730010048</v>
      </c>
      <c r="H39" s="149" t="s">
        <v>857</v>
      </c>
      <c r="I39" s="1166"/>
      <c r="J39" s="1166"/>
      <c r="K39" s="1166"/>
      <c r="L39" s="149" t="s">
        <v>850</v>
      </c>
      <c r="M39" s="149" t="s">
        <v>47</v>
      </c>
      <c r="N39" s="1166"/>
      <c r="O39" s="1172"/>
      <c r="P39" s="850"/>
      <c r="Q39" s="857"/>
      <c r="R39" s="850"/>
      <c r="S39" s="850"/>
      <c r="T39" s="850"/>
      <c r="U39" s="850"/>
      <c r="V39" s="850"/>
      <c r="W39" s="850"/>
      <c r="X39" s="850"/>
      <c r="Y39" s="852"/>
      <c r="Z39" s="852"/>
      <c r="AA39" s="852"/>
      <c r="AB39" s="852"/>
      <c r="AC39" s="1172"/>
      <c r="AD39" s="718"/>
      <c r="AE39" s="850"/>
      <c r="AF39" s="850"/>
      <c r="AG39" s="850"/>
      <c r="AH39" s="718"/>
      <c r="AI39" s="718"/>
      <c r="AJ39" s="718"/>
      <c r="AK39" s="718"/>
      <c r="AL39" s="718"/>
      <c r="AM39" s="825"/>
      <c r="AN39" s="825"/>
      <c r="AO39" s="825"/>
      <c r="AP39" s="825"/>
      <c r="AQ39" s="1172"/>
      <c r="AR39" s="718"/>
      <c r="AS39" s="718"/>
      <c r="AT39" s="718"/>
      <c r="AU39" s="718"/>
      <c r="AV39" s="718"/>
      <c r="AW39" s="718"/>
      <c r="AX39" s="718"/>
      <c r="AY39" s="718"/>
      <c r="AZ39" s="718"/>
      <c r="BA39" s="825"/>
      <c r="BB39" s="825"/>
      <c r="BC39" s="825"/>
      <c r="BD39" s="869"/>
      <c r="BE39" s="760"/>
      <c r="BF39" s="820"/>
      <c r="BG39" s="820"/>
      <c r="BH39" s="820"/>
      <c r="BI39" s="820"/>
      <c r="BJ39" s="820"/>
      <c r="BK39" s="820"/>
      <c r="BL39" s="820"/>
      <c r="BM39" s="820"/>
      <c r="BN39" s="820"/>
      <c r="BO39" s="820"/>
      <c r="BP39" s="820"/>
      <c r="BQ39" s="820"/>
      <c r="BR39" s="820"/>
      <c r="BS39" s="820"/>
      <c r="BT39" s="820"/>
      <c r="BU39" s="820"/>
      <c r="BV39" s="820"/>
      <c r="BW39" s="820"/>
      <c r="BX39" s="820"/>
      <c r="BY39" s="820"/>
      <c r="BZ39" s="820"/>
      <c r="CA39" s="820"/>
      <c r="CB39" s="820"/>
      <c r="CC39" s="820"/>
      <c r="CD39" s="820"/>
      <c r="CE39" s="820"/>
      <c r="CF39" s="820"/>
      <c r="CG39" s="820"/>
      <c r="CH39" s="820"/>
      <c r="CI39" s="820"/>
      <c r="CJ39" s="820"/>
      <c r="CK39" s="820"/>
      <c r="CL39" s="820"/>
      <c r="CM39" s="820"/>
      <c r="CN39" s="820"/>
      <c r="CO39" s="820"/>
      <c r="CP39" s="820"/>
      <c r="CQ39" s="820"/>
      <c r="CR39" s="820"/>
      <c r="CS39" s="820"/>
      <c r="CT39" s="820"/>
      <c r="CU39" s="820"/>
      <c r="CV39" s="820"/>
      <c r="CW39" s="820"/>
      <c r="CX39" s="820"/>
      <c r="CY39" s="820"/>
      <c r="CZ39" s="820"/>
      <c r="DA39" s="820"/>
      <c r="DB39" s="820"/>
      <c r="DC39" s="820"/>
      <c r="DD39" s="820"/>
      <c r="DE39" s="820"/>
      <c r="DF39" s="820"/>
      <c r="DG39" s="820"/>
      <c r="DH39" s="820"/>
      <c r="DI39" s="820"/>
      <c r="DJ39" s="820"/>
      <c r="DK39" s="820"/>
      <c r="DL39" s="820"/>
      <c r="DM39" s="820"/>
      <c r="DN39" s="820"/>
      <c r="DO39" s="820"/>
      <c r="DP39" s="820"/>
      <c r="DQ39" s="820"/>
      <c r="DR39" s="820"/>
      <c r="DS39" s="820"/>
      <c r="DT39" s="820"/>
      <c r="DU39" s="820"/>
      <c r="DV39" s="820"/>
      <c r="DW39" s="820"/>
      <c r="DX39" s="820"/>
      <c r="DY39" s="820"/>
      <c r="DZ39" s="820"/>
      <c r="EA39" s="820"/>
      <c r="EB39" s="820"/>
      <c r="EC39" s="820"/>
      <c r="ED39" s="820"/>
      <c r="EE39" s="820"/>
      <c r="EF39" s="820"/>
      <c r="EG39" s="820"/>
      <c r="EH39" s="820"/>
      <c r="EI39" s="820"/>
      <c r="EJ39" s="820"/>
      <c r="EK39" s="820"/>
      <c r="EL39" s="820"/>
      <c r="EM39" s="820"/>
      <c r="EN39" s="820"/>
      <c r="EO39" s="820"/>
      <c r="EP39" s="820"/>
      <c r="EQ39" s="820"/>
      <c r="ER39" s="820"/>
      <c r="ES39" s="820"/>
      <c r="ET39" s="820"/>
      <c r="EU39" s="820"/>
      <c r="EV39" s="820"/>
      <c r="EW39" s="820"/>
      <c r="EX39" s="820"/>
      <c r="EY39" s="820"/>
      <c r="EZ39" s="820"/>
      <c r="FA39" s="820"/>
      <c r="FB39" s="820"/>
      <c r="FC39" s="820"/>
      <c r="FD39" s="820"/>
      <c r="FE39" s="820"/>
      <c r="FF39" s="820"/>
      <c r="FG39" s="820"/>
      <c r="FH39" s="820"/>
      <c r="FI39" s="820"/>
      <c r="FJ39" s="820"/>
      <c r="FK39" s="820"/>
      <c r="FL39" s="820"/>
      <c r="FM39" s="820"/>
      <c r="FN39" s="820"/>
      <c r="FO39" s="820"/>
      <c r="FP39" s="820"/>
      <c r="FQ39" s="820"/>
      <c r="FR39" s="820"/>
      <c r="FS39" s="820"/>
      <c r="FT39" s="820"/>
      <c r="FU39" s="820"/>
      <c r="FV39" s="820"/>
      <c r="FW39" s="820"/>
      <c r="FX39" s="820"/>
      <c r="FY39" s="820"/>
      <c r="FZ39" s="820"/>
      <c r="GA39" s="820"/>
      <c r="GB39" s="820"/>
      <c r="GC39" s="820"/>
      <c r="GD39" s="820"/>
      <c r="GE39" s="820"/>
      <c r="GF39" s="820"/>
      <c r="GG39" s="820"/>
      <c r="GH39" s="820"/>
    </row>
    <row r="40" spans="1:190" ht="57">
      <c r="B40" s="383" t="s">
        <v>842</v>
      </c>
      <c r="C40" s="149">
        <v>19</v>
      </c>
      <c r="D40" s="149" t="s">
        <v>843</v>
      </c>
      <c r="E40" s="149">
        <v>1905</v>
      </c>
      <c r="F40" s="149" t="s">
        <v>856</v>
      </c>
      <c r="G40" s="150">
        <v>2024730010048</v>
      </c>
      <c r="H40" s="149" t="s">
        <v>857</v>
      </c>
      <c r="I40" s="1166">
        <v>1905031</v>
      </c>
      <c r="J40" s="1166" t="s">
        <v>872</v>
      </c>
      <c r="K40" s="1166" t="s">
        <v>873</v>
      </c>
      <c r="L40" s="149" t="s">
        <v>848</v>
      </c>
      <c r="M40" s="149" t="s">
        <v>47</v>
      </c>
      <c r="N40" s="1166">
        <v>1</v>
      </c>
      <c r="O40" s="1172">
        <f>+SUM(P40:AB41)</f>
        <v>132305800</v>
      </c>
      <c r="P40" s="850"/>
      <c r="Q40" s="851">
        <v>39900000</v>
      </c>
      <c r="R40" s="850"/>
      <c r="S40" s="846"/>
      <c r="T40" s="850"/>
      <c r="U40" s="850"/>
      <c r="V40" s="850"/>
      <c r="W40" s="850"/>
      <c r="X40" s="850"/>
      <c r="Y40" s="852"/>
      <c r="Z40" s="852"/>
      <c r="AA40" s="852"/>
      <c r="AB40" s="852"/>
      <c r="AC40" s="1172">
        <f>+SUM(AD40:AP41)</f>
        <v>126145800</v>
      </c>
      <c r="AD40" s="718"/>
      <c r="AE40" s="847">
        <v>39900000</v>
      </c>
      <c r="AF40" s="718"/>
      <c r="AG40" s="846"/>
      <c r="AH40" s="718"/>
      <c r="AI40" s="718"/>
      <c r="AJ40" s="718"/>
      <c r="AK40" s="718"/>
      <c r="AL40" s="718"/>
      <c r="AM40" s="825"/>
      <c r="AN40" s="825"/>
      <c r="AO40" s="825"/>
      <c r="AP40" s="825"/>
      <c r="AQ40" s="1172">
        <f>+SUM(AR40:BD41)</f>
        <v>114942900</v>
      </c>
      <c r="AR40" s="718"/>
      <c r="AS40" s="847">
        <v>39900000</v>
      </c>
      <c r="AT40" s="718"/>
      <c r="AU40" s="718"/>
      <c r="AV40" s="718"/>
      <c r="AW40" s="718"/>
      <c r="AX40" s="718"/>
      <c r="AY40" s="718"/>
      <c r="AZ40" s="718"/>
      <c r="BA40" s="825"/>
      <c r="BB40" s="825"/>
      <c r="BC40" s="825"/>
      <c r="BD40" s="869"/>
      <c r="BE40" s="760"/>
    </row>
    <row r="41" spans="1:190" ht="57">
      <c r="B41" s="383" t="s">
        <v>842</v>
      </c>
      <c r="C41" s="149">
        <v>19</v>
      </c>
      <c r="D41" s="149" t="s">
        <v>843</v>
      </c>
      <c r="E41" s="149">
        <v>1905</v>
      </c>
      <c r="F41" s="149" t="s">
        <v>856</v>
      </c>
      <c r="G41" s="150">
        <v>2024730010048</v>
      </c>
      <c r="H41" s="149" t="s">
        <v>857</v>
      </c>
      <c r="I41" s="1166"/>
      <c r="J41" s="1166"/>
      <c r="K41" s="1166"/>
      <c r="L41" s="149" t="s">
        <v>850</v>
      </c>
      <c r="M41" s="149" t="s">
        <v>47</v>
      </c>
      <c r="N41" s="1166"/>
      <c r="O41" s="1172"/>
      <c r="P41" s="850"/>
      <c r="Q41" s="853"/>
      <c r="R41" s="850"/>
      <c r="S41" s="847">
        <v>92405800</v>
      </c>
      <c r="T41" s="850"/>
      <c r="U41" s="850"/>
      <c r="V41" s="850"/>
      <c r="W41" s="850"/>
      <c r="X41" s="850"/>
      <c r="Y41" s="852"/>
      <c r="Z41" s="852"/>
      <c r="AA41" s="852"/>
      <c r="AB41" s="852"/>
      <c r="AC41" s="1172"/>
      <c r="AD41" s="818"/>
      <c r="AE41" s="846"/>
      <c r="AF41" s="818"/>
      <c r="AG41" s="847">
        <v>86245800</v>
      </c>
      <c r="AH41" s="818"/>
      <c r="AI41" s="718"/>
      <c r="AJ41" s="718"/>
      <c r="AK41" s="718"/>
      <c r="AL41" s="718"/>
      <c r="AM41" s="825"/>
      <c r="AN41" s="825"/>
      <c r="AO41" s="825"/>
      <c r="AP41" s="825"/>
      <c r="AQ41" s="1172"/>
      <c r="AR41" s="718"/>
      <c r="AS41" s="827"/>
      <c r="AT41" s="827"/>
      <c r="AU41" s="847">
        <v>75042900</v>
      </c>
      <c r="AV41" s="718"/>
      <c r="AW41" s="718"/>
      <c r="AX41" s="718"/>
      <c r="AY41" s="718"/>
      <c r="AZ41" s="718"/>
      <c r="BA41" s="825"/>
      <c r="BB41" s="825"/>
      <c r="BC41" s="825"/>
      <c r="BD41" s="869"/>
      <c r="BE41" s="760"/>
    </row>
    <row r="42" spans="1:190" ht="57">
      <c r="B42" s="383" t="s">
        <v>842</v>
      </c>
      <c r="C42" s="149">
        <v>19</v>
      </c>
      <c r="D42" s="149" t="s">
        <v>843</v>
      </c>
      <c r="E42" s="149">
        <v>1905</v>
      </c>
      <c r="F42" s="149" t="s">
        <v>856</v>
      </c>
      <c r="G42" s="150">
        <v>2024730010048</v>
      </c>
      <c r="H42" s="149" t="s">
        <v>857</v>
      </c>
      <c r="I42" s="1166">
        <v>1905040</v>
      </c>
      <c r="J42" s="1166" t="s">
        <v>874</v>
      </c>
      <c r="K42" s="1166" t="s">
        <v>875</v>
      </c>
      <c r="L42" s="149" t="s">
        <v>848</v>
      </c>
      <c r="M42" s="149" t="s">
        <v>47</v>
      </c>
      <c r="N42" s="1166">
        <v>1050</v>
      </c>
      <c r="O42" s="1172">
        <f>+SUM(P42:AB43)</f>
        <v>291805512</v>
      </c>
      <c r="P42" s="850"/>
      <c r="Q42" s="851">
        <v>291805512</v>
      </c>
      <c r="R42" s="818"/>
      <c r="S42" s="818"/>
      <c r="T42" s="850"/>
      <c r="U42" s="850"/>
      <c r="V42" s="850"/>
      <c r="W42" s="850"/>
      <c r="X42" s="850"/>
      <c r="Y42" s="852"/>
      <c r="Z42" s="852"/>
      <c r="AA42" s="852"/>
      <c r="AB42" s="852"/>
      <c r="AC42" s="1172">
        <f>+SUM(AD42:AP43)</f>
        <v>291805512</v>
      </c>
      <c r="AD42" s="818"/>
      <c r="AE42" s="847">
        <v>291805512</v>
      </c>
      <c r="AF42" s="818"/>
      <c r="AG42" s="818"/>
      <c r="AH42" s="818"/>
      <c r="AI42" s="718"/>
      <c r="AJ42" s="718"/>
      <c r="AK42" s="718"/>
      <c r="AL42" s="718"/>
      <c r="AM42" s="825"/>
      <c r="AN42" s="825"/>
      <c r="AO42" s="825"/>
      <c r="AP42" s="825"/>
      <c r="AQ42" s="1172">
        <f>+SUM(AR42:BD43)</f>
        <v>248133912</v>
      </c>
      <c r="AR42" s="818"/>
      <c r="AS42" s="847">
        <v>248133912</v>
      </c>
      <c r="AT42" s="818"/>
      <c r="AU42" s="818"/>
      <c r="AV42" s="718"/>
      <c r="AW42" s="718"/>
      <c r="AX42" s="718"/>
      <c r="AY42" s="718"/>
      <c r="AZ42" s="718"/>
      <c r="BA42" s="825"/>
      <c r="BB42" s="825"/>
      <c r="BC42" s="825"/>
      <c r="BD42" s="869"/>
      <c r="BE42" s="760"/>
    </row>
    <row r="43" spans="1:190" ht="57">
      <c r="B43" s="383" t="s">
        <v>842</v>
      </c>
      <c r="C43" s="149">
        <v>19</v>
      </c>
      <c r="D43" s="149" t="s">
        <v>843</v>
      </c>
      <c r="E43" s="149">
        <v>1905</v>
      </c>
      <c r="F43" s="149" t="s">
        <v>856</v>
      </c>
      <c r="G43" s="150">
        <v>2024730010048</v>
      </c>
      <c r="H43" s="149" t="s">
        <v>857</v>
      </c>
      <c r="I43" s="1166"/>
      <c r="J43" s="1166"/>
      <c r="K43" s="1166"/>
      <c r="L43" s="149" t="s">
        <v>850</v>
      </c>
      <c r="M43" s="149" t="s">
        <v>47</v>
      </c>
      <c r="N43" s="1166"/>
      <c r="O43" s="1172"/>
      <c r="P43" s="850"/>
      <c r="Q43" s="855"/>
      <c r="R43" s="818"/>
      <c r="S43" s="846"/>
      <c r="T43" s="850"/>
      <c r="U43" s="850"/>
      <c r="V43" s="850"/>
      <c r="W43" s="850"/>
      <c r="X43" s="850"/>
      <c r="Y43" s="852"/>
      <c r="Z43" s="852"/>
      <c r="AA43" s="852"/>
      <c r="AB43" s="852"/>
      <c r="AC43" s="1172"/>
      <c r="AD43" s="818"/>
      <c r="AE43" s="818"/>
      <c r="AF43" s="818"/>
      <c r="AG43" s="846"/>
      <c r="AH43" s="818"/>
      <c r="AI43" s="718"/>
      <c r="AJ43" s="718"/>
      <c r="AK43" s="718"/>
      <c r="AL43" s="718"/>
      <c r="AM43" s="825"/>
      <c r="AN43" s="825"/>
      <c r="AO43" s="825"/>
      <c r="AP43" s="825"/>
      <c r="AQ43" s="1172"/>
      <c r="AR43" s="818"/>
      <c r="AS43" s="818"/>
      <c r="AT43" s="818"/>
      <c r="AU43" s="846"/>
      <c r="AV43" s="718"/>
      <c r="AW43" s="718"/>
      <c r="AX43" s="718"/>
      <c r="AY43" s="718"/>
      <c r="AZ43" s="718"/>
      <c r="BA43" s="825"/>
      <c r="BB43" s="825"/>
      <c r="BC43" s="825"/>
      <c r="BD43" s="869"/>
      <c r="BE43" s="760"/>
    </row>
    <row r="44" spans="1:190" ht="99.75">
      <c r="B44" s="383" t="s">
        <v>842</v>
      </c>
      <c r="C44" s="149">
        <v>19</v>
      </c>
      <c r="D44" s="149" t="s">
        <v>843</v>
      </c>
      <c r="E44" s="149">
        <v>1905</v>
      </c>
      <c r="F44" s="149" t="s">
        <v>856</v>
      </c>
      <c r="G44" s="150">
        <v>2024730010048</v>
      </c>
      <c r="H44" s="149" t="s">
        <v>857</v>
      </c>
      <c r="I44" s="149">
        <v>1905041</v>
      </c>
      <c r="J44" s="149" t="s">
        <v>876</v>
      </c>
      <c r="K44" s="149" t="s">
        <v>877</v>
      </c>
      <c r="L44" s="149" t="s">
        <v>850</v>
      </c>
      <c r="M44" s="149" t="s">
        <v>47</v>
      </c>
      <c r="N44" s="149">
        <v>600</v>
      </c>
      <c r="O44" s="827">
        <f>+SUM(P44:AB44)</f>
        <v>195860000</v>
      </c>
      <c r="P44" s="850"/>
      <c r="Q44" s="851">
        <v>195860000</v>
      </c>
      <c r="R44" s="850"/>
      <c r="S44" s="850"/>
      <c r="T44" s="850"/>
      <c r="U44" s="850"/>
      <c r="V44" s="850"/>
      <c r="W44" s="850"/>
      <c r="X44" s="850"/>
      <c r="Y44" s="852"/>
      <c r="Z44" s="852"/>
      <c r="AA44" s="852"/>
      <c r="AB44" s="852"/>
      <c r="AC44" s="827">
        <f>+SUM(AD44:AP44)</f>
        <v>195860000</v>
      </c>
      <c r="AD44" s="718"/>
      <c r="AE44" s="847">
        <v>195860000</v>
      </c>
      <c r="AF44" s="718"/>
      <c r="AG44" s="718"/>
      <c r="AH44" s="718"/>
      <c r="AI44" s="718"/>
      <c r="AJ44" s="718"/>
      <c r="AK44" s="718"/>
      <c r="AL44" s="718"/>
      <c r="AM44" s="825"/>
      <c r="AN44" s="825"/>
      <c r="AO44" s="825"/>
      <c r="AP44" s="825"/>
      <c r="AQ44" s="827">
        <f>+SUM(AR44:BD44)</f>
        <v>192080000</v>
      </c>
      <c r="AR44" s="718"/>
      <c r="AS44" s="847">
        <v>192080000</v>
      </c>
      <c r="AT44" s="718"/>
      <c r="AU44" s="718"/>
      <c r="AV44" s="718"/>
      <c r="AW44" s="718"/>
      <c r="AX44" s="718"/>
      <c r="AY44" s="718"/>
      <c r="AZ44" s="718"/>
      <c r="BA44" s="825"/>
      <c r="BB44" s="825"/>
      <c r="BC44" s="825"/>
      <c r="BD44" s="869"/>
      <c r="BE44" s="760"/>
    </row>
    <row r="45" spans="1:190" s="823" customFormat="1" ht="48" customHeight="1">
      <c r="A45" s="116"/>
      <c r="B45" s="383" t="s">
        <v>842</v>
      </c>
      <c r="C45" s="149">
        <v>19</v>
      </c>
      <c r="D45" s="149" t="s">
        <v>843</v>
      </c>
      <c r="E45" s="149">
        <v>1905</v>
      </c>
      <c r="F45" s="149" t="s">
        <v>856</v>
      </c>
      <c r="G45" s="150">
        <v>2024730010048</v>
      </c>
      <c r="H45" s="149" t="s">
        <v>857</v>
      </c>
      <c r="I45" s="1166">
        <v>1905050</v>
      </c>
      <c r="J45" s="1166" t="s">
        <v>98</v>
      </c>
      <c r="K45" s="1166" t="s">
        <v>878</v>
      </c>
      <c r="L45" s="149" t="s">
        <v>848</v>
      </c>
      <c r="M45" s="149" t="s">
        <v>47</v>
      </c>
      <c r="N45" s="1166">
        <v>36</v>
      </c>
      <c r="O45" s="1172">
        <f>+SUM(P45:AB46)</f>
        <v>22873511</v>
      </c>
      <c r="P45" s="850"/>
      <c r="Q45" s="853"/>
      <c r="R45" s="850"/>
      <c r="S45" s="846"/>
      <c r="T45" s="850"/>
      <c r="U45" s="850"/>
      <c r="V45" s="850"/>
      <c r="W45" s="850"/>
      <c r="X45" s="850"/>
      <c r="Y45" s="852"/>
      <c r="Z45" s="852"/>
      <c r="AA45" s="852"/>
      <c r="AB45" s="852"/>
      <c r="AC45" s="1172">
        <f>+SUM(AD45:AP46)</f>
        <v>20743333.333333332</v>
      </c>
      <c r="AD45" s="827"/>
      <c r="AE45" s="827"/>
      <c r="AF45" s="827"/>
      <c r="AG45" s="846"/>
      <c r="AH45" s="827"/>
      <c r="AI45" s="827"/>
      <c r="AJ45" s="827"/>
      <c r="AK45" s="827"/>
      <c r="AL45" s="827"/>
      <c r="AM45" s="827"/>
      <c r="AN45" s="827"/>
      <c r="AO45" s="827"/>
      <c r="AP45" s="827"/>
      <c r="AQ45" s="1172">
        <f>+SUM(AR45:BD46)</f>
        <v>20743333.333333332</v>
      </c>
      <c r="AR45" s="718"/>
      <c r="AS45" s="718"/>
      <c r="AT45" s="718"/>
      <c r="AU45" s="846"/>
      <c r="AV45" s="718"/>
      <c r="AW45" s="718"/>
      <c r="AX45" s="718"/>
      <c r="AY45" s="718"/>
      <c r="AZ45" s="718"/>
      <c r="BA45" s="825"/>
      <c r="BB45" s="825"/>
      <c r="BC45" s="825"/>
      <c r="BD45" s="869"/>
      <c r="BE45" s="760"/>
      <c r="BF45" s="822"/>
      <c r="BG45" s="822"/>
      <c r="BH45" s="822"/>
      <c r="BI45" s="822"/>
      <c r="BJ45" s="822"/>
      <c r="BK45" s="822"/>
      <c r="BL45" s="822"/>
      <c r="BM45" s="822"/>
      <c r="BN45" s="822"/>
      <c r="BO45" s="822"/>
      <c r="BP45" s="822"/>
      <c r="BQ45" s="822"/>
      <c r="BR45" s="822"/>
      <c r="BS45" s="822"/>
      <c r="BT45" s="822"/>
      <c r="BU45" s="822"/>
      <c r="BV45" s="822"/>
      <c r="BW45" s="822"/>
      <c r="BX45" s="822"/>
      <c r="BY45" s="822"/>
      <c r="BZ45" s="822"/>
      <c r="CA45" s="822"/>
      <c r="CB45" s="822"/>
      <c r="CC45" s="822"/>
      <c r="CD45" s="822"/>
      <c r="CE45" s="822"/>
      <c r="CF45" s="822"/>
      <c r="CG45" s="822"/>
      <c r="CH45" s="822"/>
      <c r="CI45" s="822"/>
      <c r="CJ45" s="822"/>
      <c r="CK45" s="822"/>
      <c r="CL45" s="822"/>
      <c r="CM45" s="822"/>
      <c r="CN45" s="822"/>
      <c r="CO45" s="822"/>
      <c r="CP45" s="822"/>
      <c r="CQ45" s="822"/>
      <c r="CR45" s="822"/>
      <c r="CS45" s="822"/>
      <c r="CT45" s="822"/>
      <c r="CU45" s="822"/>
      <c r="CV45" s="822"/>
      <c r="CW45" s="822"/>
      <c r="CX45" s="822"/>
      <c r="CY45" s="822"/>
      <c r="CZ45" s="822"/>
      <c r="DA45" s="822"/>
      <c r="DB45" s="822"/>
      <c r="DC45" s="822"/>
      <c r="DD45" s="822"/>
      <c r="DE45" s="822"/>
      <c r="DF45" s="822"/>
      <c r="DG45" s="822"/>
      <c r="DH45" s="822"/>
      <c r="DI45" s="822"/>
      <c r="DJ45" s="822"/>
      <c r="DK45" s="822"/>
      <c r="DL45" s="822"/>
      <c r="DM45" s="822"/>
      <c r="DN45" s="822"/>
      <c r="DO45" s="822"/>
      <c r="DP45" s="822"/>
      <c r="DQ45" s="822"/>
      <c r="DR45" s="822"/>
      <c r="DS45" s="822"/>
      <c r="DT45" s="822"/>
      <c r="DU45" s="822"/>
      <c r="DV45" s="822"/>
      <c r="DW45" s="822"/>
      <c r="DX45" s="822"/>
      <c r="DY45" s="822"/>
      <c r="DZ45" s="822"/>
      <c r="EA45" s="822"/>
      <c r="EB45" s="822"/>
      <c r="EC45" s="822"/>
      <c r="ED45" s="822"/>
      <c r="EE45" s="822"/>
      <c r="EF45" s="822"/>
      <c r="EG45" s="822"/>
      <c r="EH45" s="822"/>
      <c r="EI45" s="822"/>
      <c r="EJ45" s="822"/>
      <c r="EK45" s="822"/>
      <c r="EL45" s="822"/>
      <c r="EM45" s="822"/>
      <c r="EN45" s="822"/>
      <c r="EO45" s="822"/>
      <c r="EP45" s="822"/>
      <c r="EQ45" s="822"/>
      <c r="ER45" s="822"/>
      <c r="ES45" s="822"/>
      <c r="ET45" s="822"/>
      <c r="EU45" s="822"/>
      <c r="EV45" s="822"/>
      <c r="EW45" s="822"/>
      <c r="EX45" s="822"/>
      <c r="EY45" s="822"/>
      <c r="EZ45" s="822"/>
      <c r="FA45" s="822"/>
      <c r="FB45" s="822"/>
      <c r="FC45" s="822"/>
      <c r="FD45" s="822"/>
      <c r="FE45" s="822"/>
      <c r="FF45" s="822"/>
      <c r="FG45" s="822"/>
      <c r="FH45" s="822"/>
      <c r="FI45" s="822"/>
      <c r="FJ45" s="822"/>
      <c r="FK45" s="822"/>
      <c r="FL45" s="822"/>
      <c r="FM45" s="822"/>
      <c r="FN45" s="822"/>
      <c r="FO45" s="822"/>
      <c r="FP45" s="822"/>
      <c r="FQ45" s="822"/>
      <c r="FR45" s="822"/>
      <c r="FS45" s="822"/>
      <c r="FT45" s="822"/>
      <c r="FU45" s="822"/>
      <c r="FV45" s="822"/>
      <c r="FW45" s="822"/>
      <c r="FX45" s="822"/>
      <c r="FY45" s="822"/>
      <c r="FZ45" s="822"/>
      <c r="GA45" s="822"/>
      <c r="GB45" s="822"/>
      <c r="GC45" s="822"/>
      <c r="GD45" s="822"/>
      <c r="GE45" s="822"/>
      <c r="GF45" s="822"/>
      <c r="GG45" s="822"/>
      <c r="GH45" s="822"/>
    </row>
    <row r="46" spans="1:190" s="823" customFormat="1" ht="48" customHeight="1">
      <c r="A46" s="116"/>
      <c r="B46" s="383" t="s">
        <v>842</v>
      </c>
      <c r="C46" s="149">
        <v>19</v>
      </c>
      <c r="D46" s="149" t="s">
        <v>843</v>
      </c>
      <c r="E46" s="149">
        <v>1905</v>
      </c>
      <c r="F46" s="149" t="s">
        <v>856</v>
      </c>
      <c r="G46" s="150">
        <v>2024730010048</v>
      </c>
      <c r="H46" s="149" t="s">
        <v>857</v>
      </c>
      <c r="I46" s="1166"/>
      <c r="J46" s="1166"/>
      <c r="K46" s="1166"/>
      <c r="L46" s="149" t="s">
        <v>850</v>
      </c>
      <c r="M46" s="149" t="s">
        <v>47</v>
      </c>
      <c r="N46" s="1166"/>
      <c r="O46" s="1172"/>
      <c r="P46" s="850"/>
      <c r="Q46" s="857"/>
      <c r="R46" s="850"/>
      <c r="S46" s="488">
        <v>22873511</v>
      </c>
      <c r="T46" s="850"/>
      <c r="U46" s="850"/>
      <c r="V46" s="850"/>
      <c r="W46" s="850"/>
      <c r="X46" s="850"/>
      <c r="Y46" s="852"/>
      <c r="Z46" s="852"/>
      <c r="AA46" s="852"/>
      <c r="AB46" s="852"/>
      <c r="AC46" s="1172"/>
      <c r="AD46" s="827"/>
      <c r="AE46" s="827"/>
      <c r="AF46" s="827"/>
      <c r="AG46" s="847">
        <v>20743333.333333332</v>
      </c>
      <c r="AH46" s="827"/>
      <c r="AI46" s="827"/>
      <c r="AJ46" s="827"/>
      <c r="AK46" s="827"/>
      <c r="AL46" s="827"/>
      <c r="AM46" s="827"/>
      <c r="AN46" s="827"/>
      <c r="AO46" s="827"/>
      <c r="AP46" s="827"/>
      <c r="AQ46" s="1172"/>
      <c r="AR46" s="718"/>
      <c r="AS46" s="718"/>
      <c r="AT46" s="718"/>
      <c r="AU46" s="847">
        <v>20743333.333333332</v>
      </c>
      <c r="AV46" s="718"/>
      <c r="AW46" s="718"/>
      <c r="AX46" s="718"/>
      <c r="AY46" s="718"/>
      <c r="AZ46" s="718"/>
      <c r="BA46" s="825"/>
      <c r="BB46" s="825"/>
      <c r="BC46" s="825"/>
      <c r="BD46" s="869"/>
      <c r="BE46" s="760"/>
      <c r="BF46" s="822"/>
      <c r="BG46" s="822"/>
      <c r="BH46" s="822"/>
      <c r="BI46" s="822"/>
      <c r="BJ46" s="822"/>
      <c r="BK46" s="822"/>
      <c r="BL46" s="822"/>
      <c r="BM46" s="822"/>
      <c r="BN46" s="822"/>
      <c r="BO46" s="822"/>
      <c r="BP46" s="822"/>
      <c r="BQ46" s="822"/>
      <c r="BR46" s="822"/>
      <c r="BS46" s="822"/>
      <c r="BT46" s="822"/>
      <c r="BU46" s="822"/>
      <c r="BV46" s="822"/>
      <c r="BW46" s="822"/>
      <c r="BX46" s="822"/>
      <c r="BY46" s="822"/>
      <c r="BZ46" s="822"/>
      <c r="CA46" s="822"/>
      <c r="CB46" s="822"/>
      <c r="CC46" s="822"/>
      <c r="CD46" s="822"/>
      <c r="CE46" s="822"/>
      <c r="CF46" s="822"/>
      <c r="CG46" s="822"/>
      <c r="CH46" s="822"/>
      <c r="CI46" s="822"/>
      <c r="CJ46" s="822"/>
      <c r="CK46" s="822"/>
      <c r="CL46" s="822"/>
      <c r="CM46" s="822"/>
      <c r="CN46" s="822"/>
      <c r="CO46" s="822"/>
      <c r="CP46" s="822"/>
      <c r="CQ46" s="822"/>
      <c r="CR46" s="822"/>
      <c r="CS46" s="822"/>
      <c r="CT46" s="822"/>
      <c r="CU46" s="822"/>
      <c r="CV46" s="822"/>
      <c r="CW46" s="822"/>
      <c r="CX46" s="822"/>
      <c r="CY46" s="822"/>
      <c r="CZ46" s="822"/>
      <c r="DA46" s="822"/>
      <c r="DB46" s="822"/>
      <c r="DC46" s="822"/>
      <c r="DD46" s="822"/>
      <c r="DE46" s="822"/>
      <c r="DF46" s="822"/>
      <c r="DG46" s="822"/>
      <c r="DH46" s="822"/>
      <c r="DI46" s="822"/>
      <c r="DJ46" s="822"/>
      <c r="DK46" s="822"/>
      <c r="DL46" s="822"/>
      <c r="DM46" s="822"/>
      <c r="DN46" s="822"/>
      <c r="DO46" s="822"/>
      <c r="DP46" s="822"/>
      <c r="DQ46" s="822"/>
      <c r="DR46" s="822"/>
      <c r="DS46" s="822"/>
      <c r="DT46" s="822"/>
      <c r="DU46" s="822"/>
      <c r="DV46" s="822"/>
      <c r="DW46" s="822"/>
      <c r="DX46" s="822"/>
      <c r="DY46" s="822"/>
      <c r="DZ46" s="822"/>
      <c r="EA46" s="822"/>
      <c r="EB46" s="822"/>
      <c r="EC46" s="822"/>
      <c r="ED46" s="822"/>
      <c r="EE46" s="822"/>
      <c r="EF46" s="822"/>
      <c r="EG46" s="822"/>
      <c r="EH46" s="822"/>
      <c r="EI46" s="822"/>
      <c r="EJ46" s="822"/>
      <c r="EK46" s="822"/>
      <c r="EL46" s="822"/>
      <c r="EM46" s="822"/>
      <c r="EN46" s="822"/>
      <c r="EO46" s="822"/>
      <c r="EP46" s="822"/>
      <c r="EQ46" s="822"/>
      <c r="ER46" s="822"/>
      <c r="ES46" s="822"/>
      <c r="ET46" s="822"/>
      <c r="EU46" s="822"/>
      <c r="EV46" s="822"/>
      <c r="EW46" s="822"/>
      <c r="EX46" s="822"/>
      <c r="EY46" s="822"/>
      <c r="EZ46" s="822"/>
      <c r="FA46" s="822"/>
      <c r="FB46" s="822"/>
      <c r="FC46" s="822"/>
      <c r="FD46" s="822"/>
      <c r="FE46" s="822"/>
      <c r="FF46" s="822"/>
      <c r="FG46" s="822"/>
      <c r="FH46" s="822"/>
      <c r="FI46" s="822"/>
      <c r="FJ46" s="822"/>
      <c r="FK46" s="822"/>
      <c r="FL46" s="822"/>
      <c r="FM46" s="822"/>
      <c r="FN46" s="822"/>
      <c r="FO46" s="822"/>
      <c r="FP46" s="822"/>
      <c r="FQ46" s="822"/>
      <c r="FR46" s="822"/>
      <c r="FS46" s="822"/>
      <c r="FT46" s="822"/>
      <c r="FU46" s="822"/>
      <c r="FV46" s="822"/>
      <c r="FW46" s="822"/>
      <c r="FX46" s="822"/>
      <c r="FY46" s="822"/>
      <c r="FZ46" s="822"/>
      <c r="GA46" s="822"/>
      <c r="GB46" s="822"/>
      <c r="GC46" s="822"/>
      <c r="GD46" s="822"/>
      <c r="GE46" s="822"/>
      <c r="GF46" s="822"/>
      <c r="GG46" s="822"/>
      <c r="GH46" s="822"/>
    </row>
    <row r="47" spans="1:190" s="823" customFormat="1" ht="57">
      <c r="A47" s="116"/>
      <c r="B47" s="383" t="s">
        <v>842</v>
      </c>
      <c r="C47" s="149">
        <v>19</v>
      </c>
      <c r="D47" s="149" t="s">
        <v>843</v>
      </c>
      <c r="E47" s="149">
        <v>1905</v>
      </c>
      <c r="F47" s="149" t="s">
        <v>856</v>
      </c>
      <c r="G47" s="150">
        <v>2024730010048</v>
      </c>
      <c r="H47" s="149" t="s">
        <v>857</v>
      </c>
      <c r="I47" s="1166">
        <v>1905050</v>
      </c>
      <c r="J47" s="1166" t="s">
        <v>98</v>
      </c>
      <c r="K47" s="1166" t="s">
        <v>879</v>
      </c>
      <c r="L47" s="149" t="s">
        <v>848</v>
      </c>
      <c r="M47" s="149" t="s">
        <v>47</v>
      </c>
      <c r="N47" s="1166">
        <v>36</v>
      </c>
      <c r="O47" s="1172">
        <f>+SUM(P47:AB48)</f>
        <v>22873511</v>
      </c>
      <c r="P47" s="850"/>
      <c r="Q47" s="857"/>
      <c r="R47" s="850"/>
      <c r="S47" s="850"/>
      <c r="T47" s="850"/>
      <c r="U47" s="850"/>
      <c r="V47" s="850"/>
      <c r="W47" s="850"/>
      <c r="X47" s="850"/>
      <c r="Y47" s="852"/>
      <c r="Z47" s="852"/>
      <c r="AA47" s="852"/>
      <c r="AB47" s="852"/>
      <c r="AC47" s="1172">
        <f>+SUM(AD47:AP48)</f>
        <v>20743333.333333332</v>
      </c>
      <c r="AD47" s="827"/>
      <c r="AE47" s="827"/>
      <c r="AF47" s="827"/>
      <c r="AG47" s="827"/>
      <c r="AH47" s="827"/>
      <c r="AI47" s="827"/>
      <c r="AJ47" s="827"/>
      <c r="AK47" s="827"/>
      <c r="AL47" s="827"/>
      <c r="AM47" s="827"/>
      <c r="AN47" s="827"/>
      <c r="AO47" s="827"/>
      <c r="AP47" s="827"/>
      <c r="AQ47" s="1172">
        <f>+SUM(AR47:BD48)</f>
        <v>20743333.333333332</v>
      </c>
      <c r="AR47" s="718"/>
      <c r="AS47" s="718"/>
      <c r="AT47" s="718"/>
      <c r="AU47" s="718"/>
      <c r="AV47" s="718"/>
      <c r="AW47" s="718"/>
      <c r="AX47" s="718"/>
      <c r="AY47" s="718"/>
      <c r="AZ47" s="718"/>
      <c r="BA47" s="825"/>
      <c r="BB47" s="825"/>
      <c r="BC47" s="825"/>
      <c r="BD47" s="869"/>
      <c r="BE47" s="760"/>
      <c r="BF47" s="822"/>
      <c r="BG47" s="822"/>
      <c r="BH47" s="822"/>
      <c r="BI47" s="822"/>
      <c r="BJ47" s="822"/>
      <c r="BK47" s="822"/>
      <c r="BL47" s="822"/>
      <c r="BM47" s="822"/>
      <c r="BN47" s="822"/>
      <c r="BO47" s="822"/>
      <c r="BP47" s="822"/>
      <c r="BQ47" s="822"/>
      <c r="BR47" s="822"/>
      <c r="BS47" s="822"/>
      <c r="BT47" s="822"/>
      <c r="BU47" s="822"/>
      <c r="BV47" s="822"/>
      <c r="BW47" s="822"/>
      <c r="BX47" s="822"/>
      <c r="BY47" s="822"/>
      <c r="BZ47" s="822"/>
      <c r="CA47" s="822"/>
      <c r="CB47" s="822"/>
      <c r="CC47" s="822"/>
      <c r="CD47" s="822"/>
      <c r="CE47" s="822"/>
      <c r="CF47" s="822"/>
      <c r="CG47" s="822"/>
      <c r="CH47" s="822"/>
      <c r="CI47" s="822"/>
      <c r="CJ47" s="822"/>
      <c r="CK47" s="822"/>
      <c r="CL47" s="822"/>
      <c r="CM47" s="822"/>
      <c r="CN47" s="822"/>
      <c r="CO47" s="822"/>
      <c r="CP47" s="822"/>
      <c r="CQ47" s="822"/>
      <c r="CR47" s="822"/>
      <c r="CS47" s="822"/>
      <c r="CT47" s="822"/>
      <c r="CU47" s="822"/>
      <c r="CV47" s="822"/>
      <c r="CW47" s="822"/>
      <c r="CX47" s="822"/>
      <c r="CY47" s="822"/>
      <c r="CZ47" s="822"/>
      <c r="DA47" s="822"/>
      <c r="DB47" s="822"/>
      <c r="DC47" s="822"/>
      <c r="DD47" s="822"/>
      <c r="DE47" s="822"/>
      <c r="DF47" s="822"/>
      <c r="DG47" s="822"/>
      <c r="DH47" s="822"/>
      <c r="DI47" s="822"/>
      <c r="DJ47" s="822"/>
      <c r="DK47" s="822"/>
      <c r="DL47" s="822"/>
      <c r="DM47" s="822"/>
      <c r="DN47" s="822"/>
      <c r="DO47" s="822"/>
      <c r="DP47" s="822"/>
      <c r="DQ47" s="822"/>
      <c r="DR47" s="822"/>
      <c r="DS47" s="822"/>
      <c r="DT47" s="822"/>
      <c r="DU47" s="822"/>
      <c r="DV47" s="822"/>
      <c r="DW47" s="822"/>
      <c r="DX47" s="822"/>
      <c r="DY47" s="822"/>
      <c r="DZ47" s="822"/>
      <c r="EA47" s="822"/>
      <c r="EB47" s="822"/>
      <c r="EC47" s="822"/>
      <c r="ED47" s="822"/>
      <c r="EE47" s="822"/>
      <c r="EF47" s="822"/>
      <c r="EG47" s="822"/>
      <c r="EH47" s="822"/>
      <c r="EI47" s="822"/>
      <c r="EJ47" s="822"/>
      <c r="EK47" s="822"/>
      <c r="EL47" s="822"/>
      <c r="EM47" s="822"/>
      <c r="EN47" s="822"/>
      <c r="EO47" s="822"/>
      <c r="EP47" s="822"/>
      <c r="EQ47" s="822"/>
      <c r="ER47" s="822"/>
      <c r="ES47" s="822"/>
      <c r="ET47" s="822"/>
      <c r="EU47" s="822"/>
      <c r="EV47" s="822"/>
      <c r="EW47" s="822"/>
      <c r="EX47" s="822"/>
      <c r="EY47" s="822"/>
      <c r="EZ47" s="822"/>
      <c r="FA47" s="822"/>
      <c r="FB47" s="822"/>
      <c r="FC47" s="822"/>
      <c r="FD47" s="822"/>
      <c r="FE47" s="822"/>
      <c r="FF47" s="822"/>
      <c r="FG47" s="822"/>
      <c r="FH47" s="822"/>
      <c r="FI47" s="822"/>
      <c r="FJ47" s="822"/>
      <c r="FK47" s="822"/>
      <c r="FL47" s="822"/>
      <c r="FM47" s="822"/>
      <c r="FN47" s="822"/>
      <c r="FO47" s="822"/>
      <c r="FP47" s="822"/>
      <c r="FQ47" s="822"/>
      <c r="FR47" s="822"/>
      <c r="FS47" s="822"/>
      <c r="FT47" s="822"/>
      <c r="FU47" s="822"/>
      <c r="FV47" s="822"/>
      <c r="FW47" s="822"/>
      <c r="FX47" s="822"/>
      <c r="FY47" s="822"/>
      <c r="FZ47" s="822"/>
      <c r="GA47" s="822"/>
      <c r="GB47" s="822"/>
      <c r="GC47" s="822"/>
      <c r="GD47" s="822"/>
      <c r="GE47" s="822"/>
      <c r="GF47" s="822"/>
      <c r="GG47" s="822"/>
      <c r="GH47" s="822"/>
    </row>
    <row r="48" spans="1:190" s="823" customFormat="1" ht="57">
      <c r="A48" s="116"/>
      <c r="B48" s="383" t="s">
        <v>842</v>
      </c>
      <c r="C48" s="149">
        <v>19</v>
      </c>
      <c r="D48" s="149" t="s">
        <v>843</v>
      </c>
      <c r="E48" s="149">
        <v>1905</v>
      </c>
      <c r="F48" s="149" t="s">
        <v>856</v>
      </c>
      <c r="G48" s="150">
        <v>2024730010048</v>
      </c>
      <c r="H48" s="149" t="s">
        <v>857</v>
      </c>
      <c r="I48" s="1166"/>
      <c r="J48" s="1166"/>
      <c r="K48" s="1166"/>
      <c r="L48" s="149" t="s">
        <v>850</v>
      </c>
      <c r="M48" s="149" t="s">
        <v>47</v>
      </c>
      <c r="N48" s="1166"/>
      <c r="O48" s="1172"/>
      <c r="P48" s="850"/>
      <c r="Q48" s="857"/>
      <c r="R48" s="850"/>
      <c r="S48" s="488">
        <v>22873511</v>
      </c>
      <c r="T48" s="850"/>
      <c r="U48" s="850"/>
      <c r="V48" s="850"/>
      <c r="W48" s="850"/>
      <c r="X48" s="850"/>
      <c r="Y48" s="852"/>
      <c r="Z48" s="852"/>
      <c r="AA48" s="852"/>
      <c r="AB48" s="852"/>
      <c r="AC48" s="1172"/>
      <c r="AD48" s="827"/>
      <c r="AE48" s="827"/>
      <c r="AF48" s="827"/>
      <c r="AG48" s="847">
        <v>20743333.333333332</v>
      </c>
      <c r="AH48" s="827"/>
      <c r="AI48" s="827"/>
      <c r="AJ48" s="827"/>
      <c r="AK48" s="827"/>
      <c r="AL48" s="827"/>
      <c r="AM48" s="827"/>
      <c r="AN48" s="827"/>
      <c r="AO48" s="827"/>
      <c r="AP48" s="827"/>
      <c r="AQ48" s="1172"/>
      <c r="AR48" s="718"/>
      <c r="AS48" s="718"/>
      <c r="AT48" s="718"/>
      <c r="AU48" s="847">
        <v>20743333.333333332</v>
      </c>
      <c r="AV48" s="718"/>
      <c r="AW48" s="718"/>
      <c r="AX48" s="718"/>
      <c r="AY48" s="718"/>
      <c r="AZ48" s="718"/>
      <c r="BA48" s="825"/>
      <c r="BB48" s="825"/>
      <c r="BC48" s="825"/>
      <c r="BD48" s="869"/>
      <c r="BE48" s="760"/>
      <c r="BF48" s="822"/>
      <c r="BG48" s="822"/>
      <c r="BH48" s="822"/>
      <c r="BI48" s="822"/>
      <c r="BJ48" s="822"/>
      <c r="BK48" s="822"/>
      <c r="BL48" s="822"/>
      <c r="BM48" s="822"/>
      <c r="BN48" s="822"/>
      <c r="BO48" s="822"/>
      <c r="BP48" s="822"/>
      <c r="BQ48" s="822"/>
      <c r="BR48" s="822"/>
      <c r="BS48" s="822"/>
      <c r="BT48" s="822"/>
      <c r="BU48" s="822"/>
      <c r="BV48" s="822"/>
      <c r="BW48" s="822"/>
      <c r="BX48" s="822"/>
      <c r="BY48" s="822"/>
      <c r="BZ48" s="822"/>
      <c r="CA48" s="822"/>
      <c r="CB48" s="822"/>
      <c r="CC48" s="822"/>
      <c r="CD48" s="822"/>
      <c r="CE48" s="822"/>
      <c r="CF48" s="822"/>
      <c r="CG48" s="822"/>
      <c r="CH48" s="822"/>
      <c r="CI48" s="822"/>
      <c r="CJ48" s="822"/>
      <c r="CK48" s="822"/>
      <c r="CL48" s="822"/>
      <c r="CM48" s="822"/>
      <c r="CN48" s="822"/>
      <c r="CO48" s="822"/>
      <c r="CP48" s="822"/>
      <c r="CQ48" s="822"/>
      <c r="CR48" s="822"/>
      <c r="CS48" s="822"/>
      <c r="CT48" s="822"/>
      <c r="CU48" s="822"/>
      <c r="CV48" s="822"/>
      <c r="CW48" s="822"/>
      <c r="CX48" s="822"/>
      <c r="CY48" s="822"/>
      <c r="CZ48" s="822"/>
      <c r="DA48" s="822"/>
      <c r="DB48" s="822"/>
      <c r="DC48" s="822"/>
      <c r="DD48" s="822"/>
      <c r="DE48" s="822"/>
      <c r="DF48" s="822"/>
      <c r="DG48" s="822"/>
      <c r="DH48" s="822"/>
      <c r="DI48" s="822"/>
      <c r="DJ48" s="822"/>
      <c r="DK48" s="822"/>
      <c r="DL48" s="822"/>
      <c r="DM48" s="822"/>
      <c r="DN48" s="822"/>
      <c r="DO48" s="822"/>
      <c r="DP48" s="822"/>
      <c r="DQ48" s="822"/>
      <c r="DR48" s="822"/>
      <c r="DS48" s="822"/>
      <c r="DT48" s="822"/>
      <c r="DU48" s="822"/>
      <c r="DV48" s="822"/>
      <c r="DW48" s="822"/>
      <c r="DX48" s="822"/>
      <c r="DY48" s="822"/>
      <c r="DZ48" s="822"/>
      <c r="EA48" s="822"/>
      <c r="EB48" s="822"/>
      <c r="EC48" s="822"/>
      <c r="ED48" s="822"/>
      <c r="EE48" s="822"/>
      <c r="EF48" s="822"/>
      <c r="EG48" s="822"/>
      <c r="EH48" s="822"/>
      <c r="EI48" s="822"/>
      <c r="EJ48" s="822"/>
      <c r="EK48" s="822"/>
      <c r="EL48" s="822"/>
      <c r="EM48" s="822"/>
      <c r="EN48" s="822"/>
      <c r="EO48" s="822"/>
      <c r="EP48" s="822"/>
      <c r="EQ48" s="822"/>
      <c r="ER48" s="822"/>
      <c r="ES48" s="822"/>
      <c r="ET48" s="822"/>
      <c r="EU48" s="822"/>
      <c r="EV48" s="822"/>
      <c r="EW48" s="822"/>
      <c r="EX48" s="822"/>
      <c r="EY48" s="822"/>
      <c r="EZ48" s="822"/>
      <c r="FA48" s="822"/>
      <c r="FB48" s="822"/>
      <c r="FC48" s="822"/>
      <c r="FD48" s="822"/>
      <c r="FE48" s="822"/>
      <c r="FF48" s="822"/>
      <c r="FG48" s="822"/>
      <c r="FH48" s="822"/>
      <c r="FI48" s="822"/>
      <c r="FJ48" s="822"/>
      <c r="FK48" s="822"/>
      <c r="FL48" s="822"/>
      <c r="FM48" s="822"/>
      <c r="FN48" s="822"/>
      <c r="FO48" s="822"/>
      <c r="FP48" s="822"/>
      <c r="FQ48" s="822"/>
      <c r="FR48" s="822"/>
      <c r="FS48" s="822"/>
      <c r="FT48" s="822"/>
      <c r="FU48" s="822"/>
      <c r="FV48" s="822"/>
      <c r="FW48" s="822"/>
      <c r="FX48" s="822"/>
      <c r="FY48" s="822"/>
      <c r="FZ48" s="822"/>
      <c r="GA48" s="822"/>
      <c r="GB48" s="822"/>
      <c r="GC48" s="822"/>
      <c r="GD48" s="822"/>
      <c r="GE48" s="822"/>
      <c r="GF48" s="822"/>
      <c r="GG48" s="822"/>
      <c r="GH48" s="822"/>
    </row>
    <row r="49" spans="1:190" s="823" customFormat="1" ht="57">
      <c r="A49" s="116"/>
      <c r="B49" s="383" t="s">
        <v>842</v>
      </c>
      <c r="C49" s="149">
        <v>19</v>
      </c>
      <c r="D49" s="149" t="s">
        <v>843</v>
      </c>
      <c r="E49" s="149">
        <v>1905</v>
      </c>
      <c r="F49" s="149" t="s">
        <v>856</v>
      </c>
      <c r="G49" s="150">
        <v>2024730010048</v>
      </c>
      <c r="H49" s="149" t="s">
        <v>857</v>
      </c>
      <c r="I49" s="1166">
        <v>1905050</v>
      </c>
      <c r="J49" s="1166" t="s">
        <v>98</v>
      </c>
      <c r="K49" s="1166" t="s">
        <v>880</v>
      </c>
      <c r="L49" s="149" t="s">
        <v>848</v>
      </c>
      <c r="M49" s="149" t="s">
        <v>47</v>
      </c>
      <c r="N49" s="1166">
        <v>36</v>
      </c>
      <c r="O49" s="1172">
        <f>+SUM(P49:AB50)</f>
        <v>22873511</v>
      </c>
      <c r="P49" s="850"/>
      <c r="Q49" s="857"/>
      <c r="R49" s="850"/>
      <c r="S49" s="850"/>
      <c r="T49" s="850"/>
      <c r="U49" s="850"/>
      <c r="V49" s="850"/>
      <c r="W49" s="850"/>
      <c r="X49" s="850"/>
      <c r="Y49" s="852"/>
      <c r="Z49" s="852"/>
      <c r="AA49" s="852"/>
      <c r="AB49" s="852"/>
      <c r="AC49" s="1172">
        <f>+SUM(AD49:AP50)</f>
        <v>20743333.333333332</v>
      </c>
      <c r="AD49" s="827"/>
      <c r="AE49" s="827"/>
      <c r="AF49" s="827"/>
      <c r="AG49" s="827"/>
      <c r="AH49" s="827"/>
      <c r="AI49" s="827"/>
      <c r="AJ49" s="827"/>
      <c r="AK49" s="827"/>
      <c r="AL49" s="827"/>
      <c r="AM49" s="827"/>
      <c r="AN49" s="827"/>
      <c r="AO49" s="827"/>
      <c r="AP49" s="827"/>
      <c r="AQ49" s="1172">
        <f>+SUM(AR49:BD50)</f>
        <v>20743333.333333332</v>
      </c>
      <c r="AR49" s="718"/>
      <c r="AS49" s="718"/>
      <c r="AT49" s="718"/>
      <c r="AU49" s="718"/>
      <c r="AV49" s="718"/>
      <c r="AW49" s="718"/>
      <c r="AX49" s="718"/>
      <c r="AY49" s="718"/>
      <c r="AZ49" s="718"/>
      <c r="BA49" s="825"/>
      <c r="BB49" s="825"/>
      <c r="BC49" s="825"/>
      <c r="BD49" s="869"/>
      <c r="BE49" s="760"/>
      <c r="BF49" s="822"/>
      <c r="BG49" s="822"/>
      <c r="BH49" s="822"/>
      <c r="BI49" s="822"/>
      <c r="BJ49" s="822"/>
      <c r="BK49" s="822"/>
      <c r="BL49" s="822"/>
      <c r="BM49" s="822"/>
      <c r="BN49" s="822"/>
      <c r="BO49" s="822"/>
      <c r="BP49" s="822"/>
      <c r="BQ49" s="822"/>
      <c r="BR49" s="822"/>
      <c r="BS49" s="822"/>
      <c r="BT49" s="822"/>
      <c r="BU49" s="822"/>
      <c r="BV49" s="822"/>
      <c r="BW49" s="822"/>
      <c r="BX49" s="822"/>
      <c r="BY49" s="822"/>
      <c r="BZ49" s="822"/>
      <c r="CA49" s="822"/>
      <c r="CB49" s="822"/>
      <c r="CC49" s="822"/>
      <c r="CD49" s="822"/>
      <c r="CE49" s="822"/>
      <c r="CF49" s="822"/>
      <c r="CG49" s="822"/>
      <c r="CH49" s="822"/>
      <c r="CI49" s="822"/>
      <c r="CJ49" s="822"/>
      <c r="CK49" s="822"/>
      <c r="CL49" s="822"/>
      <c r="CM49" s="822"/>
      <c r="CN49" s="822"/>
      <c r="CO49" s="822"/>
      <c r="CP49" s="822"/>
      <c r="CQ49" s="822"/>
      <c r="CR49" s="822"/>
      <c r="CS49" s="822"/>
      <c r="CT49" s="822"/>
      <c r="CU49" s="822"/>
      <c r="CV49" s="822"/>
      <c r="CW49" s="822"/>
      <c r="CX49" s="822"/>
      <c r="CY49" s="822"/>
      <c r="CZ49" s="822"/>
      <c r="DA49" s="822"/>
      <c r="DB49" s="822"/>
      <c r="DC49" s="822"/>
      <c r="DD49" s="822"/>
      <c r="DE49" s="822"/>
      <c r="DF49" s="822"/>
      <c r="DG49" s="822"/>
      <c r="DH49" s="822"/>
      <c r="DI49" s="822"/>
      <c r="DJ49" s="822"/>
      <c r="DK49" s="822"/>
      <c r="DL49" s="822"/>
      <c r="DM49" s="822"/>
      <c r="DN49" s="822"/>
      <c r="DO49" s="822"/>
      <c r="DP49" s="822"/>
      <c r="DQ49" s="822"/>
      <c r="DR49" s="822"/>
      <c r="DS49" s="822"/>
      <c r="DT49" s="822"/>
      <c r="DU49" s="822"/>
      <c r="DV49" s="822"/>
      <c r="DW49" s="822"/>
      <c r="DX49" s="822"/>
      <c r="DY49" s="822"/>
      <c r="DZ49" s="822"/>
      <c r="EA49" s="822"/>
      <c r="EB49" s="822"/>
      <c r="EC49" s="822"/>
      <c r="ED49" s="822"/>
      <c r="EE49" s="822"/>
      <c r="EF49" s="822"/>
      <c r="EG49" s="822"/>
      <c r="EH49" s="822"/>
      <c r="EI49" s="822"/>
      <c r="EJ49" s="822"/>
      <c r="EK49" s="822"/>
      <c r="EL49" s="822"/>
      <c r="EM49" s="822"/>
      <c r="EN49" s="822"/>
      <c r="EO49" s="822"/>
      <c r="EP49" s="822"/>
      <c r="EQ49" s="822"/>
      <c r="ER49" s="822"/>
      <c r="ES49" s="822"/>
      <c r="ET49" s="822"/>
      <c r="EU49" s="822"/>
      <c r="EV49" s="822"/>
      <c r="EW49" s="822"/>
      <c r="EX49" s="822"/>
      <c r="EY49" s="822"/>
      <c r="EZ49" s="822"/>
      <c r="FA49" s="822"/>
      <c r="FB49" s="822"/>
      <c r="FC49" s="822"/>
      <c r="FD49" s="822"/>
      <c r="FE49" s="822"/>
      <c r="FF49" s="822"/>
      <c r="FG49" s="822"/>
      <c r="FH49" s="822"/>
      <c r="FI49" s="822"/>
      <c r="FJ49" s="822"/>
      <c r="FK49" s="822"/>
      <c r="FL49" s="822"/>
      <c r="FM49" s="822"/>
      <c r="FN49" s="822"/>
      <c r="FO49" s="822"/>
      <c r="FP49" s="822"/>
      <c r="FQ49" s="822"/>
      <c r="FR49" s="822"/>
      <c r="FS49" s="822"/>
      <c r="FT49" s="822"/>
      <c r="FU49" s="822"/>
      <c r="FV49" s="822"/>
      <c r="FW49" s="822"/>
      <c r="FX49" s="822"/>
      <c r="FY49" s="822"/>
      <c r="FZ49" s="822"/>
      <c r="GA49" s="822"/>
      <c r="GB49" s="822"/>
      <c r="GC49" s="822"/>
      <c r="GD49" s="822"/>
      <c r="GE49" s="822"/>
      <c r="GF49" s="822"/>
      <c r="GG49" s="822"/>
      <c r="GH49" s="822"/>
    </row>
    <row r="50" spans="1:190" s="823" customFormat="1" ht="57">
      <c r="A50" s="116"/>
      <c r="B50" s="383" t="s">
        <v>842</v>
      </c>
      <c r="C50" s="149">
        <v>19</v>
      </c>
      <c r="D50" s="149" t="s">
        <v>843</v>
      </c>
      <c r="E50" s="149">
        <v>1905</v>
      </c>
      <c r="F50" s="149" t="s">
        <v>856</v>
      </c>
      <c r="G50" s="150">
        <v>2024730010048</v>
      </c>
      <c r="H50" s="149" t="s">
        <v>857</v>
      </c>
      <c r="I50" s="1166"/>
      <c r="J50" s="1166"/>
      <c r="K50" s="1166"/>
      <c r="L50" s="149" t="s">
        <v>850</v>
      </c>
      <c r="M50" s="149" t="s">
        <v>47</v>
      </c>
      <c r="N50" s="1166"/>
      <c r="O50" s="1172"/>
      <c r="P50" s="850"/>
      <c r="Q50" s="857"/>
      <c r="R50" s="850"/>
      <c r="S50" s="488">
        <v>22873511</v>
      </c>
      <c r="T50" s="850"/>
      <c r="U50" s="850"/>
      <c r="V50" s="850"/>
      <c r="W50" s="850"/>
      <c r="X50" s="850"/>
      <c r="Y50" s="852"/>
      <c r="Z50" s="852"/>
      <c r="AA50" s="852"/>
      <c r="AB50" s="852"/>
      <c r="AC50" s="1172"/>
      <c r="AD50" s="827"/>
      <c r="AE50" s="827"/>
      <c r="AF50" s="827"/>
      <c r="AG50" s="847">
        <v>20743333.333333332</v>
      </c>
      <c r="AH50" s="827"/>
      <c r="AI50" s="827"/>
      <c r="AJ50" s="827"/>
      <c r="AK50" s="827"/>
      <c r="AL50" s="827"/>
      <c r="AM50" s="827"/>
      <c r="AN50" s="827"/>
      <c r="AO50" s="827"/>
      <c r="AP50" s="827"/>
      <c r="AQ50" s="1172"/>
      <c r="AR50" s="718"/>
      <c r="AS50" s="718"/>
      <c r="AT50" s="718"/>
      <c r="AU50" s="847">
        <v>20743333.333333332</v>
      </c>
      <c r="AV50" s="718"/>
      <c r="AW50" s="718"/>
      <c r="AX50" s="718"/>
      <c r="AY50" s="718"/>
      <c r="AZ50" s="718"/>
      <c r="BA50" s="825"/>
      <c r="BB50" s="825"/>
      <c r="BC50" s="825"/>
      <c r="BD50" s="869"/>
      <c r="BE50" s="760"/>
      <c r="BF50" s="822"/>
      <c r="BG50" s="822"/>
      <c r="BH50" s="822"/>
      <c r="BI50" s="822"/>
      <c r="BJ50" s="822"/>
      <c r="BK50" s="822"/>
      <c r="BL50" s="822"/>
      <c r="BM50" s="822"/>
      <c r="BN50" s="822"/>
      <c r="BO50" s="822"/>
      <c r="BP50" s="822"/>
      <c r="BQ50" s="822"/>
      <c r="BR50" s="822"/>
      <c r="BS50" s="822"/>
      <c r="BT50" s="822"/>
      <c r="BU50" s="822"/>
      <c r="BV50" s="822"/>
      <c r="BW50" s="822"/>
      <c r="BX50" s="822"/>
      <c r="BY50" s="822"/>
      <c r="BZ50" s="822"/>
      <c r="CA50" s="822"/>
      <c r="CB50" s="822"/>
      <c r="CC50" s="822"/>
      <c r="CD50" s="822"/>
      <c r="CE50" s="822"/>
      <c r="CF50" s="822"/>
      <c r="CG50" s="822"/>
      <c r="CH50" s="822"/>
      <c r="CI50" s="822"/>
      <c r="CJ50" s="822"/>
      <c r="CK50" s="822"/>
      <c r="CL50" s="822"/>
      <c r="CM50" s="822"/>
      <c r="CN50" s="822"/>
      <c r="CO50" s="822"/>
      <c r="CP50" s="822"/>
      <c r="CQ50" s="822"/>
      <c r="CR50" s="822"/>
      <c r="CS50" s="822"/>
      <c r="CT50" s="822"/>
      <c r="CU50" s="822"/>
      <c r="CV50" s="822"/>
      <c r="CW50" s="822"/>
      <c r="CX50" s="822"/>
      <c r="CY50" s="822"/>
      <c r="CZ50" s="822"/>
      <c r="DA50" s="822"/>
      <c r="DB50" s="822"/>
      <c r="DC50" s="822"/>
      <c r="DD50" s="822"/>
      <c r="DE50" s="822"/>
      <c r="DF50" s="822"/>
      <c r="DG50" s="822"/>
      <c r="DH50" s="822"/>
      <c r="DI50" s="822"/>
      <c r="DJ50" s="822"/>
      <c r="DK50" s="822"/>
      <c r="DL50" s="822"/>
      <c r="DM50" s="822"/>
      <c r="DN50" s="822"/>
      <c r="DO50" s="822"/>
      <c r="DP50" s="822"/>
      <c r="DQ50" s="822"/>
      <c r="DR50" s="822"/>
      <c r="DS50" s="822"/>
      <c r="DT50" s="822"/>
      <c r="DU50" s="822"/>
      <c r="DV50" s="822"/>
      <c r="DW50" s="822"/>
      <c r="DX50" s="822"/>
      <c r="DY50" s="822"/>
      <c r="DZ50" s="822"/>
      <c r="EA50" s="822"/>
      <c r="EB50" s="822"/>
      <c r="EC50" s="822"/>
      <c r="ED50" s="822"/>
      <c r="EE50" s="822"/>
      <c r="EF50" s="822"/>
      <c r="EG50" s="822"/>
      <c r="EH50" s="822"/>
      <c r="EI50" s="822"/>
      <c r="EJ50" s="822"/>
      <c r="EK50" s="822"/>
      <c r="EL50" s="822"/>
      <c r="EM50" s="822"/>
      <c r="EN50" s="822"/>
      <c r="EO50" s="822"/>
      <c r="EP50" s="822"/>
      <c r="EQ50" s="822"/>
      <c r="ER50" s="822"/>
      <c r="ES50" s="822"/>
      <c r="ET50" s="822"/>
      <c r="EU50" s="822"/>
      <c r="EV50" s="822"/>
      <c r="EW50" s="822"/>
      <c r="EX50" s="822"/>
      <c r="EY50" s="822"/>
      <c r="EZ50" s="822"/>
      <c r="FA50" s="822"/>
      <c r="FB50" s="822"/>
      <c r="FC50" s="822"/>
      <c r="FD50" s="822"/>
      <c r="FE50" s="822"/>
      <c r="FF50" s="822"/>
      <c r="FG50" s="822"/>
      <c r="FH50" s="822"/>
      <c r="FI50" s="822"/>
      <c r="FJ50" s="822"/>
      <c r="FK50" s="822"/>
      <c r="FL50" s="822"/>
      <c r="FM50" s="822"/>
      <c r="FN50" s="822"/>
      <c r="FO50" s="822"/>
      <c r="FP50" s="822"/>
      <c r="FQ50" s="822"/>
      <c r="FR50" s="822"/>
      <c r="FS50" s="822"/>
      <c r="FT50" s="822"/>
      <c r="FU50" s="822"/>
      <c r="FV50" s="822"/>
      <c r="FW50" s="822"/>
      <c r="FX50" s="822"/>
      <c r="FY50" s="822"/>
      <c r="FZ50" s="822"/>
      <c r="GA50" s="822"/>
      <c r="GB50" s="822"/>
      <c r="GC50" s="822"/>
      <c r="GD50" s="822"/>
      <c r="GE50" s="822"/>
      <c r="GF50" s="822"/>
      <c r="GG50" s="822"/>
      <c r="GH50" s="822"/>
    </row>
    <row r="51" spans="1:190" ht="57">
      <c r="B51" s="383" t="s">
        <v>842</v>
      </c>
      <c r="C51" s="149">
        <v>19</v>
      </c>
      <c r="D51" s="149" t="s">
        <v>843</v>
      </c>
      <c r="E51" s="149">
        <v>1905</v>
      </c>
      <c r="F51" s="149" t="s">
        <v>856</v>
      </c>
      <c r="G51" s="150">
        <v>2024730010048</v>
      </c>
      <c r="H51" s="149" t="s">
        <v>857</v>
      </c>
      <c r="I51" s="1166">
        <v>1905050</v>
      </c>
      <c r="J51" s="1166" t="s">
        <v>98</v>
      </c>
      <c r="K51" s="1166" t="s">
        <v>881</v>
      </c>
      <c r="L51" s="149" t="s">
        <v>848</v>
      </c>
      <c r="M51" s="149" t="s">
        <v>47</v>
      </c>
      <c r="N51" s="1166">
        <v>30</v>
      </c>
      <c r="O51" s="1172">
        <f>+SUM(P51:AB52)</f>
        <v>0</v>
      </c>
      <c r="P51" s="850"/>
      <c r="Q51" s="857"/>
      <c r="R51" s="850"/>
      <c r="S51" s="850"/>
      <c r="T51" s="850"/>
      <c r="U51" s="850"/>
      <c r="V51" s="850"/>
      <c r="W51" s="850"/>
      <c r="X51" s="850"/>
      <c r="Y51" s="852"/>
      <c r="Z51" s="852"/>
      <c r="AA51" s="852"/>
      <c r="AB51" s="852"/>
      <c r="AC51" s="1172">
        <f>+SUM(AD51:AP52)</f>
        <v>0</v>
      </c>
      <c r="AD51" s="827"/>
      <c r="AE51" s="827"/>
      <c r="AF51" s="827"/>
      <c r="AG51" s="827"/>
      <c r="AH51" s="827"/>
      <c r="AI51" s="827"/>
      <c r="AJ51" s="827"/>
      <c r="AK51" s="827"/>
      <c r="AL51" s="827"/>
      <c r="AM51" s="827"/>
      <c r="AN51" s="827"/>
      <c r="AO51" s="827"/>
      <c r="AP51" s="827"/>
      <c r="AQ51" s="1172">
        <f>+SUM(AR51:BD52)</f>
        <v>0</v>
      </c>
      <c r="AR51" s="718"/>
      <c r="AS51" s="718"/>
      <c r="AT51" s="718"/>
      <c r="AU51" s="718"/>
      <c r="AV51" s="718"/>
      <c r="AW51" s="718"/>
      <c r="AX51" s="718"/>
      <c r="AY51" s="718"/>
      <c r="AZ51" s="718"/>
      <c r="BA51" s="825"/>
      <c r="BB51" s="825"/>
      <c r="BC51" s="825"/>
      <c r="BD51" s="869"/>
      <c r="BE51" s="760"/>
    </row>
    <row r="52" spans="1:190" ht="57">
      <c r="B52" s="383" t="s">
        <v>842</v>
      </c>
      <c r="C52" s="149">
        <v>19</v>
      </c>
      <c r="D52" s="149" t="s">
        <v>843</v>
      </c>
      <c r="E52" s="149">
        <v>1905</v>
      </c>
      <c r="F52" s="149" t="s">
        <v>856</v>
      </c>
      <c r="G52" s="150">
        <v>2024730010048</v>
      </c>
      <c r="H52" s="149" t="s">
        <v>857</v>
      </c>
      <c r="I52" s="1166"/>
      <c r="J52" s="1166"/>
      <c r="K52" s="1166"/>
      <c r="L52" s="149" t="s">
        <v>850</v>
      </c>
      <c r="M52" s="149" t="s">
        <v>47</v>
      </c>
      <c r="N52" s="1166"/>
      <c r="O52" s="1172"/>
      <c r="P52" s="850"/>
      <c r="Q52" s="857"/>
      <c r="R52" s="850"/>
      <c r="S52" s="846"/>
      <c r="T52" s="850"/>
      <c r="U52" s="850"/>
      <c r="V52" s="850"/>
      <c r="W52" s="850"/>
      <c r="X52" s="850"/>
      <c r="Y52" s="852"/>
      <c r="Z52" s="852"/>
      <c r="AA52" s="852"/>
      <c r="AB52" s="852"/>
      <c r="AC52" s="1172"/>
      <c r="AD52" s="827"/>
      <c r="AE52" s="827"/>
      <c r="AF52" s="827"/>
      <c r="AG52" s="846"/>
      <c r="AH52" s="827"/>
      <c r="AI52" s="827"/>
      <c r="AJ52" s="827"/>
      <c r="AK52" s="827"/>
      <c r="AL52" s="827"/>
      <c r="AM52" s="827"/>
      <c r="AN52" s="827"/>
      <c r="AO52" s="827"/>
      <c r="AP52" s="827"/>
      <c r="AQ52" s="1172"/>
      <c r="AR52" s="718"/>
      <c r="AS52" s="718"/>
      <c r="AT52" s="718"/>
      <c r="AU52" s="846"/>
      <c r="AV52" s="718"/>
      <c r="AW52" s="718"/>
      <c r="AX52" s="718"/>
      <c r="AY52" s="718"/>
      <c r="AZ52" s="718"/>
      <c r="BA52" s="825"/>
      <c r="BB52" s="825"/>
      <c r="BC52" s="825"/>
      <c r="BD52" s="869"/>
      <c r="BE52" s="760"/>
    </row>
    <row r="53" spans="1:190" ht="57">
      <c r="B53" s="383" t="s">
        <v>842</v>
      </c>
      <c r="C53" s="149">
        <v>19</v>
      </c>
      <c r="D53" s="149" t="s">
        <v>843</v>
      </c>
      <c r="E53" s="149">
        <v>1905</v>
      </c>
      <c r="F53" s="149" t="s">
        <v>856</v>
      </c>
      <c r="G53" s="150">
        <v>2024730010048</v>
      </c>
      <c r="H53" s="149" t="s">
        <v>857</v>
      </c>
      <c r="I53" s="1166">
        <v>1905050</v>
      </c>
      <c r="J53" s="1166" t="s">
        <v>98</v>
      </c>
      <c r="K53" s="1166" t="s">
        <v>882</v>
      </c>
      <c r="L53" s="149" t="s">
        <v>848</v>
      </c>
      <c r="M53" s="149" t="s">
        <v>47</v>
      </c>
      <c r="N53" s="1166">
        <v>36</v>
      </c>
      <c r="O53" s="1172">
        <f>+SUM(P53:AB54)</f>
        <v>102080000</v>
      </c>
      <c r="P53" s="850"/>
      <c r="Q53" s="854"/>
      <c r="R53" s="850"/>
      <c r="S53" s="846"/>
      <c r="T53" s="850"/>
      <c r="U53" s="850"/>
      <c r="V53" s="850"/>
      <c r="W53" s="850"/>
      <c r="X53" s="850"/>
      <c r="Y53" s="852"/>
      <c r="Z53" s="852"/>
      <c r="AA53" s="852"/>
      <c r="AB53" s="852"/>
      <c r="AC53" s="1172">
        <f>+SUM(AD53:AP54)</f>
        <v>30520000</v>
      </c>
      <c r="AD53" s="827"/>
      <c r="AE53" s="296"/>
      <c r="AF53" s="827"/>
      <c r="AG53" s="846"/>
      <c r="AH53" s="827"/>
      <c r="AI53" s="827"/>
      <c r="AJ53" s="827"/>
      <c r="AK53" s="827"/>
      <c r="AL53" s="827"/>
      <c r="AM53" s="827"/>
      <c r="AN53" s="827"/>
      <c r="AO53" s="827"/>
      <c r="AP53" s="827"/>
      <c r="AQ53" s="1172">
        <f>+SUM(AR53:BD54)</f>
        <v>30520000</v>
      </c>
      <c r="AR53" s="718"/>
      <c r="AS53" s="718"/>
      <c r="AT53" s="718"/>
      <c r="AU53" s="718"/>
      <c r="AV53" s="718"/>
      <c r="AW53" s="718"/>
      <c r="AX53" s="718"/>
      <c r="AY53" s="718"/>
      <c r="AZ53" s="718"/>
      <c r="BA53" s="825"/>
      <c r="BB53" s="825"/>
      <c r="BC53" s="825"/>
      <c r="BD53" s="869"/>
      <c r="BE53" s="760"/>
    </row>
    <row r="54" spans="1:190" ht="57">
      <c r="B54" s="383" t="s">
        <v>842</v>
      </c>
      <c r="C54" s="149">
        <v>19</v>
      </c>
      <c r="D54" s="149" t="s">
        <v>843</v>
      </c>
      <c r="E54" s="149">
        <v>1905</v>
      </c>
      <c r="F54" s="149" t="s">
        <v>856</v>
      </c>
      <c r="G54" s="150">
        <v>2024730010048</v>
      </c>
      <c r="H54" s="149" t="s">
        <v>857</v>
      </c>
      <c r="I54" s="1166"/>
      <c r="J54" s="1166"/>
      <c r="K54" s="1166"/>
      <c r="L54" s="149" t="s">
        <v>850</v>
      </c>
      <c r="M54" s="149" t="s">
        <v>47</v>
      </c>
      <c r="N54" s="1166"/>
      <c r="O54" s="1172"/>
      <c r="P54" s="850"/>
      <c r="Q54" s="857"/>
      <c r="R54" s="850"/>
      <c r="S54" s="847">
        <v>102080000</v>
      </c>
      <c r="T54" s="850"/>
      <c r="U54" s="850"/>
      <c r="V54" s="850"/>
      <c r="W54" s="850"/>
      <c r="X54" s="850"/>
      <c r="Y54" s="852"/>
      <c r="Z54" s="852"/>
      <c r="AA54" s="852"/>
      <c r="AB54" s="852"/>
      <c r="AC54" s="1172"/>
      <c r="AD54" s="827"/>
      <c r="AE54" s="827"/>
      <c r="AF54" s="827"/>
      <c r="AG54" s="847">
        <v>30520000</v>
      </c>
      <c r="AH54" s="827"/>
      <c r="AI54" s="827"/>
      <c r="AJ54" s="827"/>
      <c r="AK54" s="827"/>
      <c r="AL54" s="827"/>
      <c r="AM54" s="827"/>
      <c r="AN54" s="827"/>
      <c r="AO54" s="827"/>
      <c r="AP54" s="827"/>
      <c r="AQ54" s="1172"/>
      <c r="AR54" s="718"/>
      <c r="AS54" s="718"/>
      <c r="AT54" s="718"/>
      <c r="AU54" s="847">
        <v>30520000</v>
      </c>
      <c r="AV54" s="718"/>
      <c r="AW54" s="718"/>
      <c r="AX54" s="718"/>
      <c r="AY54" s="718"/>
      <c r="AZ54" s="718"/>
      <c r="BA54" s="825"/>
      <c r="BB54" s="825"/>
      <c r="BC54" s="825"/>
      <c r="BD54" s="869"/>
      <c r="BE54" s="760"/>
    </row>
    <row r="55" spans="1:190" ht="57">
      <c r="B55" s="383" t="s">
        <v>842</v>
      </c>
      <c r="C55" s="149">
        <v>19</v>
      </c>
      <c r="D55" s="149" t="s">
        <v>843</v>
      </c>
      <c r="E55" s="149">
        <v>1905</v>
      </c>
      <c r="F55" s="149" t="s">
        <v>856</v>
      </c>
      <c r="G55" s="150">
        <v>2024730010048</v>
      </c>
      <c r="H55" s="149" t="s">
        <v>857</v>
      </c>
      <c r="I55" s="149">
        <v>1905051</v>
      </c>
      <c r="J55" s="149" t="s">
        <v>754</v>
      </c>
      <c r="K55" s="149" t="s">
        <v>883</v>
      </c>
      <c r="L55" s="149" t="s">
        <v>848</v>
      </c>
      <c r="M55" s="149" t="s">
        <v>47</v>
      </c>
      <c r="N55" s="149">
        <v>1</v>
      </c>
      <c r="O55" s="827">
        <f>+SUM(P55:AB55)</f>
        <v>41580000</v>
      </c>
      <c r="P55" s="850"/>
      <c r="Q55" s="851">
        <v>41580000</v>
      </c>
      <c r="R55" s="850"/>
      <c r="S55" s="850"/>
      <c r="T55" s="850"/>
      <c r="U55" s="850"/>
      <c r="V55" s="850"/>
      <c r="W55" s="850"/>
      <c r="X55" s="850"/>
      <c r="Y55" s="852"/>
      <c r="Z55" s="852"/>
      <c r="AA55" s="852"/>
      <c r="AB55" s="852"/>
      <c r="AC55" s="827">
        <f>+SUM(AD55:AP55)</f>
        <v>41580000</v>
      </c>
      <c r="AD55" s="827"/>
      <c r="AE55" s="847">
        <v>41580000</v>
      </c>
      <c r="AF55" s="827"/>
      <c r="AG55" s="827"/>
      <c r="AH55" s="827"/>
      <c r="AI55" s="827"/>
      <c r="AJ55" s="827"/>
      <c r="AK55" s="827"/>
      <c r="AL55" s="827"/>
      <c r="AM55" s="827"/>
      <c r="AN55" s="827"/>
      <c r="AO55" s="827"/>
      <c r="AP55" s="827"/>
      <c r="AQ55" s="827">
        <f>+SUM(AR55:BD55)</f>
        <v>41580000</v>
      </c>
      <c r="AR55" s="718"/>
      <c r="AS55" s="847">
        <v>41580000</v>
      </c>
      <c r="AT55" s="718"/>
      <c r="AU55" s="718"/>
      <c r="AV55" s="718"/>
      <c r="AW55" s="718"/>
      <c r="AX55" s="718"/>
      <c r="AY55" s="718"/>
      <c r="AZ55" s="718"/>
      <c r="BA55" s="825"/>
      <c r="BB55" s="825"/>
      <c r="BC55" s="825"/>
      <c r="BD55" s="869"/>
      <c r="BE55" s="760"/>
    </row>
    <row r="56" spans="1:190" ht="40.15" customHeight="1">
      <c r="B56" s="383" t="s">
        <v>842</v>
      </c>
      <c r="C56" s="149">
        <v>19</v>
      </c>
      <c r="D56" s="149" t="s">
        <v>843</v>
      </c>
      <c r="E56" s="149">
        <v>1905</v>
      </c>
      <c r="F56" s="149" t="s">
        <v>856</v>
      </c>
      <c r="G56" s="150">
        <v>2024730010048</v>
      </c>
      <c r="H56" s="149" t="s">
        <v>857</v>
      </c>
      <c r="I56" s="1166">
        <v>1905054</v>
      </c>
      <c r="J56" s="1166" t="s">
        <v>884</v>
      </c>
      <c r="K56" s="1166" t="s">
        <v>885</v>
      </c>
      <c r="L56" s="149" t="s">
        <v>850</v>
      </c>
      <c r="M56" s="149" t="s">
        <v>47</v>
      </c>
      <c r="N56" s="1166">
        <v>1</v>
      </c>
      <c r="O56" s="1172">
        <f>+SUM(P56:AB57)</f>
        <v>12600000</v>
      </c>
      <c r="P56" s="850"/>
      <c r="Q56" s="854"/>
      <c r="R56" s="850"/>
      <c r="S56" s="846">
        <v>12600000</v>
      </c>
      <c r="T56" s="850"/>
      <c r="U56" s="850"/>
      <c r="V56" s="850"/>
      <c r="W56" s="850"/>
      <c r="X56" s="850"/>
      <c r="Y56" s="852"/>
      <c r="Z56" s="852"/>
      <c r="AA56" s="852"/>
      <c r="AB56" s="852"/>
      <c r="AC56" s="1172">
        <f>+SUM(AD56:AP57)</f>
        <v>0</v>
      </c>
      <c r="AD56" s="827"/>
      <c r="AE56" s="827"/>
      <c r="AF56" s="827"/>
      <c r="AG56" s="827"/>
      <c r="AH56" s="827"/>
      <c r="AI56" s="827"/>
      <c r="AJ56" s="827"/>
      <c r="AK56" s="827"/>
      <c r="AL56" s="827"/>
      <c r="AM56" s="827"/>
      <c r="AN56" s="827"/>
      <c r="AO56" s="827"/>
      <c r="AP56" s="827"/>
      <c r="AQ56" s="1172">
        <f>+SUM(AR56:BD57)</f>
        <v>0</v>
      </c>
      <c r="AR56" s="718"/>
      <c r="AS56" s="718"/>
      <c r="AT56" s="718"/>
      <c r="AU56" s="718"/>
      <c r="AV56" s="718"/>
      <c r="AW56" s="718"/>
      <c r="AX56" s="718"/>
      <c r="AY56" s="718"/>
      <c r="AZ56" s="718"/>
      <c r="BA56" s="825"/>
      <c r="BB56" s="825"/>
      <c r="BC56" s="825"/>
      <c r="BD56" s="869"/>
      <c r="BE56" s="760"/>
    </row>
    <row r="57" spans="1:190" ht="40.15" customHeight="1">
      <c r="B57" s="383" t="s">
        <v>842</v>
      </c>
      <c r="C57" s="149">
        <v>19</v>
      </c>
      <c r="D57" s="149" t="s">
        <v>843</v>
      </c>
      <c r="E57" s="149">
        <v>1905</v>
      </c>
      <c r="F57" s="149" t="s">
        <v>856</v>
      </c>
      <c r="G57" s="150">
        <v>2024730010048</v>
      </c>
      <c r="H57" s="149" t="s">
        <v>857</v>
      </c>
      <c r="I57" s="1166"/>
      <c r="J57" s="1166"/>
      <c r="K57" s="1166"/>
      <c r="L57" s="149" t="s">
        <v>848</v>
      </c>
      <c r="M57" s="149" t="s">
        <v>47</v>
      </c>
      <c r="N57" s="1166"/>
      <c r="O57" s="1172"/>
      <c r="P57" s="850"/>
      <c r="Q57" s="857"/>
      <c r="R57" s="850"/>
      <c r="S57" s="850"/>
      <c r="T57" s="850"/>
      <c r="U57" s="850"/>
      <c r="V57" s="850"/>
      <c r="W57" s="850"/>
      <c r="X57" s="850"/>
      <c r="Y57" s="852"/>
      <c r="Z57" s="852"/>
      <c r="AA57" s="852"/>
      <c r="AB57" s="852"/>
      <c r="AC57" s="1172"/>
      <c r="AD57" s="827"/>
      <c r="AE57" s="827"/>
      <c r="AF57" s="827"/>
      <c r="AG57" s="827"/>
      <c r="AH57" s="827"/>
      <c r="AI57" s="827"/>
      <c r="AJ57" s="827"/>
      <c r="AK57" s="827"/>
      <c r="AL57" s="827"/>
      <c r="AM57" s="827"/>
      <c r="AN57" s="827"/>
      <c r="AO57" s="827"/>
      <c r="AP57" s="827"/>
      <c r="AQ57" s="1172"/>
      <c r="AR57" s="718"/>
      <c r="AS57" s="718"/>
      <c r="AT57" s="718"/>
      <c r="AU57" s="718"/>
      <c r="AV57" s="718"/>
      <c r="AW57" s="718"/>
      <c r="AX57" s="718"/>
      <c r="AY57" s="718"/>
      <c r="AZ57" s="718"/>
      <c r="BA57" s="825"/>
      <c r="BB57" s="825"/>
      <c r="BC57" s="825"/>
      <c r="BD57" s="869"/>
      <c r="BE57" s="760"/>
    </row>
    <row r="58" spans="1:190" ht="57">
      <c r="B58" s="383" t="s">
        <v>842</v>
      </c>
      <c r="C58" s="149">
        <v>19</v>
      </c>
      <c r="D58" s="149" t="s">
        <v>843</v>
      </c>
      <c r="E58" s="149">
        <v>1905</v>
      </c>
      <c r="F58" s="149" t="s">
        <v>856</v>
      </c>
      <c r="G58" s="150">
        <v>2024730010048</v>
      </c>
      <c r="H58" s="149" t="s">
        <v>857</v>
      </c>
      <c r="I58" s="149">
        <v>1905054</v>
      </c>
      <c r="J58" s="149" t="s">
        <v>884</v>
      </c>
      <c r="K58" s="149" t="s">
        <v>886</v>
      </c>
      <c r="L58" s="149" t="s">
        <v>848</v>
      </c>
      <c r="M58" s="149" t="s">
        <v>47</v>
      </c>
      <c r="N58" s="149">
        <v>1</v>
      </c>
      <c r="O58" s="827">
        <f>+SUM(P58:AB58)</f>
        <v>16500000</v>
      </c>
      <c r="P58" s="850"/>
      <c r="Q58" s="854"/>
      <c r="R58" s="850"/>
      <c r="S58" s="846">
        <v>16500000</v>
      </c>
      <c r="T58" s="850"/>
      <c r="U58" s="850"/>
      <c r="V58" s="850"/>
      <c r="W58" s="850"/>
      <c r="X58" s="850"/>
      <c r="Y58" s="852"/>
      <c r="Z58" s="852"/>
      <c r="AA58" s="852"/>
      <c r="AB58" s="852"/>
      <c r="AC58" s="827">
        <f>+SUM(AD58:AP58)</f>
        <v>16500000</v>
      </c>
      <c r="AD58" s="827"/>
      <c r="AE58" s="827"/>
      <c r="AF58" s="827"/>
      <c r="AG58" s="847">
        <v>16500000</v>
      </c>
      <c r="AH58" s="827"/>
      <c r="AI58" s="827"/>
      <c r="AJ58" s="827"/>
      <c r="AK58" s="827"/>
      <c r="AL58" s="827"/>
      <c r="AM58" s="827"/>
      <c r="AN58" s="827"/>
      <c r="AO58" s="827"/>
      <c r="AP58" s="827"/>
      <c r="AQ58" s="827">
        <f>+SUM(AR58:BD58)</f>
        <v>8250000</v>
      </c>
      <c r="AR58" s="718"/>
      <c r="AS58" s="718"/>
      <c r="AT58" s="718"/>
      <c r="AU58" s="847">
        <v>8250000</v>
      </c>
      <c r="AV58" s="718"/>
      <c r="AW58" s="718"/>
      <c r="AX58" s="718"/>
      <c r="AY58" s="718"/>
      <c r="AZ58" s="718"/>
      <c r="BA58" s="825"/>
      <c r="BB58" s="825"/>
      <c r="BC58" s="825"/>
      <c r="BD58" s="869"/>
      <c r="BE58" s="760"/>
    </row>
    <row r="59" spans="1:190" s="823" customFormat="1" ht="57">
      <c r="A59" s="116"/>
      <c r="B59" s="383" t="s">
        <v>842</v>
      </c>
      <c r="C59" s="149">
        <v>19</v>
      </c>
      <c r="D59" s="149" t="s">
        <v>843</v>
      </c>
      <c r="E59" s="149">
        <v>1905</v>
      </c>
      <c r="F59" s="149" t="s">
        <v>856</v>
      </c>
      <c r="G59" s="150">
        <v>2024730010048</v>
      </c>
      <c r="H59" s="149" t="s">
        <v>857</v>
      </c>
      <c r="I59" s="1166">
        <v>1905054</v>
      </c>
      <c r="J59" s="1166" t="s">
        <v>884</v>
      </c>
      <c r="K59" s="1166" t="s">
        <v>887</v>
      </c>
      <c r="L59" s="149" t="s">
        <v>848</v>
      </c>
      <c r="M59" s="149" t="s">
        <v>47</v>
      </c>
      <c r="N59" s="1166">
        <v>1</v>
      </c>
      <c r="O59" s="1172">
        <f>+SUM(P59:AB61)</f>
        <v>2055860038</v>
      </c>
      <c r="P59" s="850"/>
      <c r="Q59" s="851">
        <v>383250332</v>
      </c>
      <c r="R59" s="850"/>
      <c r="S59" s="846"/>
      <c r="T59" s="850"/>
      <c r="U59" s="850"/>
      <c r="V59" s="850"/>
      <c r="W59" s="850"/>
      <c r="X59" s="850"/>
      <c r="Y59" s="852"/>
      <c r="Z59" s="852"/>
      <c r="AA59" s="852"/>
      <c r="AB59" s="852"/>
      <c r="AC59" s="1172">
        <f>+SUM(AD59:AP61)</f>
        <v>1764755138.000001</v>
      </c>
      <c r="AD59" s="827"/>
      <c r="AE59" s="847">
        <v>344333332</v>
      </c>
      <c r="AF59" s="827"/>
      <c r="AG59" s="858"/>
      <c r="AH59" s="827"/>
      <c r="AI59" s="827"/>
      <c r="AJ59" s="827"/>
      <c r="AK59" s="827"/>
      <c r="AL59" s="827"/>
      <c r="AM59" s="827"/>
      <c r="AN59" s="827"/>
      <c r="AO59" s="827"/>
      <c r="AP59" s="827"/>
      <c r="AQ59" s="1172">
        <f>+SUM(AR59:BD61)</f>
        <v>1108344585.9333334</v>
      </c>
      <c r="AR59" s="818"/>
      <c r="AS59" s="847">
        <v>344333332</v>
      </c>
      <c r="AT59" s="818"/>
      <c r="AU59" s="859"/>
      <c r="AV59" s="718"/>
      <c r="AW59" s="718"/>
      <c r="AX59" s="718"/>
      <c r="AY59" s="718"/>
      <c r="AZ59" s="718"/>
      <c r="BA59" s="825"/>
      <c r="BB59" s="825"/>
      <c r="BC59" s="825"/>
      <c r="BD59" s="869"/>
      <c r="BE59" s="760"/>
      <c r="BF59" s="822"/>
      <c r="BG59" s="822"/>
      <c r="BH59" s="822"/>
      <c r="BI59" s="822"/>
      <c r="BJ59" s="822"/>
      <c r="BK59" s="822"/>
      <c r="BL59" s="822"/>
      <c r="BM59" s="822"/>
      <c r="BN59" s="822"/>
      <c r="BO59" s="822"/>
      <c r="BP59" s="822"/>
      <c r="BQ59" s="822"/>
      <c r="BR59" s="822"/>
      <c r="BS59" s="822"/>
      <c r="BT59" s="822"/>
      <c r="BU59" s="822"/>
      <c r="BV59" s="822"/>
      <c r="BW59" s="822"/>
      <c r="BX59" s="822"/>
      <c r="BY59" s="822"/>
      <c r="BZ59" s="822"/>
      <c r="CA59" s="822"/>
      <c r="CB59" s="822"/>
      <c r="CC59" s="822"/>
      <c r="CD59" s="822"/>
      <c r="CE59" s="822"/>
      <c r="CF59" s="822"/>
      <c r="CG59" s="822"/>
      <c r="CH59" s="822"/>
      <c r="CI59" s="822"/>
      <c r="CJ59" s="822"/>
      <c r="CK59" s="822"/>
      <c r="CL59" s="822"/>
      <c r="CM59" s="822"/>
      <c r="CN59" s="822"/>
      <c r="CO59" s="822"/>
      <c r="CP59" s="822"/>
      <c r="CQ59" s="822"/>
      <c r="CR59" s="822"/>
      <c r="CS59" s="822"/>
      <c r="CT59" s="822"/>
      <c r="CU59" s="822"/>
      <c r="CV59" s="822"/>
      <c r="CW59" s="822"/>
      <c r="CX59" s="822"/>
      <c r="CY59" s="822"/>
      <c r="CZ59" s="822"/>
      <c r="DA59" s="822"/>
      <c r="DB59" s="822"/>
      <c r="DC59" s="822"/>
      <c r="DD59" s="822"/>
      <c r="DE59" s="822"/>
      <c r="DF59" s="822"/>
      <c r="DG59" s="822"/>
      <c r="DH59" s="822"/>
      <c r="DI59" s="822"/>
      <c r="DJ59" s="822"/>
      <c r="DK59" s="822"/>
      <c r="DL59" s="822"/>
      <c r="DM59" s="822"/>
      <c r="DN59" s="822"/>
      <c r="DO59" s="822"/>
      <c r="DP59" s="822"/>
      <c r="DQ59" s="822"/>
      <c r="DR59" s="822"/>
      <c r="DS59" s="822"/>
      <c r="DT59" s="822"/>
      <c r="DU59" s="822"/>
      <c r="DV59" s="822"/>
      <c r="DW59" s="822"/>
      <c r="DX59" s="822"/>
      <c r="DY59" s="822"/>
      <c r="DZ59" s="822"/>
      <c r="EA59" s="822"/>
      <c r="EB59" s="822"/>
      <c r="EC59" s="822"/>
      <c r="ED59" s="822"/>
      <c r="EE59" s="822"/>
      <c r="EF59" s="822"/>
      <c r="EG59" s="822"/>
      <c r="EH59" s="822"/>
      <c r="EI59" s="822"/>
      <c r="EJ59" s="822"/>
      <c r="EK59" s="822"/>
      <c r="EL59" s="822"/>
      <c r="EM59" s="822"/>
      <c r="EN59" s="822"/>
      <c r="EO59" s="822"/>
      <c r="EP59" s="822"/>
      <c r="EQ59" s="822"/>
      <c r="ER59" s="822"/>
      <c r="ES59" s="822"/>
      <c r="ET59" s="822"/>
      <c r="EU59" s="822"/>
      <c r="EV59" s="822"/>
      <c r="EW59" s="822"/>
      <c r="EX59" s="822"/>
      <c r="EY59" s="822"/>
      <c r="EZ59" s="822"/>
      <c r="FA59" s="822"/>
      <c r="FB59" s="822"/>
      <c r="FC59" s="822"/>
      <c r="FD59" s="822"/>
      <c r="FE59" s="822"/>
      <c r="FF59" s="822"/>
      <c r="FG59" s="822"/>
      <c r="FH59" s="822"/>
      <c r="FI59" s="822"/>
      <c r="FJ59" s="822"/>
      <c r="FK59" s="822"/>
      <c r="FL59" s="822"/>
      <c r="FM59" s="822"/>
      <c r="FN59" s="822"/>
      <c r="FO59" s="822"/>
      <c r="FP59" s="822"/>
      <c r="FQ59" s="822"/>
      <c r="FR59" s="822"/>
      <c r="FS59" s="822"/>
      <c r="FT59" s="822"/>
      <c r="FU59" s="822"/>
      <c r="FV59" s="822"/>
      <c r="FW59" s="822"/>
      <c r="FX59" s="822"/>
      <c r="FY59" s="822"/>
      <c r="FZ59" s="822"/>
      <c r="GA59" s="822"/>
      <c r="GB59" s="822"/>
      <c r="GC59" s="822"/>
      <c r="GD59" s="822"/>
      <c r="GE59" s="822"/>
      <c r="GF59" s="822"/>
      <c r="GG59" s="822"/>
      <c r="GH59" s="822"/>
    </row>
    <row r="60" spans="1:190" s="823" customFormat="1" ht="57">
      <c r="A60" s="116"/>
      <c r="B60" s="383" t="s">
        <v>842</v>
      </c>
      <c r="C60" s="149">
        <v>19</v>
      </c>
      <c r="D60" s="149" t="s">
        <v>843</v>
      </c>
      <c r="E60" s="149">
        <v>1905</v>
      </c>
      <c r="F60" s="149" t="s">
        <v>856</v>
      </c>
      <c r="G60" s="150">
        <v>2024730010048</v>
      </c>
      <c r="H60" s="149" t="s">
        <v>857</v>
      </c>
      <c r="I60" s="1166"/>
      <c r="J60" s="1166"/>
      <c r="K60" s="1166"/>
      <c r="L60" s="149" t="s">
        <v>850</v>
      </c>
      <c r="M60" s="149" t="s">
        <v>47</v>
      </c>
      <c r="N60" s="1166"/>
      <c r="O60" s="1172"/>
      <c r="P60" s="850"/>
      <c r="Q60" s="853"/>
      <c r="R60" s="850"/>
      <c r="S60" s="847">
        <v>1672609706</v>
      </c>
      <c r="T60" s="850"/>
      <c r="U60" s="850"/>
      <c r="V60" s="850"/>
      <c r="W60" s="850"/>
      <c r="X60" s="850"/>
      <c r="Y60" s="852"/>
      <c r="Z60" s="852"/>
      <c r="AA60" s="852"/>
      <c r="AB60" s="852"/>
      <c r="AC60" s="1172"/>
      <c r="AD60" s="827"/>
      <c r="AE60" s="827"/>
      <c r="AF60" s="827"/>
      <c r="AG60" s="847">
        <v>1420421806.000001</v>
      </c>
      <c r="AH60" s="827"/>
      <c r="AI60" s="827"/>
      <c r="AJ60" s="827"/>
      <c r="AK60" s="827"/>
      <c r="AL60" s="827"/>
      <c r="AM60" s="827"/>
      <c r="AN60" s="827"/>
      <c r="AO60" s="827"/>
      <c r="AP60" s="827"/>
      <c r="AQ60" s="1172"/>
      <c r="AR60" s="818"/>
      <c r="AS60" s="846"/>
      <c r="AT60" s="818"/>
      <c r="AU60" s="847">
        <v>764011253.9333334</v>
      </c>
      <c r="AV60" s="718"/>
      <c r="AW60" s="718"/>
      <c r="AX60" s="718"/>
      <c r="AY60" s="718"/>
      <c r="AZ60" s="718"/>
      <c r="BA60" s="825"/>
      <c r="BB60" s="825"/>
      <c r="BC60" s="825"/>
      <c r="BD60" s="869"/>
      <c r="BE60" s="760"/>
      <c r="BF60" s="822"/>
      <c r="BG60" s="822"/>
      <c r="BH60" s="822"/>
      <c r="BI60" s="822"/>
      <c r="BJ60" s="822"/>
      <c r="BK60" s="822"/>
      <c r="BL60" s="822"/>
      <c r="BM60" s="822"/>
      <c r="BN60" s="822"/>
      <c r="BO60" s="822"/>
      <c r="BP60" s="822"/>
      <c r="BQ60" s="822"/>
      <c r="BR60" s="822"/>
      <c r="BS60" s="822"/>
      <c r="BT60" s="822"/>
      <c r="BU60" s="822"/>
      <c r="BV60" s="822"/>
      <c r="BW60" s="822"/>
      <c r="BX60" s="822"/>
      <c r="BY60" s="822"/>
      <c r="BZ60" s="822"/>
      <c r="CA60" s="822"/>
      <c r="CB60" s="822"/>
      <c r="CC60" s="822"/>
      <c r="CD60" s="822"/>
      <c r="CE60" s="822"/>
      <c r="CF60" s="822"/>
      <c r="CG60" s="822"/>
      <c r="CH60" s="822"/>
      <c r="CI60" s="822"/>
      <c r="CJ60" s="822"/>
      <c r="CK60" s="822"/>
      <c r="CL60" s="822"/>
      <c r="CM60" s="822"/>
      <c r="CN60" s="822"/>
      <c r="CO60" s="822"/>
      <c r="CP60" s="822"/>
      <c r="CQ60" s="822"/>
      <c r="CR60" s="822"/>
      <c r="CS60" s="822"/>
      <c r="CT60" s="822"/>
      <c r="CU60" s="822"/>
      <c r="CV60" s="822"/>
      <c r="CW60" s="822"/>
      <c r="CX60" s="822"/>
      <c r="CY60" s="822"/>
      <c r="CZ60" s="822"/>
      <c r="DA60" s="822"/>
      <c r="DB60" s="822"/>
      <c r="DC60" s="822"/>
      <c r="DD60" s="822"/>
      <c r="DE60" s="822"/>
      <c r="DF60" s="822"/>
      <c r="DG60" s="822"/>
      <c r="DH60" s="822"/>
      <c r="DI60" s="822"/>
      <c r="DJ60" s="822"/>
      <c r="DK60" s="822"/>
      <c r="DL60" s="822"/>
      <c r="DM60" s="822"/>
      <c r="DN60" s="822"/>
      <c r="DO60" s="822"/>
      <c r="DP60" s="822"/>
      <c r="DQ60" s="822"/>
      <c r="DR60" s="822"/>
      <c r="DS60" s="822"/>
      <c r="DT60" s="822"/>
      <c r="DU60" s="822"/>
      <c r="DV60" s="822"/>
      <c r="DW60" s="822"/>
      <c r="DX60" s="822"/>
      <c r="DY60" s="822"/>
      <c r="DZ60" s="822"/>
      <c r="EA60" s="822"/>
      <c r="EB60" s="822"/>
      <c r="EC60" s="822"/>
      <c r="ED60" s="822"/>
      <c r="EE60" s="822"/>
      <c r="EF60" s="822"/>
      <c r="EG60" s="822"/>
      <c r="EH60" s="822"/>
      <c r="EI60" s="822"/>
      <c r="EJ60" s="822"/>
      <c r="EK60" s="822"/>
      <c r="EL60" s="822"/>
      <c r="EM60" s="822"/>
      <c r="EN60" s="822"/>
      <c r="EO60" s="822"/>
      <c r="EP60" s="822"/>
      <c r="EQ60" s="822"/>
      <c r="ER60" s="822"/>
      <c r="ES60" s="822"/>
      <c r="ET60" s="822"/>
      <c r="EU60" s="822"/>
      <c r="EV60" s="822"/>
      <c r="EW60" s="822"/>
      <c r="EX60" s="822"/>
      <c r="EY60" s="822"/>
      <c r="EZ60" s="822"/>
      <c r="FA60" s="822"/>
      <c r="FB60" s="822"/>
      <c r="FC60" s="822"/>
      <c r="FD60" s="822"/>
      <c r="FE60" s="822"/>
      <c r="FF60" s="822"/>
      <c r="FG60" s="822"/>
      <c r="FH60" s="822"/>
      <c r="FI60" s="822"/>
      <c r="FJ60" s="822"/>
      <c r="FK60" s="822"/>
      <c r="FL60" s="822"/>
      <c r="FM60" s="822"/>
      <c r="FN60" s="822"/>
      <c r="FO60" s="822"/>
      <c r="FP60" s="822"/>
      <c r="FQ60" s="822"/>
      <c r="FR60" s="822"/>
      <c r="FS60" s="822"/>
      <c r="FT60" s="822"/>
      <c r="FU60" s="822"/>
      <c r="FV60" s="822"/>
      <c r="FW60" s="822"/>
      <c r="FX60" s="822"/>
      <c r="FY60" s="822"/>
      <c r="FZ60" s="822"/>
      <c r="GA60" s="822"/>
      <c r="GB60" s="822"/>
      <c r="GC60" s="822"/>
      <c r="GD60" s="822"/>
      <c r="GE60" s="822"/>
      <c r="GF60" s="822"/>
      <c r="GG60" s="822"/>
      <c r="GH60" s="822"/>
    </row>
    <row r="61" spans="1:190" s="823" customFormat="1" ht="57">
      <c r="A61" s="116"/>
      <c r="B61" s="383" t="s">
        <v>842</v>
      </c>
      <c r="C61" s="149">
        <v>19</v>
      </c>
      <c r="D61" s="149" t="s">
        <v>843</v>
      </c>
      <c r="E61" s="149">
        <v>1905</v>
      </c>
      <c r="F61" s="149" t="s">
        <v>856</v>
      </c>
      <c r="G61" s="150">
        <v>2024730010048</v>
      </c>
      <c r="H61" s="149" t="s">
        <v>857</v>
      </c>
      <c r="I61" s="1166"/>
      <c r="J61" s="1166"/>
      <c r="K61" s="1166"/>
      <c r="L61" s="149" t="s">
        <v>849</v>
      </c>
      <c r="M61" s="149" t="s">
        <v>47</v>
      </c>
      <c r="N61" s="1166"/>
      <c r="O61" s="1172"/>
      <c r="P61" s="850"/>
      <c r="Q61" s="855"/>
      <c r="R61" s="850"/>
      <c r="S61" s="846"/>
      <c r="T61" s="850"/>
      <c r="U61" s="850"/>
      <c r="V61" s="850"/>
      <c r="W61" s="850"/>
      <c r="X61" s="850"/>
      <c r="Y61" s="852"/>
      <c r="Z61" s="852"/>
      <c r="AA61" s="852"/>
      <c r="AB61" s="852"/>
      <c r="AC61" s="1172"/>
      <c r="AD61" s="827"/>
      <c r="AE61" s="846"/>
      <c r="AF61" s="827"/>
      <c r="AG61" s="846"/>
      <c r="AH61" s="827"/>
      <c r="AI61" s="827"/>
      <c r="AJ61" s="827"/>
      <c r="AK61" s="827"/>
      <c r="AL61" s="827"/>
      <c r="AM61" s="827"/>
      <c r="AN61" s="827"/>
      <c r="AO61" s="827"/>
      <c r="AP61" s="827"/>
      <c r="AQ61" s="1172"/>
      <c r="AR61" s="818"/>
      <c r="AS61" s="818"/>
      <c r="AT61" s="818"/>
      <c r="AU61" s="860"/>
      <c r="AV61" s="718"/>
      <c r="AW61" s="718"/>
      <c r="AX61" s="718"/>
      <c r="AY61" s="718"/>
      <c r="AZ61" s="718"/>
      <c r="BA61" s="825"/>
      <c r="BB61" s="825"/>
      <c r="BC61" s="825"/>
      <c r="BD61" s="869"/>
      <c r="BE61" s="760"/>
      <c r="BF61" s="822"/>
      <c r="BG61" s="822"/>
      <c r="BH61" s="822"/>
      <c r="BI61" s="822"/>
      <c r="BJ61" s="822"/>
      <c r="BK61" s="822"/>
      <c r="BL61" s="822"/>
      <c r="BM61" s="822"/>
      <c r="BN61" s="822"/>
      <c r="BO61" s="822"/>
      <c r="BP61" s="822"/>
      <c r="BQ61" s="822"/>
      <c r="BR61" s="822"/>
      <c r="BS61" s="822"/>
      <c r="BT61" s="822"/>
      <c r="BU61" s="822"/>
      <c r="BV61" s="822"/>
      <c r="BW61" s="822"/>
      <c r="BX61" s="822"/>
      <c r="BY61" s="822"/>
      <c r="BZ61" s="822"/>
      <c r="CA61" s="822"/>
      <c r="CB61" s="822"/>
      <c r="CC61" s="822"/>
      <c r="CD61" s="822"/>
      <c r="CE61" s="822"/>
      <c r="CF61" s="822"/>
      <c r="CG61" s="822"/>
      <c r="CH61" s="822"/>
      <c r="CI61" s="822"/>
      <c r="CJ61" s="822"/>
      <c r="CK61" s="822"/>
      <c r="CL61" s="822"/>
      <c r="CM61" s="822"/>
      <c r="CN61" s="822"/>
      <c r="CO61" s="822"/>
      <c r="CP61" s="822"/>
      <c r="CQ61" s="822"/>
      <c r="CR61" s="822"/>
      <c r="CS61" s="822"/>
      <c r="CT61" s="822"/>
      <c r="CU61" s="822"/>
      <c r="CV61" s="822"/>
      <c r="CW61" s="822"/>
      <c r="CX61" s="822"/>
      <c r="CY61" s="822"/>
      <c r="CZ61" s="822"/>
      <c r="DA61" s="822"/>
      <c r="DB61" s="822"/>
      <c r="DC61" s="822"/>
      <c r="DD61" s="822"/>
      <c r="DE61" s="822"/>
      <c r="DF61" s="822"/>
      <c r="DG61" s="822"/>
      <c r="DH61" s="822"/>
      <c r="DI61" s="822"/>
      <c r="DJ61" s="822"/>
      <c r="DK61" s="822"/>
      <c r="DL61" s="822"/>
      <c r="DM61" s="822"/>
      <c r="DN61" s="822"/>
      <c r="DO61" s="822"/>
      <c r="DP61" s="822"/>
      <c r="DQ61" s="822"/>
      <c r="DR61" s="822"/>
      <c r="DS61" s="822"/>
      <c r="DT61" s="822"/>
      <c r="DU61" s="822"/>
      <c r="DV61" s="822"/>
      <c r="DW61" s="822"/>
      <c r="DX61" s="822"/>
      <c r="DY61" s="822"/>
      <c r="DZ61" s="822"/>
      <c r="EA61" s="822"/>
      <c r="EB61" s="822"/>
      <c r="EC61" s="822"/>
      <c r="ED61" s="822"/>
      <c r="EE61" s="822"/>
      <c r="EF61" s="822"/>
      <c r="EG61" s="822"/>
      <c r="EH61" s="822"/>
      <c r="EI61" s="822"/>
      <c r="EJ61" s="822"/>
      <c r="EK61" s="822"/>
      <c r="EL61" s="822"/>
      <c r="EM61" s="822"/>
      <c r="EN61" s="822"/>
      <c r="EO61" s="822"/>
      <c r="EP61" s="822"/>
      <c r="EQ61" s="822"/>
      <c r="ER61" s="822"/>
      <c r="ES61" s="822"/>
      <c r="ET61" s="822"/>
      <c r="EU61" s="822"/>
      <c r="EV61" s="822"/>
      <c r="EW61" s="822"/>
      <c r="EX61" s="822"/>
      <c r="EY61" s="822"/>
      <c r="EZ61" s="822"/>
      <c r="FA61" s="822"/>
      <c r="FB61" s="822"/>
      <c r="FC61" s="822"/>
      <c r="FD61" s="822"/>
      <c r="FE61" s="822"/>
      <c r="FF61" s="822"/>
      <c r="FG61" s="822"/>
      <c r="FH61" s="822"/>
      <c r="FI61" s="822"/>
      <c r="FJ61" s="822"/>
      <c r="FK61" s="822"/>
      <c r="FL61" s="822"/>
      <c r="FM61" s="822"/>
      <c r="FN61" s="822"/>
      <c r="FO61" s="822"/>
      <c r="FP61" s="822"/>
      <c r="FQ61" s="822"/>
      <c r="FR61" s="822"/>
      <c r="FS61" s="822"/>
      <c r="FT61" s="822"/>
      <c r="FU61" s="822"/>
      <c r="FV61" s="822"/>
      <c r="FW61" s="822"/>
      <c r="FX61" s="822"/>
      <c r="FY61" s="822"/>
      <c r="FZ61" s="822"/>
      <c r="GA61" s="822"/>
      <c r="GB61" s="822"/>
      <c r="GC61" s="822"/>
      <c r="GD61" s="822"/>
      <c r="GE61" s="822"/>
      <c r="GF61" s="822"/>
      <c r="GG61" s="822"/>
      <c r="GH61" s="822"/>
    </row>
    <row r="62" spans="1:190" ht="57">
      <c r="B62" s="383" t="s">
        <v>842</v>
      </c>
      <c r="C62" s="149">
        <v>19</v>
      </c>
      <c r="D62" s="149" t="s">
        <v>843</v>
      </c>
      <c r="E62" s="149">
        <v>1905</v>
      </c>
      <c r="F62" s="149" t="s">
        <v>856</v>
      </c>
      <c r="G62" s="150">
        <v>2024730010048</v>
      </c>
      <c r="H62" s="149" t="s">
        <v>857</v>
      </c>
      <c r="I62" s="1166">
        <v>1905054</v>
      </c>
      <c r="J62" s="1166" t="s">
        <v>884</v>
      </c>
      <c r="K62" s="1166" t="s">
        <v>888</v>
      </c>
      <c r="L62" s="149" t="s">
        <v>848</v>
      </c>
      <c r="M62" s="149" t="s">
        <v>47</v>
      </c>
      <c r="N62" s="1166">
        <v>1</v>
      </c>
      <c r="O62" s="1172">
        <f>+SUM(P62:AB63)</f>
        <v>255079166.33333334</v>
      </c>
      <c r="P62" s="850"/>
      <c r="Q62" s="851">
        <v>56453333.333333336</v>
      </c>
      <c r="R62" s="850"/>
      <c r="S62" s="846"/>
      <c r="T62" s="850"/>
      <c r="U62" s="850"/>
      <c r="V62" s="850"/>
      <c r="W62" s="850"/>
      <c r="X62" s="850"/>
      <c r="Y62" s="852"/>
      <c r="Z62" s="852"/>
      <c r="AA62" s="852"/>
      <c r="AB62" s="852"/>
      <c r="AC62" s="1172">
        <f>+SUM(AD62:AP63)</f>
        <v>254375166.66666669</v>
      </c>
      <c r="AD62" s="827"/>
      <c r="AE62" s="847">
        <v>56453333.333333336</v>
      </c>
      <c r="AF62" s="827"/>
      <c r="AG62" s="827"/>
      <c r="AH62" s="827"/>
      <c r="AI62" s="827"/>
      <c r="AJ62" s="827"/>
      <c r="AK62" s="827"/>
      <c r="AL62" s="827"/>
      <c r="AM62" s="827"/>
      <c r="AN62" s="827"/>
      <c r="AO62" s="827"/>
      <c r="AP62" s="827"/>
      <c r="AQ62" s="1172">
        <f>+SUM(AR62:BD63)</f>
        <v>165090916.33333334</v>
      </c>
      <c r="AR62" s="718"/>
      <c r="AS62" s="847">
        <v>56453333.333333336</v>
      </c>
      <c r="AT62" s="718"/>
      <c r="AU62" s="718"/>
      <c r="AV62" s="718"/>
      <c r="AW62" s="718"/>
      <c r="AX62" s="718"/>
      <c r="AY62" s="718"/>
      <c r="AZ62" s="718"/>
      <c r="BA62" s="825"/>
      <c r="BB62" s="825"/>
      <c r="BC62" s="825"/>
      <c r="BD62" s="869"/>
      <c r="BE62" s="760"/>
    </row>
    <row r="63" spans="1:190" ht="57">
      <c r="B63" s="383" t="s">
        <v>842</v>
      </c>
      <c r="C63" s="149">
        <v>19</v>
      </c>
      <c r="D63" s="149" t="s">
        <v>843</v>
      </c>
      <c r="E63" s="149">
        <v>1905</v>
      </c>
      <c r="F63" s="149" t="s">
        <v>856</v>
      </c>
      <c r="G63" s="150">
        <v>2024730010048</v>
      </c>
      <c r="H63" s="149" t="s">
        <v>857</v>
      </c>
      <c r="I63" s="1166"/>
      <c r="J63" s="1166"/>
      <c r="K63" s="1166"/>
      <c r="L63" s="149" t="s">
        <v>850</v>
      </c>
      <c r="M63" s="149" t="s">
        <v>47</v>
      </c>
      <c r="N63" s="1166"/>
      <c r="O63" s="1172"/>
      <c r="P63" s="850"/>
      <c r="Q63" s="853"/>
      <c r="R63" s="850"/>
      <c r="S63" s="847">
        <v>198625833</v>
      </c>
      <c r="T63" s="850"/>
      <c r="U63" s="850"/>
      <c r="V63" s="850"/>
      <c r="W63" s="850"/>
      <c r="X63" s="850"/>
      <c r="Y63" s="852"/>
      <c r="Z63" s="852"/>
      <c r="AA63" s="852"/>
      <c r="AB63" s="852"/>
      <c r="AC63" s="1172"/>
      <c r="AD63" s="827"/>
      <c r="AE63" s="846"/>
      <c r="AF63" s="827"/>
      <c r="AG63" s="847">
        <v>197921833.33333334</v>
      </c>
      <c r="AH63" s="827"/>
      <c r="AI63" s="827"/>
      <c r="AJ63" s="827"/>
      <c r="AK63" s="827"/>
      <c r="AL63" s="827"/>
      <c r="AM63" s="827"/>
      <c r="AN63" s="827"/>
      <c r="AO63" s="827"/>
      <c r="AP63" s="827"/>
      <c r="AQ63" s="1172"/>
      <c r="AR63" s="718"/>
      <c r="AS63" s="846"/>
      <c r="AT63" s="718"/>
      <c r="AU63" s="847">
        <v>108637583</v>
      </c>
      <c r="AV63" s="718"/>
      <c r="AW63" s="718"/>
      <c r="AX63" s="718"/>
      <c r="AY63" s="718"/>
      <c r="AZ63" s="718"/>
      <c r="BA63" s="825"/>
      <c r="BB63" s="825"/>
      <c r="BC63" s="825"/>
      <c r="BD63" s="869"/>
      <c r="BE63" s="760"/>
    </row>
    <row r="64" spans="1:190" ht="26.45" customHeight="1">
      <c r="B64" s="1164" t="s">
        <v>842</v>
      </c>
      <c r="C64" s="1166">
        <v>19</v>
      </c>
      <c r="D64" s="1166" t="s">
        <v>843</v>
      </c>
      <c r="E64" s="289">
        <v>1906</v>
      </c>
      <c r="F64" s="1166" t="s">
        <v>889</v>
      </c>
      <c r="G64" s="150">
        <v>2024730010046</v>
      </c>
      <c r="H64" s="1166" t="s">
        <v>890</v>
      </c>
      <c r="I64" s="1166">
        <v>1906025</v>
      </c>
      <c r="J64" s="1166" t="s">
        <v>891</v>
      </c>
      <c r="K64" s="1166" t="s">
        <v>892</v>
      </c>
      <c r="L64" s="149" t="s">
        <v>893</v>
      </c>
      <c r="M64" s="149" t="s">
        <v>47</v>
      </c>
      <c r="N64" s="1166">
        <v>4</v>
      </c>
      <c r="O64" s="1172">
        <f>+SUM(P64:AB67)</f>
        <v>417243822110</v>
      </c>
      <c r="P64" s="718"/>
      <c r="Q64" s="818"/>
      <c r="R64" s="718"/>
      <c r="S64" s="847">
        <v>124781676519</v>
      </c>
      <c r="T64" s="718"/>
      <c r="U64" s="718"/>
      <c r="V64" s="718"/>
      <c r="W64" s="718"/>
      <c r="X64" s="718"/>
      <c r="Y64" s="825"/>
      <c r="Z64" s="825"/>
      <c r="AA64" s="825"/>
      <c r="AB64" s="826"/>
      <c r="AC64" s="1172">
        <f>+SUM(AD64:AP67)</f>
        <v>87872370707.550003</v>
      </c>
      <c r="AD64" s="718"/>
      <c r="AE64" s="296"/>
      <c r="AF64" s="718"/>
      <c r="AG64" s="847">
        <v>15764112191.829998</v>
      </c>
      <c r="AH64" s="718"/>
      <c r="AI64" s="718"/>
      <c r="AJ64" s="718"/>
      <c r="AK64" s="718"/>
      <c r="AL64" s="718"/>
      <c r="AM64" s="825"/>
      <c r="AN64" s="825"/>
      <c r="AO64" s="825"/>
      <c r="AP64" s="826"/>
      <c r="AQ64" s="1172">
        <f>+SUM(AR64:BD67)</f>
        <v>144189118708.51001</v>
      </c>
      <c r="AR64" s="718"/>
      <c r="AS64" s="844"/>
      <c r="AT64" s="718"/>
      <c r="AU64" s="847">
        <v>24832654493.669998</v>
      </c>
      <c r="AV64" s="718"/>
      <c r="AW64" s="718"/>
      <c r="AX64" s="718"/>
      <c r="AY64" s="718"/>
      <c r="AZ64" s="718"/>
      <c r="BA64" s="825"/>
      <c r="BB64" s="825"/>
      <c r="BC64" s="825"/>
      <c r="BD64" s="870"/>
      <c r="BF64" s="827"/>
    </row>
    <row r="65" spans="2:57" ht="26.45" customHeight="1">
      <c r="B65" s="1164"/>
      <c r="C65" s="1166"/>
      <c r="D65" s="1166"/>
      <c r="E65" s="289">
        <v>1906</v>
      </c>
      <c r="F65" s="1166"/>
      <c r="G65" s="150">
        <v>2024730010046</v>
      </c>
      <c r="H65" s="1166"/>
      <c r="I65" s="1166"/>
      <c r="J65" s="1166"/>
      <c r="K65" s="1166"/>
      <c r="L65" s="149" t="s">
        <v>894</v>
      </c>
      <c r="M65" s="149" t="s">
        <v>47</v>
      </c>
      <c r="N65" s="1166"/>
      <c r="O65" s="1172"/>
      <c r="P65" s="513"/>
      <c r="Q65" s="348"/>
      <c r="R65" s="149"/>
      <c r="S65" s="846"/>
      <c r="T65" s="149"/>
      <c r="U65" s="149"/>
      <c r="V65" s="149"/>
      <c r="W65" s="149"/>
      <c r="X65" s="149"/>
      <c r="Y65" s="149"/>
      <c r="Z65" s="149"/>
      <c r="AA65" s="149"/>
      <c r="AB65" s="826">
        <v>292462145591</v>
      </c>
      <c r="AC65" s="1172"/>
      <c r="AD65" s="513"/>
      <c r="AE65" s="296"/>
      <c r="AF65" s="513"/>
      <c r="AG65" s="846"/>
      <c r="AH65" s="513"/>
      <c r="AI65" s="513"/>
      <c r="AJ65" s="513"/>
      <c r="AK65" s="513"/>
      <c r="AL65" s="513"/>
      <c r="AM65" s="513"/>
      <c r="AN65" s="513"/>
      <c r="AO65" s="513"/>
      <c r="AP65" s="828">
        <v>72108258515.720001</v>
      </c>
      <c r="AQ65" s="1172"/>
      <c r="AR65" s="513"/>
      <c r="AS65" s="844"/>
      <c r="AT65" s="513"/>
      <c r="AU65" s="846"/>
      <c r="AV65" s="513"/>
      <c r="AW65" s="513"/>
      <c r="AX65" s="513"/>
      <c r="AY65" s="513"/>
      <c r="AZ65" s="513"/>
      <c r="BA65" s="513"/>
      <c r="BB65" s="513"/>
      <c r="BC65" s="513"/>
      <c r="BD65" s="871">
        <v>119356464214.84</v>
      </c>
    </row>
    <row r="66" spans="2:57" ht="26.45" customHeight="1">
      <c r="B66" s="1164"/>
      <c r="C66" s="1166"/>
      <c r="D66" s="1166"/>
      <c r="E66" s="289">
        <v>1906</v>
      </c>
      <c r="F66" s="1166"/>
      <c r="G66" s="150">
        <v>2024730010046</v>
      </c>
      <c r="H66" s="1166"/>
      <c r="I66" s="1166"/>
      <c r="J66" s="1166"/>
      <c r="K66" s="1166"/>
      <c r="L66" s="149" t="s">
        <v>895</v>
      </c>
      <c r="M66" s="149" t="s">
        <v>47</v>
      </c>
      <c r="N66" s="1166"/>
      <c r="O66" s="1172"/>
      <c r="P66" s="149"/>
      <c r="Q66" s="348"/>
      <c r="R66" s="149"/>
      <c r="S66" s="149"/>
      <c r="T66" s="149"/>
      <c r="U66" s="149"/>
      <c r="V66" s="149"/>
      <c r="W66" s="149"/>
      <c r="X66" s="149"/>
      <c r="Y66" s="149"/>
      <c r="Z66" s="149"/>
      <c r="AA66" s="149"/>
      <c r="AB66" s="861"/>
      <c r="AC66" s="1172"/>
      <c r="AD66" s="513"/>
      <c r="AE66" s="513"/>
      <c r="AF66" s="513"/>
      <c r="AG66" s="513"/>
      <c r="AH66" s="513"/>
      <c r="AI66" s="513"/>
      <c r="AJ66" s="513"/>
      <c r="AK66" s="513"/>
      <c r="AL66" s="513"/>
      <c r="AM66" s="513"/>
      <c r="AN66" s="513"/>
      <c r="AO66" s="513"/>
      <c r="AP66" s="513"/>
      <c r="AQ66" s="1172"/>
      <c r="AR66" s="513"/>
      <c r="AS66" s="513"/>
      <c r="AT66" s="513"/>
      <c r="AU66" s="513"/>
      <c r="AV66" s="513"/>
      <c r="AW66" s="513"/>
      <c r="AX66" s="513"/>
      <c r="AY66" s="513"/>
      <c r="AZ66" s="513"/>
      <c r="BA66" s="513"/>
      <c r="BB66" s="513"/>
      <c r="BC66" s="513"/>
      <c r="BD66" s="872"/>
    </row>
    <row r="67" spans="2:57" ht="26.45" customHeight="1">
      <c r="B67" s="1164"/>
      <c r="C67" s="1166"/>
      <c r="D67" s="1166"/>
      <c r="E67" s="289">
        <v>1906</v>
      </c>
      <c r="F67" s="1166"/>
      <c r="G67" s="150">
        <v>2024730010046</v>
      </c>
      <c r="H67" s="1166"/>
      <c r="I67" s="1166"/>
      <c r="J67" s="1166"/>
      <c r="K67" s="1166"/>
      <c r="L67" s="149" t="s">
        <v>896</v>
      </c>
      <c r="M67" s="149" t="s">
        <v>47</v>
      </c>
      <c r="N67" s="1166"/>
      <c r="O67" s="1172"/>
      <c r="P67" s="149"/>
      <c r="Q67" s="348"/>
      <c r="R67" s="149"/>
      <c r="S67" s="149"/>
      <c r="T67" s="149"/>
      <c r="U67" s="149"/>
      <c r="V67" s="149"/>
      <c r="W67" s="149"/>
      <c r="X67" s="149"/>
      <c r="Y67" s="149"/>
      <c r="Z67" s="149"/>
      <c r="AA67" s="149"/>
      <c r="AB67" s="149"/>
      <c r="AC67" s="1172"/>
      <c r="AD67" s="513"/>
      <c r="AE67" s="513"/>
      <c r="AF67" s="513"/>
      <c r="AG67" s="513"/>
      <c r="AH67" s="513"/>
      <c r="AI67" s="513"/>
      <c r="AJ67" s="513"/>
      <c r="AK67" s="513"/>
      <c r="AL67" s="513"/>
      <c r="AM67" s="513"/>
      <c r="AN67" s="513"/>
      <c r="AO67" s="513"/>
      <c r="AP67" s="513"/>
      <c r="AQ67" s="1172"/>
      <c r="AR67" s="513"/>
      <c r="AS67" s="513"/>
      <c r="AT67" s="513"/>
      <c r="AU67" s="513"/>
      <c r="AV67" s="513"/>
      <c r="AW67" s="513"/>
      <c r="AX67" s="513"/>
      <c r="AY67" s="513"/>
      <c r="AZ67" s="513"/>
      <c r="BA67" s="513"/>
      <c r="BB67" s="513"/>
      <c r="BC67" s="513"/>
      <c r="BD67" s="872"/>
    </row>
    <row r="68" spans="2:57" ht="68.45" customHeight="1">
      <c r="B68" s="1164" t="s">
        <v>842</v>
      </c>
      <c r="C68" s="1166">
        <v>19</v>
      </c>
      <c r="D68" s="1166" t="s">
        <v>843</v>
      </c>
      <c r="E68" s="289">
        <v>1906</v>
      </c>
      <c r="F68" s="1166" t="s">
        <v>889</v>
      </c>
      <c r="G68" s="150">
        <v>2024730010046</v>
      </c>
      <c r="H68" s="1166" t="s">
        <v>890</v>
      </c>
      <c r="I68" s="1166" t="s">
        <v>897</v>
      </c>
      <c r="J68" s="1166" t="s">
        <v>898</v>
      </c>
      <c r="K68" s="1166" t="s">
        <v>899</v>
      </c>
      <c r="L68" s="149" t="s">
        <v>848</v>
      </c>
      <c r="M68" s="149" t="s">
        <v>47</v>
      </c>
      <c r="N68" s="1166">
        <v>57500</v>
      </c>
      <c r="O68" s="1172">
        <f>+SUM(P68:AB69)</f>
        <v>288001666</v>
      </c>
      <c r="P68" s="513"/>
      <c r="Q68" s="848">
        <v>288001666</v>
      </c>
      <c r="R68" s="149"/>
      <c r="S68" s="149"/>
      <c r="T68" s="149"/>
      <c r="U68" s="149"/>
      <c r="V68" s="149"/>
      <c r="W68" s="149"/>
      <c r="X68" s="149"/>
      <c r="Y68" s="149"/>
      <c r="Z68" s="149"/>
      <c r="AA68" s="149"/>
      <c r="AB68" s="149"/>
      <c r="AC68" s="1172">
        <f>+SUM(AD68:AP69)</f>
        <v>288001666</v>
      </c>
      <c r="AD68" s="513"/>
      <c r="AE68" s="847">
        <v>288001666</v>
      </c>
      <c r="AF68" s="513"/>
      <c r="AG68" s="513"/>
      <c r="AH68" s="513"/>
      <c r="AI68" s="513"/>
      <c r="AJ68" s="513"/>
      <c r="AK68" s="513"/>
      <c r="AL68" s="513"/>
      <c r="AM68" s="513"/>
      <c r="AN68" s="513"/>
      <c r="AO68" s="513"/>
      <c r="AP68" s="513"/>
      <c r="AQ68" s="1172">
        <f>+SUM(AR68:BD69)</f>
        <v>288001666</v>
      </c>
      <c r="AR68" s="513"/>
      <c r="AS68" s="847">
        <v>288001666</v>
      </c>
      <c r="AT68" s="513"/>
      <c r="AU68" s="513"/>
      <c r="AV68" s="513"/>
      <c r="AW68" s="513"/>
      <c r="AX68" s="513"/>
      <c r="AY68" s="513"/>
      <c r="AZ68" s="513"/>
      <c r="BA68" s="513"/>
      <c r="BB68" s="513"/>
      <c r="BC68" s="513"/>
      <c r="BD68" s="872"/>
    </row>
    <row r="69" spans="2:57" ht="26.45" customHeight="1">
      <c r="B69" s="1164"/>
      <c r="C69" s="1166"/>
      <c r="D69" s="1166"/>
      <c r="E69" s="289">
        <v>1906</v>
      </c>
      <c r="F69" s="1166"/>
      <c r="G69" s="150">
        <v>2024730010046</v>
      </c>
      <c r="H69" s="1166"/>
      <c r="I69" s="1166"/>
      <c r="J69" s="1166"/>
      <c r="K69" s="1166"/>
      <c r="L69" s="149" t="s">
        <v>849</v>
      </c>
      <c r="M69" s="149" t="s">
        <v>47</v>
      </c>
      <c r="N69" s="1166"/>
      <c r="O69" s="1172"/>
      <c r="P69" s="348"/>
      <c r="Q69" s="846"/>
      <c r="R69" s="149"/>
      <c r="S69" s="149"/>
      <c r="T69" s="348"/>
      <c r="U69" s="348"/>
      <c r="V69" s="348"/>
      <c r="W69" s="348"/>
      <c r="X69" s="149"/>
      <c r="Y69" s="149"/>
      <c r="Z69" s="149"/>
      <c r="AA69" s="149"/>
      <c r="AB69" s="149"/>
      <c r="AC69" s="1172"/>
      <c r="AD69" s="513"/>
      <c r="AE69" s="846"/>
      <c r="AF69" s="513"/>
      <c r="AG69" s="513"/>
      <c r="AH69" s="513"/>
      <c r="AI69" s="513"/>
      <c r="AJ69" s="513"/>
      <c r="AK69" s="513"/>
      <c r="AL69" s="513"/>
      <c r="AM69" s="513"/>
      <c r="AN69" s="513"/>
      <c r="AO69" s="513"/>
      <c r="AP69" s="513"/>
      <c r="AQ69" s="1172"/>
      <c r="AR69" s="513"/>
      <c r="AS69" s="846"/>
      <c r="AT69" s="513"/>
      <c r="AU69" s="513"/>
      <c r="AV69" s="513"/>
      <c r="AW69" s="513"/>
      <c r="AX69" s="513"/>
      <c r="AY69" s="513"/>
      <c r="AZ69" s="513"/>
      <c r="BA69" s="513"/>
      <c r="BB69" s="513"/>
      <c r="BC69" s="513"/>
      <c r="BD69" s="872"/>
    </row>
    <row r="70" spans="2:57" ht="54.6" customHeight="1">
      <c r="B70" s="1164" t="s">
        <v>842</v>
      </c>
      <c r="C70" s="1166">
        <v>19</v>
      </c>
      <c r="D70" s="1166" t="s">
        <v>843</v>
      </c>
      <c r="E70" s="289">
        <v>1906</v>
      </c>
      <c r="F70" s="1166" t="s">
        <v>889</v>
      </c>
      <c r="G70" s="150">
        <v>2024730010046</v>
      </c>
      <c r="H70" s="1166" t="s">
        <v>890</v>
      </c>
      <c r="I70" s="1166">
        <v>1906036</v>
      </c>
      <c r="J70" s="1166" t="s">
        <v>900</v>
      </c>
      <c r="K70" s="1166" t="s">
        <v>901</v>
      </c>
      <c r="L70" s="149" t="s">
        <v>848</v>
      </c>
      <c r="M70" s="149" t="s">
        <v>47</v>
      </c>
      <c r="N70" s="1166">
        <v>1</v>
      </c>
      <c r="O70" s="1172">
        <f>+SUM(P70:AB71)</f>
        <v>19287518020</v>
      </c>
      <c r="P70" s="829"/>
      <c r="Q70" s="846"/>
      <c r="R70" s="829"/>
      <c r="S70" s="846"/>
      <c r="T70" s="829"/>
      <c r="U70" s="829"/>
      <c r="V70" s="829"/>
      <c r="W70" s="829"/>
      <c r="X70" s="829"/>
      <c r="Y70" s="829"/>
      <c r="Z70" s="847">
        <v>10306123900</v>
      </c>
      <c r="AA70" s="829"/>
      <c r="AB70" s="846"/>
      <c r="AC70" s="1172">
        <f>+SUM(AD70:AP71)</f>
        <v>8981394120</v>
      </c>
      <c r="AD70" s="829"/>
      <c r="AE70" s="829"/>
      <c r="AF70" s="829"/>
      <c r="AG70" s="847">
        <v>361356866</v>
      </c>
      <c r="AH70" s="829"/>
      <c r="AI70" s="829"/>
      <c r="AJ70" s="829"/>
      <c r="AK70" s="829"/>
      <c r="AL70" s="829"/>
      <c r="AM70" s="829"/>
      <c r="AN70" s="829"/>
      <c r="AO70" s="829"/>
      <c r="AP70" s="829"/>
      <c r="AQ70" s="1172">
        <f>+SUM(AR70:BD71)</f>
        <v>4310018627</v>
      </c>
      <c r="AR70" s="829"/>
      <c r="AS70" s="829"/>
      <c r="AT70" s="829"/>
      <c r="AU70" s="829"/>
      <c r="AV70" s="829"/>
      <c r="AW70" s="829"/>
      <c r="AX70" s="829"/>
      <c r="AY70" s="829"/>
      <c r="AZ70" s="829"/>
      <c r="BA70" s="829"/>
      <c r="BB70" s="829"/>
      <c r="BC70" s="829"/>
      <c r="BD70" s="873"/>
    </row>
    <row r="71" spans="2:57" ht="56.45" customHeight="1" thickBot="1">
      <c r="B71" s="1180"/>
      <c r="C71" s="1178"/>
      <c r="D71" s="1178"/>
      <c r="E71" s="392">
        <v>1906</v>
      </c>
      <c r="F71" s="1178"/>
      <c r="G71" s="242">
        <v>2024730010046</v>
      </c>
      <c r="H71" s="1178"/>
      <c r="I71" s="1178"/>
      <c r="J71" s="1178"/>
      <c r="K71" s="1178"/>
      <c r="L71" s="241" t="s">
        <v>902</v>
      </c>
      <c r="M71" s="241" t="s">
        <v>47</v>
      </c>
      <c r="N71" s="1178"/>
      <c r="O71" s="1179"/>
      <c r="P71" s="874"/>
      <c r="Q71" s="875">
        <v>8981394120</v>
      </c>
      <c r="R71" s="876"/>
      <c r="S71" s="876"/>
      <c r="T71" s="876"/>
      <c r="U71" s="876"/>
      <c r="V71" s="876"/>
      <c r="W71" s="876"/>
      <c r="X71" s="876"/>
      <c r="Y71" s="876"/>
      <c r="Z71" s="876"/>
      <c r="AA71" s="876"/>
      <c r="AB71" s="877"/>
      <c r="AC71" s="1179"/>
      <c r="AD71" s="876"/>
      <c r="AE71" s="878">
        <v>8620037254</v>
      </c>
      <c r="AF71" s="876"/>
      <c r="AG71" s="876"/>
      <c r="AH71" s="876"/>
      <c r="AI71" s="876"/>
      <c r="AJ71" s="876"/>
      <c r="AK71" s="876"/>
      <c r="AL71" s="876"/>
      <c r="AM71" s="876"/>
      <c r="AN71" s="876"/>
      <c r="AO71" s="876"/>
      <c r="AP71" s="877"/>
      <c r="AQ71" s="1179"/>
      <c r="AR71" s="876"/>
      <c r="AS71" s="878">
        <v>4310018627</v>
      </c>
      <c r="AT71" s="876"/>
      <c r="AU71" s="876"/>
      <c r="AV71" s="876"/>
      <c r="AW71" s="876"/>
      <c r="AX71" s="876"/>
      <c r="AY71" s="876"/>
      <c r="AZ71" s="876"/>
      <c r="BA71" s="876"/>
      <c r="BB71" s="876"/>
      <c r="BC71" s="876"/>
      <c r="BD71" s="879"/>
    </row>
    <row r="72" spans="2:57" ht="15" hidden="1">
      <c r="B72" s="830"/>
      <c r="C72" s="831"/>
      <c r="D72" s="831"/>
      <c r="E72" s="210"/>
      <c r="F72" s="832"/>
      <c r="G72" s="833"/>
      <c r="H72" s="832"/>
      <c r="I72" s="832"/>
      <c r="J72" s="832"/>
      <c r="K72" s="832"/>
      <c r="L72" s="832"/>
      <c r="M72" s="834"/>
      <c r="N72" s="832"/>
      <c r="O72" s="835"/>
      <c r="P72" s="836"/>
      <c r="Q72" s="837"/>
      <c r="R72" s="838"/>
      <c r="S72" s="838"/>
      <c r="T72" s="838"/>
      <c r="U72" s="838"/>
      <c r="V72" s="838"/>
      <c r="W72" s="838"/>
      <c r="X72" s="838"/>
      <c r="Y72" s="838"/>
      <c r="Z72" s="838"/>
      <c r="AA72" s="838"/>
      <c r="AB72" s="839"/>
      <c r="AC72" s="835"/>
      <c r="AD72" s="838"/>
      <c r="AE72" s="838"/>
      <c r="AF72" s="838"/>
      <c r="AG72" s="838"/>
      <c r="AH72" s="838"/>
      <c r="AI72" s="838"/>
      <c r="AJ72" s="838"/>
      <c r="AK72" s="838"/>
      <c r="AL72" s="838"/>
      <c r="AM72" s="838"/>
      <c r="AN72" s="838"/>
      <c r="AO72" s="838"/>
      <c r="AP72" s="839"/>
      <c r="AQ72" s="835"/>
      <c r="AR72" s="838"/>
      <c r="AS72" s="838"/>
      <c r="AT72" s="838"/>
      <c r="AU72" s="838"/>
      <c r="AV72" s="838"/>
      <c r="AW72" s="838"/>
      <c r="AX72" s="838"/>
      <c r="AY72" s="838"/>
      <c r="AZ72" s="838"/>
      <c r="BA72" s="838"/>
      <c r="BB72" s="838"/>
      <c r="BC72" s="838"/>
      <c r="BD72" s="838"/>
      <c r="BE72" s="760"/>
    </row>
    <row r="73" spans="2:57" ht="15" hidden="1">
      <c r="B73" s="830"/>
      <c r="C73" s="831"/>
      <c r="D73" s="831"/>
      <c r="E73" s="210"/>
      <c r="F73" s="832"/>
      <c r="G73" s="833"/>
      <c r="H73" s="832"/>
      <c r="I73" s="832"/>
      <c r="J73" s="832"/>
      <c r="K73" s="832"/>
      <c r="L73" s="832"/>
      <c r="M73" s="832"/>
      <c r="N73" s="832"/>
      <c r="O73" s="835"/>
      <c r="P73" s="836"/>
      <c r="Q73" s="837"/>
      <c r="R73" s="838"/>
      <c r="S73" s="838"/>
      <c r="T73" s="838"/>
      <c r="U73" s="838"/>
      <c r="V73" s="838"/>
      <c r="W73" s="838"/>
      <c r="X73" s="838"/>
      <c r="Y73" s="838"/>
      <c r="Z73" s="838"/>
      <c r="AA73" s="838"/>
      <c r="AB73" s="839"/>
      <c r="AC73" s="835"/>
      <c r="AD73" s="838"/>
      <c r="AE73" s="838"/>
      <c r="AF73" s="838"/>
      <c r="AG73" s="838"/>
      <c r="AH73" s="838"/>
      <c r="AI73" s="838"/>
      <c r="AJ73" s="838"/>
      <c r="AK73" s="838"/>
      <c r="AL73" s="838"/>
      <c r="AM73" s="838"/>
      <c r="AN73" s="838"/>
      <c r="AO73" s="838"/>
      <c r="AP73" s="839"/>
      <c r="AQ73" s="835"/>
      <c r="AR73" s="838"/>
      <c r="AS73" s="838"/>
      <c r="AT73" s="838"/>
      <c r="AU73" s="838"/>
      <c r="AV73" s="838"/>
      <c r="AW73" s="838"/>
      <c r="AX73" s="838"/>
      <c r="AY73" s="838"/>
      <c r="AZ73" s="838"/>
      <c r="BA73" s="838"/>
      <c r="BB73" s="838"/>
      <c r="BC73" s="838"/>
      <c r="BD73" s="838"/>
      <c r="BE73" s="760"/>
    </row>
    <row r="74" spans="2:57" ht="15" hidden="1">
      <c r="B74" s="830"/>
      <c r="C74" s="831"/>
      <c r="D74" s="831"/>
      <c r="E74" s="210"/>
      <c r="F74" s="832"/>
      <c r="G74" s="833"/>
      <c r="H74" s="832"/>
      <c r="I74" s="832"/>
      <c r="J74" s="832"/>
      <c r="K74" s="832"/>
      <c r="L74" s="832"/>
      <c r="M74" s="832"/>
      <c r="N74" s="832"/>
      <c r="O74" s="835"/>
      <c r="P74" s="836"/>
      <c r="Q74" s="837"/>
      <c r="R74" s="838"/>
      <c r="S74" s="838"/>
      <c r="T74" s="838"/>
      <c r="U74" s="838"/>
      <c r="V74" s="838"/>
      <c r="W74" s="838"/>
      <c r="X74" s="838"/>
      <c r="Y74" s="838"/>
      <c r="Z74" s="838"/>
      <c r="AA74" s="838"/>
      <c r="AB74" s="839"/>
      <c r="AC74" s="835"/>
      <c r="AD74" s="838"/>
      <c r="AE74" s="838"/>
      <c r="AF74" s="838"/>
      <c r="AG74" s="838"/>
      <c r="AH74" s="838"/>
      <c r="AI74" s="838"/>
      <c r="AJ74" s="838"/>
      <c r="AK74" s="838"/>
      <c r="AL74" s="838"/>
      <c r="AM74" s="838"/>
      <c r="AN74" s="838"/>
      <c r="AO74" s="838"/>
      <c r="AP74" s="839"/>
      <c r="AQ74" s="835"/>
      <c r="AR74" s="211"/>
      <c r="AS74" s="838"/>
      <c r="AT74" s="838"/>
      <c r="AU74" s="838"/>
      <c r="AV74" s="838"/>
      <c r="AW74" s="838"/>
      <c r="AX74" s="838"/>
      <c r="AY74" s="838"/>
      <c r="AZ74" s="838"/>
      <c r="BA74" s="838"/>
      <c r="BB74" s="838"/>
      <c r="BC74" s="838"/>
      <c r="BD74" s="838"/>
      <c r="BE74" s="760"/>
    </row>
    <row r="75" spans="2:57" ht="15" hidden="1">
      <c r="B75" s="830"/>
      <c r="C75" s="831"/>
      <c r="D75" s="831"/>
      <c r="E75" s="210"/>
      <c r="F75" s="832"/>
      <c r="G75" s="833"/>
      <c r="H75" s="832"/>
      <c r="I75" s="832"/>
      <c r="J75" s="832"/>
      <c r="K75" s="832"/>
      <c r="L75" s="832"/>
      <c r="M75" s="832"/>
      <c r="N75" s="832"/>
      <c r="O75" s="835"/>
      <c r="P75" s="836"/>
      <c r="Q75" s="837"/>
      <c r="R75" s="838"/>
      <c r="S75" s="838"/>
      <c r="T75" s="838"/>
      <c r="U75" s="838"/>
      <c r="V75" s="838"/>
      <c r="W75" s="838"/>
      <c r="X75" s="838"/>
      <c r="Y75" s="838"/>
      <c r="Z75" s="838"/>
      <c r="AA75" s="838"/>
      <c r="AB75" s="839"/>
      <c r="AC75" s="835"/>
      <c r="AD75" s="838"/>
      <c r="AE75" s="838"/>
      <c r="AF75" s="838"/>
      <c r="AG75" s="838"/>
      <c r="AH75" s="838"/>
      <c r="AI75" s="838"/>
      <c r="AJ75" s="838"/>
      <c r="AK75" s="838"/>
      <c r="AL75" s="838"/>
      <c r="AM75" s="838"/>
      <c r="AN75" s="838"/>
      <c r="AO75" s="838"/>
      <c r="AP75" s="839"/>
      <c r="AQ75" s="835"/>
      <c r="AR75" s="211"/>
      <c r="AS75" s="838"/>
      <c r="AT75" s="838"/>
      <c r="AU75" s="838"/>
      <c r="AV75" s="838"/>
      <c r="AW75" s="838"/>
      <c r="AX75" s="838"/>
      <c r="AY75" s="838"/>
      <c r="AZ75" s="838"/>
      <c r="BA75" s="838"/>
      <c r="BB75" s="838"/>
      <c r="BC75" s="838"/>
      <c r="BD75" s="838"/>
      <c r="BE75" s="760"/>
    </row>
    <row r="76" spans="2:57" ht="15" hidden="1">
      <c r="B76" s="830"/>
      <c r="C76" s="831"/>
      <c r="D76" s="831"/>
      <c r="E76" s="210"/>
      <c r="F76" s="832"/>
      <c r="G76" s="833"/>
      <c r="H76" s="832"/>
      <c r="I76" s="832"/>
      <c r="J76" s="832"/>
      <c r="K76" s="832"/>
      <c r="L76" s="832"/>
      <c r="M76" s="832"/>
      <c r="N76" s="832"/>
      <c r="O76" s="835"/>
      <c r="P76" s="836"/>
      <c r="Q76" s="837"/>
      <c r="R76" s="838"/>
      <c r="S76" s="838"/>
      <c r="T76" s="838"/>
      <c r="U76" s="838"/>
      <c r="V76" s="838"/>
      <c r="W76" s="838"/>
      <c r="X76" s="838"/>
      <c r="Y76" s="838"/>
      <c r="Z76" s="838"/>
      <c r="AA76" s="838"/>
      <c r="AB76" s="839"/>
      <c r="AC76" s="835"/>
      <c r="AD76" s="838"/>
      <c r="AE76" s="838"/>
      <c r="AF76" s="838"/>
      <c r="AG76" s="838"/>
      <c r="AH76" s="838"/>
      <c r="AI76" s="838"/>
      <c r="AJ76" s="838"/>
      <c r="AK76" s="838"/>
      <c r="AL76" s="838"/>
      <c r="AM76" s="838"/>
      <c r="AN76" s="838"/>
      <c r="AO76" s="838"/>
      <c r="AP76" s="839"/>
      <c r="AQ76" s="835"/>
      <c r="AR76" s="211"/>
      <c r="AS76" s="838"/>
      <c r="AT76" s="838"/>
      <c r="AU76" s="838"/>
      <c r="AV76" s="838"/>
      <c r="AW76" s="838"/>
      <c r="AX76" s="838"/>
      <c r="AY76" s="838"/>
      <c r="AZ76" s="838"/>
      <c r="BA76" s="838"/>
      <c r="BB76" s="838"/>
      <c r="BC76" s="838"/>
      <c r="BD76" s="838"/>
      <c r="BE76" s="760"/>
    </row>
    <row r="77" spans="2:57" ht="15.75" thickBot="1">
      <c r="B77" s="1175" t="s">
        <v>606</v>
      </c>
      <c r="C77" s="1176"/>
      <c r="D77" s="1176"/>
      <c r="E77" s="1176"/>
      <c r="F77" s="1176"/>
      <c r="G77" s="1176"/>
      <c r="H77" s="1176"/>
      <c r="I77" s="1176"/>
      <c r="J77" s="1176"/>
      <c r="K77" s="1176"/>
      <c r="L77" s="1176"/>
      <c r="M77" s="1176"/>
      <c r="N77" s="1177"/>
      <c r="O77" s="880">
        <f t="shared" ref="O77:BD77" si="0">+SUBTOTAL(9,O14:O71)</f>
        <v>448468153095.66669</v>
      </c>
      <c r="P77" s="881">
        <f t="shared" si="0"/>
        <v>0</v>
      </c>
      <c r="Q77" s="882">
        <f t="shared" si="0"/>
        <v>13203781043.666668</v>
      </c>
      <c r="R77" s="881">
        <f t="shared" si="0"/>
        <v>0</v>
      </c>
      <c r="S77" s="881">
        <f>+SUBTOTAL(9,S15:S71)</f>
        <v>132496102561</v>
      </c>
      <c r="T77" s="881">
        <f t="shared" si="0"/>
        <v>0</v>
      </c>
      <c r="U77" s="881">
        <f t="shared" si="0"/>
        <v>0</v>
      </c>
      <c r="V77" s="881">
        <f t="shared" si="0"/>
        <v>0</v>
      </c>
      <c r="W77" s="881">
        <f t="shared" si="0"/>
        <v>0</v>
      </c>
      <c r="X77" s="881">
        <f t="shared" si="0"/>
        <v>0</v>
      </c>
      <c r="Y77" s="881">
        <f t="shared" si="0"/>
        <v>0</v>
      </c>
      <c r="Z77" s="881">
        <f t="shared" si="0"/>
        <v>10306123900</v>
      </c>
      <c r="AA77" s="881">
        <f t="shared" si="0"/>
        <v>0</v>
      </c>
      <c r="AB77" s="881">
        <f t="shared" si="0"/>
        <v>292462145591</v>
      </c>
      <c r="AC77" s="881">
        <f t="shared" si="0"/>
        <v>107802429993.21667</v>
      </c>
      <c r="AD77" s="883">
        <f t="shared" si="0"/>
        <v>0</v>
      </c>
      <c r="AE77" s="883">
        <f t="shared" si="0"/>
        <v>12797007177.666668</v>
      </c>
      <c r="AF77" s="883">
        <f t="shared" si="0"/>
        <v>0</v>
      </c>
      <c r="AG77" s="883">
        <f t="shared" si="0"/>
        <v>22897164299.829998</v>
      </c>
      <c r="AH77" s="883">
        <f t="shared" si="0"/>
        <v>0</v>
      </c>
      <c r="AI77" s="883">
        <f t="shared" si="0"/>
        <v>0</v>
      </c>
      <c r="AJ77" s="883">
        <f t="shared" si="0"/>
        <v>0</v>
      </c>
      <c r="AK77" s="883">
        <f t="shared" si="0"/>
        <v>0</v>
      </c>
      <c r="AL77" s="883">
        <f t="shared" si="0"/>
        <v>0</v>
      </c>
      <c r="AM77" s="883">
        <f t="shared" si="0"/>
        <v>0</v>
      </c>
      <c r="AN77" s="883">
        <f t="shared" si="0"/>
        <v>0</v>
      </c>
      <c r="AO77" s="883">
        <f t="shared" si="0"/>
        <v>0</v>
      </c>
      <c r="AP77" s="883">
        <f t="shared" si="0"/>
        <v>72108258515.720001</v>
      </c>
      <c r="AQ77" s="881">
        <f t="shared" si="0"/>
        <v>157333961153.51001</v>
      </c>
      <c r="AR77" s="881">
        <f t="shared" si="0"/>
        <v>0</v>
      </c>
      <c r="AS77" s="883">
        <f t="shared" si="0"/>
        <v>8342095032.666667</v>
      </c>
      <c r="AT77" s="883">
        <f t="shared" si="0"/>
        <v>0</v>
      </c>
      <c r="AU77" s="883">
        <f t="shared" si="0"/>
        <v>29635401906.003334</v>
      </c>
      <c r="AV77" s="883">
        <f t="shared" si="0"/>
        <v>0</v>
      </c>
      <c r="AW77" s="883">
        <f t="shared" si="0"/>
        <v>0</v>
      </c>
      <c r="AX77" s="883">
        <f t="shared" si="0"/>
        <v>0</v>
      </c>
      <c r="AY77" s="883">
        <f t="shared" si="0"/>
        <v>0</v>
      </c>
      <c r="AZ77" s="883">
        <f t="shared" si="0"/>
        <v>0</v>
      </c>
      <c r="BA77" s="883">
        <f t="shared" si="0"/>
        <v>0</v>
      </c>
      <c r="BB77" s="883">
        <f t="shared" si="0"/>
        <v>0</v>
      </c>
      <c r="BC77" s="883">
        <f t="shared" si="0"/>
        <v>0</v>
      </c>
      <c r="BD77" s="884">
        <f t="shared" si="0"/>
        <v>119356464214.84</v>
      </c>
      <c r="BE77" s="760"/>
    </row>
    <row r="78" spans="2:57">
      <c r="AD78" s="824"/>
      <c r="AE78" s="824"/>
      <c r="AF78" s="824"/>
      <c r="AG78" s="819"/>
      <c r="AH78" s="824"/>
      <c r="AI78" s="824"/>
      <c r="AJ78" s="824"/>
      <c r="AK78" s="824"/>
      <c r="AL78" s="824"/>
      <c r="AM78" s="824"/>
      <c r="AN78" s="824"/>
      <c r="AO78" s="824"/>
      <c r="AP78" s="824"/>
      <c r="AS78" s="819"/>
      <c r="AT78" s="824"/>
      <c r="AU78" s="824"/>
      <c r="AV78" s="824"/>
      <c r="AW78" s="824"/>
      <c r="AX78" s="824"/>
      <c r="AY78" s="824"/>
      <c r="AZ78" s="824"/>
      <c r="BA78" s="824"/>
      <c r="BB78" s="824"/>
      <c r="BC78" s="824"/>
      <c r="BD78" s="824"/>
      <c r="BE78" s="760"/>
    </row>
    <row r="79" spans="2:57">
      <c r="O79" s="842"/>
      <c r="Q79" s="843"/>
      <c r="S79" s="842"/>
      <c r="AD79" s="824"/>
      <c r="AE79" s="841"/>
      <c r="AF79" s="824"/>
      <c r="AG79" s="841"/>
      <c r="AH79" s="824"/>
      <c r="AI79" s="824"/>
      <c r="AJ79" s="824"/>
      <c r="AK79" s="824"/>
      <c r="AL79" s="824"/>
      <c r="AM79" s="824"/>
      <c r="AN79" s="824"/>
      <c r="AO79" s="824"/>
      <c r="AP79" s="824"/>
      <c r="AS79" s="819"/>
      <c r="AT79" s="824"/>
      <c r="AU79" s="824"/>
      <c r="AV79" s="824"/>
      <c r="AW79" s="824"/>
      <c r="AX79" s="824"/>
      <c r="AY79" s="824"/>
      <c r="AZ79" s="824"/>
      <c r="BA79" s="824"/>
      <c r="BB79" s="824"/>
      <c r="BC79" s="824"/>
      <c r="BD79" s="824"/>
      <c r="BE79" s="760"/>
    </row>
    <row r="80" spans="2:57">
      <c r="AS80" s="819"/>
      <c r="AT80" s="824"/>
      <c r="AU80" s="824"/>
      <c r="AV80" s="824"/>
      <c r="AW80" s="824"/>
      <c r="AX80" s="824"/>
      <c r="AY80" s="824"/>
      <c r="AZ80" s="824"/>
      <c r="BA80" s="824"/>
      <c r="BB80" s="824"/>
      <c r="BC80" s="824"/>
      <c r="BD80" s="824"/>
      <c r="BE80" s="760"/>
    </row>
    <row r="81" spans="16:57">
      <c r="P81" s="804"/>
      <c r="Q81" s="840"/>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41"/>
      <c r="AT81" s="841"/>
      <c r="AU81" s="841"/>
      <c r="AV81" s="841"/>
      <c r="AW81" s="841"/>
      <c r="AX81" s="841"/>
      <c r="AY81" s="841"/>
      <c r="AZ81" s="841"/>
      <c r="BA81" s="841"/>
      <c r="BB81" s="841"/>
      <c r="BC81" s="841"/>
      <c r="BD81" s="841"/>
      <c r="BE81" s="760"/>
    </row>
    <row r="82" spans="16:57">
      <c r="AS82" s="819"/>
      <c r="AT82" s="824"/>
      <c r="AU82" s="824"/>
      <c r="AV82" s="824"/>
      <c r="AW82" s="824"/>
      <c r="AX82" s="824"/>
      <c r="AY82" s="824"/>
      <c r="AZ82" s="824"/>
      <c r="BA82" s="824"/>
      <c r="BB82" s="824"/>
      <c r="BC82" s="824"/>
      <c r="BD82" s="824"/>
      <c r="BE82" s="760"/>
    </row>
    <row r="83" spans="16:57">
      <c r="AS83" s="819"/>
      <c r="AT83" s="824"/>
      <c r="AU83" s="824"/>
      <c r="AV83" s="824"/>
      <c r="AW83" s="824"/>
      <c r="AX83" s="824"/>
      <c r="AY83" s="824"/>
      <c r="AZ83" s="824"/>
      <c r="BA83" s="824"/>
      <c r="BB83" s="824"/>
      <c r="BC83" s="824"/>
      <c r="BD83" s="824"/>
      <c r="BE83" s="760"/>
    </row>
  </sheetData>
  <mergeCells count="239">
    <mergeCell ref="AQ70:AQ71"/>
    <mergeCell ref="AQ68:AQ69"/>
    <mergeCell ref="B77:N77"/>
    <mergeCell ref="I70:I71"/>
    <mergeCell ref="J70:J71"/>
    <mergeCell ref="K70:K71"/>
    <mergeCell ref="N70:N71"/>
    <mergeCell ref="O70:O71"/>
    <mergeCell ref="AC70:AC71"/>
    <mergeCell ref="K68:K69"/>
    <mergeCell ref="N68:N69"/>
    <mergeCell ref="O68:O69"/>
    <mergeCell ref="AC68:AC69"/>
    <mergeCell ref="B70:B71"/>
    <mergeCell ref="C70:C71"/>
    <mergeCell ref="D70:D71"/>
    <mergeCell ref="F70:F71"/>
    <mergeCell ref="H70:H71"/>
    <mergeCell ref="B68:B69"/>
    <mergeCell ref="C68:C69"/>
    <mergeCell ref="D68:D69"/>
    <mergeCell ref="F68:F69"/>
    <mergeCell ref="H68:H69"/>
    <mergeCell ref="I68:I69"/>
    <mergeCell ref="J68:J69"/>
    <mergeCell ref="AQ62:AQ63"/>
    <mergeCell ref="B64:B67"/>
    <mergeCell ref="C64:C67"/>
    <mergeCell ref="D64:D67"/>
    <mergeCell ref="F64:F67"/>
    <mergeCell ref="H64:H67"/>
    <mergeCell ref="I64:I67"/>
    <mergeCell ref="J64:J67"/>
    <mergeCell ref="K64:K67"/>
    <mergeCell ref="N64:N67"/>
    <mergeCell ref="I62:I63"/>
    <mergeCell ref="J62:J63"/>
    <mergeCell ref="K62:K63"/>
    <mergeCell ref="N62:N63"/>
    <mergeCell ref="O62:O63"/>
    <mergeCell ref="AC62:AC63"/>
    <mergeCell ref="O64:O67"/>
    <mergeCell ref="AC64:AC67"/>
    <mergeCell ref="AQ64:AQ67"/>
    <mergeCell ref="AQ56:AQ57"/>
    <mergeCell ref="I59:I61"/>
    <mergeCell ref="J59:J61"/>
    <mergeCell ref="K59:K61"/>
    <mergeCell ref="N59:N61"/>
    <mergeCell ref="O59:O61"/>
    <mergeCell ref="AC59:AC61"/>
    <mergeCell ref="AQ59:AQ61"/>
    <mergeCell ref="I56:I57"/>
    <mergeCell ref="J56:J57"/>
    <mergeCell ref="K56:K57"/>
    <mergeCell ref="N56:N57"/>
    <mergeCell ref="O56:O57"/>
    <mergeCell ref="AC56:AC57"/>
    <mergeCell ref="AQ51:AQ52"/>
    <mergeCell ref="I53:I54"/>
    <mergeCell ref="J53:J54"/>
    <mergeCell ref="K53:K54"/>
    <mergeCell ref="N53:N54"/>
    <mergeCell ref="O53:O54"/>
    <mergeCell ref="AC53:AC54"/>
    <mergeCell ref="AQ53:AQ54"/>
    <mergeCell ref="I51:I52"/>
    <mergeCell ref="J51:J52"/>
    <mergeCell ref="K51:K52"/>
    <mergeCell ref="N51:N52"/>
    <mergeCell ref="O51:O52"/>
    <mergeCell ref="AC51:AC52"/>
    <mergeCell ref="AQ47:AQ48"/>
    <mergeCell ref="I49:I50"/>
    <mergeCell ref="J49:J50"/>
    <mergeCell ref="K49:K50"/>
    <mergeCell ref="N49:N50"/>
    <mergeCell ref="O49:O50"/>
    <mergeCell ref="AC49:AC50"/>
    <mergeCell ref="AQ49:AQ50"/>
    <mergeCell ref="I47:I48"/>
    <mergeCell ref="J47:J48"/>
    <mergeCell ref="K47:K48"/>
    <mergeCell ref="N47:N48"/>
    <mergeCell ref="O47:O48"/>
    <mergeCell ref="AC47:AC48"/>
    <mergeCell ref="AQ42:AQ43"/>
    <mergeCell ref="I45:I46"/>
    <mergeCell ref="J45:J46"/>
    <mergeCell ref="K45:K46"/>
    <mergeCell ref="N45:N46"/>
    <mergeCell ref="O45:O46"/>
    <mergeCell ref="AC45:AC46"/>
    <mergeCell ref="AQ45:AQ46"/>
    <mergeCell ref="I42:I43"/>
    <mergeCell ref="J42:J43"/>
    <mergeCell ref="K42:K43"/>
    <mergeCell ref="N42:N43"/>
    <mergeCell ref="O42:O43"/>
    <mergeCell ref="AC42:AC43"/>
    <mergeCell ref="AQ37:AQ39"/>
    <mergeCell ref="I40:I41"/>
    <mergeCell ref="J40:J41"/>
    <mergeCell ref="K40:K41"/>
    <mergeCell ref="N40:N41"/>
    <mergeCell ref="O40:O41"/>
    <mergeCell ref="AC40:AC41"/>
    <mergeCell ref="AQ40:AQ41"/>
    <mergeCell ref="I37:I39"/>
    <mergeCell ref="J37:J39"/>
    <mergeCell ref="K37:K39"/>
    <mergeCell ref="N37:N39"/>
    <mergeCell ref="O37:O39"/>
    <mergeCell ref="AC37:AC39"/>
    <mergeCell ref="AQ33:AQ34"/>
    <mergeCell ref="I35:I36"/>
    <mergeCell ref="J35:J36"/>
    <mergeCell ref="K35:K36"/>
    <mergeCell ref="N35:N36"/>
    <mergeCell ref="O35:O36"/>
    <mergeCell ref="AC35:AC36"/>
    <mergeCell ref="AQ35:AQ36"/>
    <mergeCell ref="I33:I34"/>
    <mergeCell ref="J33:J34"/>
    <mergeCell ref="K33:K34"/>
    <mergeCell ref="N33:N34"/>
    <mergeCell ref="O33:O34"/>
    <mergeCell ref="AC33:AC34"/>
    <mergeCell ref="I27:I29"/>
    <mergeCell ref="J27:J29"/>
    <mergeCell ref="K27:K29"/>
    <mergeCell ref="N27:N29"/>
    <mergeCell ref="O27:O29"/>
    <mergeCell ref="AC27:AC29"/>
    <mergeCell ref="AQ27:AQ29"/>
    <mergeCell ref="I30:I32"/>
    <mergeCell ref="J30:J32"/>
    <mergeCell ref="K30:K32"/>
    <mergeCell ref="N30:N32"/>
    <mergeCell ref="O30:O32"/>
    <mergeCell ref="AC30:AC32"/>
    <mergeCell ref="AQ30:AQ32"/>
    <mergeCell ref="AQ20:AQ21"/>
    <mergeCell ref="B22:B24"/>
    <mergeCell ref="C22:C24"/>
    <mergeCell ref="D22:D24"/>
    <mergeCell ref="F22:F24"/>
    <mergeCell ref="H22:H24"/>
    <mergeCell ref="I22:I24"/>
    <mergeCell ref="J22:J24"/>
    <mergeCell ref="K22:K24"/>
    <mergeCell ref="N22:N24"/>
    <mergeCell ref="O22:O24"/>
    <mergeCell ref="AC22:AC24"/>
    <mergeCell ref="AQ22:AQ24"/>
    <mergeCell ref="AQ14:AQ16"/>
    <mergeCell ref="B17:B19"/>
    <mergeCell ref="C17:C19"/>
    <mergeCell ref="D17:D19"/>
    <mergeCell ref="F17:F19"/>
    <mergeCell ref="H17:H19"/>
    <mergeCell ref="AQ17:AQ19"/>
    <mergeCell ref="B20:B21"/>
    <mergeCell ref="C20:C21"/>
    <mergeCell ref="D20:D21"/>
    <mergeCell ref="F20:F21"/>
    <mergeCell ref="H20:H21"/>
    <mergeCell ref="I20:I21"/>
    <mergeCell ref="J20:J21"/>
    <mergeCell ref="K20:K21"/>
    <mergeCell ref="N20:N21"/>
    <mergeCell ref="I17:I19"/>
    <mergeCell ref="J17:J19"/>
    <mergeCell ref="K17:K19"/>
    <mergeCell ref="N17:N19"/>
    <mergeCell ref="O17:O19"/>
    <mergeCell ref="AC17:AC19"/>
    <mergeCell ref="O20:O21"/>
    <mergeCell ref="AC20:AC21"/>
    <mergeCell ref="B14:B16"/>
    <mergeCell ref="C14:C16"/>
    <mergeCell ref="D14:D16"/>
    <mergeCell ref="F14:F16"/>
    <mergeCell ref="H14:H16"/>
    <mergeCell ref="I14:I16"/>
    <mergeCell ref="J14:J16"/>
    <mergeCell ref="AN12:AN13"/>
    <mergeCell ref="AO12:AO13"/>
    <mergeCell ref="Z12:Z13"/>
    <mergeCell ref="AA12:AA13"/>
    <mergeCell ref="AB12:AB13"/>
    <mergeCell ref="AD12:AE12"/>
    <mergeCell ref="AF12:AL12"/>
    <mergeCell ref="AM12:AM13"/>
    <mergeCell ref="L12:L13"/>
    <mergeCell ref="M12:M13"/>
    <mergeCell ref="K14:K16"/>
    <mergeCell ref="N14:N16"/>
    <mergeCell ref="O14:O16"/>
    <mergeCell ref="AC14:AC16"/>
    <mergeCell ref="AC11:AC13"/>
    <mergeCell ref="AD11:AP11"/>
    <mergeCell ref="AQ11:AQ13"/>
    <mergeCell ref="AR11:BD11"/>
    <mergeCell ref="B12:B13"/>
    <mergeCell ref="C12:C13"/>
    <mergeCell ref="D12:D13"/>
    <mergeCell ref="E12:E13"/>
    <mergeCell ref="F12:F13"/>
    <mergeCell ref="G12:G13"/>
    <mergeCell ref="BB12:BB13"/>
    <mergeCell ref="BC12:BC13"/>
    <mergeCell ref="BD12:BD13"/>
    <mergeCell ref="AP12:AP13"/>
    <mergeCell ref="AR12:AS12"/>
    <mergeCell ref="AT12:AZ12"/>
    <mergeCell ref="BA12:BA13"/>
    <mergeCell ref="B8:U8"/>
    <mergeCell ref="B9:U9"/>
    <mergeCell ref="B11:N11"/>
    <mergeCell ref="O11:O13"/>
    <mergeCell ref="P11:AB11"/>
    <mergeCell ref="H12:H13"/>
    <mergeCell ref="I12:I13"/>
    <mergeCell ref="J12:J13"/>
    <mergeCell ref="K12:K13"/>
    <mergeCell ref="N12:N13"/>
    <mergeCell ref="P12:Q12"/>
    <mergeCell ref="R12:X12"/>
    <mergeCell ref="Y12:Y13"/>
    <mergeCell ref="B2:F5"/>
    <mergeCell ref="G2:N3"/>
    <mergeCell ref="O2:R2"/>
    <mergeCell ref="S2:U5"/>
    <mergeCell ref="O3:R3"/>
    <mergeCell ref="G4:N5"/>
    <mergeCell ref="O4:R4"/>
    <mergeCell ref="O5:R5"/>
    <mergeCell ref="B7:U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39"/>
  <sheetViews>
    <sheetView zoomScale="80" zoomScaleNormal="80" workbookViewId="0">
      <selection activeCell="H15" sqref="H15"/>
    </sheetView>
  </sheetViews>
  <sheetFormatPr baseColWidth="10" defaultRowHeight="14.25"/>
  <cols>
    <col min="1" max="1" width="2.85546875" style="116" customWidth="1"/>
    <col min="2" max="2" width="23" style="253" customWidth="1"/>
    <col min="3" max="3" width="9.85546875" style="399" customWidth="1"/>
    <col min="4" max="4" width="15.5703125" style="114" bestFit="1" customWidth="1"/>
    <col min="5" max="5" width="12.42578125" style="114" customWidth="1"/>
    <col min="6" max="6" width="31.85546875" style="114" bestFit="1" customWidth="1"/>
    <col min="7" max="7" width="25.42578125" style="114" bestFit="1" customWidth="1"/>
    <col min="8" max="8" width="59" style="114" bestFit="1" customWidth="1"/>
    <col min="9" max="9" width="23" style="114" bestFit="1" customWidth="1"/>
    <col min="10" max="10" width="32.140625" style="114" customWidth="1"/>
    <col min="11" max="11" width="49" style="114" customWidth="1"/>
    <col min="12" max="12" width="42.42578125" style="114" bestFit="1" customWidth="1"/>
    <col min="13" max="13" width="45" style="114" customWidth="1"/>
    <col min="14" max="14" width="71.7109375" style="114" customWidth="1"/>
    <col min="15" max="15" width="27.28515625" style="114" customWidth="1"/>
    <col min="16" max="16" width="17.140625" style="114" bestFit="1" customWidth="1"/>
    <col min="17" max="17" width="19.28515625" style="114" bestFit="1" customWidth="1"/>
    <col min="18" max="19" width="8.7109375" style="114" bestFit="1" customWidth="1"/>
    <col min="20" max="20" width="13.42578125" style="114" bestFit="1" customWidth="1"/>
    <col min="21" max="21" width="17.7109375" style="114" bestFit="1" customWidth="1"/>
    <col min="22" max="22" width="8.7109375" style="114" bestFit="1" customWidth="1"/>
    <col min="23" max="23" width="11" style="114" bestFit="1" customWidth="1"/>
    <col min="24" max="24" width="17.85546875" style="114" bestFit="1" customWidth="1"/>
    <col min="25" max="25" width="20.28515625" style="114" bestFit="1" customWidth="1"/>
    <col min="26" max="26" width="17.85546875" style="114" bestFit="1" customWidth="1"/>
    <col min="27" max="27" width="36.85546875" style="114" bestFit="1" customWidth="1"/>
    <col min="28" max="28" width="15.7109375" style="114" bestFit="1" customWidth="1"/>
    <col min="29" max="29" width="27.7109375" style="116" customWidth="1"/>
    <col min="30" max="30" width="17.85546875" style="116" bestFit="1" customWidth="1"/>
    <col min="31" max="31" width="19.28515625" style="116" bestFit="1" customWidth="1"/>
    <col min="32" max="33" width="8.7109375" style="116" bestFit="1" customWidth="1"/>
    <col min="34" max="34" width="13.42578125" style="116" bestFit="1" customWidth="1"/>
    <col min="35" max="35" width="17.7109375" style="116" bestFit="1" customWidth="1"/>
    <col min="36" max="36" width="8.7109375" style="116" bestFit="1" customWidth="1"/>
    <col min="37" max="37" width="11" style="116" bestFit="1" customWidth="1"/>
    <col min="38" max="38" width="17.85546875" style="116" bestFit="1" customWidth="1"/>
    <col min="39" max="39" width="20.28515625" style="116" bestFit="1" customWidth="1"/>
    <col min="40" max="40" width="17.85546875" style="116" bestFit="1" customWidth="1"/>
    <col min="41" max="41" width="36.85546875" style="116" bestFit="1" customWidth="1"/>
    <col min="42" max="42" width="14.42578125" style="116" bestFit="1" customWidth="1"/>
    <col min="43" max="43" width="18.7109375" style="116" customWidth="1"/>
    <col min="44" max="44" width="18.7109375" style="116" bestFit="1" customWidth="1"/>
    <col min="45" max="45" width="17.85546875" style="116" bestFit="1" customWidth="1"/>
    <col min="46" max="47" width="8.7109375" style="116" bestFit="1" customWidth="1"/>
    <col min="48" max="48" width="13.42578125" style="116" bestFit="1" customWidth="1"/>
    <col min="49" max="49" width="17.85546875" style="116" bestFit="1" customWidth="1"/>
    <col min="50" max="50" width="8.7109375" style="116" bestFit="1" customWidth="1"/>
    <col min="51" max="51" width="11" style="116" bestFit="1" customWidth="1"/>
    <col min="52" max="52" width="15.85546875" style="116" bestFit="1" customWidth="1"/>
    <col min="53" max="53" width="20.28515625" style="116" bestFit="1" customWidth="1"/>
    <col min="54" max="54" width="17.85546875" style="116" bestFit="1" customWidth="1"/>
    <col min="55" max="55" width="36.85546875" style="116" bestFit="1" customWidth="1"/>
    <col min="56" max="56" width="13.28515625" style="116" bestFit="1" customWidth="1"/>
    <col min="57" max="190" width="11.42578125" style="116"/>
    <col min="191" max="256" width="11.42578125" style="114"/>
    <col min="257" max="257" width="2.85546875" style="114" customWidth="1"/>
    <col min="258" max="258" width="42.42578125" style="114" bestFit="1" customWidth="1"/>
    <col min="259" max="259" width="30.28515625" style="114" bestFit="1" customWidth="1"/>
    <col min="260" max="260" width="15.5703125" style="114" bestFit="1" customWidth="1"/>
    <col min="261" max="261" width="35.140625" style="114" bestFit="1" customWidth="1"/>
    <col min="262" max="262" width="31.85546875" style="114" bestFit="1" customWidth="1"/>
    <col min="263" max="263" width="25.28515625" style="114" bestFit="1" customWidth="1"/>
    <col min="264" max="264" width="59" style="114" bestFit="1" customWidth="1"/>
    <col min="265" max="265" width="22.85546875" style="114" bestFit="1" customWidth="1"/>
    <col min="266" max="266" width="37.5703125" style="114" bestFit="1" customWidth="1"/>
    <col min="267" max="267" width="103.140625" style="114" bestFit="1" customWidth="1"/>
    <col min="268" max="268" width="42.42578125" style="114" bestFit="1" customWidth="1"/>
    <col min="269" max="269" width="82" style="114" bestFit="1" customWidth="1"/>
    <col min="270" max="270" width="103.140625" style="114" bestFit="1" customWidth="1"/>
    <col min="271" max="271" width="51.140625" style="114" bestFit="1" customWidth="1"/>
    <col min="272" max="272" width="13.42578125" style="114" bestFit="1" customWidth="1"/>
    <col min="273" max="273" width="14.85546875" style="114" bestFit="1" customWidth="1"/>
    <col min="274" max="275" width="8.5703125" style="114" bestFit="1" customWidth="1"/>
    <col min="276" max="276" width="13.28515625" style="114" bestFit="1" customWidth="1"/>
    <col min="277" max="277" width="14.7109375" style="114" bestFit="1" customWidth="1"/>
    <col min="278" max="278" width="8.5703125" style="114" bestFit="1" customWidth="1"/>
    <col min="279" max="279" width="10.85546875" style="114" bestFit="1" customWidth="1"/>
    <col min="280" max="280" width="15.7109375" style="114" bestFit="1" customWidth="1"/>
    <col min="281" max="281" width="20.140625" style="114" bestFit="1" customWidth="1"/>
    <col min="282" max="282" width="17.7109375" style="114" bestFit="1" customWidth="1"/>
    <col min="283" max="283" width="36.7109375" style="114" bestFit="1" customWidth="1"/>
    <col min="284" max="284" width="13.28515625" style="114" bestFit="1" customWidth="1"/>
    <col min="285" max="285" width="67.7109375" style="114" bestFit="1" customWidth="1"/>
    <col min="286" max="286" width="13.7109375" style="114" bestFit="1" customWidth="1"/>
    <col min="287" max="287" width="15" style="114" bestFit="1" customWidth="1"/>
    <col min="288" max="289" width="8.5703125" style="114" bestFit="1" customWidth="1"/>
    <col min="290" max="290" width="13.28515625" style="114" bestFit="1" customWidth="1"/>
    <col min="291" max="291" width="15" style="114" bestFit="1" customWidth="1"/>
    <col min="292" max="292" width="8.5703125" style="114" bestFit="1" customWidth="1"/>
    <col min="293" max="293" width="10.85546875" style="114" bestFit="1" customWidth="1"/>
    <col min="294" max="294" width="15.7109375" style="114" bestFit="1" customWidth="1"/>
    <col min="295" max="295" width="20.140625" style="114" bestFit="1" customWidth="1"/>
    <col min="296" max="296" width="17.7109375" style="114" bestFit="1" customWidth="1"/>
    <col min="297" max="297" width="36.7109375" style="114" bestFit="1" customWidth="1"/>
    <col min="298" max="298" width="13.140625" style="114" bestFit="1" customWidth="1"/>
    <col min="299" max="299" width="70.140625" style="114" bestFit="1" customWidth="1"/>
    <col min="300" max="301" width="15" style="114" bestFit="1" customWidth="1"/>
    <col min="302" max="303" width="8.5703125" style="114" bestFit="1" customWidth="1"/>
    <col min="304" max="304" width="13.28515625" style="114" bestFit="1" customWidth="1"/>
    <col min="305" max="305" width="15" style="114" bestFit="1" customWidth="1"/>
    <col min="306" max="306" width="8.5703125" style="114" bestFit="1" customWidth="1"/>
    <col min="307" max="307" width="10.85546875" style="114" bestFit="1" customWidth="1"/>
    <col min="308" max="308" width="15.7109375" style="114" bestFit="1" customWidth="1"/>
    <col min="309" max="309" width="20.140625" style="114" bestFit="1" customWidth="1"/>
    <col min="310" max="310" width="17.7109375" style="114" bestFit="1" customWidth="1"/>
    <col min="311" max="311" width="36.7109375" style="114" bestFit="1" customWidth="1"/>
    <col min="312" max="312" width="13.140625" style="114" bestFit="1" customWidth="1"/>
    <col min="313" max="512" width="11.42578125" style="114"/>
    <col min="513" max="513" width="2.85546875" style="114" customWidth="1"/>
    <col min="514" max="514" width="42.42578125" style="114" bestFit="1" customWidth="1"/>
    <col min="515" max="515" width="30.28515625" style="114" bestFit="1" customWidth="1"/>
    <col min="516" max="516" width="15.5703125" style="114" bestFit="1" customWidth="1"/>
    <col min="517" max="517" width="35.140625" style="114" bestFit="1" customWidth="1"/>
    <col min="518" max="518" width="31.85546875" style="114" bestFit="1" customWidth="1"/>
    <col min="519" max="519" width="25.28515625" style="114" bestFit="1" customWidth="1"/>
    <col min="520" max="520" width="59" style="114" bestFit="1" customWidth="1"/>
    <col min="521" max="521" width="22.85546875" style="114" bestFit="1" customWidth="1"/>
    <col min="522" max="522" width="37.5703125" style="114" bestFit="1" customWidth="1"/>
    <col min="523" max="523" width="103.140625" style="114" bestFit="1" customWidth="1"/>
    <col min="524" max="524" width="42.42578125" style="114" bestFit="1" customWidth="1"/>
    <col min="525" max="525" width="82" style="114" bestFit="1" customWidth="1"/>
    <col min="526" max="526" width="103.140625" style="114" bestFit="1" customWidth="1"/>
    <col min="527" max="527" width="51.140625" style="114" bestFit="1" customWidth="1"/>
    <col min="528" max="528" width="13.42578125" style="114" bestFit="1" customWidth="1"/>
    <col min="529" max="529" width="14.85546875" style="114" bestFit="1" customWidth="1"/>
    <col min="530" max="531" width="8.5703125" style="114" bestFit="1" customWidth="1"/>
    <col min="532" max="532" width="13.28515625" style="114" bestFit="1" customWidth="1"/>
    <col min="533" max="533" width="14.7109375" style="114" bestFit="1" customWidth="1"/>
    <col min="534" max="534" width="8.5703125" style="114" bestFit="1" customWidth="1"/>
    <col min="535" max="535" width="10.85546875" style="114" bestFit="1" customWidth="1"/>
    <col min="536" max="536" width="15.7109375" style="114" bestFit="1" customWidth="1"/>
    <col min="537" max="537" width="20.140625" style="114" bestFit="1" customWidth="1"/>
    <col min="538" max="538" width="17.7109375" style="114" bestFit="1" customWidth="1"/>
    <col min="539" max="539" width="36.7109375" style="114" bestFit="1" customWidth="1"/>
    <col min="540" max="540" width="13.28515625" style="114" bestFit="1" customWidth="1"/>
    <col min="541" max="541" width="67.7109375" style="114" bestFit="1" customWidth="1"/>
    <col min="542" max="542" width="13.7109375" style="114" bestFit="1" customWidth="1"/>
    <col min="543" max="543" width="15" style="114" bestFit="1" customWidth="1"/>
    <col min="544" max="545" width="8.5703125" style="114" bestFit="1" customWidth="1"/>
    <col min="546" max="546" width="13.28515625" style="114" bestFit="1" customWidth="1"/>
    <col min="547" max="547" width="15" style="114" bestFit="1" customWidth="1"/>
    <col min="548" max="548" width="8.5703125" style="114" bestFit="1" customWidth="1"/>
    <col min="549" max="549" width="10.85546875" style="114" bestFit="1" customWidth="1"/>
    <col min="550" max="550" width="15.7109375" style="114" bestFit="1" customWidth="1"/>
    <col min="551" max="551" width="20.140625" style="114" bestFit="1" customWidth="1"/>
    <col min="552" max="552" width="17.7109375" style="114" bestFit="1" customWidth="1"/>
    <col min="553" max="553" width="36.7109375" style="114" bestFit="1" customWidth="1"/>
    <col min="554" max="554" width="13.140625" style="114" bestFit="1" customWidth="1"/>
    <col min="555" max="555" width="70.140625" style="114" bestFit="1" customWidth="1"/>
    <col min="556" max="557" width="15" style="114" bestFit="1" customWidth="1"/>
    <col min="558" max="559" width="8.5703125" style="114" bestFit="1" customWidth="1"/>
    <col min="560" max="560" width="13.28515625" style="114" bestFit="1" customWidth="1"/>
    <col min="561" max="561" width="15" style="114" bestFit="1" customWidth="1"/>
    <col min="562" max="562" width="8.5703125" style="114" bestFit="1" customWidth="1"/>
    <col min="563" max="563" width="10.85546875" style="114" bestFit="1" customWidth="1"/>
    <col min="564" max="564" width="15.7109375" style="114" bestFit="1" customWidth="1"/>
    <col min="565" max="565" width="20.140625" style="114" bestFit="1" customWidth="1"/>
    <col min="566" max="566" width="17.7109375" style="114" bestFit="1" customWidth="1"/>
    <col min="567" max="567" width="36.7109375" style="114" bestFit="1" customWidth="1"/>
    <col min="568" max="568" width="13.140625" style="114" bestFit="1" customWidth="1"/>
    <col min="569" max="768" width="11.42578125" style="114"/>
    <col min="769" max="769" width="2.85546875" style="114" customWidth="1"/>
    <col min="770" max="770" width="42.42578125" style="114" bestFit="1" customWidth="1"/>
    <col min="771" max="771" width="30.28515625" style="114" bestFit="1" customWidth="1"/>
    <col min="772" max="772" width="15.5703125" style="114" bestFit="1" customWidth="1"/>
    <col min="773" max="773" width="35.140625" style="114" bestFit="1" customWidth="1"/>
    <col min="774" max="774" width="31.85546875" style="114" bestFit="1" customWidth="1"/>
    <col min="775" max="775" width="25.28515625" style="114" bestFit="1" customWidth="1"/>
    <col min="776" max="776" width="59" style="114" bestFit="1" customWidth="1"/>
    <col min="777" max="777" width="22.85546875" style="114" bestFit="1" customWidth="1"/>
    <col min="778" max="778" width="37.5703125" style="114" bestFit="1" customWidth="1"/>
    <col min="779" max="779" width="103.140625" style="114" bestFit="1" customWidth="1"/>
    <col min="780" max="780" width="42.42578125" style="114" bestFit="1" customWidth="1"/>
    <col min="781" max="781" width="82" style="114" bestFit="1" customWidth="1"/>
    <col min="782" max="782" width="103.140625" style="114" bestFit="1" customWidth="1"/>
    <col min="783" max="783" width="51.140625" style="114" bestFit="1" customWidth="1"/>
    <col min="784" max="784" width="13.42578125" style="114" bestFit="1" customWidth="1"/>
    <col min="785" max="785" width="14.85546875" style="114" bestFit="1" customWidth="1"/>
    <col min="786" max="787" width="8.5703125" style="114" bestFit="1" customWidth="1"/>
    <col min="788" max="788" width="13.28515625" style="114" bestFit="1" customWidth="1"/>
    <col min="789" max="789" width="14.7109375" style="114" bestFit="1" customWidth="1"/>
    <col min="790" max="790" width="8.5703125" style="114" bestFit="1" customWidth="1"/>
    <col min="791" max="791" width="10.85546875" style="114" bestFit="1" customWidth="1"/>
    <col min="792" max="792" width="15.7109375" style="114" bestFit="1" customWidth="1"/>
    <col min="793" max="793" width="20.140625" style="114" bestFit="1" customWidth="1"/>
    <col min="794" max="794" width="17.7109375" style="114" bestFit="1" customWidth="1"/>
    <col min="795" max="795" width="36.7109375" style="114" bestFit="1" customWidth="1"/>
    <col min="796" max="796" width="13.28515625" style="114" bestFit="1" customWidth="1"/>
    <col min="797" max="797" width="67.7109375" style="114" bestFit="1" customWidth="1"/>
    <col min="798" max="798" width="13.7109375" style="114" bestFit="1" customWidth="1"/>
    <col min="799" max="799" width="15" style="114" bestFit="1" customWidth="1"/>
    <col min="800" max="801" width="8.5703125" style="114" bestFit="1" customWidth="1"/>
    <col min="802" max="802" width="13.28515625" style="114" bestFit="1" customWidth="1"/>
    <col min="803" max="803" width="15" style="114" bestFit="1" customWidth="1"/>
    <col min="804" max="804" width="8.5703125" style="114" bestFit="1" customWidth="1"/>
    <col min="805" max="805" width="10.85546875" style="114" bestFit="1" customWidth="1"/>
    <col min="806" max="806" width="15.7109375" style="114" bestFit="1" customWidth="1"/>
    <col min="807" max="807" width="20.140625" style="114" bestFit="1" customWidth="1"/>
    <col min="808" max="808" width="17.7109375" style="114" bestFit="1" customWidth="1"/>
    <col min="809" max="809" width="36.7109375" style="114" bestFit="1" customWidth="1"/>
    <col min="810" max="810" width="13.140625" style="114" bestFit="1" customWidth="1"/>
    <col min="811" max="811" width="70.140625" style="114" bestFit="1" customWidth="1"/>
    <col min="812" max="813" width="15" style="114" bestFit="1" customWidth="1"/>
    <col min="814" max="815" width="8.5703125" style="114" bestFit="1" customWidth="1"/>
    <col min="816" max="816" width="13.28515625" style="114" bestFit="1" customWidth="1"/>
    <col min="817" max="817" width="15" style="114" bestFit="1" customWidth="1"/>
    <col min="818" max="818" width="8.5703125" style="114" bestFit="1" customWidth="1"/>
    <col min="819" max="819" width="10.85546875" style="114" bestFit="1" customWidth="1"/>
    <col min="820" max="820" width="15.7109375" style="114" bestFit="1" customWidth="1"/>
    <col min="821" max="821" width="20.140625" style="114" bestFit="1" customWidth="1"/>
    <col min="822" max="822" width="17.7109375" style="114" bestFit="1" customWidth="1"/>
    <col min="823" max="823" width="36.7109375" style="114" bestFit="1" customWidth="1"/>
    <col min="824" max="824" width="13.140625" style="114" bestFit="1" customWidth="1"/>
    <col min="825" max="1024" width="11.42578125" style="114"/>
    <col min="1025" max="1025" width="2.85546875" style="114" customWidth="1"/>
    <col min="1026" max="1026" width="42.42578125" style="114" bestFit="1" customWidth="1"/>
    <col min="1027" max="1027" width="30.28515625" style="114" bestFit="1" customWidth="1"/>
    <col min="1028" max="1028" width="15.5703125" style="114" bestFit="1" customWidth="1"/>
    <col min="1029" max="1029" width="35.140625" style="114" bestFit="1" customWidth="1"/>
    <col min="1030" max="1030" width="31.85546875" style="114" bestFit="1" customWidth="1"/>
    <col min="1031" max="1031" width="25.28515625" style="114" bestFit="1" customWidth="1"/>
    <col min="1032" max="1032" width="59" style="114" bestFit="1" customWidth="1"/>
    <col min="1033" max="1033" width="22.85546875" style="114" bestFit="1" customWidth="1"/>
    <col min="1034" max="1034" width="37.5703125" style="114" bestFit="1" customWidth="1"/>
    <col min="1035" max="1035" width="103.140625" style="114" bestFit="1" customWidth="1"/>
    <col min="1036" max="1036" width="42.42578125" style="114" bestFit="1" customWidth="1"/>
    <col min="1037" max="1037" width="82" style="114" bestFit="1" customWidth="1"/>
    <col min="1038" max="1038" width="103.140625" style="114" bestFit="1" customWidth="1"/>
    <col min="1039" max="1039" width="51.140625" style="114" bestFit="1" customWidth="1"/>
    <col min="1040" max="1040" width="13.42578125" style="114" bestFit="1" customWidth="1"/>
    <col min="1041" max="1041" width="14.85546875" style="114" bestFit="1" customWidth="1"/>
    <col min="1042" max="1043" width="8.5703125" style="114" bestFit="1" customWidth="1"/>
    <col min="1044" max="1044" width="13.28515625" style="114" bestFit="1" customWidth="1"/>
    <col min="1045" max="1045" width="14.7109375" style="114" bestFit="1" customWidth="1"/>
    <col min="1046" max="1046" width="8.5703125" style="114" bestFit="1" customWidth="1"/>
    <col min="1047" max="1047" width="10.85546875" style="114" bestFit="1" customWidth="1"/>
    <col min="1048" max="1048" width="15.7109375" style="114" bestFit="1" customWidth="1"/>
    <col min="1049" max="1049" width="20.140625" style="114" bestFit="1" customWidth="1"/>
    <col min="1050" max="1050" width="17.7109375" style="114" bestFit="1" customWidth="1"/>
    <col min="1051" max="1051" width="36.7109375" style="114" bestFit="1" customWidth="1"/>
    <col min="1052" max="1052" width="13.28515625" style="114" bestFit="1" customWidth="1"/>
    <col min="1053" max="1053" width="67.7109375" style="114" bestFit="1" customWidth="1"/>
    <col min="1054" max="1054" width="13.7109375" style="114" bestFit="1" customWidth="1"/>
    <col min="1055" max="1055" width="15" style="114" bestFit="1" customWidth="1"/>
    <col min="1056" max="1057" width="8.5703125" style="114" bestFit="1" customWidth="1"/>
    <col min="1058" max="1058" width="13.28515625" style="114" bestFit="1" customWidth="1"/>
    <col min="1059" max="1059" width="15" style="114" bestFit="1" customWidth="1"/>
    <col min="1060" max="1060" width="8.5703125" style="114" bestFit="1" customWidth="1"/>
    <col min="1061" max="1061" width="10.85546875" style="114" bestFit="1" customWidth="1"/>
    <col min="1062" max="1062" width="15.7109375" style="114" bestFit="1" customWidth="1"/>
    <col min="1063" max="1063" width="20.140625" style="114" bestFit="1" customWidth="1"/>
    <col min="1064" max="1064" width="17.7109375" style="114" bestFit="1" customWidth="1"/>
    <col min="1065" max="1065" width="36.7109375" style="114" bestFit="1" customWidth="1"/>
    <col min="1066" max="1066" width="13.140625" style="114" bestFit="1" customWidth="1"/>
    <col min="1067" max="1067" width="70.140625" style="114" bestFit="1" customWidth="1"/>
    <col min="1068" max="1069" width="15" style="114" bestFit="1" customWidth="1"/>
    <col min="1070" max="1071" width="8.5703125" style="114" bestFit="1" customWidth="1"/>
    <col min="1072" max="1072" width="13.28515625" style="114" bestFit="1" customWidth="1"/>
    <col min="1073" max="1073" width="15" style="114" bestFit="1" customWidth="1"/>
    <col min="1074" max="1074" width="8.5703125" style="114" bestFit="1" customWidth="1"/>
    <col min="1075" max="1075" width="10.85546875" style="114" bestFit="1" customWidth="1"/>
    <col min="1076" max="1076" width="15.7109375" style="114" bestFit="1" customWidth="1"/>
    <col min="1077" max="1077" width="20.140625" style="114" bestFit="1" customWidth="1"/>
    <col min="1078" max="1078" width="17.7109375" style="114" bestFit="1" customWidth="1"/>
    <col min="1079" max="1079" width="36.7109375" style="114" bestFit="1" customWidth="1"/>
    <col min="1080" max="1080" width="13.140625" style="114" bestFit="1" customWidth="1"/>
    <col min="1081" max="1280" width="11.42578125" style="114"/>
    <col min="1281" max="1281" width="2.85546875" style="114" customWidth="1"/>
    <col min="1282" max="1282" width="42.42578125" style="114" bestFit="1" customWidth="1"/>
    <col min="1283" max="1283" width="30.28515625" style="114" bestFit="1" customWidth="1"/>
    <col min="1284" max="1284" width="15.5703125" style="114" bestFit="1" customWidth="1"/>
    <col min="1285" max="1285" width="35.140625" style="114" bestFit="1" customWidth="1"/>
    <col min="1286" max="1286" width="31.85546875" style="114" bestFit="1" customWidth="1"/>
    <col min="1287" max="1287" width="25.28515625" style="114" bestFit="1" customWidth="1"/>
    <col min="1288" max="1288" width="59" style="114" bestFit="1" customWidth="1"/>
    <col min="1289" max="1289" width="22.85546875" style="114" bestFit="1" customWidth="1"/>
    <col min="1290" max="1290" width="37.5703125" style="114" bestFit="1" customWidth="1"/>
    <col min="1291" max="1291" width="103.140625" style="114" bestFit="1" customWidth="1"/>
    <col min="1292" max="1292" width="42.42578125" style="114" bestFit="1" customWidth="1"/>
    <col min="1293" max="1293" width="82" style="114" bestFit="1" customWidth="1"/>
    <col min="1294" max="1294" width="103.140625" style="114" bestFit="1" customWidth="1"/>
    <col min="1295" max="1295" width="51.140625" style="114" bestFit="1" customWidth="1"/>
    <col min="1296" max="1296" width="13.42578125" style="114" bestFit="1" customWidth="1"/>
    <col min="1297" max="1297" width="14.85546875" style="114" bestFit="1" customWidth="1"/>
    <col min="1298" max="1299" width="8.5703125" style="114" bestFit="1" customWidth="1"/>
    <col min="1300" max="1300" width="13.28515625" style="114" bestFit="1" customWidth="1"/>
    <col min="1301" max="1301" width="14.7109375" style="114" bestFit="1" customWidth="1"/>
    <col min="1302" max="1302" width="8.5703125" style="114" bestFit="1" customWidth="1"/>
    <col min="1303" max="1303" width="10.85546875" style="114" bestFit="1" customWidth="1"/>
    <col min="1304" max="1304" width="15.7109375" style="114" bestFit="1" customWidth="1"/>
    <col min="1305" max="1305" width="20.140625" style="114" bestFit="1" customWidth="1"/>
    <col min="1306" max="1306" width="17.7109375" style="114" bestFit="1" customWidth="1"/>
    <col min="1307" max="1307" width="36.7109375" style="114" bestFit="1" customWidth="1"/>
    <col min="1308" max="1308" width="13.28515625" style="114" bestFit="1" customWidth="1"/>
    <col min="1309" max="1309" width="67.7109375" style="114" bestFit="1" customWidth="1"/>
    <col min="1310" max="1310" width="13.7109375" style="114" bestFit="1" customWidth="1"/>
    <col min="1311" max="1311" width="15" style="114" bestFit="1" customWidth="1"/>
    <col min="1312" max="1313" width="8.5703125" style="114" bestFit="1" customWidth="1"/>
    <col min="1314" max="1314" width="13.28515625" style="114" bestFit="1" customWidth="1"/>
    <col min="1315" max="1315" width="15" style="114" bestFit="1" customWidth="1"/>
    <col min="1316" max="1316" width="8.5703125" style="114" bestFit="1" customWidth="1"/>
    <col min="1317" max="1317" width="10.85546875" style="114" bestFit="1" customWidth="1"/>
    <col min="1318" max="1318" width="15.7109375" style="114" bestFit="1" customWidth="1"/>
    <col min="1319" max="1319" width="20.140625" style="114" bestFit="1" customWidth="1"/>
    <col min="1320" max="1320" width="17.7109375" style="114" bestFit="1" customWidth="1"/>
    <col min="1321" max="1321" width="36.7109375" style="114" bestFit="1" customWidth="1"/>
    <col min="1322" max="1322" width="13.140625" style="114" bestFit="1" customWidth="1"/>
    <col min="1323" max="1323" width="70.140625" style="114" bestFit="1" customWidth="1"/>
    <col min="1324" max="1325" width="15" style="114" bestFit="1" customWidth="1"/>
    <col min="1326" max="1327" width="8.5703125" style="114" bestFit="1" customWidth="1"/>
    <col min="1328" max="1328" width="13.28515625" style="114" bestFit="1" customWidth="1"/>
    <col min="1329" max="1329" width="15" style="114" bestFit="1" customWidth="1"/>
    <col min="1330" max="1330" width="8.5703125" style="114" bestFit="1" customWidth="1"/>
    <col min="1331" max="1331" width="10.85546875" style="114" bestFit="1" customWidth="1"/>
    <col min="1332" max="1332" width="15.7109375" style="114" bestFit="1" customWidth="1"/>
    <col min="1333" max="1333" width="20.140625" style="114" bestFit="1" customWidth="1"/>
    <col min="1334" max="1334" width="17.7109375" style="114" bestFit="1" customWidth="1"/>
    <col min="1335" max="1335" width="36.7109375" style="114" bestFit="1" customWidth="1"/>
    <col min="1336" max="1336" width="13.140625" style="114" bestFit="1" customWidth="1"/>
    <col min="1337" max="1536" width="11.42578125" style="114"/>
    <col min="1537" max="1537" width="2.85546875" style="114" customWidth="1"/>
    <col min="1538" max="1538" width="42.42578125" style="114" bestFit="1" customWidth="1"/>
    <col min="1539" max="1539" width="30.28515625" style="114" bestFit="1" customWidth="1"/>
    <col min="1540" max="1540" width="15.5703125" style="114" bestFit="1" customWidth="1"/>
    <col min="1541" max="1541" width="35.140625" style="114" bestFit="1" customWidth="1"/>
    <col min="1542" max="1542" width="31.85546875" style="114" bestFit="1" customWidth="1"/>
    <col min="1543" max="1543" width="25.28515625" style="114" bestFit="1" customWidth="1"/>
    <col min="1544" max="1544" width="59" style="114" bestFit="1" customWidth="1"/>
    <col min="1545" max="1545" width="22.85546875" style="114" bestFit="1" customWidth="1"/>
    <col min="1546" max="1546" width="37.5703125" style="114" bestFit="1" customWidth="1"/>
    <col min="1547" max="1547" width="103.140625" style="114" bestFit="1" customWidth="1"/>
    <col min="1548" max="1548" width="42.42578125" style="114" bestFit="1" customWidth="1"/>
    <col min="1549" max="1549" width="82" style="114" bestFit="1" customWidth="1"/>
    <col min="1550" max="1550" width="103.140625" style="114" bestFit="1" customWidth="1"/>
    <col min="1551" max="1551" width="51.140625" style="114" bestFit="1" customWidth="1"/>
    <col min="1552" max="1552" width="13.42578125" style="114" bestFit="1" customWidth="1"/>
    <col min="1553" max="1553" width="14.85546875" style="114" bestFit="1" customWidth="1"/>
    <col min="1554" max="1555" width="8.5703125" style="114" bestFit="1" customWidth="1"/>
    <col min="1556" max="1556" width="13.28515625" style="114" bestFit="1" customWidth="1"/>
    <col min="1557" max="1557" width="14.7109375" style="114" bestFit="1" customWidth="1"/>
    <col min="1558" max="1558" width="8.5703125" style="114" bestFit="1" customWidth="1"/>
    <col min="1559" max="1559" width="10.85546875" style="114" bestFit="1" customWidth="1"/>
    <col min="1560" max="1560" width="15.7109375" style="114" bestFit="1" customWidth="1"/>
    <col min="1561" max="1561" width="20.140625" style="114" bestFit="1" customWidth="1"/>
    <col min="1562" max="1562" width="17.7109375" style="114" bestFit="1" customWidth="1"/>
    <col min="1563" max="1563" width="36.7109375" style="114" bestFit="1" customWidth="1"/>
    <col min="1564" max="1564" width="13.28515625" style="114" bestFit="1" customWidth="1"/>
    <col min="1565" max="1565" width="67.7109375" style="114" bestFit="1" customWidth="1"/>
    <col min="1566" max="1566" width="13.7109375" style="114" bestFit="1" customWidth="1"/>
    <col min="1567" max="1567" width="15" style="114" bestFit="1" customWidth="1"/>
    <col min="1568" max="1569" width="8.5703125" style="114" bestFit="1" customWidth="1"/>
    <col min="1570" max="1570" width="13.28515625" style="114" bestFit="1" customWidth="1"/>
    <col min="1571" max="1571" width="15" style="114" bestFit="1" customWidth="1"/>
    <col min="1572" max="1572" width="8.5703125" style="114" bestFit="1" customWidth="1"/>
    <col min="1573" max="1573" width="10.85546875" style="114" bestFit="1" customWidth="1"/>
    <col min="1574" max="1574" width="15.7109375" style="114" bestFit="1" customWidth="1"/>
    <col min="1575" max="1575" width="20.140625" style="114" bestFit="1" customWidth="1"/>
    <col min="1576" max="1576" width="17.7109375" style="114" bestFit="1" customWidth="1"/>
    <col min="1577" max="1577" width="36.7109375" style="114" bestFit="1" customWidth="1"/>
    <col min="1578" max="1578" width="13.140625" style="114" bestFit="1" customWidth="1"/>
    <col min="1579" max="1579" width="70.140625" style="114" bestFit="1" customWidth="1"/>
    <col min="1580" max="1581" width="15" style="114" bestFit="1" customWidth="1"/>
    <col min="1582" max="1583" width="8.5703125" style="114" bestFit="1" customWidth="1"/>
    <col min="1584" max="1584" width="13.28515625" style="114" bestFit="1" customWidth="1"/>
    <col min="1585" max="1585" width="15" style="114" bestFit="1" customWidth="1"/>
    <col min="1586" max="1586" width="8.5703125" style="114" bestFit="1" customWidth="1"/>
    <col min="1587" max="1587" width="10.85546875" style="114" bestFit="1" customWidth="1"/>
    <col min="1588" max="1588" width="15.7109375" style="114" bestFit="1" customWidth="1"/>
    <col min="1589" max="1589" width="20.140625" style="114" bestFit="1" customWidth="1"/>
    <col min="1590" max="1590" width="17.7109375" style="114" bestFit="1" customWidth="1"/>
    <col min="1591" max="1591" width="36.7109375" style="114" bestFit="1" customWidth="1"/>
    <col min="1592" max="1592" width="13.140625" style="114" bestFit="1" customWidth="1"/>
    <col min="1593" max="1792" width="11.42578125" style="114"/>
    <col min="1793" max="1793" width="2.85546875" style="114" customWidth="1"/>
    <col min="1794" max="1794" width="42.42578125" style="114" bestFit="1" customWidth="1"/>
    <col min="1795" max="1795" width="30.28515625" style="114" bestFit="1" customWidth="1"/>
    <col min="1796" max="1796" width="15.5703125" style="114" bestFit="1" customWidth="1"/>
    <col min="1797" max="1797" width="35.140625" style="114" bestFit="1" customWidth="1"/>
    <col min="1798" max="1798" width="31.85546875" style="114" bestFit="1" customWidth="1"/>
    <col min="1799" max="1799" width="25.28515625" style="114" bestFit="1" customWidth="1"/>
    <col min="1800" max="1800" width="59" style="114" bestFit="1" customWidth="1"/>
    <col min="1801" max="1801" width="22.85546875" style="114" bestFit="1" customWidth="1"/>
    <col min="1802" max="1802" width="37.5703125" style="114" bestFit="1" customWidth="1"/>
    <col min="1803" max="1803" width="103.140625" style="114" bestFit="1" customWidth="1"/>
    <col min="1804" max="1804" width="42.42578125" style="114" bestFit="1" customWidth="1"/>
    <col min="1805" max="1805" width="82" style="114" bestFit="1" customWidth="1"/>
    <col min="1806" max="1806" width="103.140625" style="114" bestFit="1" customWidth="1"/>
    <col min="1807" max="1807" width="51.140625" style="114" bestFit="1" customWidth="1"/>
    <col min="1808" max="1808" width="13.42578125" style="114" bestFit="1" customWidth="1"/>
    <col min="1809" max="1809" width="14.85546875" style="114" bestFit="1" customWidth="1"/>
    <col min="1810" max="1811" width="8.5703125" style="114" bestFit="1" customWidth="1"/>
    <col min="1812" max="1812" width="13.28515625" style="114" bestFit="1" customWidth="1"/>
    <col min="1813" max="1813" width="14.7109375" style="114" bestFit="1" customWidth="1"/>
    <col min="1814" max="1814" width="8.5703125" style="114" bestFit="1" customWidth="1"/>
    <col min="1815" max="1815" width="10.85546875" style="114" bestFit="1" customWidth="1"/>
    <col min="1816" max="1816" width="15.7109375" style="114" bestFit="1" customWidth="1"/>
    <col min="1817" max="1817" width="20.140625" style="114" bestFit="1" customWidth="1"/>
    <col min="1818" max="1818" width="17.7109375" style="114" bestFit="1" customWidth="1"/>
    <col min="1819" max="1819" width="36.7109375" style="114" bestFit="1" customWidth="1"/>
    <col min="1820" max="1820" width="13.28515625" style="114" bestFit="1" customWidth="1"/>
    <col min="1821" max="1821" width="67.7109375" style="114" bestFit="1" customWidth="1"/>
    <col min="1822" max="1822" width="13.7109375" style="114" bestFit="1" customWidth="1"/>
    <col min="1823" max="1823" width="15" style="114" bestFit="1" customWidth="1"/>
    <col min="1824" max="1825" width="8.5703125" style="114" bestFit="1" customWidth="1"/>
    <col min="1826" max="1826" width="13.28515625" style="114" bestFit="1" customWidth="1"/>
    <col min="1827" max="1827" width="15" style="114" bestFit="1" customWidth="1"/>
    <col min="1828" max="1828" width="8.5703125" style="114" bestFit="1" customWidth="1"/>
    <col min="1829" max="1829" width="10.85546875" style="114" bestFit="1" customWidth="1"/>
    <col min="1830" max="1830" width="15.7109375" style="114" bestFit="1" customWidth="1"/>
    <col min="1831" max="1831" width="20.140625" style="114" bestFit="1" customWidth="1"/>
    <col min="1832" max="1832" width="17.7109375" style="114" bestFit="1" customWidth="1"/>
    <col min="1833" max="1833" width="36.7109375" style="114" bestFit="1" customWidth="1"/>
    <col min="1834" max="1834" width="13.140625" style="114" bestFit="1" customWidth="1"/>
    <col min="1835" max="1835" width="70.140625" style="114" bestFit="1" customWidth="1"/>
    <col min="1836" max="1837" width="15" style="114" bestFit="1" customWidth="1"/>
    <col min="1838" max="1839" width="8.5703125" style="114" bestFit="1" customWidth="1"/>
    <col min="1840" max="1840" width="13.28515625" style="114" bestFit="1" customWidth="1"/>
    <col min="1841" max="1841" width="15" style="114" bestFit="1" customWidth="1"/>
    <col min="1842" max="1842" width="8.5703125" style="114" bestFit="1" customWidth="1"/>
    <col min="1843" max="1843" width="10.85546875" style="114" bestFit="1" customWidth="1"/>
    <col min="1844" max="1844" width="15.7109375" style="114" bestFit="1" customWidth="1"/>
    <col min="1845" max="1845" width="20.140625" style="114" bestFit="1" customWidth="1"/>
    <col min="1846" max="1846" width="17.7109375" style="114" bestFit="1" customWidth="1"/>
    <col min="1847" max="1847" width="36.7109375" style="114" bestFit="1" customWidth="1"/>
    <col min="1848" max="1848" width="13.140625" style="114" bestFit="1" customWidth="1"/>
    <col min="1849" max="2048" width="11.42578125" style="114"/>
    <col min="2049" max="2049" width="2.85546875" style="114" customWidth="1"/>
    <col min="2050" max="2050" width="42.42578125" style="114" bestFit="1" customWidth="1"/>
    <col min="2051" max="2051" width="30.28515625" style="114" bestFit="1" customWidth="1"/>
    <col min="2052" max="2052" width="15.5703125" style="114" bestFit="1" customWidth="1"/>
    <col min="2053" max="2053" width="35.140625" style="114" bestFit="1" customWidth="1"/>
    <col min="2054" max="2054" width="31.85546875" style="114" bestFit="1" customWidth="1"/>
    <col min="2055" max="2055" width="25.28515625" style="114" bestFit="1" customWidth="1"/>
    <col min="2056" max="2056" width="59" style="114" bestFit="1" customWidth="1"/>
    <col min="2057" max="2057" width="22.85546875" style="114" bestFit="1" customWidth="1"/>
    <col min="2058" max="2058" width="37.5703125" style="114" bestFit="1" customWidth="1"/>
    <col min="2059" max="2059" width="103.140625" style="114" bestFit="1" customWidth="1"/>
    <col min="2060" max="2060" width="42.42578125" style="114" bestFit="1" customWidth="1"/>
    <col min="2061" max="2061" width="82" style="114" bestFit="1" customWidth="1"/>
    <col min="2062" max="2062" width="103.140625" style="114" bestFit="1" customWidth="1"/>
    <col min="2063" max="2063" width="51.140625" style="114" bestFit="1" customWidth="1"/>
    <col min="2064" max="2064" width="13.42578125" style="114" bestFit="1" customWidth="1"/>
    <col min="2065" max="2065" width="14.85546875" style="114" bestFit="1" customWidth="1"/>
    <col min="2066" max="2067" width="8.5703125" style="114" bestFit="1" customWidth="1"/>
    <col min="2068" max="2068" width="13.28515625" style="114" bestFit="1" customWidth="1"/>
    <col min="2069" max="2069" width="14.7109375" style="114" bestFit="1" customWidth="1"/>
    <col min="2070" max="2070" width="8.5703125" style="114" bestFit="1" customWidth="1"/>
    <col min="2071" max="2071" width="10.85546875" style="114" bestFit="1" customWidth="1"/>
    <col min="2072" max="2072" width="15.7109375" style="114" bestFit="1" customWidth="1"/>
    <col min="2073" max="2073" width="20.140625" style="114" bestFit="1" customWidth="1"/>
    <col min="2074" max="2074" width="17.7109375" style="114" bestFit="1" customWidth="1"/>
    <col min="2075" max="2075" width="36.7109375" style="114" bestFit="1" customWidth="1"/>
    <col min="2076" max="2076" width="13.28515625" style="114" bestFit="1" customWidth="1"/>
    <col min="2077" max="2077" width="67.7109375" style="114" bestFit="1" customWidth="1"/>
    <col min="2078" max="2078" width="13.7109375" style="114" bestFit="1" customWidth="1"/>
    <col min="2079" max="2079" width="15" style="114" bestFit="1" customWidth="1"/>
    <col min="2080" max="2081" width="8.5703125" style="114" bestFit="1" customWidth="1"/>
    <col min="2082" max="2082" width="13.28515625" style="114" bestFit="1" customWidth="1"/>
    <col min="2083" max="2083" width="15" style="114" bestFit="1" customWidth="1"/>
    <col min="2084" max="2084" width="8.5703125" style="114" bestFit="1" customWidth="1"/>
    <col min="2085" max="2085" width="10.85546875" style="114" bestFit="1" customWidth="1"/>
    <col min="2086" max="2086" width="15.7109375" style="114" bestFit="1" customWidth="1"/>
    <col min="2087" max="2087" width="20.140625" style="114" bestFit="1" customWidth="1"/>
    <col min="2088" max="2088" width="17.7109375" style="114" bestFit="1" customWidth="1"/>
    <col min="2089" max="2089" width="36.7109375" style="114" bestFit="1" customWidth="1"/>
    <col min="2090" max="2090" width="13.140625" style="114" bestFit="1" customWidth="1"/>
    <col min="2091" max="2091" width="70.140625" style="114" bestFit="1" customWidth="1"/>
    <col min="2092" max="2093" width="15" style="114" bestFit="1" customWidth="1"/>
    <col min="2094" max="2095" width="8.5703125" style="114" bestFit="1" customWidth="1"/>
    <col min="2096" max="2096" width="13.28515625" style="114" bestFit="1" customWidth="1"/>
    <col min="2097" max="2097" width="15" style="114" bestFit="1" customWidth="1"/>
    <col min="2098" max="2098" width="8.5703125" style="114" bestFit="1" customWidth="1"/>
    <col min="2099" max="2099" width="10.85546875" style="114" bestFit="1" customWidth="1"/>
    <col min="2100" max="2100" width="15.7109375" style="114" bestFit="1" customWidth="1"/>
    <col min="2101" max="2101" width="20.140625" style="114" bestFit="1" customWidth="1"/>
    <col min="2102" max="2102" width="17.7109375" style="114" bestFit="1" customWidth="1"/>
    <col min="2103" max="2103" width="36.7109375" style="114" bestFit="1" customWidth="1"/>
    <col min="2104" max="2104" width="13.140625" style="114" bestFit="1" customWidth="1"/>
    <col min="2105" max="2304" width="11.42578125" style="114"/>
    <col min="2305" max="2305" width="2.85546875" style="114" customWidth="1"/>
    <col min="2306" max="2306" width="42.42578125" style="114" bestFit="1" customWidth="1"/>
    <col min="2307" max="2307" width="30.28515625" style="114" bestFit="1" customWidth="1"/>
    <col min="2308" max="2308" width="15.5703125" style="114" bestFit="1" customWidth="1"/>
    <col min="2309" max="2309" width="35.140625" style="114" bestFit="1" customWidth="1"/>
    <col min="2310" max="2310" width="31.85546875" style="114" bestFit="1" customWidth="1"/>
    <col min="2311" max="2311" width="25.28515625" style="114" bestFit="1" customWidth="1"/>
    <col min="2312" max="2312" width="59" style="114" bestFit="1" customWidth="1"/>
    <col min="2313" max="2313" width="22.85546875" style="114" bestFit="1" customWidth="1"/>
    <col min="2314" max="2314" width="37.5703125" style="114" bestFit="1" customWidth="1"/>
    <col min="2315" max="2315" width="103.140625" style="114" bestFit="1" customWidth="1"/>
    <col min="2316" max="2316" width="42.42578125" style="114" bestFit="1" customWidth="1"/>
    <col min="2317" max="2317" width="82" style="114" bestFit="1" customWidth="1"/>
    <col min="2318" max="2318" width="103.140625" style="114" bestFit="1" customWidth="1"/>
    <col min="2319" max="2319" width="51.140625" style="114" bestFit="1" customWidth="1"/>
    <col min="2320" max="2320" width="13.42578125" style="114" bestFit="1" customWidth="1"/>
    <col min="2321" max="2321" width="14.85546875" style="114" bestFit="1" customWidth="1"/>
    <col min="2322" max="2323" width="8.5703125" style="114" bestFit="1" customWidth="1"/>
    <col min="2324" max="2324" width="13.28515625" style="114" bestFit="1" customWidth="1"/>
    <col min="2325" max="2325" width="14.7109375" style="114" bestFit="1" customWidth="1"/>
    <col min="2326" max="2326" width="8.5703125" style="114" bestFit="1" customWidth="1"/>
    <col min="2327" max="2327" width="10.85546875" style="114" bestFit="1" customWidth="1"/>
    <col min="2328" max="2328" width="15.7109375" style="114" bestFit="1" customWidth="1"/>
    <col min="2329" max="2329" width="20.140625" style="114" bestFit="1" customWidth="1"/>
    <col min="2330" max="2330" width="17.7109375" style="114" bestFit="1" customWidth="1"/>
    <col min="2331" max="2331" width="36.7109375" style="114" bestFit="1" customWidth="1"/>
    <col min="2332" max="2332" width="13.28515625" style="114" bestFit="1" customWidth="1"/>
    <col min="2333" max="2333" width="67.7109375" style="114" bestFit="1" customWidth="1"/>
    <col min="2334" max="2334" width="13.7109375" style="114" bestFit="1" customWidth="1"/>
    <col min="2335" max="2335" width="15" style="114" bestFit="1" customWidth="1"/>
    <col min="2336" max="2337" width="8.5703125" style="114" bestFit="1" customWidth="1"/>
    <col min="2338" max="2338" width="13.28515625" style="114" bestFit="1" customWidth="1"/>
    <col min="2339" max="2339" width="15" style="114" bestFit="1" customWidth="1"/>
    <col min="2340" max="2340" width="8.5703125" style="114" bestFit="1" customWidth="1"/>
    <col min="2341" max="2341" width="10.85546875" style="114" bestFit="1" customWidth="1"/>
    <col min="2342" max="2342" width="15.7109375" style="114" bestFit="1" customWidth="1"/>
    <col min="2343" max="2343" width="20.140625" style="114" bestFit="1" customWidth="1"/>
    <col min="2344" max="2344" width="17.7109375" style="114" bestFit="1" customWidth="1"/>
    <col min="2345" max="2345" width="36.7109375" style="114" bestFit="1" customWidth="1"/>
    <col min="2346" max="2346" width="13.140625" style="114" bestFit="1" customWidth="1"/>
    <col min="2347" max="2347" width="70.140625" style="114" bestFit="1" customWidth="1"/>
    <col min="2348" max="2349" width="15" style="114" bestFit="1" customWidth="1"/>
    <col min="2350" max="2351" width="8.5703125" style="114" bestFit="1" customWidth="1"/>
    <col min="2352" max="2352" width="13.28515625" style="114" bestFit="1" customWidth="1"/>
    <col min="2353" max="2353" width="15" style="114" bestFit="1" customWidth="1"/>
    <col min="2354" max="2354" width="8.5703125" style="114" bestFit="1" customWidth="1"/>
    <col min="2355" max="2355" width="10.85546875" style="114" bestFit="1" customWidth="1"/>
    <col min="2356" max="2356" width="15.7109375" style="114" bestFit="1" customWidth="1"/>
    <col min="2357" max="2357" width="20.140625" style="114" bestFit="1" customWidth="1"/>
    <col min="2358" max="2358" width="17.7109375" style="114" bestFit="1" customWidth="1"/>
    <col min="2359" max="2359" width="36.7109375" style="114" bestFit="1" customWidth="1"/>
    <col min="2360" max="2360" width="13.140625" style="114" bestFit="1" customWidth="1"/>
    <col min="2361" max="2560" width="11.42578125" style="114"/>
    <col min="2561" max="2561" width="2.85546875" style="114" customWidth="1"/>
    <col min="2562" max="2562" width="42.42578125" style="114" bestFit="1" customWidth="1"/>
    <col min="2563" max="2563" width="30.28515625" style="114" bestFit="1" customWidth="1"/>
    <col min="2564" max="2564" width="15.5703125" style="114" bestFit="1" customWidth="1"/>
    <col min="2565" max="2565" width="35.140625" style="114" bestFit="1" customWidth="1"/>
    <col min="2566" max="2566" width="31.85546875" style="114" bestFit="1" customWidth="1"/>
    <col min="2567" max="2567" width="25.28515625" style="114" bestFit="1" customWidth="1"/>
    <col min="2568" max="2568" width="59" style="114" bestFit="1" customWidth="1"/>
    <col min="2569" max="2569" width="22.85546875" style="114" bestFit="1" customWidth="1"/>
    <col min="2570" max="2570" width="37.5703125" style="114" bestFit="1" customWidth="1"/>
    <col min="2571" max="2571" width="103.140625" style="114" bestFit="1" customWidth="1"/>
    <col min="2572" max="2572" width="42.42578125" style="114" bestFit="1" customWidth="1"/>
    <col min="2573" max="2573" width="82" style="114" bestFit="1" customWidth="1"/>
    <col min="2574" max="2574" width="103.140625" style="114" bestFit="1" customWidth="1"/>
    <col min="2575" max="2575" width="51.140625" style="114" bestFit="1" customWidth="1"/>
    <col min="2576" max="2576" width="13.42578125" style="114" bestFit="1" customWidth="1"/>
    <col min="2577" max="2577" width="14.85546875" style="114" bestFit="1" customWidth="1"/>
    <col min="2578" max="2579" width="8.5703125" style="114" bestFit="1" customWidth="1"/>
    <col min="2580" max="2580" width="13.28515625" style="114" bestFit="1" customWidth="1"/>
    <col min="2581" max="2581" width="14.7109375" style="114" bestFit="1" customWidth="1"/>
    <col min="2582" max="2582" width="8.5703125" style="114" bestFit="1" customWidth="1"/>
    <col min="2583" max="2583" width="10.85546875" style="114" bestFit="1" customWidth="1"/>
    <col min="2584" max="2584" width="15.7109375" style="114" bestFit="1" customWidth="1"/>
    <col min="2585" max="2585" width="20.140625" style="114" bestFit="1" customWidth="1"/>
    <col min="2586" max="2586" width="17.7109375" style="114" bestFit="1" customWidth="1"/>
    <col min="2587" max="2587" width="36.7109375" style="114" bestFit="1" customWidth="1"/>
    <col min="2588" max="2588" width="13.28515625" style="114" bestFit="1" customWidth="1"/>
    <col min="2589" max="2589" width="67.7109375" style="114" bestFit="1" customWidth="1"/>
    <col min="2590" max="2590" width="13.7109375" style="114" bestFit="1" customWidth="1"/>
    <col min="2591" max="2591" width="15" style="114" bestFit="1" customWidth="1"/>
    <col min="2592" max="2593" width="8.5703125" style="114" bestFit="1" customWidth="1"/>
    <col min="2594" max="2594" width="13.28515625" style="114" bestFit="1" customWidth="1"/>
    <col min="2595" max="2595" width="15" style="114" bestFit="1" customWidth="1"/>
    <col min="2596" max="2596" width="8.5703125" style="114" bestFit="1" customWidth="1"/>
    <col min="2597" max="2597" width="10.85546875" style="114" bestFit="1" customWidth="1"/>
    <col min="2598" max="2598" width="15.7109375" style="114" bestFit="1" customWidth="1"/>
    <col min="2599" max="2599" width="20.140625" style="114" bestFit="1" customWidth="1"/>
    <col min="2600" max="2600" width="17.7109375" style="114" bestFit="1" customWidth="1"/>
    <col min="2601" max="2601" width="36.7109375" style="114" bestFit="1" customWidth="1"/>
    <col min="2602" max="2602" width="13.140625" style="114" bestFit="1" customWidth="1"/>
    <col min="2603" max="2603" width="70.140625" style="114" bestFit="1" customWidth="1"/>
    <col min="2604" max="2605" width="15" style="114" bestFit="1" customWidth="1"/>
    <col min="2606" max="2607" width="8.5703125" style="114" bestFit="1" customWidth="1"/>
    <col min="2608" max="2608" width="13.28515625" style="114" bestFit="1" customWidth="1"/>
    <col min="2609" max="2609" width="15" style="114" bestFit="1" customWidth="1"/>
    <col min="2610" max="2610" width="8.5703125" style="114" bestFit="1" customWidth="1"/>
    <col min="2611" max="2611" width="10.85546875" style="114" bestFit="1" customWidth="1"/>
    <col min="2612" max="2612" width="15.7109375" style="114" bestFit="1" customWidth="1"/>
    <col min="2613" max="2613" width="20.140625" style="114" bestFit="1" customWidth="1"/>
    <col min="2614" max="2614" width="17.7109375" style="114" bestFit="1" customWidth="1"/>
    <col min="2615" max="2615" width="36.7109375" style="114" bestFit="1" customWidth="1"/>
    <col min="2616" max="2616" width="13.140625" style="114" bestFit="1" customWidth="1"/>
    <col min="2617" max="2816" width="11.42578125" style="114"/>
    <col min="2817" max="2817" width="2.85546875" style="114" customWidth="1"/>
    <col min="2818" max="2818" width="42.42578125" style="114" bestFit="1" customWidth="1"/>
    <col min="2819" max="2819" width="30.28515625" style="114" bestFit="1" customWidth="1"/>
    <col min="2820" max="2820" width="15.5703125" style="114" bestFit="1" customWidth="1"/>
    <col min="2821" max="2821" width="35.140625" style="114" bestFit="1" customWidth="1"/>
    <col min="2822" max="2822" width="31.85546875" style="114" bestFit="1" customWidth="1"/>
    <col min="2823" max="2823" width="25.28515625" style="114" bestFit="1" customWidth="1"/>
    <col min="2824" max="2824" width="59" style="114" bestFit="1" customWidth="1"/>
    <col min="2825" max="2825" width="22.85546875" style="114" bestFit="1" customWidth="1"/>
    <col min="2826" max="2826" width="37.5703125" style="114" bestFit="1" customWidth="1"/>
    <col min="2827" max="2827" width="103.140625" style="114" bestFit="1" customWidth="1"/>
    <col min="2828" max="2828" width="42.42578125" style="114" bestFit="1" customWidth="1"/>
    <col min="2829" max="2829" width="82" style="114" bestFit="1" customWidth="1"/>
    <col min="2830" max="2830" width="103.140625" style="114" bestFit="1" customWidth="1"/>
    <col min="2831" max="2831" width="51.140625" style="114" bestFit="1" customWidth="1"/>
    <col min="2832" max="2832" width="13.42578125" style="114" bestFit="1" customWidth="1"/>
    <col min="2833" max="2833" width="14.85546875" style="114" bestFit="1" customWidth="1"/>
    <col min="2834" max="2835" width="8.5703125" style="114" bestFit="1" customWidth="1"/>
    <col min="2836" max="2836" width="13.28515625" style="114" bestFit="1" customWidth="1"/>
    <col min="2837" max="2837" width="14.7109375" style="114" bestFit="1" customWidth="1"/>
    <col min="2838" max="2838" width="8.5703125" style="114" bestFit="1" customWidth="1"/>
    <col min="2839" max="2839" width="10.85546875" style="114" bestFit="1" customWidth="1"/>
    <col min="2840" max="2840" width="15.7109375" style="114" bestFit="1" customWidth="1"/>
    <col min="2841" max="2841" width="20.140625" style="114" bestFit="1" customWidth="1"/>
    <col min="2842" max="2842" width="17.7109375" style="114" bestFit="1" customWidth="1"/>
    <col min="2843" max="2843" width="36.7109375" style="114" bestFit="1" customWidth="1"/>
    <col min="2844" max="2844" width="13.28515625" style="114" bestFit="1" customWidth="1"/>
    <col min="2845" max="2845" width="67.7109375" style="114" bestFit="1" customWidth="1"/>
    <col min="2846" max="2846" width="13.7109375" style="114" bestFit="1" customWidth="1"/>
    <col min="2847" max="2847" width="15" style="114" bestFit="1" customWidth="1"/>
    <col min="2848" max="2849" width="8.5703125" style="114" bestFit="1" customWidth="1"/>
    <col min="2850" max="2850" width="13.28515625" style="114" bestFit="1" customWidth="1"/>
    <col min="2851" max="2851" width="15" style="114" bestFit="1" customWidth="1"/>
    <col min="2852" max="2852" width="8.5703125" style="114" bestFit="1" customWidth="1"/>
    <col min="2853" max="2853" width="10.85546875" style="114" bestFit="1" customWidth="1"/>
    <col min="2854" max="2854" width="15.7109375" style="114" bestFit="1" customWidth="1"/>
    <col min="2855" max="2855" width="20.140625" style="114" bestFit="1" customWidth="1"/>
    <col min="2856" max="2856" width="17.7109375" style="114" bestFit="1" customWidth="1"/>
    <col min="2857" max="2857" width="36.7109375" style="114" bestFit="1" customWidth="1"/>
    <col min="2858" max="2858" width="13.140625" style="114" bestFit="1" customWidth="1"/>
    <col min="2859" max="2859" width="70.140625" style="114" bestFit="1" customWidth="1"/>
    <col min="2860" max="2861" width="15" style="114" bestFit="1" customWidth="1"/>
    <col min="2862" max="2863" width="8.5703125" style="114" bestFit="1" customWidth="1"/>
    <col min="2864" max="2864" width="13.28515625" style="114" bestFit="1" customWidth="1"/>
    <col min="2865" max="2865" width="15" style="114" bestFit="1" customWidth="1"/>
    <col min="2866" max="2866" width="8.5703125" style="114" bestFit="1" customWidth="1"/>
    <col min="2867" max="2867" width="10.85546875" style="114" bestFit="1" customWidth="1"/>
    <col min="2868" max="2868" width="15.7109375" style="114" bestFit="1" customWidth="1"/>
    <col min="2869" max="2869" width="20.140625" style="114" bestFit="1" customWidth="1"/>
    <col min="2870" max="2870" width="17.7109375" style="114" bestFit="1" customWidth="1"/>
    <col min="2871" max="2871" width="36.7109375" style="114" bestFit="1" customWidth="1"/>
    <col min="2872" max="2872" width="13.140625" style="114" bestFit="1" customWidth="1"/>
    <col min="2873" max="3072" width="11.42578125" style="114"/>
    <col min="3073" max="3073" width="2.85546875" style="114" customWidth="1"/>
    <col min="3074" max="3074" width="42.42578125" style="114" bestFit="1" customWidth="1"/>
    <col min="3075" max="3075" width="30.28515625" style="114" bestFit="1" customWidth="1"/>
    <col min="3076" max="3076" width="15.5703125" style="114" bestFit="1" customWidth="1"/>
    <col min="3077" max="3077" width="35.140625" style="114" bestFit="1" customWidth="1"/>
    <col min="3078" max="3078" width="31.85546875" style="114" bestFit="1" customWidth="1"/>
    <col min="3079" max="3079" width="25.28515625" style="114" bestFit="1" customWidth="1"/>
    <col min="3080" max="3080" width="59" style="114" bestFit="1" customWidth="1"/>
    <col min="3081" max="3081" width="22.85546875" style="114" bestFit="1" customWidth="1"/>
    <col min="3082" max="3082" width="37.5703125" style="114" bestFit="1" customWidth="1"/>
    <col min="3083" max="3083" width="103.140625" style="114" bestFit="1" customWidth="1"/>
    <col min="3084" max="3084" width="42.42578125" style="114" bestFit="1" customWidth="1"/>
    <col min="3085" max="3085" width="82" style="114" bestFit="1" customWidth="1"/>
    <col min="3086" max="3086" width="103.140625" style="114" bestFit="1" customWidth="1"/>
    <col min="3087" max="3087" width="51.140625" style="114" bestFit="1" customWidth="1"/>
    <col min="3088" max="3088" width="13.42578125" style="114" bestFit="1" customWidth="1"/>
    <col min="3089" max="3089" width="14.85546875" style="114" bestFit="1" customWidth="1"/>
    <col min="3090" max="3091" width="8.5703125" style="114" bestFit="1" customWidth="1"/>
    <col min="3092" max="3092" width="13.28515625" style="114" bestFit="1" customWidth="1"/>
    <col min="3093" max="3093" width="14.7109375" style="114" bestFit="1" customWidth="1"/>
    <col min="3094" max="3094" width="8.5703125" style="114" bestFit="1" customWidth="1"/>
    <col min="3095" max="3095" width="10.85546875" style="114" bestFit="1" customWidth="1"/>
    <col min="3096" max="3096" width="15.7109375" style="114" bestFit="1" customWidth="1"/>
    <col min="3097" max="3097" width="20.140625" style="114" bestFit="1" customWidth="1"/>
    <col min="3098" max="3098" width="17.7109375" style="114" bestFit="1" customWidth="1"/>
    <col min="3099" max="3099" width="36.7109375" style="114" bestFit="1" customWidth="1"/>
    <col min="3100" max="3100" width="13.28515625" style="114" bestFit="1" customWidth="1"/>
    <col min="3101" max="3101" width="67.7109375" style="114" bestFit="1" customWidth="1"/>
    <col min="3102" max="3102" width="13.7109375" style="114" bestFit="1" customWidth="1"/>
    <col min="3103" max="3103" width="15" style="114" bestFit="1" customWidth="1"/>
    <col min="3104" max="3105" width="8.5703125" style="114" bestFit="1" customWidth="1"/>
    <col min="3106" max="3106" width="13.28515625" style="114" bestFit="1" customWidth="1"/>
    <col min="3107" max="3107" width="15" style="114" bestFit="1" customWidth="1"/>
    <col min="3108" max="3108" width="8.5703125" style="114" bestFit="1" customWidth="1"/>
    <col min="3109" max="3109" width="10.85546875" style="114" bestFit="1" customWidth="1"/>
    <col min="3110" max="3110" width="15.7109375" style="114" bestFit="1" customWidth="1"/>
    <col min="3111" max="3111" width="20.140625" style="114" bestFit="1" customWidth="1"/>
    <col min="3112" max="3112" width="17.7109375" style="114" bestFit="1" customWidth="1"/>
    <col min="3113" max="3113" width="36.7109375" style="114" bestFit="1" customWidth="1"/>
    <col min="3114" max="3114" width="13.140625" style="114" bestFit="1" customWidth="1"/>
    <col min="3115" max="3115" width="70.140625" style="114" bestFit="1" customWidth="1"/>
    <col min="3116" max="3117" width="15" style="114" bestFit="1" customWidth="1"/>
    <col min="3118" max="3119" width="8.5703125" style="114" bestFit="1" customWidth="1"/>
    <col min="3120" max="3120" width="13.28515625" style="114" bestFit="1" customWidth="1"/>
    <col min="3121" max="3121" width="15" style="114" bestFit="1" customWidth="1"/>
    <col min="3122" max="3122" width="8.5703125" style="114" bestFit="1" customWidth="1"/>
    <col min="3123" max="3123" width="10.85546875" style="114" bestFit="1" customWidth="1"/>
    <col min="3124" max="3124" width="15.7109375" style="114" bestFit="1" customWidth="1"/>
    <col min="3125" max="3125" width="20.140625" style="114" bestFit="1" customWidth="1"/>
    <col min="3126" max="3126" width="17.7109375" style="114" bestFit="1" customWidth="1"/>
    <col min="3127" max="3127" width="36.7109375" style="114" bestFit="1" customWidth="1"/>
    <col min="3128" max="3128" width="13.140625" style="114" bestFit="1" customWidth="1"/>
    <col min="3129" max="3328" width="11.42578125" style="114"/>
    <col min="3329" max="3329" width="2.85546875" style="114" customWidth="1"/>
    <col min="3330" max="3330" width="42.42578125" style="114" bestFit="1" customWidth="1"/>
    <col min="3331" max="3331" width="30.28515625" style="114" bestFit="1" customWidth="1"/>
    <col min="3332" max="3332" width="15.5703125" style="114" bestFit="1" customWidth="1"/>
    <col min="3333" max="3333" width="35.140625" style="114" bestFit="1" customWidth="1"/>
    <col min="3334" max="3334" width="31.85546875" style="114" bestFit="1" customWidth="1"/>
    <col min="3335" max="3335" width="25.28515625" style="114" bestFit="1" customWidth="1"/>
    <col min="3336" max="3336" width="59" style="114" bestFit="1" customWidth="1"/>
    <col min="3337" max="3337" width="22.85546875" style="114" bestFit="1" customWidth="1"/>
    <col min="3338" max="3338" width="37.5703125" style="114" bestFit="1" customWidth="1"/>
    <col min="3339" max="3339" width="103.140625" style="114" bestFit="1" customWidth="1"/>
    <col min="3340" max="3340" width="42.42578125" style="114" bestFit="1" customWidth="1"/>
    <col min="3341" max="3341" width="82" style="114" bestFit="1" customWidth="1"/>
    <col min="3342" max="3342" width="103.140625" style="114" bestFit="1" customWidth="1"/>
    <col min="3343" max="3343" width="51.140625" style="114" bestFit="1" customWidth="1"/>
    <col min="3344" max="3344" width="13.42578125" style="114" bestFit="1" customWidth="1"/>
    <col min="3345" max="3345" width="14.85546875" style="114" bestFit="1" customWidth="1"/>
    <col min="3346" max="3347" width="8.5703125" style="114" bestFit="1" customWidth="1"/>
    <col min="3348" max="3348" width="13.28515625" style="114" bestFit="1" customWidth="1"/>
    <col min="3349" max="3349" width="14.7109375" style="114" bestFit="1" customWidth="1"/>
    <col min="3350" max="3350" width="8.5703125" style="114" bestFit="1" customWidth="1"/>
    <col min="3351" max="3351" width="10.85546875" style="114" bestFit="1" customWidth="1"/>
    <col min="3352" max="3352" width="15.7109375" style="114" bestFit="1" customWidth="1"/>
    <col min="3353" max="3353" width="20.140625" style="114" bestFit="1" customWidth="1"/>
    <col min="3354" max="3354" width="17.7109375" style="114" bestFit="1" customWidth="1"/>
    <col min="3355" max="3355" width="36.7109375" style="114" bestFit="1" customWidth="1"/>
    <col min="3356" max="3356" width="13.28515625" style="114" bestFit="1" customWidth="1"/>
    <col min="3357" max="3357" width="67.7109375" style="114" bestFit="1" customWidth="1"/>
    <col min="3358" max="3358" width="13.7109375" style="114" bestFit="1" customWidth="1"/>
    <col min="3359" max="3359" width="15" style="114" bestFit="1" customWidth="1"/>
    <col min="3360" max="3361" width="8.5703125" style="114" bestFit="1" customWidth="1"/>
    <col min="3362" max="3362" width="13.28515625" style="114" bestFit="1" customWidth="1"/>
    <col min="3363" max="3363" width="15" style="114" bestFit="1" customWidth="1"/>
    <col min="3364" max="3364" width="8.5703125" style="114" bestFit="1" customWidth="1"/>
    <col min="3365" max="3365" width="10.85546875" style="114" bestFit="1" customWidth="1"/>
    <col min="3366" max="3366" width="15.7109375" style="114" bestFit="1" customWidth="1"/>
    <col min="3367" max="3367" width="20.140625" style="114" bestFit="1" customWidth="1"/>
    <col min="3368" max="3368" width="17.7109375" style="114" bestFit="1" customWidth="1"/>
    <col min="3369" max="3369" width="36.7109375" style="114" bestFit="1" customWidth="1"/>
    <col min="3370" max="3370" width="13.140625" style="114" bestFit="1" customWidth="1"/>
    <col min="3371" max="3371" width="70.140625" style="114" bestFit="1" customWidth="1"/>
    <col min="3372" max="3373" width="15" style="114" bestFit="1" customWidth="1"/>
    <col min="3374" max="3375" width="8.5703125" style="114" bestFit="1" customWidth="1"/>
    <col min="3376" max="3376" width="13.28515625" style="114" bestFit="1" customWidth="1"/>
    <col min="3377" max="3377" width="15" style="114" bestFit="1" customWidth="1"/>
    <col min="3378" max="3378" width="8.5703125" style="114" bestFit="1" customWidth="1"/>
    <col min="3379" max="3379" width="10.85546875" style="114" bestFit="1" customWidth="1"/>
    <col min="3380" max="3380" width="15.7109375" style="114" bestFit="1" customWidth="1"/>
    <col min="3381" max="3381" width="20.140625" style="114" bestFit="1" customWidth="1"/>
    <col min="3382" max="3382" width="17.7109375" style="114" bestFit="1" customWidth="1"/>
    <col min="3383" max="3383" width="36.7109375" style="114" bestFit="1" customWidth="1"/>
    <col min="3384" max="3384" width="13.140625" style="114" bestFit="1" customWidth="1"/>
    <col min="3385" max="3584" width="11.42578125" style="114"/>
    <col min="3585" max="3585" width="2.85546875" style="114" customWidth="1"/>
    <col min="3586" max="3586" width="42.42578125" style="114" bestFit="1" customWidth="1"/>
    <col min="3587" max="3587" width="30.28515625" style="114" bestFit="1" customWidth="1"/>
    <col min="3588" max="3588" width="15.5703125" style="114" bestFit="1" customWidth="1"/>
    <col min="3589" max="3589" width="35.140625" style="114" bestFit="1" customWidth="1"/>
    <col min="3590" max="3590" width="31.85546875" style="114" bestFit="1" customWidth="1"/>
    <col min="3591" max="3591" width="25.28515625" style="114" bestFit="1" customWidth="1"/>
    <col min="3592" max="3592" width="59" style="114" bestFit="1" customWidth="1"/>
    <col min="3593" max="3593" width="22.85546875" style="114" bestFit="1" customWidth="1"/>
    <col min="3594" max="3594" width="37.5703125" style="114" bestFit="1" customWidth="1"/>
    <col min="3595" max="3595" width="103.140625" style="114" bestFit="1" customWidth="1"/>
    <col min="3596" max="3596" width="42.42578125" style="114" bestFit="1" customWidth="1"/>
    <col min="3597" max="3597" width="82" style="114" bestFit="1" customWidth="1"/>
    <col min="3598" max="3598" width="103.140625" style="114" bestFit="1" customWidth="1"/>
    <col min="3599" max="3599" width="51.140625" style="114" bestFit="1" customWidth="1"/>
    <col min="3600" max="3600" width="13.42578125" style="114" bestFit="1" customWidth="1"/>
    <col min="3601" max="3601" width="14.85546875" style="114" bestFit="1" customWidth="1"/>
    <col min="3602" max="3603" width="8.5703125" style="114" bestFit="1" customWidth="1"/>
    <col min="3604" max="3604" width="13.28515625" style="114" bestFit="1" customWidth="1"/>
    <col min="3605" max="3605" width="14.7109375" style="114" bestFit="1" customWidth="1"/>
    <col min="3606" max="3606" width="8.5703125" style="114" bestFit="1" customWidth="1"/>
    <col min="3607" max="3607" width="10.85546875" style="114" bestFit="1" customWidth="1"/>
    <col min="3608" max="3608" width="15.7109375" style="114" bestFit="1" customWidth="1"/>
    <col min="3609" max="3609" width="20.140625" style="114" bestFit="1" customWidth="1"/>
    <col min="3610" max="3610" width="17.7109375" style="114" bestFit="1" customWidth="1"/>
    <col min="3611" max="3611" width="36.7109375" style="114" bestFit="1" customWidth="1"/>
    <col min="3612" max="3612" width="13.28515625" style="114" bestFit="1" customWidth="1"/>
    <col min="3613" max="3613" width="67.7109375" style="114" bestFit="1" customWidth="1"/>
    <col min="3614" max="3614" width="13.7109375" style="114" bestFit="1" customWidth="1"/>
    <col min="3615" max="3615" width="15" style="114" bestFit="1" customWidth="1"/>
    <col min="3616" max="3617" width="8.5703125" style="114" bestFit="1" customWidth="1"/>
    <col min="3618" max="3618" width="13.28515625" style="114" bestFit="1" customWidth="1"/>
    <col min="3619" max="3619" width="15" style="114" bestFit="1" customWidth="1"/>
    <col min="3620" max="3620" width="8.5703125" style="114" bestFit="1" customWidth="1"/>
    <col min="3621" max="3621" width="10.85546875" style="114" bestFit="1" customWidth="1"/>
    <col min="3622" max="3622" width="15.7109375" style="114" bestFit="1" customWidth="1"/>
    <col min="3623" max="3623" width="20.140625" style="114" bestFit="1" customWidth="1"/>
    <col min="3624" max="3624" width="17.7109375" style="114" bestFit="1" customWidth="1"/>
    <col min="3625" max="3625" width="36.7109375" style="114" bestFit="1" customWidth="1"/>
    <col min="3626" max="3626" width="13.140625" style="114" bestFit="1" customWidth="1"/>
    <col min="3627" max="3627" width="70.140625" style="114" bestFit="1" customWidth="1"/>
    <col min="3628" max="3629" width="15" style="114" bestFit="1" customWidth="1"/>
    <col min="3630" max="3631" width="8.5703125" style="114" bestFit="1" customWidth="1"/>
    <col min="3632" max="3632" width="13.28515625" style="114" bestFit="1" customWidth="1"/>
    <col min="3633" max="3633" width="15" style="114" bestFit="1" customWidth="1"/>
    <col min="3634" max="3634" width="8.5703125" style="114" bestFit="1" customWidth="1"/>
    <col min="3635" max="3635" width="10.85546875" style="114" bestFit="1" customWidth="1"/>
    <col min="3636" max="3636" width="15.7109375" style="114" bestFit="1" customWidth="1"/>
    <col min="3637" max="3637" width="20.140625" style="114" bestFit="1" customWidth="1"/>
    <col min="3638" max="3638" width="17.7109375" style="114" bestFit="1" customWidth="1"/>
    <col min="3639" max="3639" width="36.7109375" style="114" bestFit="1" customWidth="1"/>
    <col min="3640" max="3640" width="13.140625" style="114" bestFit="1" customWidth="1"/>
    <col min="3641" max="3840" width="11.42578125" style="114"/>
    <col min="3841" max="3841" width="2.85546875" style="114" customWidth="1"/>
    <col min="3842" max="3842" width="42.42578125" style="114" bestFit="1" customWidth="1"/>
    <col min="3843" max="3843" width="30.28515625" style="114" bestFit="1" customWidth="1"/>
    <col min="3844" max="3844" width="15.5703125" style="114" bestFit="1" customWidth="1"/>
    <col min="3845" max="3845" width="35.140625" style="114" bestFit="1" customWidth="1"/>
    <col min="3846" max="3846" width="31.85546875" style="114" bestFit="1" customWidth="1"/>
    <col min="3847" max="3847" width="25.28515625" style="114" bestFit="1" customWidth="1"/>
    <col min="3848" max="3848" width="59" style="114" bestFit="1" customWidth="1"/>
    <col min="3849" max="3849" width="22.85546875" style="114" bestFit="1" customWidth="1"/>
    <col min="3850" max="3850" width="37.5703125" style="114" bestFit="1" customWidth="1"/>
    <col min="3851" max="3851" width="103.140625" style="114" bestFit="1" customWidth="1"/>
    <col min="3852" max="3852" width="42.42578125" style="114" bestFit="1" customWidth="1"/>
    <col min="3853" max="3853" width="82" style="114" bestFit="1" customWidth="1"/>
    <col min="3854" max="3854" width="103.140625" style="114" bestFit="1" customWidth="1"/>
    <col min="3855" max="3855" width="51.140625" style="114" bestFit="1" customWidth="1"/>
    <col min="3856" max="3856" width="13.42578125" style="114" bestFit="1" customWidth="1"/>
    <col min="3857" max="3857" width="14.85546875" style="114" bestFit="1" customWidth="1"/>
    <col min="3858" max="3859" width="8.5703125" style="114" bestFit="1" customWidth="1"/>
    <col min="3860" max="3860" width="13.28515625" style="114" bestFit="1" customWidth="1"/>
    <col min="3861" max="3861" width="14.7109375" style="114" bestFit="1" customWidth="1"/>
    <col min="3862" max="3862" width="8.5703125" style="114" bestFit="1" customWidth="1"/>
    <col min="3863" max="3863" width="10.85546875" style="114" bestFit="1" customWidth="1"/>
    <col min="3864" max="3864" width="15.7109375" style="114" bestFit="1" customWidth="1"/>
    <col min="3865" max="3865" width="20.140625" style="114" bestFit="1" customWidth="1"/>
    <col min="3866" max="3866" width="17.7109375" style="114" bestFit="1" customWidth="1"/>
    <col min="3867" max="3867" width="36.7109375" style="114" bestFit="1" customWidth="1"/>
    <col min="3868" max="3868" width="13.28515625" style="114" bestFit="1" customWidth="1"/>
    <col min="3869" max="3869" width="67.7109375" style="114" bestFit="1" customWidth="1"/>
    <col min="3870" max="3870" width="13.7109375" style="114" bestFit="1" customWidth="1"/>
    <col min="3871" max="3871" width="15" style="114" bestFit="1" customWidth="1"/>
    <col min="3872" max="3873" width="8.5703125" style="114" bestFit="1" customWidth="1"/>
    <col min="3874" max="3874" width="13.28515625" style="114" bestFit="1" customWidth="1"/>
    <col min="3875" max="3875" width="15" style="114" bestFit="1" customWidth="1"/>
    <col min="3876" max="3876" width="8.5703125" style="114" bestFit="1" customWidth="1"/>
    <col min="3877" max="3877" width="10.85546875" style="114" bestFit="1" customWidth="1"/>
    <col min="3878" max="3878" width="15.7109375" style="114" bestFit="1" customWidth="1"/>
    <col min="3879" max="3879" width="20.140625" style="114" bestFit="1" customWidth="1"/>
    <col min="3880" max="3880" width="17.7109375" style="114" bestFit="1" customWidth="1"/>
    <col min="3881" max="3881" width="36.7109375" style="114" bestFit="1" customWidth="1"/>
    <col min="3882" max="3882" width="13.140625" style="114" bestFit="1" customWidth="1"/>
    <col min="3883" max="3883" width="70.140625" style="114" bestFit="1" customWidth="1"/>
    <col min="3884" max="3885" width="15" style="114" bestFit="1" customWidth="1"/>
    <col min="3886" max="3887" width="8.5703125" style="114" bestFit="1" customWidth="1"/>
    <col min="3888" max="3888" width="13.28515625" style="114" bestFit="1" customWidth="1"/>
    <col min="3889" max="3889" width="15" style="114" bestFit="1" customWidth="1"/>
    <col min="3890" max="3890" width="8.5703125" style="114" bestFit="1" customWidth="1"/>
    <col min="3891" max="3891" width="10.85546875" style="114" bestFit="1" customWidth="1"/>
    <col min="3892" max="3892" width="15.7109375" style="114" bestFit="1" customWidth="1"/>
    <col min="3893" max="3893" width="20.140625" style="114" bestFit="1" customWidth="1"/>
    <col min="3894" max="3894" width="17.7109375" style="114" bestFit="1" customWidth="1"/>
    <col min="3895" max="3895" width="36.7109375" style="114" bestFit="1" customWidth="1"/>
    <col min="3896" max="3896" width="13.140625" style="114" bestFit="1" customWidth="1"/>
    <col min="3897" max="4096" width="11.42578125" style="114"/>
    <col min="4097" max="4097" width="2.85546875" style="114" customWidth="1"/>
    <col min="4098" max="4098" width="42.42578125" style="114" bestFit="1" customWidth="1"/>
    <col min="4099" max="4099" width="30.28515625" style="114" bestFit="1" customWidth="1"/>
    <col min="4100" max="4100" width="15.5703125" style="114" bestFit="1" customWidth="1"/>
    <col min="4101" max="4101" width="35.140625" style="114" bestFit="1" customWidth="1"/>
    <col min="4102" max="4102" width="31.85546875" style="114" bestFit="1" customWidth="1"/>
    <col min="4103" max="4103" width="25.28515625" style="114" bestFit="1" customWidth="1"/>
    <col min="4104" max="4104" width="59" style="114" bestFit="1" customWidth="1"/>
    <col min="4105" max="4105" width="22.85546875" style="114" bestFit="1" customWidth="1"/>
    <col min="4106" max="4106" width="37.5703125" style="114" bestFit="1" customWidth="1"/>
    <col min="4107" max="4107" width="103.140625" style="114" bestFit="1" customWidth="1"/>
    <col min="4108" max="4108" width="42.42578125" style="114" bestFit="1" customWidth="1"/>
    <col min="4109" max="4109" width="82" style="114" bestFit="1" customWidth="1"/>
    <col min="4110" max="4110" width="103.140625" style="114" bestFit="1" customWidth="1"/>
    <col min="4111" max="4111" width="51.140625" style="114" bestFit="1" customWidth="1"/>
    <col min="4112" max="4112" width="13.42578125" style="114" bestFit="1" customWidth="1"/>
    <col min="4113" max="4113" width="14.85546875" style="114" bestFit="1" customWidth="1"/>
    <col min="4114" max="4115" width="8.5703125" style="114" bestFit="1" customWidth="1"/>
    <col min="4116" max="4116" width="13.28515625" style="114" bestFit="1" customWidth="1"/>
    <col min="4117" max="4117" width="14.7109375" style="114" bestFit="1" customWidth="1"/>
    <col min="4118" max="4118" width="8.5703125" style="114" bestFit="1" customWidth="1"/>
    <col min="4119" max="4119" width="10.85546875" style="114" bestFit="1" customWidth="1"/>
    <col min="4120" max="4120" width="15.7109375" style="114" bestFit="1" customWidth="1"/>
    <col min="4121" max="4121" width="20.140625" style="114" bestFit="1" customWidth="1"/>
    <col min="4122" max="4122" width="17.7109375" style="114" bestFit="1" customWidth="1"/>
    <col min="4123" max="4123" width="36.7109375" style="114" bestFit="1" customWidth="1"/>
    <col min="4124" max="4124" width="13.28515625" style="114" bestFit="1" customWidth="1"/>
    <col min="4125" max="4125" width="67.7109375" style="114" bestFit="1" customWidth="1"/>
    <col min="4126" max="4126" width="13.7109375" style="114" bestFit="1" customWidth="1"/>
    <col min="4127" max="4127" width="15" style="114" bestFit="1" customWidth="1"/>
    <col min="4128" max="4129" width="8.5703125" style="114" bestFit="1" customWidth="1"/>
    <col min="4130" max="4130" width="13.28515625" style="114" bestFit="1" customWidth="1"/>
    <col min="4131" max="4131" width="15" style="114" bestFit="1" customWidth="1"/>
    <col min="4132" max="4132" width="8.5703125" style="114" bestFit="1" customWidth="1"/>
    <col min="4133" max="4133" width="10.85546875" style="114" bestFit="1" customWidth="1"/>
    <col min="4134" max="4134" width="15.7109375" style="114" bestFit="1" customWidth="1"/>
    <col min="4135" max="4135" width="20.140625" style="114" bestFit="1" customWidth="1"/>
    <col min="4136" max="4136" width="17.7109375" style="114" bestFit="1" customWidth="1"/>
    <col min="4137" max="4137" width="36.7109375" style="114" bestFit="1" customWidth="1"/>
    <col min="4138" max="4138" width="13.140625" style="114" bestFit="1" customWidth="1"/>
    <col min="4139" max="4139" width="70.140625" style="114" bestFit="1" customWidth="1"/>
    <col min="4140" max="4141" width="15" style="114" bestFit="1" customWidth="1"/>
    <col min="4142" max="4143" width="8.5703125" style="114" bestFit="1" customWidth="1"/>
    <col min="4144" max="4144" width="13.28515625" style="114" bestFit="1" customWidth="1"/>
    <col min="4145" max="4145" width="15" style="114" bestFit="1" customWidth="1"/>
    <col min="4146" max="4146" width="8.5703125" style="114" bestFit="1" customWidth="1"/>
    <col min="4147" max="4147" width="10.85546875" style="114" bestFit="1" customWidth="1"/>
    <col min="4148" max="4148" width="15.7109375" style="114" bestFit="1" customWidth="1"/>
    <col min="4149" max="4149" width="20.140625" style="114" bestFit="1" customWidth="1"/>
    <col min="4150" max="4150" width="17.7109375" style="114" bestFit="1" customWidth="1"/>
    <col min="4151" max="4151" width="36.7109375" style="114" bestFit="1" customWidth="1"/>
    <col min="4152" max="4152" width="13.140625" style="114" bestFit="1" customWidth="1"/>
    <col min="4153" max="4352" width="11.42578125" style="114"/>
    <col min="4353" max="4353" width="2.85546875" style="114" customWidth="1"/>
    <col min="4354" max="4354" width="42.42578125" style="114" bestFit="1" customWidth="1"/>
    <col min="4355" max="4355" width="30.28515625" style="114" bestFit="1" customWidth="1"/>
    <col min="4356" max="4356" width="15.5703125" style="114" bestFit="1" customWidth="1"/>
    <col min="4357" max="4357" width="35.140625" style="114" bestFit="1" customWidth="1"/>
    <col min="4358" max="4358" width="31.85546875" style="114" bestFit="1" customWidth="1"/>
    <col min="4359" max="4359" width="25.28515625" style="114" bestFit="1" customWidth="1"/>
    <col min="4360" max="4360" width="59" style="114" bestFit="1" customWidth="1"/>
    <col min="4361" max="4361" width="22.85546875" style="114" bestFit="1" customWidth="1"/>
    <col min="4362" max="4362" width="37.5703125" style="114" bestFit="1" customWidth="1"/>
    <col min="4363" max="4363" width="103.140625" style="114" bestFit="1" customWidth="1"/>
    <col min="4364" max="4364" width="42.42578125" style="114" bestFit="1" customWidth="1"/>
    <col min="4365" max="4365" width="82" style="114" bestFit="1" customWidth="1"/>
    <col min="4366" max="4366" width="103.140625" style="114" bestFit="1" customWidth="1"/>
    <col min="4367" max="4367" width="51.140625" style="114" bestFit="1" customWidth="1"/>
    <col min="4368" max="4368" width="13.42578125" style="114" bestFit="1" customWidth="1"/>
    <col min="4369" max="4369" width="14.85546875" style="114" bestFit="1" customWidth="1"/>
    <col min="4370" max="4371" width="8.5703125" style="114" bestFit="1" customWidth="1"/>
    <col min="4372" max="4372" width="13.28515625" style="114" bestFit="1" customWidth="1"/>
    <col min="4373" max="4373" width="14.7109375" style="114" bestFit="1" customWidth="1"/>
    <col min="4374" max="4374" width="8.5703125" style="114" bestFit="1" customWidth="1"/>
    <col min="4375" max="4375" width="10.85546875" style="114" bestFit="1" customWidth="1"/>
    <col min="4376" max="4376" width="15.7109375" style="114" bestFit="1" customWidth="1"/>
    <col min="4377" max="4377" width="20.140625" style="114" bestFit="1" customWidth="1"/>
    <col min="4378" max="4378" width="17.7109375" style="114" bestFit="1" customWidth="1"/>
    <col min="4379" max="4379" width="36.7109375" style="114" bestFit="1" customWidth="1"/>
    <col min="4380" max="4380" width="13.28515625" style="114" bestFit="1" customWidth="1"/>
    <col min="4381" max="4381" width="67.7109375" style="114" bestFit="1" customWidth="1"/>
    <col min="4382" max="4382" width="13.7109375" style="114" bestFit="1" customWidth="1"/>
    <col min="4383" max="4383" width="15" style="114" bestFit="1" customWidth="1"/>
    <col min="4384" max="4385" width="8.5703125" style="114" bestFit="1" customWidth="1"/>
    <col min="4386" max="4386" width="13.28515625" style="114" bestFit="1" customWidth="1"/>
    <col min="4387" max="4387" width="15" style="114" bestFit="1" customWidth="1"/>
    <col min="4388" max="4388" width="8.5703125" style="114" bestFit="1" customWidth="1"/>
    <col min="4389" max="4389" width="10.85546875" style="114" bestFit="1" customWidth="1"/>
    <col min="4390" max="4390" width="15.7109375" style="114" bestFit="1" customWidth="1"/>
    <col min="4391" max="4391" width="20.140625" style="114" bestFit="1" customWidth="1"/>
    <col min="4392" max="4392" width="17.7109375" style="114" bestFit="1" customWidth="1"/>
    <col min="4393" max="4393" width="36.7109375" style="114" bestFit="1" customWidth="1"/>
    <col min="4394" max="4394" width="13.140625" style="114" bestFit="1" customWidth="1"/>
    <col min="4395" max="4395" width="70.140625" style="114" bestFit="1" customWidth="1"/>
    <col min="4396" max="4397" width="15" style="114" bestFit="1" customWidth="1"/>
    <col min="4398" max="4399" width="8.5703125" style="114" bestFit="1" customWidth="1"/>
    <col min="4400" max="4400" width="13.28515625" style="114" bestFit="1" customWidth="1"/>
    <col min="4401" max="4401" width="15" style="114" bestFit="1" customWidth="1"/>
    <col min="4402" max="4402" width="8.5703125" style="114" bestFit="1" customWidth="1"/>
    <col min="4403" max="4403" width="10.85546875" style="114" bestFit="1" customWidth="1"/>
    <col min="4404" max="4404" width="15.7109375" style="114" bestFit="1" customWidth="1"/>
    <col min="4405" max="4405" width="20.140625" style="114" bestFit="1" customWidth="1"/>
    <col min="4406" max="4406" width="17.7109375" style="114" bestFit="1" customWidth="1"/>
    <col min="4407" max="4407" width="36.7109375" style="114" bestFit="1" customWidth="1"/>
    <col min="4408" max="4408" width="13.140625" style="114" bestFit="1" customWidth="1"/>
    <col min="4409" max="4608" width="11.42578125" style="114"/>
    <col min="4609" max="4609" width="2.85546875" style="114" customWidth="1"/>
    <col min="4610" max="4610" width="42.42578125" style="114" bestFit="1" customWidth="1"/>
    <col min="4611" max="4611" width="30.28515625" style="114" bestFit="1" customWidth="1"/>
    <col min="4612" max="4612" width="15.5703125" style="114" bestFit="1" customWidth="1"/>
    <col min="4613" max="4613" width="35.140625" style="114" bestFit="1" customWidth="1"/>
    <col min="4614" max="4614" width="31.85546875" style="114" bestFit="1" customWidth="1"/>
    <col min="4615" max="4615" width="25.28515625" style="114" bestFit="1" customWidth="1"/>
    <col min="4616" max="4616" width="59" style="114" bestFit="1" customWidth="1"/>
    <col min="4617" max="4617" width="22.85546875" style="114" bestFit="1" customWidth="1"/>
    <col min="4618" max="4618" width="37.5703125" style="114" bestFit="1" customWidth="1"/>
    <col min="4619" max="4619" width="103.140625" style="114" bestFit="1" customWidth="1"/>
    <col min="4620" max="4620" width="42.42578125" style="114" bestFit="1" customWidth="1"/>
    <col min="4621" max="4621" width="82" style="114" bestFit="1" customWidth="1"/>
    <col min="4622" max="4622" width="103.140625" style="114" bestFit="1" customWidth="1"/>
    <col min="4623" max="4623" width="51.140625" style="114" bestFit="1" customWidth="1"/>
    <col min="4624" max="4624" width="13.42578125" style="114" bestFit="1" customWidth="1"/>
    <col min="4625" max="4625" width="14.85546875" style="114" bestFit="1" customWidth="1"/>
    <col min="4626" max="4627" width="8.5703125" style="114" bestFit="1" customWidth="1"/>
    <col min="4628" max="4628" width="13.28515625" style="114" bestFit="1" customWidth="1"/>
    <col min="4629" max="4629" width="14.7109375" style="114" bestFit="1" customWidth="1"/>
    <col min="4630" max="4630" width="8.5703125" style="114" bestFit="1" customWidth="1"/>
    <col min="4631" max="4631" width="10.85546875" style="114" bestFit="1" customWidth="1"/>
    <col min="4632" max="4632" width="15.7109375" style="114" bestFit="1" customWidth="1"/>
    <col min="4633" max="4633" width="20.140625" style="114" bestFit="1" customWidth="1"/>
    <col min="4634" max="4634" width="17.7109375" style="114" bestFit="1" customWidth="1"/>
    <col min="4635" max="4635" width="36.7109375" style="114" bestFit="1" customWidth="1"/>
    <col min="4636" max="4636" width="13.28515625" style="114" bestFit="1" customWidth="1"/>
    <col min="4637" max="4637" width="67.7109375" style="114" bestFit="1" customWidth="1"/>
    <col min="4638" max="4638" width="13.7109375" style="114" bestFit="1" customWidth="1"/>
    <col min="4639" max="4639" width="15" style="114" bestFit="1" customWidth="1"/>
    <col min="4640" max="4641" width="8.5703125" style="114" bestFit="1" customWidth="1"/>
    <col min="4642" max="4642" width="13.28515625" style="114" bestFit="1" customWidth="1"/>
    <col min="4643" max="4643" width="15" style="114" bestFit="1" customWidth="1"/>
    <col min="4644" max="4644" width="8.5703125" style="114" bestFit="1" customWidth="1"/>
    <col min="4645" max="4645" width="10.85546875" style="114" bestFit="1" customWidth="1"/>
    <col min="4646" max="4646" width="15.7109375" style="114" bestFit="1" customWidth="1"/>
    <col min="4647" max="4647" width="20.140625" style="114" bestFit="1" customWidth="1"/>
    <col min="4648" max="4648" width="17.7109375" style="114" bestFit="1" customWidth="1"/>
    <col min="4649" max="4649" width="36.7109375" style="114" bestFit="1" customWidth="1"/>
    <col min="4650" max="4650" width="13.140625" style="114" bestFit="1" customWidth="1"/>
    <col min="4651" max="4651" width="70.140625" style="114" bestFit="1" customWidth="1"/>
    <col min="4652" max="4653" width="15" style="114" bestFit="1" customWidth="1"/>
    <col min="4654" max="4655" width="8.5703125" style="114" bestFit="1" customWidth="1"/>
    <col min="4656" max="4656" width="13.28515625" style="114" bestFit="1" customWidth="1"/>
    <col min="4657" max="4657" width="15" style="114" bestFit="1" customWidth="1"/>
    <col min="4658" max="4658" width="8.5703125" style="114" bestFit="1" customWidth="1"/>
    <col min="4659" max="4659" width="10.85546875" style="114" bestFit="1" customWidth="1"/>
    <col min="4660" max="4660" width="15.7109375" style="114" bestFit="1" customWidth="1"/>
    <col min="4661" max="4661" width="20.140625" style="114" bestFit="1" customWidth="1"/>
    <col min="4662" max="4662" width="17.7109375" style="114" bestFit="1" customWidth="1"/>
    <col min="4663" max="4663" width="36.7109375" style="114" bestFit="1" customWidth="1"/>
    <col min="4664" max="4664" width="13.140625" style="114" bestFit="1" customWidth="1"/>
    <col min="4665" max="4864" width="11.42578125" style="114"/>
    <col min="4865" max="4865" width="2.85546875" style="114" customWidth="1"/>
    <col min="4866" max="4866" width="42.42578125" style="114" bestFit="1" customWidth="1"/>
    <col min="4867" max="4867" width="30.28515625" style="114" bestFit="1" customWidth="1"/>
    <col min="4868" max="4868" width="15.5703125" style="114" bestFit="1" customWidth="1"/>
    <col min="4869" max="4869" width="35.140625" style="114" bestFit="1" customWidth="1"/>
    <col min="4870" max="4870" width="31.85546875" style="114" bestFit="1" customWidth="1"/>
    <col min="4871" max="4871" width="25.28515625" style="114" bestFit="1" customWidth="1"/>
    <col min="4872" max="4872" width="59" style="114" bestFit="1" customWidth="1"/>
    <col min="4873" max="4873" width="22.85546875" style="114" bestFit="1" customWidth="1"/>
    <col min="4874" max="4874" width="37.5703125" style="114" bestFit="1" customWidth="1"/>
    <col min="4875" max="4875" width="103.140625" style="114" bestFit="1" customWidth="1"/>
    <col min="4876" max="4876" width="42.42578125" style="114" bestFit="1" customWidth="1"/>
    <col min="4877" max="4877" width="82" style="114" bestFit="1" customWidth="1"/>
    <col min="4878" max="4878" width="103.140625" style="114" bestFit="1" customWidth="1"/>
    <col min="4879" max="4879" width="51.140625" style="114" bestFit="1" customWidth="1"/>
    <col min="4880" max="4880" width="13.42578125" style="114" bestFit="1" customWidth="1"/>
    <col min="4881" max="4881" width="14.85546875" style="114" bestFit="1" customWidth="1"/>
    <col min="4882" max="4883" width="8.5703125" style="114" bestFit="1" customWidth="1"/>
    <col min="4884" max="4884" width="13.28515625" style="114" bestFit="1" customWidth="1"/>
    <col min="4885" max="4885" width="14.7109375" style="114" bestFit="1" customWidth="1"/>
    <col min="4886" max="4886" width="8.5703125" style="114" bestFit="1" customWidth="1"/>
    <col min="4887" max="4887" width="10.85546875" style="114" bestFit="1" customWidth="1"/>
    <col min="4888" max="4888" width="15.7109375" style="114" bestFit="1" customWidth="1"/>
    <col min="4889" max="4889" width="20.140625" style="114" bestFit="1" customWidth="1"/>
    <col min="4890" max="4890" width="17.7109375" style="114" bestFit="1" customWidth="1"/>
    <col min="4891" max="4891" width="36.7109375" style="114" bestFit="1" customWidth="1"/>
    <col min="4892" max="4892" width="13.28515625" style="114" bestFit="1" customWidth="1"/>
    <col min="4893" max="4893" width="67.7109375" style="114" bestFit="1" customWidth="1"/>
    <col min="4894" max="4894" width="13.7109375" style="114" bestFit="1" customWidth="1"/>
    <col min="4895" max="4895" width="15" style="114" bestFit="1" customWidth="1"/>
    <col min="4896" max="4897" width="8.5703125" style="114" bestFit="1" customWidth="1"/>
    <col min="4898" max="4898" width="13.28515625" style="114" bestFit="1" customWidth="1"/>
    <col min="4899" max="4899" width="15" style="114" bestFit="1" customWidth="1"/>
    <col min="4900" max="4900" width="8.5703125" style="114" bestFit="1" customWidth="1"/>
    <col min="4901" max="4901" width="10.85546875" style="114" bestFit="1" customWidth="1"/>
    <col min="4902" max="4902" width="15.7109375" style="114" bestFit="1" customWidth="1"/>
    <col min="4903" max="4903" width="20.140625" style="114" bestFit="1" customWidth="1"/>
    <col min="4904" max="4904" width="17.7109375" style="114" bestFit="1" customWidth="1"/>
    <col min="4905" max="4905" width="36.7109375" style="114" bestFit="1" customWidth="1"/>
    <col min="4906" max="4906" width="13.140625" style="114" bestFit="1" customWidth="1"/>
    <col min="4907" max="4907" width="70.140625" style="114" bestFit="1" customWidth="1"/>
    <col min="4908" max="4909" width="15" style="114" bestFit="1" customWidth="1"/>
    <col min="4910" max="4911" width="8.5703125" style="114" bestFit="1" customWidth="1"/>
    <col min="4912" max="4912" width="13.28515625" style="114" bestFit="1" customWidth="1"/>
    <col min="4913" max="4913" width="15" style="114" bestFit="1" customWidth="1"/>
    <col min="4914" max="4914" width="8.5703125" style="114" bestFit="1" customWidth="1"/>
    <col min="4915" max="4915" width="10.85546875" style="114" bestFit="1" customWidth="1"/>
    <col min="4916" max="4916" width="15.7109375" style="114" bestFit="1" customWidth="1"/>
    <col min="4917" max="4917" width="20.140625" style="114" bestFit="1" customWidth="1"/>
    <col min="4918" max="4918" width="17.7109375" style="114" bestFit="1" customWidth="1"/>
    <col min="4919" max="4919" width="36.7109375" style="114" bestFit="1" customWidth="1"/>
    <col min="4920" max="4920" width="13.140625" style="114" bestFit="1" customWidth="1"/>
    <col min="4921" max="5120" width="11.42578125" style="114"/>
    <col min="5121" max="5121" width="2.85546875" style="114" customWidth="1"/>
    <col min="5122" max="5122" width="42.42578125" style="114" bestFit="1" customWidth="1"/>
    <col min="5123" max="5123" width="30.28515625" style="114" bestFit="1" customWidth="1"/>
    <col min="5124" max="5124" width="15.5703125" style="114" bestFit="1" customWidth="1"/>
    <col min="5125" max="5125" width="35.140625" style="114" bestFit="1" customWidth="1"/>
    <col min="5126" max="5126" width="31.85546875" style="114" bestFit="1" customWidth="1"/>
    <col min="5127" max="5127" width="25.28515625" style="114" bestFit="1" customWidth="1"/>
    <col min="5128" max="5128" width="59" style="114" bestFit="1" customWidth="1"/>
    <col min="5129" max="5129" width="22.85546875" style="114" bestFit="1" customWidth="1"/>
    <col min="5130" max="5130" width="37.5703125" style="114" bestFit="1" customWidth="1"/>
    <col min="5131" max="5131" width="103.140625" style="114" bestFit="1" customWidth="1"/>
    <col min="5132" max="5132" width="42.42578125" style="114" bestFit="1" customWidth="1"/>
    <col min="5133" max="5133" width="82" style="114" bestFit="1" customWidth="1"/>
    <col min="5134" max="5134" width="103.140625" style="114" bestFit="1" customWidth="1"/>
    <col min="5135" max="5135" width="51.140625" style="114" bestFit="1" customWidth="1"/>
    <col min="5136" max="5136" width="13.42578125" style="114" bestFit="1" customWidth="1"/>
    <col min="5137" max="5137" width="14.85546875" style="114" bestFit="1" customWidth="1"/>
    <col min="5138" max="5139" width="8.5703125" style="114" bestFit="1" customWidth="1"/>
    <col min="5140" max="5140" width="13.28515625" style="114" bestFit="1" customWidth="1"/>
    <col min="5141" max="5141" width="14.7109375" style="114" bestFit="1" customWidth="1"/>
    <col min="5142" max="5142" width="8.5703125" style="114" bestFit="1" customWidth="1"/>
    <col min="5143" max="5143" width="10.85546875" style="114" bestFit="1" customWidth="1"/>
    <col min="5144" max="5144" width="15.7109375" style="114" bestFit="1" customWidth="1"/>
    <col min="5145" max="5145" width="20.140625" style="114" bestFit="1" customWidth="1"/>
    <col min="5146" max="5146" width="17.7109375" style="114" bestFit="1" customWidth="1"/>
    <col min="5147" max="5147" width="36.7109375" style="114" bestFit="1" customWidth="1"/>
    <col min="5148" max="5148" width="13.28515625" style="114" bestFit="1" customWidth="1"/>
    <col min="5149" max="5149" width="67.7109375" style="114" bestFit="1" customWidth="1"/>
    <col min="5150" max="5150" width="13.7109375" style="114" bestFit="1" customWidth="1"/>
    <col min="5151" max="5151" width="15" style="114" bestFit="1" customWidth="1"/>
    <col min="5152" max="5153" width="8.5703125" style="114" bestFit="1" customWidth="1"/>
    <col min="5154" max="5154" width="13.28515625" style="114" bestFit="1" customWidth="1"/>
    <col min="5155" max="5155" width="15" style="114" bestFit="1" customWidth="1"/>
    <col min="5156" max="5156" width="8.5703125" style="114" bestFit="1" customWidth="1"/>
    <col min="5157" max="5157" width="10.85546875" style="114" bestFit="1" customWidth="1"/>
    <col min="5158" max="5158" width="15.7109375" style="114" bestFit="1" customWidth="1"/>
    <col min="5159" max="5159" width="20.140625" style="114" bestFit="1" customWidth="1"/>
    <col min="5160" max="5160" width="17.7109375" style="114" bestFit="1" customWidth="1"/>
    <col min="5161" max="5161" width="36.7109375" style="114" bestFit="1" customWidth="1"/>
    <col min="5162" max="5162" width="13.140625" style="114" bestFit="1" customWidth="1"/>
    <col min="5163" max="5163" width="70.140625" style="114" bestFit="1" customWidth="1"/>
    <col min="5164" max="5165" width="15" style="114" bestFit="1" customWidth="1"/>
    <col min="5166" max="5167" width="8.5703125" style="114" bestFit="1" customWidth="1"/>
    <col min="5168" max="5168" width="13.28515625" style="114" bestFit="1" customWidth="1"/>
    <col min="5169" max="5169" width="15" style="114" bestFit="1" customWidth="1"/>
    <col min="5170" max="5170" width="8.5703125" style="114" bestFit="1" customWidth="1"/>
    <col min="5171" max="5171" width="10.85546875" style="114" bestFit="1" customWidth="1"/>
    <col min="5172" max="5172" width="15.7109375" style="114" bestFit="1" customWidth="1"/>
    <col min="5173" max="5173" width="20.140625" style="114" bestFit="1" customWidth="1"/>
    <col min="5174" max="5174" width="17.7109375" style="114" bestFit="1" customWidth="1"/>
    <col min="5175" max="5175" width="36.7109375" style="114" bestFit="1" customWidth="1"/>
    <col min="5176" max="5176" width="13.140625" style="114" bestFit="1" customWidth="1"/>
    <col min="5177" max="5376" width="11.42578125" style="114"/>
    <col min="5377" max="5377" width="2.85546875" style="114" customWidth="1"/>
    <col min="5378" max="5378" width="42.42578125" style="114" bestFit="1" customWidth="1"/>
    <col min="5379" max="5379" width="30.28515625" style="114" bestFit="1" customWidth="1"/>
    <col min="5380" max="5380" width="15.5703125" style="114" bestFit="1" customWidth="1"/>
    <col min="5381" max="5381" width="35.140625" style="114" bestFit="1" customWidth="1"/>
    <col min="5382" max="5382" width="31.85546875" style="114" bestFit="1" customWidth="1"/>
    <col min="5383" max="5383" width="25.28515625" style="114" bestFit="1" customWidth="1"/>
    <col min="5384" max="5384" width="59" style="114" bestFit="1" customWidth="1"/>
    <col min="5385" max="5385" width="22.85546875" style="114" bestFit="1" customWidth="1"/>
    <col min="5386" max="5386" width="37.5703125" style="114" bestFit="1" customWidth="1"/>
    <col min="5387" max="5387" width="103.140625" style="114" bestFit="1" customWidth="1"/>
    <col min="5388" max="5388" width="42.42578125" style="114" bestFit="1" customWidth="1"/>
    <col min="5389" max="5389" width="82" style="114" bestFit="1" customWidth="1"/>
    <col min="5390" max="5390" width="103.140625" style="114" bestFit="1" customWidth="1"/>
    <col min="5391" max="5391" width="51.140625" style="114" bestFit="1" customWidth="1"/>
    <col min="5392" max="5392" width="13.42578125" style="114" bestFit="1" customWidth="1"/>
    <col min="5393" max="5393" width="14.85546875" style="114" bestFit="1" customWidth="1"/>
    <col min="5394" max="5395" width="8.5703125" style="114" bestFit="1" customWidth="1"/>
    <col min="5396" max="5396" width="13.28515625" style="114" bestFit="1" customWidth="1"/>
    <col min="5397" max="5397" width="14.7109375" style="114" bestFit="1" customWidth="1"/>
    <col min="5398" max="5398" width="8.5703125" style="114" bestFit="1" customWidth="1"/>
    <col min="5399" max="5399" width="10.85546875" style="114" bestFit="1" customWidth="1"/>
    <col min="5400" max="5400" width="15.7109375" style="114" bestFit="1" customWidth="1"/>
    <col min="5401" max="5401" width="20.140625" style="114" bestFit="1" customWidth="1"/>
    <col min="5402" max="5402" width="17.7109375" style="114" bestFit="1" customWidth="1"/>
    <col min="5403" max="5403" width="36.7109375" style="114" bestFit="1" customWidth="1"/>
    <col min="5404" max="5404" width="13.28515625" style="114" bestFit="1" customWidth="1"/>
    <col min="5405" max="5405" width="67.7109375" style="114" bestFit="1" customWidth="1"/>
    <col min="5406" max="5406" width="13.7109375" style="114" bestFit="1" customWidth="1"/>
    <col min="5407" max="5407" width="15" style="114" bestFit="1" customWidth="1"/>
    <col min="5408" max="5409" width="8.5703125" style="114" bestFit="1" customWidth="1"/>
    <col min="5410" max="5410" width="13.28515625" style="114" bestFit="1" customWidth="1"/>
    <col min="5411" max="5411" width="15" style="114" bestFit="1" customWidth="1"/>
    <col min="5412" max="5412" width="8.5703125" style="114" bestFit="1" customWidth="1"/>
    <col min="5413" max="5413" width="10.85546875" style="114" bestFit="1" customWidth="1"/>
    <col min="5414" max="5414" width="15.7109375" style="114" bestFit="1" customWidth="1"/>
    <col min="5415" max="5415" width="20.140625" style="114" bestFit="1" customWidth="1"/>
    <col min="5416" max="5416" width="17.7109375" style="114" bestFit="1" customWidth="1"/>
    <col min="5417" max="5417" width="36.7109375" style="114" bestFit="1" customWidth="1"/>
    <col min="5418" max="5418" width="13.140625" style="114" bestFit="1" customWidth="1"/>
    <col min="5419" max="5419" width="70.140625" style="114" bestFit="1" customWidth="1"/>
    <col min="5420" max="5421" width="15" style="114" bestFit="1" customWidth="1"/>
    <col min="5422" max="5423" width="8.5703125" style="114" bestFit="1" customWidth="1"/>
    <col min="5424" max="5424" width="13.28515625" style="114" bestFit="1" customWidth="1"/>
    <col min="5425" max="5425" width="15" style="114" bestFit="1" customWidth="1"/>
    <col min="5426" max="5426" width="8.5703125" style="114" bestFit="1" customWidth="1"/>
    <col min="5427" max="5427" width="10.85546875" style="114" bestFit="1" customWidth="1"/>
    <col min="5428" max="5428" width="15.7109375" style="114" bestFit="1" customWidth="1"/>
    <col min="5429" max="5429" width="20.140625" style="114" bestFit="1" customWidth="1"/>
    <col min="5430" max="5430" width="17.7109375" style="114" bestFit="1" customWidth="1"/>
    <col min="5431" max="5431" width="36.7109375" style="114" bestFit="1" customWidth="1"/>
    <col min="5432" max="5432" width="13.140625" style="114" bestFit="1" customWidth="1"/>
    <col min="5433" max="5632" width="11.42578125" style="114"/>
    <col min="5633" max="5633" width="2.85546875" style="114" customWidth="1"/>
    <col min="5634" max="5634" width="42.42578125" style="114" bestFit="1" customWidth="1"/>
    <col min="5635" max="5635" width="30.28515625" style="114" bestFit="1" customWidth="1"/>
    <col min="5636" max="5636" width="15.5703125" style="114" bestFit="1" customWidth="1"/>
    <col min="5637" max="5637" width="35.140625" style="114" bestFit="1" customWidth="1"/>
    <col min="5638" max="5638" width="31.85546875" style="114" bestFit="1" customWidth="1"/>
    <col min="5639" max="5639" width="25.28515625" style="114" bestFit="1" customWidth="1"/>
    <col min="5640" max="5640" width="59" style="114" bestFit="1" customWidth="1"/>
    <col min="5641" max="5641" width="22.85546875" style="114" bestFit="1" customWidth="1"/>
    <col min="5642" max="5642" width="37.5703125" style="114" bestFit="1" customWidth="1"/>
    <col min="5643" max="5643" width="103.140625" style="114" bestFit="1" customWidth="1"/>
    <col min="5644" max="5644" width="42.42578125" style="114" bestFit="1" customWidth="1"/>
    <col min="5645" max="5645" width="82" style="114" bestFit="1" customWidth="1"/>
    <col min="5646" max="5646" width="103.140625" style="114" bestFit="1" customWidth="1"/>
    <col min="5647" max="5647" width="51.140625" style="114" bestFit="1" customWidth="1"/>
    <col min="5648" max="5648" width="13.42578125" style="114" bestFit="1" customWidth="1"/>
    <col min="5649" max="5649" width="14.85546875" style="114" bestFit="1" customWidth="1"/>
    <col min="5650" max="5651" width="8.5703125" style="114" bestFit="1" customWidth="1"/>
    <col min="5652" max="5652" width="13.28515625" style="114" bestFit="1" customWidth="1"/>
    <col min="5653" max="5653" width="14.7109375" style="114" bestFit="1" customWidth="1"/>
    <col min="5654" max="5654" width="8.5703125" style="114" bestFit="1" customWidth="1"/>
    <col min="5655" max="5655" width="10.85546875" style="114" bestFit="1" customWidth="1"/>
    <col min="5656" max="5656" width="15.7109375" style="114" bestFit="1" customWidth="1"/>
    <col min="5657" max="5657" width="20.140625" style="114" bestFit="1" customWidth="1"/>
    <col min="5658" max="5658" width="17.7109375" style="114" bestFit="1" customWidth="1"/>
    <col min="5659" max="5659" width="36.7109375" style="114" bestFit="1" customWidth="1"/>
    <col min="5660" max="5660" width="13.28515625" style="114" bestFit="1" customWidth="1"/>
    <col min="5661" max="5661" width="67.7109375" style="114" bestFit="1" customWidth="1"/>
    <col min="5662" max="5662" width="13.7109375" style="114" bestFit="1" customWidth="1"/>
    <col min="5663" max="5663" width="15" style="114" bestFit="1" customWidth="1"/>
    <col min="5664" max="5665" width="8.5703125" style="114" bestFit="1" customWidth="1"/>
    <col min="5666" max="5666" width="13.28515625" style="114" bestFit="1" customWidth="1"/>
    <col min="5667" max="5667" width="15" style="114" bestFit="1" customWidth="1"/>
    <col min="5668" max="5668" width="8.5703125" style="114" bestFit="1" customWidth="1"/>
    <col min="5669" max="5669" width="10.85546875" style="114" bestFit="1" customWidth="1"/>
    <col min="5670" max="5670" width="15.7109375" style="114" bestFit="1" customWidth="1"/>
    <col min="5671" max="5671" width="20.140625" style="114" bestFit="1" customWidth="1"/>
    <col min="5672" max="5672" width="17.7109375" style="114" bestFit="1" customWidth="1"/>
    <col min="5673" max="5673" width="36.7109375" style="114" bestFit="1" customWidth="1"/>
    <col min="5674" max="5674" width="13.140625" style="114" bestFit="1" customWidth="1"/>
    <col min="5675" max="5675" width="70.140625" style="114" bestFit="1" customWidth="1"/>
    <col min="5676" max="5677" width="15" style="114" bestFit="1" customWidth="1"/>
    <col min="5678" max="5679" width="8.5703125" style="114" bestFit="1" customWidth="1"/>
    <col min="5680" max="5680" width="13.28515625" style="114" bestFit="1" customWidth="1"/>
    <col min="5681" max="5681" width="15" style="114" bestFit="1" customWidth="1"/>
    <col min="5682" max="5682" width="8.5703125" style="114" bestFit="1" customWidth="1"/>
    <col min="5683" max="5683" width="10.85546875" style="114" bestFit="1" customWidth="1"/>
    <col min="5684" max="5684" width="15.7109375" style="114" bestFit="1" customWidth="1"/>
    <col min="5685" max="5685" width="20.140625" style="114" bestFit="1" customWidth="1"/>
    <col min="5686" max="5686" width="17.7109375" style="114" bestFit="1" customWidth="1"/>
    <col min="5687" max="5687" width="36.7109375" style="114" bestFit="1" customWidth="1"/>
    <col min="5688" max="5688" width="13.140625" style="114" bestFit="1" customWidth="1"/>
    <col min="5689" max="5888" width="11.42578125" style="114"/>
    <col min="5889" max="5889" width="2.85546875" style="114" customWidth="1"/>
    <col min="5890" max="5890" width="42.42578125" style="114" bestFit="1" customWidth="1"/>
    <col min="5891" max="5891" width="30.28515625" style="114" bestFit="1" customWidth="1"/>
    <col min="5892" max="5892" width="15.5703125" style="114" bestFit="1" customWidth="1"/>
    <col min="5893" max="5893" width="35.140625" style="114" bestFit="1" customWidth="1"/>
    <col min="5894" max="5894" width="31.85546875" style="114" bestFit="1" customWidth="1"/>
    <col min="5895" max="5895" width="25.28515625" style="114" bestFit="1" customWidth="1"/>
    <col min="5896" max="5896" width="59" style="114" bestFit="1" customWidth="1"/>
    <col min="5897" max="5897" width="22.85546875" style="114" bestFit="1" customWidth="1"/>
    <col min="5898" max="5898" width="37.5703125" style="114" bestFit="1" customWidth="1"/>
    <col min="5899" max="5899" width="103.140625" style="114" bestFit="1" customWidth="1"/>
    <col min="5900" max="5900" width="42.42578125" style="114" bestFit="1" customWidth="1"/>
    <col min="5901" max="5901" width="82" style="114" bestFit="1" customWidth="1"/>
    <col min="5902" max="5902" width="103.140625" style="114" bestFit="1" customWidth="1"/>
    <col min="5903" max="5903" width="51.140625" style="114" bestFit="1" customWidth="1"/>
    <col min="5904" max="5904" width="13.42578125" style="114" bestFit="1" customWidth="1"/>
    <col min="5905" max="5905" width="14.85546875" style="114" bestFit="1" customWidth="1"/>
    <col min="5906" max="5907" width="8.5703125" style="114" bestFit="1" customWidth="1"/>
    <col min="5908" max="5908" width="13.28515625" style="114" bestFit="1" customWidth="1"/>
    <col min="5909" max="5909" width="14.7109375" style="114" bestFit="1" customWidth="1"/>
    <col min="5910" max="5910" width="8.5703125" style="114" bestFit="1" customWidth="1"/>
    <col min="5911" max="5911" width="10.85546875" style="114" bestFit="1" customWidth="1"/>
    <col min="5912" max="5912" width="15.7109375" style="114" bestFit="1" customWidth="1"/>
    <col min="5913" max="5913" width="20.140625" style="114" bestFit="1" customWidth="1"/>
    <col min="5914" max="5914" width="17.7109375" style="114" bestFit="1" customWidth="1"/>
    <col min="5915" max="5915" width="36.7109375" style="114" bestFit="1" customWidth="1"/>
    <col min="5916" max="5916" width="13.28515625" style="114" bestFit="1" customWidth="1"/>
    <col min="5917" max="5917" width="67.7109375" style="114" bestFit="1" customWidth="1"/>
    <col min="5918" max="5918" width="13.7109375" style="114" bestFit="1" customWidth="1"/>
    <col min="5919" max="5919" width="15" style="114" bestFit="1" customWidth="1"/>
    <col min="5920" max="5921" width="8.5703125" style="114" bestFit="1" customWidth="1"/>
    <col min="5922" max="5922" width="13.28515625" style="114" bestFit="1" customWidth="1"/>
    <col min="5923" max="5923" width="15" style="114" bestFit="1" customWidth="1"/>
    <col min="5924" max="5924" width="8.5703125" style="114" bestFit="1" customWidth="1"/>
    <col min="5925" max="5925" width="10.85546875" style="114" bestFit="1" customWidth="1"/>
    <col min="5926" max="5926" width="15.7109375" style="114" bestFit="1" customWidth="1"/>
    <col min="5927" max="5927" width="20.140625" style="114" bestFit="1" customWidth="1"/>
    <col min="5928" max="5928" width="17.7109375" style="114" bestFit="1" customWidth="1"/>
    <col min="5929" max="5929" width="36.7109375" style="114" bestFit="1" customWidth="1"/>
    <col min="5930" max="5930" width="13.140625" style="114" bestFit="1" customWidth="1"/>
    <col min="5931" max="5931" width="70.140625" style="114" bestFit="1" customWidth="1"/>
    <col min="5932" max="5933" width="15" style="114" bestFit="1" customWidth="1"/>
    <col min="5934" max="5935" width="8.5703125" style="114" bestFit="1" customWidth="1"/>
    <col min="5936" max="5936" width="13.28515625" style="114" bestFit="1" customWidth="1"/>
    <col min="5937" max="5937" width="15" style="114" bestFit="1" customWidth="1"/>
    <col min="5938" max="5938" width="8.5703125" style="114" bestFit="1" customWidth="1"/>
    <col min="5939" max="5939" width="10.85546875" style="114" bestFit="1" customWidth="1"/>
    <col min="5940" max="5940" width="15.7109375" style="114" bestFit="1" customWidth="1"/>
    <col min="5941" max="5941" width="20.140625" style="114" bestFit="1" customWidth="1"/>
    <col min="5942" max="5942" width="17.7109375" style="114" bestFit="1" customWidth="1"/>
    <col min="5943" max="5943" width="36.7109375" style="114" bestFit="1" customWidth="1"/>
    <col min="5944" max="5944" width="13.140625" style="114" bestFit="1" customWidth="1"/>
    <col min="5945" max="6144" width="11.42578125" style="114"/>
    <col min="6145" max="6145" width="2.85546875" style="114" customWidth="1"/>
    <col min="6146" max="6146" width="42.42578125" style="114" bestFit="1" customWidth="1"/>
    <col min="6147" max="6147" width="30.28515625" style="114" bestFit="1" customWidth="1"/>
    <col min="6148" max="6148" width="15.5703125" style="114" bestFit="1" customWidth="1"/>
    <col min="6149" max="6149" width="35.140625" style="114" bestFit="1" customWidth="1"/>
    <col min="6150" max="6150" width="31.85546875" style="114" bestFit="1" customWidth="1"/>
    <col min="6151" max="6151" width="25.28515625" style="114" bestFit="1" customWidth="1"/>
    <col min="6152" max="6152" width="59" style="114" bestFit="1" customWidth="1"/>
    <col min="6153" max="6153" width="22.85546875" style="114" bestFit="1" customWidth="1"/>
    <col min="6154" max="6154" width="37.5703125" style="114" bestFit="1" customWidth="1"/>
    <col min="6155" max="6155" width="103.140625" style="114" bestFit="1" customWidth="1"/>
    <col min="6156" max="6156" width="42.42578125" style="114" bestFit="1" customWidth="1"/>
    <col min="6157" max="6157" width="82" style="114" bestFit="1" customWidth="1"/>
    <col min="6158" max="6158" width="103.140625" style="114" bestFit="1" customWidth="1"/>
    <col min="6159" max="6159" width="51.140625" style="114" bestFit="1" customWidth="1"/>
    <col min="6160" max="6160" width="13.42578125" style="114" bestFit="1" customWidth="1"/>
    <col min="6161" max="6161" width="14.85546875" style="114" bestFit="1" customWidth="1"/>
    <col min="6162" max="6163" width="8.5703125" style="114" bestFit="1" customWidth="1"/>
    <col min="6164" max="6164" width="13.28515625" style="114" bestFit="1" customWidth="1"/>
    <col min="6165" max="6165" width="14.7109375" style="114" bestFit="1" customWidth="1"/>
    <col min="6166" max="6166" width="8.5703125" style="114" bestFit="1" customWidth="1"/>
    <col min="6167" max="6167" width="10.85546875" style="114" bestFit="1" customWidth="1"/>
    <col min="6168" max="6168" width="15.7109375" style="114" bestFit="1" customWidth="1"/>
    <col min="6169" max="6169" width="20.140625" style="114" bestFit="1" customWidth="1"/>
    <col min="6170" max="6170" width="17.7109375" style="114" bestFit="1" customWidth="1"/>
    <col min="6171" max="6171" width="36.7109375" style="114" bestFit="1" customWidth="1"/>
    <col min="6172" max="6172" width="13.28515625" style="114" bestFit="1" customWidth="1"/>
    <col min="6173" max="6173" width="67.7109375" style="114" bestFit="1" customWidth="1"/>
    <col min="6174" max="6174" width="13.7109375" style="114" bestFit="1" customWidth="1"/>
    <col min="6175" max="6175" width="15" style="114" bestFit="1" customWidth="1"/>
    <col min="6176" max="6177" width="8.5703125" style="114" bestFit="1" customWidth="1"/>
    <col min="6178" max="6178" width="13.28515625" style="114" bestFit="1" customWidth="1"/>
    <col min="6179" max="6179" width="15" style="114" bestFit="1" customWidth="1"/>
    <col min="6180" max="6180" width="8.5703125" style="114" bestFit="1" customWidth="1"/>
    <col min="6181" max="6181" width="10.85546875" style="114" bestFit="1" customWidth="1"/>
    <col min="6182" max="6182" width="15.7109375" style="114" bestFit="1" customWidth="1"/>
    <col min="6183" max="6183" width="20.140625" style="114" bestFit="1" customWidth="1"/>
    <col min="6184" max="6184" width="17.7109375" style="114" bestFit="1" customWidth="1"/>
    <col min="6185" max="6185" width="36.7109375" style="114" bestFit="1" customWidth="1"/>
    <col min="6186" max="6186" width="13.140625" style="114" bestFit="1" customWidth="1"/>
    <col min="6187" max="6187" width="70.140625" style="114" bestFit="1" customWidth="1"/>
    <col min="6188" max="6189" width="15" style="114" bestFit="1" customWidth="1"/>
    <col min="6190" max="6191" width="8.5703125" style="114" bestFit="1" customWidth="1"/>
    <col min="6192" max="6192" width="13.28515625" style="114" bestFit="1" customWidth="1"/>
    <col min="6193" max="6193" width="15" style="114" bestFit="1" customWidth="1"/>
    <col min="6194" max="6194" width="8.5703125" style="114" bestFit="1" customWidth="1"/>
    <col min="6195" max="6195" width="10.85546875" style="114" bestFit="1" customWidth="1"/>
    <col min="6196" max="6196" width="15.7109375" style="114" bestFit="1" customWidth="1"/>
    <col min="6197" max="6197" width="20.140625" style="114" bestFit="1" customWidth="1"/>
    <col min="6198" max="6198" width="17.7109375" style="114" bestFit="1" customWidth="1"/>
    <col min="6199" max="6199" width="36.7109375" style="114" bestFit="1" customWidth="1"/>
    <col min="6200" max="6200" width="13.140625" style="114" bestFit="1" customWidth="1"/>
    <col min="6201" max="6400" width="11.42578125" style="114"/>
    <col min="6401" max="6401" width="2.85546875" style="114" customWidth="1"/>
    <col min="6402" max="6402" width="42.42578125" style="114" bestFit="1" customWidth="1"/>
    <col min="6403" max="6403" width="30.28515625" style="114" bestFit="1" customWidth="1"/>
    <col min="6404" max="6404" width="15.5703125" style="114" bestFit="1" customWidth="1"/>
    <col min="6405" max="6405" width="35.140625" style="114" bestFit="1" customWidth="1"/>
    <col min="6406" max="6406" width="31.85546875" style="114" bestFit="1" customWidth="1"/>
    <col min="6407" max="6407" width="25.28515625" style="114" bestFit="1" customWidth="1"/>
    <col min="6408" max="6408" width="59" style="114" bestFit="1" customWidth="1"/>
    <col min="6409" max="6409" width="22.85546875" style="114" bestFit="1" customWidth="1"/>
    <col min="6410" max="6410" width="37.5703125" style="114" bestFit="1" customWidth="1"/>
    <col min="6411" max="6411" width="103.140625" style="114" bestFit="1" customWidth="1"/>
    <col min="6412" max="6412" width="42.42578125" style="114" bestFit="1" customWidth="1"/>
    <col min="6413" max="6413" width="82" style="114" bestFit="1" customWidth="1"/>
    <col min="6414" max="6414" width="103.140625" style="114" bestFit="1" customWidth="1"/>
    <col min="6415" max="6415" width="51.140625" style="114" bestFit="1" customWidth="1"/>
    <col min="6416" max="6416" width="13.42578125" style="114" bestFit="1" customWidth="1"/>
    <col min="6417" max="6417" width="14.85546875" style="114" bestFit="1" customWidth="1"/>
    <col min="6418" max="6419" width="8.5703125" style="114" bestFit="1" customWidth="1"/>
    <col min="6420" max="6420" width="13.28515625" style="114" bestFit="1" customWidth="1"/>
    <col min="6421" max="6421" width="14.7109375" style="114" bestFit="1" customWidth="1"/>
    <col min="6422" max="6422" width="8.5703125" style="114" bestFit="1" customWidth="1"/>
    <col min="6423" max="6423" width="10.85546875" style="114" bestFit="1" customWidth="1"/>
    <col min="6424" max="6424" width="15.7109375" style="114" bestFit="1" customWidth="1"/>
    <col min="6425" max="6425" width="20.140625" style="114" bestFit="1" customWidth="1"/>
    <col min="6426" max="6426" width="17.7109375" style="114" bestFit="1" customWidth="1"/>
    <col min="6427" max="6427" width="36.7109375" style="114" bestFit="1" customWidth="1"/>
    <col min="6428" max="6428" width="13.28515625" style="114" bestFit="1" customWidth="1"/>
    <col min="6429" max="6429" width="67.7109375" style="114" bestFit="1" customWidth="1"/>
    <col min="6430" max="6430" width="13.7109375" style="114" bestFit="1" customWidth="1"/>
    <col min="6431" max="6431" width="15" style="114" bestFit="1" customWidth="1"/>
    <col min="6432" max="6433" width="8.5703125" style="114" bestFit="1" customWidth="1"/>
    <col min="6434" max="6434" width="13.28515625" style="114" bestFit="1" customWidth="1"/>
    <col min="6435" max="6435" width="15" style="114" bestFit="1" customWidth="1"/>
    <col min="6436" max="6436" width="8.5703125" style="114" bestFit="1" customWidth="1"/>
    <col min="6437" max="6437" width="10.85546875" style="114" bestFit="1" customWidth="1"/>
    <col min="6438" max="6438" width="15.7109375" style="114" bestFit="1" customWidth="1"/>
    <col min="6439" max="6439" width="20.140625" style="114" bestFit="1" customWidth="1"/>
    <col min="6440" max="6440" width="17.7109375" style="114" bestFit="1" customWidth="1"/>
    <col min="6441" max="6441" width="36.7109375" style="114" bestFit="1" customWidth="1"/>
    <col min="6442" max="6442" width="13.140625" style="114" bestFit="1" customWidth="1"/>
    <col min="6443" max="6443" width="70.140625" style="114" bestFit="1" customWidth="1"/>
    <col min="6444" max="6445" width="15" style="114" bestFit="1" customWidth="1"/>
    <col min="6446" max="6447" width="8.5703125" style="114" bestFit="1" customWidth="1"/>
    <col min="6448" max="6448" width="13.28515625" style="114" bestFit="1" customWidth="1"/>
    <col min="6449" max="6449" width="15" style="114" bestFit="1" customWidth="1"/>
    <col min="6450" max="6450" width="8.5703125" style="114" bestFit="1" customWidth="1"/>
    <col min="6451" max="6451" width="10.85546875" style="114" bestFit="1" customWidth="1"/>
    <col min="6452" max="6452" width="15.7109375" style="114" bestFit="1" customWidth="1"/>
    <col min="6453" max="6453" width="20.140625" style="114" bestFit="1" customWidth="1"/>
    <col min="6454" max="6454" width="17.7109375" style="114" bestFit="1" customWidth="1"/>
    <col min="6455" max="6455" width="36.7109375" style="114" bestFit="1" customWidth="1"/>
    <col min="6456" max="6456" width="13.140625" style="114" bestFit="1" customWidth="1"/>
    <col min="6457" max="6656" width="11.42578125" style="114"/>
    <col min="6657" max="6657" width="2.85546875" style="114" customWidth="1"/>
    <col min="6658" max="6658" width="42.42578125" style="114" bestFit="1" customWidth="1"/>
    <col min="6659" max="6659" width="30.28515625" style="114" bestFit="1" customWidth="1"/>
    <col min="6660" max="6660" width="15.5703125" style="114" bestFit="1" customWidth="1"/>
    <col min="6661" max="6661" width="35.140625" style="114" bestFit="1" customWidth="1"/>
    <col min="6662" max="6662" width="31.85546875" style="114" bestFit="1" customWidth="1"/>
    <col min="6663" max="6663" width="25.28515625" style="114" bestFit="1" customWidth="1"/>
    <col min="6664" max="6664" width="59" style="114" bestFit="1" customWidth="1"/>
    <col min="6665" max="6665" width="22.85546875" style="114" bestFit="1" customWidth="1"/>
    <col min="6666" max="6666" width="37.5703125" style="114" bestFit="1" customWidth="1"/>
    <col min="6667" max="6667" width="103.140625" style="114" bestFit="1" customWidth="1"/>
    <col min="6668" max="6668" width="42.42578125" style="114" bestFit="1" customWidth="1"/>
    <col min="6669" max="6669" width="82" style="114" bestFit="1" customWidth="1"/>
    <col min="6670" max="6670" width="103.140625" style="114" bestFit="1" customWidth="1"/>
    <col min="6671" max="6671" width="51.140625" style="114" bestFit="1" customWidth="1"/>
    <col min="6672" max="6672" width="13.42578125" style="114" bestFit="1" customWidth="1"/>
    <col min="6673" max="6673" width="14.85546875" style="114" bestFit="1" customWidth="1"/>
    <col min="6674" max="6675" width="8.5703125" style="114" bestFit="1" customWidth="1"/>
    <col min="6676" max="6676" width="13.28515625" style="114" bestFit="1" customWidth="1"/>
    <col min="6677" max="6677" width="14.7109375" style="114" bestFit="1" customWidth="1"/>
    <col min="6678" max="6678" width="8.5703125" style="114" bestFit="1" customWidth="1"/>
    <col min="6679" max="6679" width="10.85546875" style="114" bestFit="1" customWidth="1"/>
    <col min="6680" max="6680" width="15.7109375" style="114" bestFit="1" customWidth="1"/>
    <col min="6681" max="6681" width="20.140625" style="114" bestFit="1" customWidth="1"/>
    <col min="6682" max="6682" width="17.7109375" style="114" bestFit="1" customWidth="1"/>
    <col min="6683" max="6683" width="36.7109375" style="114" bestFit="1" customWidth="1"/>
    <col min="6684" max="6684" width="13.28515625" style="114" bestFit="1" customWidth="1"/>
    <col min="6685" max="6685" width="67.7109375" style="114" bestFit="1" customWidth="1"/>
    <col min="6686" max="6686" width="13.7109375" style="114" bestFit="1" customWidth="1"/>
    <col min="6687" max="6687" width="15" style="114" bestFit="1" customWidth="1"/>
    <col min="6688" max="6689" width="8.5703125" style="114" bestFit="1" customWidth="1"/>
    <col min="6690" max="6690" width="13.28515625" style="114" bestFit="1" customWidth="1"/>
    <col min="6691" max="6691" width="15" style="114" bestFit="1" customWidth="1"/>
    <col min="6692" max="6692" width="8.5703125" style="114" bestFit="1" customWidth="1"/>
    <col min="6693" max="6693" width="10.85546875" style="114" bestFit="1" customWidth="1"/>
    <col min="6694" max="6694" width="15.7109375" style="114" bestFit="1" customWidth="1"/>
    <col min="6695" max="6695" width="20.140625" style="114" bestFit="1" customWidth="1"/>
    <col min="6696" max="6696" width="17.7109375" style="114" bestFit="1" customWidth="1"/>
    <col min="6697" max="6697" width="36.7109375" style="114" bestFit="1" customWidth="1"/>
    <col min="6698" max="6698" width="13.140625" style="114" bestFit="1" customWidth="1"/>
    <col min="6699" max="6699" width="70.140625" style="114" bestFit="1" customWidth="1"/>
    <col min="6700" max="6701" width="15" style="114" bestFit="1" customWidth="1"/>
    <col min="6702" max="6703" width="8.5703125" style="114" bestFit="1" customWidth="1"/>
    <col min="6704" max="6704" width="13.28515625" style="114" bestFit="1" customWidth="1"/>
    <col min="6705" max="6705" width="15" style="114" bestFit="1" customWidth="1"/>
    <col min="6706" max="6706" width="8.5703125" style="114" bestFit="1" customWidth="1"/>
    <col min="6707" max="6707" width="10.85546875" style="114" bestFit="1" customWidth="1"/>
    <col min="6708" max="6708" width="15.7109375" style="114" bestFit="1" customWidth="1"/>
    <col min="6709" max="6709" width="20.140625" style="114" bestFit="1" customWidth="1"/>
    <col min="6710" max="6710" width="17.7109375" style="114" bestFit="1" customWidth="1"/>
    <col min="6711" max="6711" width="36.7109375" style="114" bestFit="1" customWidth="1"/>
    <col min="6712" max="6712" width="13.140625" style="114" bestFit="1" customWidth="1"/>
    <col min="6713" max="6912" width="11.42578125" style="114"/>
    <col min="6913" max="6913" width="2.85546875" style="114" customWidth="1"/>
    <col min="6914" max="6914" width="42.42578125" style="114" bestFit="1" customWidth="1"/>
    <col min="6915" max="6915" width="30.28515625" style="114" bestFit="1" customWidth="1"/>
    <col min="6916" max="6916" width="15.5703125" style="114" bestFit="1" customWidth="1"/>
    <col min="6917" max="6917" width="35.140625" style="114" bestFit="1" customWidth="1"/>
    <col min="6918" max="6918" width="31.85546875" style="114" bestFit="1" customWidth="1"/>
    <col min="6919" max="6919" width="25.28515625" style="114" bestFit="1" customWidth="1"/>
    <col min="6920" max="6920" width="59" style="114" bestFit="1" customWidth="1"/>
    <col min="6921" max="6921" width="22.85546875" style="114" bestFit="1" customWidth="1"/>
    <col min="6922" max="6922" width="37.5703125" style="114" bestFit="1" customWidth="1"/>
    <col min="6923" max="6923" width="103.140625" style="114" bestFit="1" customWidth="1"/>
    <col min="6924" max="6924" width="42.42578125" style="114" bestFit="1" customWidth="1"/>
    <col min="6925" max="6925" width="82" style="114" bestFit="1" customWidth="1"/>
    <col min="6926" max="6926" width="103.140625" style="114" bestFit="1" customWidth="1"/>
    <col min="6927" max="6927" width="51.140625" style="114" bestFit="1" customWidth="1"/>
    <col min="6928" max="6928" width="13.42578125" style="114" bestFit="1" customWidth="1"/>
    <col min="6929" max="6929" width="14.85546875" style="114" bestFit="1" customWidth="1"/>
    <col min="6930" max="6931" width="8.5703125" style="114" bestFit="1" customWidth="1"/>
    <col min="6932" max="6932" width="13.28515625" style="114" bestFit="1" customWidth="1"/>
    <col min="6933" max="6933" width="14.7109375" style="114" bestFit="1" customWidth="1"/>
    <col min="6934" max="6934" width="8.5703125" style="114" bestFit="1" customWidth="1"/>
    <col min="6935" max="6935" width="10.85546875" style="114" bestFit="1" customWidth="1"/>
    <col min="6936" max="6936" width="15.7109375" style="114" bestFit="1" customWidth="1"/>
    <col min="6937" max="6937" width="20.140625" style="114" bestFit="1" customWidth="1"/>
    <col min="6938" max="6938" width="17.7109375" style="114" bestFit="1" customWidth="1"/>
    <col min="6939" max="6939" width="36.7109375" style="114" bestFit="1" customWidth="1"/>
    <col min="6940" max="6940" width="13.28515625" style="114" bestFit="1" customWidth="1"/>
    <col min="6941" max="6941" width="67.7109375" style="114" bestFit="1" customWidth="1"/>
    <col min="6942" max="6942" width="13.7109375" style="114" bestFit="1" customWidth="1"/>
    <col min="6943" max="6943" width="15" style="114" bestFit="1" customWidth="1"/>
    <col min="6944" max="6945" width="8.5703125" style="114" bestFit="1" customWidth="1"/>
    <col min="6946" max="6946" width="13.28515625" style="114" bestFit="1" customWidth="1"/>
    <col min="6947" max="6947" width="15" style="114" bestFit="1" customWidth="1"/>
    <col min="6948" max="6948" width="8.5703125" style="114" bestFit="1" customWidth="1"/>
    <col min="6949" max="6949" width="10.85546875" style="114" bestFit="1" customWidth="1"/>
    <col min="6950" max="6950" width="15.7109375" style="114" bestFit="1" customWidth="1"/>
    <col min="6951" max="6951" width="20.140625" style="114" bestFit="1" customWidth="1"/>
    <col min="6952" max="6952" width="17.7109375" style="114" bestFit="1" customWidth="1"/>
    <col min="6953" max="6953" width="36.7109375" style="114" bestFit="1" customWidth="1"/>
    <col min="6954" max="6954" width="13.140625" style="114" bestFit="1" customWidth="1"/>
    <col min="6955" max="6955" width="70.140625" style="114" bestFit="1" customWidth="1"/>
    <col min="6956" max="6957" width="15" style="114" bestFit="1" customWidth="1"/>
    <col min="6958" max="6959" width="8.5703125" style="114" bestFit="1" customWidth="1"/>
    <col min="6960" max="6960" width="13.28515625" style="114" bestFit="1" customWidth="1"/>
    <col min="6961" max="6961" width="15" style="114" bestFit="1" customWidth="1"/>
    <col min="6962" max="6962" width="8.5703125" style="114" bestFit="1" customWidth="1"/>
    <col min="6963" max="6963" width="10.85546875" style="114" bestFit="1" customWidth="1"/>
    <col min="6964" max="6964" width="15.7109375" style="114" bestFit="1" customWidth="1"/>
    <col min="6965" max="6965" width="20.140625" style="114" bestFit="1" customWidth="1"/>
    <col min="6966" max="6966" width="17.7109375" style="114" bestFit="1" customWidth="1"/>
    <col min="6967" max="6967" width="36.7109375" style="114" bestFit="1" customWidth="1"/>
    <col min="6968" max="6968" width="13.140625" style="114" bestFit="1" customWidth="1"/>
    <col min="6969" max="7168" width="11.42578125" style="114"/>
    <col min="7169" max="7169" width="2.85546875" style="114" customWidth="1"/>
    <col min="7170" max="7170" width="42.42578125" style="114" bestFit="1" customWidth="1"/>
    <col min="7171" max="7171" width="30.28515625" style="114" bestFit="1" customWidth="1"/>
    <col min="7172" max="7172" width="15.5703125" style="114" bestFit="1" customWidth="1"/>
    <col min="7173" max="7173" width="35.140625" style="114" bestFit="1" customWidth="1"/>
    <col min="7174" max="7174" width="31.85546875" style="114" bestFit="1" customWidth="1"/>
    <col min="7175" max="7175" width="25.28515625" style="114" bestFit="1" customWidth="1"/>
    <col min="7176" max="7176" width="59" style="114" bestFit="1" customWidth="1"/>
    <col min="7177" max="7177" width="22.85546875" style="114" bestFit="1" customWidth="1"/>
    <col min="7178" max="7178" width="37.5703125" style="114" bestFit="1" customWidth="1"/>
    <col min="7179" max="7179" width="103.140625" style="114" bestFit="1" customWidth="1"/>
    <col min="7180" max="7180" width="42.42578125" style="114" bestFit="1" customWidth="1"/>
    <col min="7181" max="7181" width="82" style="114" bestFit="1" customWidth="1"/>
    <col min="7182" max="7182" width="103.140625" style="114" bestFit="1" customWidth="1"/>
    <col min="7183" max="7183" width="51.140625" style="114" bestFit="1" customWidth="1"/>
    <col min="7184" max="7184" width="13.42578125" style="114" bestFit="1" customWidth="1"/>
    <col min="7185" max="7185" width="14.85546875" style="114" bestFit="1" customWidth="1"/>
    <col min="7186" max="7187" width="8.5703125" style="114" bestFit="1" customWidth="1"/>
    <col min="7188" max="7188" width="13.28515625" style="114" bestFit="1" customWidth="1"/>
    <col min="7189" max="7189" width="14.7109375" style="114" bestFit="1" customWidth="1"/>
    <col min="7190" max="7190" width="8.5703125" style="114" bestFit="1" customWidth="1"/>
    <col min="7191" max="7191" width="10.85546875" style="114" bestFit="1" customWidth="1"/>
    <col min="7192" max="7192" width="15.7109375" style="114" bestFit="1" customWidth="1"/>
    <col min="7193" max="7193" width="20.140625" style="114" bestFit="1" customWidth="1"/>
    <col min="7194" max="7194" width="17.7109375" style="114" bestFit="1" customWidth="1"/>
    <col min="7195" max="7195" width="36.7109375" style="114" bestFit="1" customWidth="1"/>
    <col min="7196" max="7196" width="13.28515625" style="114" bestFit="1" customWidth="1"/>
    <col min="7197" max="7197" width="67.7109375" style="114" bestFit="1" customWidth="1"/>
    <col min="7198" max="7198" width="13.7109375" style="114" bestFit="1" customWidth="1"/>
    <col min="7199" max="7199" width="15" style="114" bestFit="1" customWidth="1"/>
    <col min="7200" max="7201" width="8.5703125" style="114" bestFit="1" customWidth="1"/>
    <col min="7202" max="7202" width="13.28515625" style="114" bestFit="1" customWidth="1"/>
    <col min="7203" max="7203" width="15" style="114" bestFit="1" customWidth="1"/>
    <col min="7204" max="7204" width="8.5703125" style="114" bestFit="1" customWidth="1"/>
    <col min="7205" max="7205" width="10.85546875" style="114" bestFit="1" customWidth="1"/>
    <col min="7206" max="7206" width="15.7109375" style="114" bestFit="1" customWidth="1"/>
    <col min="7207" max="7207" width="20.140625" style="114" bestFit="1" customWidth="1"/>
    <col min="7208" max="7208" width="17.7109375" style="114" bestFit="1" customWidth="1"/>
    <col min="7209" max="7209" width="36.7109375" style="114" bestFit="1" customWidth="1"/>
    <col min="7210" max="7210" width="13.140625" style="114" bestFit="1" customWidth="1"/>
    <col min="7211" max="7211" width="70.140625" style="114" bestFit="1" customWidth="1"/>
    <col min="7212" max="7213" width="15" style="114" bestFit="1" customWidth="1"/>
    <col min="7214" max="7215" width="8.5703125" style="114" bestFit="1" customWidth="1"/>
    <col min="7216" max="7216" width="13.28515625" style="114" bestFit="1" customWidth="1"/>
    <col min="7217" max="7217" width="15" style="114" bestFit="1" customWidth="1"/>
    <col min="7218" max="7218" width="8.5703125" style="114" bestFit="1" customWidth="1"/>
    <col min="7219" max="7219" width="10.85546875" style="114" bestFit="1" customWidth="1"/>
    <col min="7220" max="7220" width="15.7109375" style="114" bestFit="1" customWidth="1"/>
    <col min="7221" max="7221" width="20.140625" style="114" bestFit="1" customWidth="1"/>
    <col min="7222" max="7222" width="17.7109375" style="114" bestFit="1" customWidth="1"/>
    <col min="7223" max="7223" width="36.7109375" style="114" bestFit="1" customWidth="1"/>
    <col min="7224" max="7224" width="13.140625" style="114" bestFit="1" customWidth="1"/>
    <col min="7225" max="7424" width="11.42578125" style="114"/>
    <col min="7425" max="7425" width="2.85546875" style="114" customWidth="1"/>
    <col min="7426" max="7426" width="42.42578125" style="114" bestFit="1" customWidth="1"/>
    <col min="7427" max="7427" width="30.28515625" style="114" bestFit="1" customWidth="1"/>
    <col min="7428" max="7428" width="15.5703125" style="114" bestFit="1" customWidth="1"/>
    <col min="7429" max="7429" width="35.140625" style="114" bestFit="1" customWidth="1"/>
    <col min="7430" max="7430" width="31.85546875" style="114" bestFit="1" customWidth="1"/>
    <col min="7431" max="7431" width="25.28515625" style="114" bestFit="1" customWidth="1"/>
    <col min="7432" max="7432" width="59" style="114" bestFit="1" customWidth="1"/>
    <col min="7433" max="7433" width="22.85546875" style="114" bestFit="1" customWidth="1"/>
    <col min="7434" max="7434" width="37.5703125" style="114" bestFit="1" customWidth="1"/>
    <col min="7435" max="7435" width="103.140625" style="114" bestFit="1" customWidth="1"/>
    <col min="7436" max="7436" width="42.42578125" style="114" bestFit="1" customWidth="1"/>
    <col min="7437" max="7437" width="82" style="114" bestFit="1" customWidth="1"/>
    <col min="7438" max="7438" width="103.140625" style="114" bestFit="1" customWidth="1"/>
    <col min="7439" max="7439" width="51.140625" style="114" bestFit="1" customWidth="1"/>
    <col min="7440" max="7440" width="13.42578125" style="114" bestFit="1" customWidth="1"/>
    <col min="7441" max="7441" width="14.85546875" style="114" bestFit="1" customWidth="1"/>
    <col min="7442" max="7443" width="8.5703125" style="114" bestFit="1" customWidth="1"/>
    <col min="7444" max="7444" width="13.28515625" style="114" bestFit="1" customWidth="1"/>
    <col min="7445" max="7445" width="14.7109375" style="114" bestFit="1" customWidth="1"/>
    <col min="7446" max="7446" width="8.5703125" style="114" bestFit="1" customWidth="1"/>
    <col min="7447" max="7447" width="10.85546875" style="114" bestFit="1" customWidth="1"/>
    <col min="7448" max="7448" width="15.7109375" style="114" bestFit="1" customWidth="1"/>
    <col min="7449" max="7449" width="20.140625" style="114" bestFit="1" customWidth="1"/>
    <col min="7450" max="7450" width="17.7109375" style="114" bestFit="1" customWidth="1"/>
    <col min="7451" max="7451" width="36.7109375" style="114" bestFit="1" customWidth="1"/>
    <col min="7452" max="7452" width="13.28515625" style="114" bestFit="1" customWidth="1"/>
    <col min="7453" max="7453" width="67.7109375" style="114" bestFit="1" customWidth="1"/>
    <col min="7454" max="7454" width="13.7109375" style="114" bestFit="1" customWidth="1"/>
    <col min="7455" max="7455" width="15" style="114" bestFit="1" customWidth="1"/>
    <col min="7456" max="7457" width="8.5703125" style="114" bestFit="1" customWidth="1"/>
    <col min="7458" max="7458" width="13.28515625" style="114" bestFit="1" customWidth="1"/>
    <col min="7459" max="7459" width="15" style="114" bestFit="1" customWidth="1"/>
    <col min="7460" max="7460" width="8.5703125" style="114" bestFit="1" customWidth="1"/>
    <col min="7461" max="7461" width="10.85546875" style="114" bestFit="1" customWidth="1"/>
    <col min="7462" max="7462" width="15.7109375" style="114" bestFit="1" customWidth="1"/>
    <col min="7463" max="7463" width="20.140625" style="114" bestFit="1" customWidth="1"/>
    <col min="7464" max="7464" width="17.7109375" style="114" bestFit="1" customWidth="1"/>
    <col min="7465" max="7465" width="36.7109375" style="114" bestFit="1" customWidth="1"/>
    <col min="7466" max="7466" width="13.140625" style="114" bestFit="1" customWidth="1"/>
    <col min="7467" max="7467" width="70.140625" style="114" bestFit="1" customWidth="1"/>
    <col min="7468" max="7469" width="15" style="114" bestFit="1" customWidth="1"/>
    <col min="7470" max="7471" width="8.5703125" style="114" bestFit="1" customWidth="1"/>
    <col min="7472" max="7472" width="13.28515625" style="114" bestFit="1" customWidth="1"/>
    <col min="7473" max="7473" width="15" style="114" bestFit="1" customWidth="1"/>
    <col min="7474" max="7474" width="8.5703125" style="114" bestFit="1" customWidth="1"/>
    <col min="7475" max="7475" width="10.85546875" style="114" bestFit="1" customWidth="1"/>
    <col min="7476" max="7476" width="15.7109375" style="114" bestFit="1" customWidth="1"/>
    <col min="7477" max="7477" width="20.140625" style="114" bestFit="1" customWidth="1"/>
    <col min="7478" max="7478" width="17.7109375" style="114" bestFit="1" customWidth="1"/>
    <col min="7479" max="7479" width="36.7109375" style="114" bestFit="1" customWidth="1"/>
    <col min="7480" max="7480" width="13.140625" style="114" bestFit="1" customWidth="1"/>
    <col min="7481" max="7680" width="11.42578125" style="114"/>
    <col min="7681" max="7681" width="2.85546875" style="114" customWidth="1"/>
    <col min="7682" max="7682" width="42.42578125" style="114" bestFit="1" customWidth="1"/>
    <col min="7683" max="7683" width="30.28515625" style="114" bestFit="1" customWidth="1"/>
    <col min="7684" max="7684" width="15.5703125" style="114" bestFit="1" customWidth="1"/>
    <col min="7685" max="7685" width="35.140625" style="114" bestFit="1" customWidth="1"/>
    <col min="7686" max="7686" width="31.85546875" style="114" bestFit="1" customWidth="1"/>
    <col min="7687" max="7687" width="25.28515625" style="114" bestFit="1" customWidth="1"/>
    <col min="7688" max="7688" width="59" style="114" bestFit="1" customWidth="1"/>
    <col min="7689" max="7689" width="22.85546875" style="114" bestFit="1" customWidth="1"/>
    <col min="7690" max="7690" width="37.5703125" style="114" bestFit="1" customWidth="1"/>
    <col min="7691" max="7691" width="103.140625" style="114" bestFit="1" customWidth="1"/>
    <col min="7692" max="7692" width="42.42578125" style="114" bestFit="1" customWidth="1"/>
    <col min="7693" max="7693" width="82" style="114" bestFit="1" customWidth="1"/>
    <col min="7694" max="7694" width="103.140625" style="114" bestFit="1" customWidth="1"/>
    <col min="7695" max="7695" width="51.140625" style="114" bestFit="1" customWidth="1"/>
    <col min="7696" max="7696" width="13.42578125" style="114" bestFit="1" customWidth="1"/>
    <col min="7697" max="7697" width="14.85546875" style="114" bestFit="1" customWidth="1"/>
    <col min="7698" max="7699" width="8.5703125" style="114" bestFit="1" customWidth="1"/>
    <col min="7700" max="7700" width="13.28515625" style="114" bestFit="1" customWidth="1"/>
    <col min="7701" max="7701" width="14.7109375" style="114" bestFit="1" customWidth="1"/>
    <col min="7702" max="7702" width="8.5703125" style="114" bestFit="1" customWidth="1"/>
    <col min="7703" max="7703" width="10.85546875" style="114" bestFit="1" customWidth="1"/>
    <col min="7704" max="7704" width="15.7109375" style="114" bestFit="1" customWidth="1"/>
    <col min="7705" max="7705" width="20.140625" style="114" bestFit="1" customWidth="1"/>
    <col min="7706" max="7706" width="17.7109375" style="114" bestFit="1" customWidth="1"/>
    <col min="7707" max="7707" width="36.7109375" style="114" bestFit="1" customWidth="1"/>
    <col min="7708" max="7708" width="13.28515625" style="114" bestFit="1" customWidth="1"/>
    <col min="7709" max="7709" width="67.7109375" style="114" bestFit="1" customWidth="1"/>
    <col min="7710" max="7710" width="13.7109375" style="114" bestFit="1" customWidth="1"/>
    <col min="7711" max="7711" width="15" style="114" bestFit="1" customWidth="1"/>
    <col min="7712" max="7713" width="8.5703125" style="114" bestFit="1" customWidth="1"/>
    <col min="7714" max="7714" width="13.28515625" style="114" bestFit="1" customWidth="1"/>
    <col min="7715" max="7715" width="15" style="114" bestFit="1" customWidth="1"/>
    <col min="7716" max="7716" width="8.5703125" style="114" bestFit="1" customWidth="1"/>
    <col min="7717" max="7717" width="10.85546875" style="114" bestFit="1" customWidth="1"/>
    <col min="7718" max="7718" width="15.7109375" style="114" bestFit="1" customWidth="1"/>
    <col min="7719" max="7719" width="20.140625" style="114" bestFit="1" customWidth="1"/>
    <col min="7720" max="7720" width="17.7109375" style="114" bestFit="1" customWidth="1"/>
    <col min="7721" max="7721" width="36.7109375" style="114" bestFit="1" customWidth="1"/>
    <col min="7722" max="7722" width="13.140625" style="114" bestFit="1" customWidth="1"/>
    <col min="7723" max="7723" width="70.140625" style="114" bestFit="1" customWidth="1"/>
    <col min="7724" max="7725" width="15" style="114" bestFit="1" customWidth="1"/>
    <col min="7726" max="7727" width="8.5703125" style="114" bestFit="1" customWidth="1"/>
    <col min="7728" max="7728" width="13.28515625" style="114" bestFit="1" customWidth="1"/>
    <col min="7729" max="7729" width="15" style="114" bestFit="1" customWidth="1"/>
    <col min="7730" max="7730" width="8.5703125" style="114" bestFit="1" customWidth="1"/>
    <col min="7731" max="7731" width="10.85546875" style="114" bestFit="1" customWidth="1"/>
    <col min="7732" max="7732" width="15.7109375" style="114" bestFit="1" customWidth="1"/>
    <col min="7733" max="7733" width="20.140625" style="114" bestFit="1" customWidth="1"/>
    <col min="7734" max="7734" width="17.7109375" style="114" bestFit="1" customWidth="1"/>
    <col min="7735" max="7735" width="36.7109375" style="114" bestFit="1" customWidth="1"/>
    <col min="7736" max="7736" width="13.140625" style="114" bestFit="1" customWidth="1"/>
    <col min="7737" max="7936" width="11.42578125" style="114"/>
    <col min="7937" max="7937" width="2.85546875" style="114" customWidth="1"/>
    <col min="7938" max="7938" width="42.42578125" style="114" bestFit="1" customWidth="1"/>
    <col min="7939" max="7939" width="30.28515625" style="114" bestFit="1" customWidth="1"/>
    <col min="7940" max="7940" width="15.5703125" style="114" bestFit="1" customWidth="1"/>
    <col min="7941" max="7941" width="35.140625" style="114" bestFit="1" customWidth="1"/>
    <col min="7942" max="7942" width="31.85546875" style="114" bestFit="1" customWidth="1"/>
    <col min="7943" max="7943" width="25.28515625" style="114" bestFit="1" customWidth="1"/>
    <col min="7944" max="7944" width="59" style="114" bestFit="1" customWidth="1"/>
    <col min="7945" max="7945" width="22.85546875" style="114" bestFit="1" customWidth="1"/>
    <col min="7946" max="7946" width="37.5703125" style="114" bestFit="1" customWidth="1"/>
    <col min="7947" max="7947" width="103.140625" style="114" bestFit="1" customWidth="1"/>
    <col min="7948" max="7948" width="42.42578125" style="114" bestFit="1" customWidth="1"/>
    <col min="7949" max="7949" width="82" style="114" bestFit="1" customWidth="1"/>
    <col min="7950" max="7950" width="103.140625" style="114" bestFit="1" customWidth="1"/>
    <col min="7951" max="7951" width="51.140625" style="114" bestFit="1" customWidth="1"/>
    <col min="7952" max="7952" width="13.42578125" style="114" bestFit="1" customWidth="1"/>
    <col min="7953" max="7953" width="14.85546875" style="114" bestFit="1" customWidth="1"/>
    <col min="7954" max="7955" width="8.5703125" style="114" bestFit="1" customWidth="1"/>
    <col min="7956" max="7956" width="13.28515625" style="114" bestFit="1" customWidth="1"/>
    <col min="7957" max="7957" width="14.7109375" style="114" bestFit="1" customWidth="1"/>
    <col min="7958" max="7958" width="8.5703125" style="114" bestFit="1" customWidth="1"/>
    <col min="7959" max="7959" width="10.85546875" style="114" bestFit="1" customWidth="1"/>
    <col min="7960" max="7960" width="15.7109375" style="114" bestFit="1" customWidth="1"/>
    <col min="7961" max="7961" width="20.140625" style="114" bestFit="1" customWidth="1"/>
    <col min="7962" max="7962" width="17.7109375" style="114" bestFit="1" customWidth="1"/>
    <col min="7963" max="7963" width="36.7109375" style="114" bestFit="1" customWidth="1"/>
    <col min="7964" max="7964" width="13.28515625" style="114" bestFit="1" customWidth="1"/>
    <col min="7965" max="7965" width="67.7109375" style="114" bestFit="1" customWidth="1"/>
    <col min="7966" max="7966" width="13.7109375" style="114" bestFit="1" customWidth="1"/>
    <col min="7967" max="7967" width="15" style="114" bestFit="1" customWidth="1"/>
    <col min="7968" max="7969" width="8.5703125" style="114" bestFit="1" customWidth="1"/>
    <col min="7970" max="7970" width="13.28515625" style="114" bestFit="1" customWidth="1"/>
    <col min="7971" max="7971" width="15" style="114" bestFit="1" customWidth="1"/>
    <col min="7972" max="7972" width="8.5703125" style="114" bestFit="1" customWidth="1"/>
    <col min="7973" max="7973" width="10.85546875" style="114" bestFit="1" customWidth="1"/>
    <col min="7974" max="7974" width="15.7109375" style="114" bestFit="1" customWidth="1"/>
    <col min="7975" max="7975" width="20.140625" style="114" bestFit="1" customWidth="1"/>
    <col min="7976" max="7976" width="17.7109375" style="114" bestFit="1" customWidth="1"/>
    <col min="7977" max="7977" width="36.7109375" style="114" bestFit="1" customWidth="1"/>
    <col min="7978" max="7978" width="13.140625" style="114" bestFit="1" customWidth="1"/>
    <col min="7979" max="7979" width="70.140625" style="114" bestFit="1" customWidth="1"/>
    <col min="7980" max="7981" width="15" style="114" bestFit="1" customWidth="1"/>
    <col min="7982" max="7983" width="8.5703125" style="114" bestFit="1" customWidth="1"/>
    <col min="7984" max="7984" width="13.28515625" style="114" bestFit="1" customWidth="1"/>
    <col min="7985" max="7985" width="15" style="114" bestFit="1" customWidth="1"/>
    <col min="7986" max="7986" width="8.5703125" style="114" bestFit="1" customWidth="1"/>
    <col min="7987" max="7987" width="10.85546875" style="114" bestFit="1" customWidth="1"/>
    <col min="7988" max="7988" width="15.7109375" style="114" bestFit="1" customWidth="1"/>
    <col min="7989" max="7989" width="20.140625" style="114" bestFit="1" customWidth="1"/>
    <col min="7990" max="7990" width="17.7109375" style="114" bestFit="1" customWidth="1"/>
    <col min="7991" max="7991" width="36.7109375" style="114" bestFit="1" customWidth="1"/>
    <col min="7992" max="7992" width="13.140625" style="114" bestFit="1" customWidth="1"/>
    <col min="7993" max="8192" width="11.42578125" style="114"/>
    <col min="8193" max="8193" width="2.85546875" style="114" customWidth="1"/>
    <col min="8194" max="8194" width="42.42578125" style="114" bestFit="1" customWidth="1"/>
    <col min="8195" max="8195" width="30.28515625" style="114" bestFit="1" customWidth="1"/>
    <col min="8196" max="8196" width="15.5703125" style="114" bestFit="1" customWidth="1"/>
    <col min="8197" max="8197" width="35.140625" style="114" bestFit="1" customWidth="1"/>
    <col min="8198" max="8198" width="31.85546875" style="114" bestFit="1" customWidth="1"/>
    <col min="8199" max="8199" width="25.28515625" style="114" bestFit="1" customWidth="1"/>
    <col min="8200" max="8200" width="59" style="114" bestFit="1" customWidth="1"/>
    <col min="8201" max="8201" width="22.85546875" style="114" bestFit="1" customWidth="1"/>
    <col min="8202" max="8202" width="37.5703125" style="114" bestFit="1" customWidth="1"/>
    <col min="8203" max="8203" width="103.140625" style="114" bestFit="1" customWidth="1"/>
    <col min="8204" max="8204" width="42.42578125" style="114" bestFit="1" customWidth="1"/>
    <col min="8205" max="8205" width="82" style="114" bestFit="1" customWidth="1"/>
    <col min="8206" max="8206" width="103.140625" style="114" bestFit="1" customWidth="1"/>
    <col min="8207" max="8207" width="51.140625" style="114" bestFit="1" customWidth="1"/>
    <col min="8208" max="8208" width="13.42578125" style="114" bestFit="1" customWidth="1"/>
    <col min="8209" max="8209" width="14.85546875" style="114" bestFit="1" customWidth="1"/>
    <col min="8210" max="8211" width="8.5703125" style="114" bestFit="1" customWidth="1"/>
    <col min="8212" max="8212" width="13.28515625" style="114" bestFit="1" customWidth="1"/>
    <col min="8213" max="8213" width="14.7109375" style="114" bestFit="1" customWidth="1"/>
    <col min="8214" max="8214" width="8.5703125" style="114" bestFit="1" customWidth="1"/>
    <col min="8215" max="8215" width="10.85546875" style="114" bestFit="1" customWidth="1"/>
    <col min="8216" max="8216" width="15.7109375" style="114" bestFit="1" customWidth="1"/>
    <col min="8217" max="8217" width="20.140625" style="114" bestFit="1" customWidth="1"/>
    <col min="8218" max="8218" width="17.7109375" style="114" bestFit="1" customWidth="1"/>
    <col min="8219" max="8219" width="36.7109375" style="114" bestFit="1" customWidth="1"/>
    <col min="8220" max="8220" width="13.28515625" style="114" bestFit="1" customWidth="1"/>
    <col min="8221" max="8221" width="67.7109375" style="114" bestFit="1" customWidth="1"/>
    <col min="8222" max="8222" width="13.7109375" style="114" bestFit="1" customWidth="1"/>
    <col min="8223" max="8223" width="15" style="114" bestFit="1" customWidth="1"/>
    <col min="8224" max="8225" width="8.5703125" style="114" bestFit="1" customWidth="1"/>
    <col min="8226" max="8226" width="13.28515625" style="114" bestFit="1" customWidth="1"/>
    <col min="8227" max="8227" width="15" style="114" bestFit="1" customWidth="1"/>
    <col min="8228" max="8228" width="8.5703125" style="114" bestFit="1" customWidth="1"/>
    <col min="8229" max="8229" width="10.85546875" style="114" bestFit="1" customWidth="1"/>
    <col min="8230" max="8230" width="15.7109375" style="114" bestFit="1" customWidth="1"/>
    <col min="8231" max="8231" width="20.140625" style="114" bestFit="1" customWidth="1"/>
    <col min="8232" max="8232" width="17.7109375" style="114" bestFit="1" customWidth="1"/>
    <col min="8233" max="8233" width="36.7109375" style="114" bestFit="1" customWidth="1"/>
    <col min="8234" max="8234" width="13.140625" style="114" bestFit="1" customWidth="1"/>
    <col min="8235" max="8235" width="70.140625" style="114" bestFit="1" customWidth="1"/>
    <col min="8236" max="8237" width="15" style="114" bestFit="1" customWidth="1"/>
    <col min="8238" max="8239" width="8.5703125" style="114" bestFit="1" customWidth="1"/>
    <col min="8240" max="8240" width="13.28515625" style="114" bestFit="1" customWidth="1"/>
    <col min="8241" max="8241" width="15" style="114" bestFit="1" customWidth="1"/>
    <col min="8242" max="8242" width="8.5703125" style="114" bestFit="1" customWidth="1"/>
    <col min="8243" max="8243" width="10.85546875" style="114" bestFit="1" customWidth="1"/>
    <col min="8244" max="8244" width="15.7109375" style="114" bestFit="1" customWidth="1"/>
    <col min="8245" max="8245" width="20.140625" style="114" bestFit="1" customWidth="1"/>
    <col min="8246" max="8246" width="17.7109375" style="114" bestFit="1" customWidth="1"/>
    <col min="8247" max="8247" width="36.7109375" style="114" bestFit="1" customWidth="1"/>
    <col min="8248" max="8248" width="13.140625" style="114" bestFit="1" customWidth="1"/>
    <col min="8249" max="8448" width="11.42578125" style="114"/>
    <col min="8449" max="8449" width="2.85546875" style="114" customWidth="1"/>
    <col min="8450" max="8450" width="42.42578125" style="114" bestFit="1" customWidth="1"/>
    <col min="8451" max="8451" width="30.28515625" style="114" bestFit="1" customWidth="1"/>
    <col min="8452" max="8452" width="15.5703125" style="114" bestFit="1" customWidth="1"/>
    <col min="8453" max="8453" width="35.140625" style="114" bestFit="1" customWidth="1"/>
    <col min="8454" max="8454" width="31.85546875" style="114" bestFit="1" customWidth="1"/>
    <col min="8455" max="8455" width="25.28515625" style="114" bestFit="1" customWidth="1"/>
    <col min="8456" max="8456" width="59" style="114" bestFit="1" customWidth="1"/>
    <col min="8457" max="8457" width="22.85546875" style="114" bestFit="1" customWidth="1"/>
    <col min="8458" max="8458" width="37.5703125" style="114" bestFit="1" customWidth="1"/>
    <col min="8459" max="8459" width="103.140625" style="114" bestFit="1" customWidth="1"/>
    <col min="8460" max="8460" width="42.42578125" style="114" bestFit="1" customWidth="1"/>
    <col min="8461" max="8461" width="82" style="114" bestFit="1" customWidth="1"/>
    <col min="8462" max="8462" width="103.140625" style="114" bestFit="1" customWidth="1"/>
    <col min="8463" max="8463" width="51.140625" style="114" bestFit="1" customWidth="1"/>
    <col min="8464" max="8464" width="13.42578125" style="114" bestFit="1" customWidth="1"/>
    <col min="8465" max="8465" width="14.85546875" style="114" bestFit="1" customWidth="1"/>
    <col min="8466" max="8467" width="8.5703125" style="114" bestFit="1" customWidth="1"/>
    <col min="8468" max="8468" width="13.28515625" style="114" bestFit="1" customWidth="1"/>
    <col min="8469" max="8469" width="14.7109375" style="114" bestFit="1" customWidth="1"/>
    <col min="8470" max="8470" width="8.5703125" style="114" bestFit="1" customWidth="1"/>
    <col min="8471" max="8471" width="10.85546875" style="114" bestFit="1" customWidth="1"/>
    <col min="8472" max="8472" width="15.7109375" style="114" bestFit="1" customWidth="1"/>
    <col min="8473" max="8473" width="20.140625" style="114" bestFit="1" customWidth="1"/>
    <col min="8474" max="8474" width="17.7109375" style="114" bestFit="1" customWidth="1"/>
    <col min="8475" max="8475" width="36.7109375" style="114" bestFit="1" customWidth="1"/>
    <col min="8476" max="8476" width="13.28515625" style="114" bestFit="1" customWidth="1"/>
    <col min="8477" max="8477" width="67.7109375" style="114" bestFit="1" customWidth="1"/>
    <col min="8478" max="8478" width="13.7109375" style="114" bestFit="1" customWidth="1"/>
    <col min="8479" max="8479" width="15" style="114" bestFit="1" customWidth="1"/>
    <col min="8480" max="8481" width="8.5703125" style="114" bestFit="1" customWidth="1"/>
    <col min="8482" max="8482" width="13.28515625" style="114" bestFit="1" customWidth="1"/>
    <col min="8483" max="8483" width="15" style="114" bestFit="1" customWidth="1"/>
    <col min="8484" max="8484" width="8.5703125" style="114" bestFit="1" customWidth="1"/>
    <col min="8485" max="8485" width="10.85546875" style="114" bestFit="1" customWidth="1"/>
    <col min="8486" max="8486" width="15.7109375" style="114" bestFit="1" customWidth="1"/>
    <col min="8487" max="8487" width="20.140625" style="114" bestFit="1" customWidth="1"/>
    <col min="8488" max="8488" width="17.7109375" style="114" bestFit="1" customWidth="1"/>
    <col min="8489" max="8489" width="36.7109375" style="114" bestFit="1" customWidth="1"/>
    <col min="8490" max="8490" width="13.140625" style="114" bestFit="1" customWidth="1"/>
    <col min="8491" max="8491" width="70.140625" style="114" bestFit="1" customWidth="1"/>
    <col min="8492" max="8493" width="15" style="114" bestFit="1" customWidth="1"/>
    <col min="8494" max="8495" width="8.5703125" style="114" bestFit="1" customWidth="1"/>
    <col min="8496" max="8496" width="13.28515625" style="114" bestFit="1" customWidth="1"/>
    <col min="8497" max="8497" width="15" style="114" bestFit="1" customWidth="1"/>
    <col min="8498" max="8498" width="8.5703125" style="114" bestFit="1" customWidth="1"/>
    <col min="8499" max="8499" width="10.85546875" style="114" bestFit="1" customWidth="1"/>
    <col min="8500" max="8500" width="15.7109375" style="114" bestFit="1" customWidth="1"/>
    <col min="8501" max="8501" width="20.140625" style="114" bestFit="1" customWidth="1"/>
    <col min="8502" max="8502" width="17.7109375" style="114" bestFit="1" customWidth="1"/>
    <col min="8503" max="8503" width="36.7109375" style="114" bestFit="1" customWidth="1"/>
    <col min="8504" max="8504" width="13.140625" style="114" bestFit="1" customWidth="1"/>
    <col min="8505" max="8704" width="11.42578125" style="114"/>
    <col min="8705" max="8705" width="2.85546875" style="114" customWidth="1"/>
    <col min="8706" max="8706" width="42.42578125" style="114" bestFit="1" customWidth="1"/>
    <col min="8707" max="8707" width="30.28515625" style="114" bestFit="1" customWidth="1"/>
    <col min="8708" max="8708" width="15.5703125" style="114" bestFit="1" customWidth="1"/>
    <col min="8709" max="8709" width="35.140625" style="114" bestFit="1" customWidth="1"/>
    <col min="8710" max="8710" width="31.85546875" style="114" bestFit="1" customWidth="1"/>
    <col min="8711" max="8711" width="25.28515625" style="114" bestFit="1" customWidth="1"/>
    <col min="8712" max="8712" width="59" style="114" bestFit="1" customWidth="1"/>
    <col min="8713" max="8713" width="22.85546875" style="114" bestFit="1" customWidth="1"/>
    <col min="8714" max="8714" width="37.5703125" style="114" bestFit="1" customWidth="1"/>
    <col min="8715" max="8715" width="103.140625" style="114" bestFit="1" customWidth="1"/>
    <col min="8716" max="8716" width="42.42578125" style="114" bestFit="1" customWidth="1"/>
    <col min="8717" max="8717" width="82" style="114" bestFit="1" customWidth="1"/>
    <col min="8718" max="8718" width="103.140625" style="114" bestFit="1" customWidth="1"/>
    <col min="8719" max="8719" width="51.140625" style="114" bestFit="1" customWidth="1"/>
    <col min="8720" max="8720" width="13.42578125" style="114" bestFit="1" customWidth="1"/>
    <col min="8721" max="8721" width="14.85546875" style="114" bestFit="1" customWidth="1"/>
    <col min="8722" max="8723" width="8.5703125" style="114" bestFit="1" customWidth="1"/>
    <col min="8724" max="8724" width="13.28515625" style="114" bestFit="1" customWidth="1"/>
    <col min="8725" max="8725" width="14.7109375" style="114" bestFit="1" customWidth="1"/>
    <col min="8726" max="8726" width="8.5703125" style="114" bestFit="1" customWidth="1"/>
    <col min="8727" max="8727" width="10.85546875" style="114" bestFit="1" customWidth="1"/>
    <col min="8728" max="8728" width="15.7109375" style="114" bestFit="1" customWidth="1"/>
    <col min="8729" max="8729" width="20.140625" style="114" bestFit="1" customWidth="1"/>
    <col min="8730" max="8730" width="17.7109375" style="114" bestFit="1" customWidth="1"/>
    <col min="8731" max="8731" width="36.7109375" style="114" bestFit="1" customWidth="1"/>
    <col min="8732" max="8732" width="13.28515625" style="114" bestFit="1" customWidth="1"/>
    <col min="8733" max="8733" width="67.7109375" style="114" bestFit="1" customWidth="1"/>
    <col min="8734" max="8734" width="13.7109375" style="114" bestFit="1" customWidth="1"/>
    <col min="8735" max="8735" width="15" style="114" bestFit="1" customWidth="1"/>
    <col min="8736" max="8737" width="8.5703125" style="114" bestFit="1" customWidth="1"/>
    <col min="8738" max="8738" width="13.28515625" style="114" bestFit="1" customWidth="1"/>
    <col min="8739" max="8739" width="15" style="114" bestFit="1" customWidth="1"/>
    <col min="8740" max="8740" width="8.5703125" style="114" bestFit="1" customWidth="1"/>
    <col min="8741" max="8741" width="10.85546875" style="114" bestFit="1" customWidth="1"/>
    <col min="8742" max="8742" width="15.7109375" style="114" bestFit="1" customWidth="1"/>
    <col min="8743" max="8743" width="20.140625" style="114" bestFit="1" customWidth="1"/>
    <col min="8744" max="8744" width="17.7109375" style="114" bestFit="1" customWidth="1"/>
    <col min="8745" max="8745" width="36.7109375" style="114" bestFit="1" customWidth="1"/>
    <col min="8746" max="8746" width="13.140625" style="114" bestFit="1" customWidth="1"/>
    <col min="8747" max="8747" width="70.140625" style="114" bestFit="1" customWidth="1"/>
    <col min="8748" max="8749" width="15" style="114" bestFit="1" customWidth="1"/>
    <col min="8750" max="8751" width="8.5703125" style="114" bestFit="1" customWidth="1"/>
    <col min="8752" max="8752" width="13.28515625" style="114" bestFit="1" customWidth="1"/>
    <col min="8753" max="8753" width="15" style="114" bestFit="1" customWidth="1"/>
    <col min="8754" max="8754" width="8.5703125" style="114" bestFit="1" customWidth="1"/>
    <col min="8755" max="8755" width="10.85546875" style="114" bestFit="1" customWidth="1"/>
    <col min="8756" max="8756" width="15.7109375" style="114" bestFit="1" customWidth="1"/>
    <col min="8757" max="8757" width="20.140625" style="114" bestFit="1" customWidth="1"/>
    <col min="8758" max="8758" width="17.7109375" style="114" bestFit="1" customWidth="1"/>
    <col min="8759" max="8759" width="36.7109375" style="114" bestFit="1" customWidth="1"/>
    <col min="8760" max="8760" width="13.140625" style="114" bestFit="1" customWidth="1"/>
    <col min="8761" max="8960" width="11.42578125" style="114"/>
    <col min="8961" max="8961" width="2.85546875" style="114" customWidth="1"/>
    <col min="8962" max="8962" width="42.42578125" style="114" bestFit="1" customWidth="1"/>
    <col min="8963" max="8963" width="30.28515625" style="114" bestFit="1" customWidth="1"/>
    <col min="8964" max="8964" width="15.5703125" style="114" bestFit="1" customWidth="1"/>
    <col min="8965" max="8965" width="35.140625" style="114" bestFit="1" customWidth="1"/>
    <col min="8966" max="8966" width="31.85546875" style="114" bestFit="1" customWidth="1"/>
    <col min="8967" max="8967" width="25.28515625" style="114" bestFit="1" customWidth="1"/>
    <col min="8968" max="8968" width="59" style="114" bestFit="1" customWidth="1"/>
    <col min="8969" max="8969" width="22.85546875" style="114" bestFit="1" customWidth="1"/>
    <col min="8970" max="8970" width="37.5703125" style="114" bestFit="1" customWidth="1"/>
    <col min="8971" max="8971" width="103.140625" style="114" bestFit="1" customWidth="1"/>
    <col min="8972" max="8972" width="42.42578125" style="114" bestFit="1" customWidth="1"/>
    <col min="8973" max="8973" width="82" style="114" bestFit="1" customWidth="1"/>
    <col min="8974" max="8974" width="103.140625" style="114" bestFit="1" customWidth="1"/>
    <col min="8975" max="8975" width="51.140625" style="114" bestFit="1" customWidth="1"/>
    <col min="8976" max="8976" width="13.42578125" style="114" bestFit="1" customWidth="1"/>
    <col min="8977" max="8977" width="14.85546875" style="114" bestFit="1" customWidth="1"/>
    <col min="8978" max="8979" width="8.5703125" style="114" bestFit="1" customWidth="1"/>
    <col min="8980" max="8980" width="13.28515625" style="114" bestFit="1" customWidth="1"/>
    <col min="8981" max="8981" width="14.7109375" style="114" bestFit="1" customWidth="1"/>
    <col min="8982" max="8982" width="8.5703125" style="114" bestFit="1" customWidth="1"/>
    <col min="8983" max="8983" width="10.85546875" style="114" bestFit="1" customWidth="1"/>
    <col min="8984" max="8984" width="15.7109375" style="114" bestFit="1" customWidth="1"/>
    <col min="8985" max="8985" width="20.140625" style="114" bestFit="1" customWidth="1"/>
    <col min="8986" max="8986" width="17.7109375" style="114" bestFit="1" customWidth="1"/>
    <col min="8987" max="8987" width="36.7109375" style="114" bestFit="1" customWidth="1"/>
    <col min="8988" max="8988" width="13.28515625" style="114" bestFit="1" customWidth="1"/>
    <col min="8989" max="8989" width="67.7109375" style="114" bestFit="1" customWidth="1"/>
    <col min="8990" max="8990" width="13.7109375" style="114" bestFit="1" customWidth="1"/>
    <col min="8991" max="8991" width="15" style="114" bestFit="1" customWidth="1"/>
    <col min="8992" max="8993" width="8.5703125" style="114" bestFit="1" customWidth="1"/>
    <col min="8994" max="8994" width="13.28515625" style="114" bestFit="1" customWidth="1"/>
    <col min="8995" max="8995" width="15" style="114" bestFit="1" customWidth="1"/>
    <col min="8996" max="8996" width="8.5703125" style="114" bestFit="1" customWidth="1"/>
    <col min="8997" max="8997" width="10.85546875" style="114" bestFit="1" customWidth="1"/>
    <col min="8998" max="8998" width="15.7109375" style="114" bestFit="1" customWidth="1"/>
    <col min="8999" max="8999" width="20.140625" style="114" bestFit="1" customWidth="1"/>
    <col min="9000" max="9000" width="17.7109375" style="114" bestFit="1" customWidth="1"/>
    <col min="9001" max="9001" width="36.7109375" style="114" bestFit="1" customWidth="1"/>
    <col min="9002" max="9002" width="13.140625" style="114" bestFit="1" customWidth="1"/>
    <col min="9003" max="9003" width="70.140625" style="114" bestFit="1" customWidth="1"/>
    <col min="9004" max="9005" width="15" style="114" bestFit="1" customWidth="1"/>
    <col min="9006" max="9007" width="8.5703125" style="114" bestFit="1" customWidth="1"/>
    <col min="9008" max="9008" width="13.28515625" style="114" bestFit="1" customWidth="1"/>
    <col min="9009" max="9009" width="15" style="114" bestFit="1" customWidth="1"/>
    <col min="9010" max="9010" width="8.5703125" style="114" bestFit="1" customWidth="1"/>
    <col min="9011" max="9011" width="10.85546875" style="114" bestFit="1" customWidth="1"/>
    <col min="9012" max="9012" width="15.7109375" style="114" bestFit="1" customWidth="1"/>
    <col min="9013" max="9013" width="20.140625" style="114" bestFit="1" customWidth="1"/>
    <col min="9014" max="9014" width="17.7109375" style="114" bestFit="1" customWidth="1"/>
    <col min="9015" max="9015" width="36.7109375" style="114" bestFit="1" customWidth="1"/>
    <col min="9016" max="9016" width="13.140625" style="114" bestFit="1" customWidth="1"/>
    <col min="9017" max="9216" width="11.42578125" style="114"/>
    <col min="9217" max="9217" width="2.85546875" style="114" customWidth="1"/>
    <col min="9218" max="9218" width="42.42578125" style="114" bestFit="1" customWidth="1"/>
    <col min="9219" max="9219" width="30.28515625" style="114" bestFit="1" customWidth="1"/>
    <col min="9220" max="9220" width="15.5703125" style="114" bestFit="1" customWidth="1"/>
    <col min="9221" max="9221" width="35.140625" style="114" bestFit="1" customWidth="1"/>
    <col min="9222" max="9222" width="31.85546875" style="114" bestFit="1" customWidth="1"/>
    <col min="9223" max="9223" width="25.28515625" style="114" bestFit="1" customWidth="1"/>
    <col min="9224" max="9224" width="59" style="114" bestFit="1" customWidth="1"/>
    <col min="9225" max="9225" width="22.85546875" style="114" bestFit="1" customWidth="1"/>
    <col min="9226" max="9226" width="37.5703125" style="114" bestFit="1" customWidth="1"/>
    <col min="9227" max="9227" width="103.140625" style="114" bestFit="1" customWidth="1"/>
    <col min="9228" max="9228" width="42.42578125" style="114" bestFit="1" customWidth="1"/>
    <col min="9229" max="9229" width="82" style="114" bestFit="1" customWidth="1"/>
    <col min="9230" max="9230" width="103.140625" style="114" bestFit="1" customWidth="1"/>
    <col min="9231" max="9231" width="51.140625" style="114" bestFit="1" customWidth="1"/>
    <col min="9232" max="9232" width="13.42578125" style="114" bestFit="1" customWidth="1"/>
    <col min="9233" max="9233" width="14.85546875" style="114" bestFit="1" customWidth="1"/>
    <col min="9234" max="9235" width="8.5703125" style="114" bestFit="1" customWidth="1"/>
    <col min="9236" max="9236" width="13.28515625" style="114" bestFit="1" customWidth="1"/>
    <col min="9237" max="9237" width="14.7109375" style="114" bestFit="1" customWidth="1"/>
    <col min="9238" max="9238" width="8.5703125" style="114" bestFit="1" customWidth="1"/>
    <col min="9239" max="9239" width="10.85546875" style="114" bestFit="1" customWidth="1"/>
    <col min="9240" max="9240" width="15.7109375" style="114" bestFit="1" customWidth="1"/>
    <col min="9241" max="9241" width="20.140625" style="114" bestFit="1" customWidth="1"/>
    <col min="9242" max="9242" width="17.7109375" style="114" bestFit="1" customWidth="1"/>
    <col min="9243" max="9243" width="36.7109375" style="114" bestFit="1" customWidth="1"/>
    <col min="9244" max="9244" width="13.28515625" style="114" bestFit="1" customWidth="1"/>
    <col min="9245" max="9245" width="67.7109375" style="114" bestFit="1" customWidth="1"/>
    <col min="9246" max="9246" width="13.7109375" style="114" bestFit="1" customWidth="1"/>
    <col min="9247" max="9247" width="15" style="114" bestFit="1" customWidth="1"/>
    <col min="9248" max="9249" width="8.5703125" style="114" bestFit="1" customWidth="1"/>
    <col min="9250" max="9250" width="13.28515625" style="114" bestFit="1" customWidth="1"/>
    <col min="9251" max="9251" width="15" style="114" bestFit="1" customWidth="1"/>
    <col min="9252" max="9252" width="8.5703125" style="114" bestFit="1" customWidth="1"/>
    <col min="9253" max="9253" width="10.85546875" style="114" bestFit="1" customWidth="1"/>
    <col min="9254" max="9254" width="15.7109375" style="114" bestFit="1" customWidth="1"/>
    <col min="9255" max="9255" width="20.140625" style="114" bestFit="1" customWidth="1"/>
    <col min="9256" max="9256" width="17.7109375" style="114" bestFit="1" customWidth="1"/>
    <col min="9257" max="9257" width="36.7109375" style="114" bestFit="1" customWidth="1"/>
    <col min="9258" max="9258" width="13.140625" style="114" bestFit="1" customWidth="1"/>
    <col min="9259" max="9259" width="70.140625" style="114" bestFit="1" customWidth="1"/>
    <col min="9260" max="9261" width="15" style="114" bestFit="1" customWidth="1"/>
    <col min="9262" max="9263" width="8.5703125" style="114" bestFit="1" customWidth="1"/>
    <col min="9264" max="9264" width="13.28515625" style="114" bestFit="1" customWidth="1"/>
    <col min="9265" max="9265" width="15" style="114" bestFit="1" customWidth="1"/>
    <col min="9266" max="9266" width="8.5703125" style="114" bestFit="1" customWidth="1"/>
    <col min="9267" max="9267" width="10.85546875" style="114" bestFit="1" customWidth="1"/>
    <col min="9268" max="9268" width="15.7109375" style="114" bestFit="1" customWidth="1"/>
    <col min="9269" max="9269" width="20.140625" style="114" bestFit="1" customWidth="1"/>
    <col min="9270" max="9270" width="17.7109375" style="114" bestFit="1" customWidth="1"/>
    <col min="9271" max="9271" width="36.7109375" style="114" bestFit="1" customWidth="1"/>
    <col min="9272" max="9272" width="13.140625" style="114" bestFit="1" customWidth="1"/>
    <col min="9273" max="9472" width="11.42578125" style="114"/>
    <col min="9473" max="9473" width="2.85546875" style="114" customWidth="1"/>
    <col min="9474" max="9474" width="42.42578125" style="114" bestFit="1" customWidth="1"/>
    <col min="9475" max="9475" width="30.28515625" style="114" bestFit="1" customWidth="1"/>
    <col min="9476" max="9476" width="15.5703125" style="114" bestFit="1" customWidth="1"/>
    <col min="9477" max="9477" width="35.140625" style="114" bestFit="1" customWidth="1"/>
    <col min="9478" max="9478" width="31.85546875" style="114" bestFit="1" customWidth="1"/>
    <col min="9479" max="9479" width="25.28515625" style="114" bestFit="1" customWidth="1"/>
    <col min="9480" max="9480" width="59" style="114" bestFit="1" customWidth="1"/>
    <col min="9481" max="9481" width="22.85546875" style="114" bestFit="1" customWidth="1"/>
    <col min="9482" max="9482" width="37.5703125" style="114" bestFit="1" customWidth="1"/>
    <col min="9483" max="9483" width="103.140625" style="114" bestFit="1" customWidth="1"/>
    <col min="9484" max="9484" width="42.42578125" style="114" bestFit="1" customWidth="1"/>
    <col min="9485" max="9485" width="82" style="114" bestFit="1" customWidth="1"/>
    <col min="9486" max="9486" width="103.140625" style="114" bestFit="1" customWidth="1"/>
    <col min="9487" max="9487" width="51.140625" style="114" bestFit="1" customWidth="1"/>
    <col min="9488" max="9488" width="13.42578125" style="114" bestFit="1" customWidth="1"/>
    <col min="9489" max="9489" width="14.85546875" style="114" bestFit="1" customWidth="1"/>
    <col min="9490" max="9491" width="8.5703125" style="114" bestFit="1" customWidth="1"/>
    <col min="9492" max="9492" width="13.28515625" style="114" bestFit="1" customWidth="1"/>
    <col min="9493" max="9493" width="14.7109375" style="114" bestFit="1" customWidth="1"/>
    <col min="9494" max="9494" width="8.5703125" style="114" bestFit="1" customWidth="1"/>
    <col min="9495" max="9495" width="10.85546875" style="114" bestFit="1" customWidth="1"/>
    <col min="9496" max="9496" width="15.7109375" style="114" bestFit="1" customWidth="1"/>
    <col min="9497" max="9497" width="20.140625" style="114" bestFit="1" customWidth="1"/>
    <col min="9498" max="9498" width="17.7109375" style="114" bestFit="1" customWidth="1"/>
    <col min="9499" max="9499" width="36.7109375" style="114" bestFit="1" customWidth="1"/>
    <col min="9500" max="9500" width="13.28515625" style="114" bestFit="1" customWidth="1"/>
    <col min="9501" max="9501" width="67.7109375" style="114" bestFit="1" customWidth="1"/>
    <col min="9502" max="9502" width="13.7109375" style="114" bestFit="1" customWidth="1"/>
    <col min="9503" max="9503" width="15" style="114" bestFit="1" customWidth="1"/>
    <col min="9504" max="9505" width="8.5703125" style="114" bestFit="1" customWidth="1"/>
    <col min="9506" max="9506" width="13.28515625" style="114" bestFit="1" customWidth="1"/>
    <col min="9507" max="9507" width="15" style="114" bestFit="1" customWidth="1"/>
    <col min="9508" max="9508" width="8.5703125" style="114" bestFit="1" customWidth="1"/>
    <col min="9509" max="9509" width="10.85546875" style="114" bestFit="1" customWidth="1"/>
    <col min="9510" max="9510" width="15.7109375" style="114" bestFit="1" customWidth="1"/>
    <col min="9511" max="9511" width="20.140625" style="114" bestFit="1" customWidth="1"/>
    <col min="9512" max="9512" width="17.7109375" style="114" bestFit="1" customWidth="1"/>
    <col min="9513" max="9513" width="36.7109375" style="114" bestFit="1" customWidth="1"/>
    <col min="9514" max="9514" width="13.140625" style="114" bestFit="1" customWidth="1"/>
    <col min="9515" max="9515" width="70.140625" style="114" bestFit="1" customWidth="1"/>
    <col min="9516" max="9517" width="15" style="114" bestFit="1" customWidth="1"/>
    <col min="9518" max="9519" width="8.5703125" style="114" bestFit="1" customWidth="1"/>
    <col min="9520" max="9520" width="13.28515625" style="114" bestFit="1" customWidth="1"/>
    <col min="9521" max="9521" width="15" style="114" bestFit="1" customWidth="1"/>
    <col min="9522" max="9522" width="8.5703125" style="114" bestFit="1" customWidth="1"/>
    <col min="9523" max="9523" width="10.85546875" style="114" bestFit="1" customWidth="1"/>
    <col min="9524" max="9524" width="15.7109375" style="114" bestFit="1" customWidth="1"/>
    <col min="9525" max="9525" width="20.140625" style="114" bestFit="1" customWidth="1"/>
    <col min="9526" max="9526" width="17.7109375" style="114" bestFit="1" customWidth="1"/>
    <col min="9527" max="9527" width="36.7109375" style="114" bestFit="1" customWidth="1"/>
    <col min="9528" max="9528" width="13.140625" style="114" bestFit="1" customWidth="1"/>
    <col min="9529" max="9728" width="11.42578125" style="114"/>
    <col min="9729" max="9729" width="2.85546875" style="114" customWidth="1"/>
    <col min="9730" max="9730" width="42.42578125" style="114" bestFit="1" customWidth="1"/>
    <col min="9731" max="9731" width="30.28515625" style="114" bestFit="1" customWidth="1"/>
    <col min="9732" max="9732" width="15.5703125" style="114" bestFit="1" customWidth="1"/>
    <col min="9733" max="9733" width="35.140625" style="114" bestFit="1" customWidth="1"/>
    <col min="9734" max="9734" width="31.85546875" style="114" bestFit="1" customWidth="1"/>
    <col min="9735" max="9735" width="25.28515625" style="114" bestFit="1" customWidth="1"/>
    <col min="9736" max="9736" width="59" style="114" bestFit="1" customWidth="1"/>
    <col min="9737" max="9737" width="22.85546875" style="114" bestFit="1" customWidth="1"/>
    <col min="9738" max="9738" width="37.5703125" style="114" bestFit="1" customWidth="1"/>
    <col min="9739" max="9739" width="103.140625" style="114" bestFit="1" customWidth="1"/>
    <col min="9740" max="9740" width="42.42578125" style="114" bestFit="1" customWidth="1"/>
    <col min="9741" max="9741" width="82" style="114" bestFit="1" customWidth="1"/>
    <col min="9742" max="9742" width="103.140625" style="114" bestFit="1" customWidth="1"/>
    <col min="9743" max="9743" width="51.140625" style="114" bestFit="1" customWidth="1"/>
    <col min="9744" max="9744" width="13.42578125" style="114" bestFit="1" customWidth="1"/>
    <col min="9745" max="9745" width="14.85546875" style="114" bestFit="1" customWidth="1"/>
    <col min="9746" max="9747" width="8.5703125" style="114" bestFit="1" customWidth="1"/>
    <col min="9748" max="9748" width="13.28515625" style="114" bestFit="1" customWidth="1"/>
    <col min="9749" max="9749" width="14.7109375" style="114" bestFit="1" customWidth="1"/>
    <col min="9750" max="9750" width="8.5703125" style="114" bestFit="1" customWidth="1"/>
    <col min="9751" max="9751" width="10.85546875" style="114" bestFit="1" customWidth="1"/>
    <col min="9752" max="9752" width="15.7109375" style="114" bestFit="1" customWidth="1"/>
    <col min="9753" max="9753" width="20.140625" style="114" bestFit="1" customWidth="1"/>
    <col min="9754" max="9754" width="17.7109375" style="114" bestFit="1" customWidth="1"/>
    <col min="9755" max="9755" width="36.7109375" style="114" bestFit="1" customWidth="1"/>
    <col min="9756" max="9756" width="13.28515625" style="114" bestFit="1" customWidth="1"/>
    <col min="9757" max="9757" width="67.7109375" style="114" bestFit="1" customWidth="1"/>
    <col min="9758" max="9758" width="13.7109375" style="114" bestFit="1" customWidth="1"/>
    <col min="9759" max="9759" width="15" style="114" bestFit="1" customWidth="1"/>
    <col min="9760" max="9761" width="8.5703125" style="114" bestFit="1" customWidth="1"/>
    <col min="9762" max="9762" width="13.28515625" style="114" bestFit="1" customWidth="1"/>
    <col min="9763" max="9763" width="15" style="114" bestFit="1" customWidth="1"/>
    <col min="9764" max="9764" width="8.5703125" style="114" bestFit="1" customWidth="1"/>
    <col min="9765" max="9765" width="10.85546875" style="114" bestFit="1" customWidth="1"/>
    <col min="9766" max="9766" width="15.7109375" style="114" bestFit="1" customWidth="1"/>
    <col min="9767" max="9767" width="20.140625" style="114" bestFit="1" customWidth="1"/>
    <col min="9768" max="9768" width="17.7109375" style="114" bestFit="1" customWidth="1"/>
    <col min="9769" max="9769" width="36.7109375" style="114" bestFit="1" customWidth="1"/>
    <col min="9770" max="9770" width="13.140625" style="114" bestFit="1" customWidth="1"/>
    <col min="9771" max="9771" width="70.140625" style="114" bestFit="1" customWidth="1"/>
    <col min="9772" max="9773" width="15" style="114" bestFit="1" customWidth="1"/>
    <col min="9774" max="9775" width="8.5703125" style="114" bestFit="1" customWidth="1"/>
    <col min="9776" max="9776" width="13.28515625" style="114" bestFit="1" customWidth="1"/>
    <col min="9777" max="9777" width="15" style="114" bestFit="1" customWidth="1"/>
    <col min="9778" max="9778" width="8.5703125" style="114" bestFit="1" customWidth="1"/>
    <col min="9779" max="9779" width="10.85546875" style="114" bestFit="1" customWidth="1"/>
    <col min="9780" max="9780" width="15.7109375" style="114" bestFit="1" customWidth="1"/>
    <col min="9781" max="9781" width="20.140625" style="114" bestFit="1" customWidth="1"/>
    <col min="9782" max="9782" width="17.7109375" style="114" bestFit="1" customWidth="1"/>
    <col min="9783" max="9783" width="36.7109375" style="114" bestFit="1" customWidth="1"/>
    <col min="9784" max="9784" width="13.140625" style="114" bestFit="1" customWidth="1"/>
    <col min="9785" max="9984" width="11.42578125" style="114"/>
    <col min="9985" max="9985" width="2.85546875" style="114" customWidth="1"/>
    <col min="9986" max="9986" width="42.42578125" style="114" bestFit="1" customWidth="1"/>
    <col min="9987" max="9987" width="30.28515625" style="114" bestFit="1" customWidth="1"/>
    <col min="9988" max="9988" width="15.5703125" style="114" bestFit="1" customWidth="1"/>
    <col min="9989" max="9989" width="35.140625" style="114" bestFit="1" customWidth="1"/>
    <col min="9990" max="9990" width="31.85546875" style="114" bestFit="1" customWidth="1"/>
    <col min="9991" max="9991" width="25.28515625" style="114" bestFit="1" customWidth="1"/>
    <col min="9992" max="9992" width="59" style="114" bestFit="1" customWidth="1"/>
    <col min="9993" max="9993" width="22.85546875" style="114" bestFit="1" customWidth="1"/>
    <col min="9994" max="9994" width="37.5703125" style="114" bestFit="1" customWidth="1"/>
    <col min="9995" max="9995" width="103.140625" style="114" bestFit="1" customWidth="1"/>
    <col min="9996" max="9996" width="42.42578125" style="114" bestFit="1" customWidth="1"/>
    <col min="9997" max="9997" width="82" style="114" bestFit="1" customWidth="1"/>
    <col min="9998" max="9998" width="103.140625" style="114" bestFit="1" customWidth="1"/>
    <col min="9999" max="9999" width="51.140625" style="114" bestFit="1" customWidth="1"/>
    <col min="10000" max="10000" width="13.42578125" style="114" bestFit="1" customWidth="1"/>
    <col min="10001" max="10001" width="14.85546875" style="114" bestFit="1" customWidth="1"/>
    <col min="10002" max="10003" width="8.5703125" style="114" bestFit="1" customWidth="1"/>
    <col min="10004" max="10004" width="13.28515625" style="114" bestFit="1" customWidth="1"/>
    <col min="10005" max="10005" width="14.7109375" style="114" bestFit="1" customWidth="1"/>
    <col min="10006" max="10006" width="8.5703125" style="114" bestFit="1" customWidth="1"/>
    <col min="10007" max="10007" width="10.85546875" style="114" bestFit="1" customWidth="1"/>
    <col min="10008" max="10008" width="15.7109375" style="114" bestFit="1" customWidth="1"/>
    <col min="10009" max="10009" width="20.140625" style="114" bestFit="1" customWidth="1"/>
    <col min="10010" max="10010" width="17.7109375" style="114" bestFit="1" customWidth="1"/>
    <col min="10011" max="10011" width="36.7109375" style="114" bestFit="1" customWidth="1"/>
    <col min="10012" max="10012" width="13.28515625" style="114" bestFit="1" customWidth="1"/>
    <col min="10013" max="10013" width="67.7109375" style="114" bestFit="1" customWidth="1"/>
    <col min="10014" max="10014" width="13.7109375" style="114" bestFit="1" customWidth="1"/>
    <col min="10015" max="10015" width="15" style="114" bestFit="1" customWidth="1"/>
    <col min="10016" max="10017" width="8.5703125" style="114" bestFit="1" customWidth="1"/>
    <col min="10018" max="10018" width="13.28515625" style="114" bestFit="1" customWidth="1"/>
    <col min="10019" max="10019" width="15" style="114" bestFit="1" customWidth="1"/>
    <col min="10020" max="10020" width="8.5703125" style="114" bestFit="1" customWidth="1"/>
    <col min="10021" max="10021" width="10.85546875" style="114" bestFit="1" customWidth="1"/>
    <col min="10022" max="10022" width="15.7109375" style="114" bestFit="1" customWidth="1"/>
    <col min="10023" max="10023" width="20.140625" style="114" bestFit="1" customWidth="1"/>
    <col min="10024" max="10024" width="17.7109375" style="114" bestFit="1" customWidth="1"/>
    <col min="10025" max="10025" width="36.7109375" style="114" bestFit="1" customWidth="1"/>
    <col min="10026" max="10026" width="13.140625" style="114" bestFit="1" customWidth="1"/>
    <col min="10027" max="10027" width="70.140625" style="114" bestFit="1" customWidth="1"/>
    <col min="10028" max="10029" width="15" style="114" bestFit="1" customWidth="1"/>
    <col min="10030" max="10031" width="8.5703125" style="114" bestFit="1" customWidth="1"/>
    <col min="10032" max="10032" width="13.28515625" style="114" bestFit="1" customWidth="1"/>
    <col min="10033" max="10033" width="15" style="114" bestFit="1" customWidth="1"/>
    <col min="10034" max="10034" width="8.5703125" style="114" bestFit="1" customWidth="1"/>
    <col min="10035" max="10035" width="10.85546875" style="114" bestFit="1" customWidth="1"/>
    <col min="10036" max="10036" width="15.7109375" style="114" bestFit="1" customWidth="1"/>
    <col min="10037" max="10037" width="20.140625" style="114" bestFit="1" customWidth="1"/>
    <col min="10038" max="10038" width="17.7109375" style="114" bestFit="1" customWidth="1"/>
    <col min="10039" max="10039" width="36.7109375" style="114" bestFit="1" customWidth="1"/>
    <col min="10040" max="10040" width="13.140625" style="114" bestFit="1" customWidth="1"/>
    <col min="10041" max="10240" width="11.42578125" style="114"/>
    <col min="10241" max="10241" width="2.85546875" style="114" customWidth="1"/>
    <col min="10242" max="10242" width="42.42578125" style="114" bestFit="1" customWidth="1"/>
    <col min="10243" max="10243" width="30.28515625" style="114" bestFit="1" customWidth="1"/>
    <col min="10244" max="10244" width="15.5703125" style="114" bestFit="1" customWidth="1"/>
    <col min="10245" max="10245" width="35.140625" style="114" bestFit="1" customWidth="1"/>
    <col min="10246" max="10246" width="31.85546875" style="114" bestFit="1" customWidth="1"/>
    <col min="10247" max="10247" width="25.28515625" style="114" bestFit="1" customWidth="1"/>
    <col min="10248" max="10248" width="59" style="114" bestFit="1" customWidth="1"/>
    <col min="10249" max="10249" width="22.85546875" style="114" bestFit="1" customWidth="1"/>
    <col min="10250" max="10250" width="37.5703125" style="114" bestFit="1" customWidth="1"/>
    <col min="10251" max="10251" width="103.140625" style="114" bestFit="1" customWidth="1"/>
    <col min="10252" max="10252" width="42.42578125" style="114" bestFit="1" customWidth="1"/>
    <col min="10253" max="10253" width="82" style="114" bestFit="1" customWidth="1"/>
    <col min="10254" max="10254" width="103.140625" style="114" bestFit="1" customWidth="1"/>
    <col min="10255" max="10255" width="51.140625" style="114" bestFit="1" customWidth="1"/>
    <col min="10256" max="10256" width="13.42578125" style="114" bestFit="1" customWidth="1"/>
    <col min="10257" max="10257" width="14.85546875" style="114" bestFit="1" customWidth="1"/>
    <col min="10258" max="10259" width="8.5703125" style="114" bestFit="1" customWidth="1"/>
    <col min="10260" max="10260" width="13.28515625" style="114" bestFit="1" customWidth="1"/>
    <col min="10261" max="10261" width="14.7109375" style="114" bestFit="1" customWidth="1"/>
    <col min="10262" max="10262" width="8.5703125" style="114" bestFit="1" customWidth="1"/>
    <col min="10263" max="10263" width="10.85546875" style="114" bestFit="1" customWidth="1"/>
    <col min="10264" max="10264" width="15.7109375" style="114" bestFit="1" customWidth="1"/>
    <col min="10265" max="10265" width="20.140625" style="114" bestFit="1" customWidth="1"/>
    <col min="10266" max="10266" width="17.7109375" style="114" bestFit="1" customWidth="1"/>
    <col min="10267" max="10267" width="36.7109375" style="114" bestFit="1" customWidth="1"/>
    <col min="10268" max="10268" width="13.28515625" style="114" bestFit="1" customWidth="1"/>
    <col min="10269" max="10269" width="67.7109375" style="114" bestFit="1" customWidth="1"/>
    <col min="10270" max="10270" width="13.7109375" style="114" bestFit="1" customWidth="1"/>
    <col min="10271" max="10271" width="15" style="114" bestFit="1" customWidth="1"/>
    <col min="10272" max="10273" width="8.5703125" style="114" bestFit="1" customWidth="1"/>
    <col min="10274" max="10274" width="13.28515625" style="114" bestFit="1" customWidth="1"/>
    <col min="10275" max="10275" width="15" style="114" bestFit="1" customWidth="1"/>
    <col min="10276" max="10276" width="8.5703125" style="114" bestFit="1" customWidth="1"/>
    <col min="10277" max="10277" width="10.85546875" style="114" bestFit="1" customWidth="1"/>
    <col min="10278" max="10278" width="15.7109375" style="114" bestFit="1" customWidth="1"/>
    <col min="10279" max="10279" width="20.140625" style="114" bestFit="1" customWidth="1"/>
    <col min="10280" max="10280" width="17.7109375" style="114" bestFit="1" customWidth="1"/>
    <col min="10281" max="10281" width="36.7109375" style="114" bestFit="1" customWidth="1"/>
    <col min="10282" max="10282" width="13.140625" style="114" bestFit="1" customWidth="1"/>
    <col min="10283" max="10283" width="70.140625" style="114" bestFit="1" customWidth="1"/>
    <col min="10284" max="10285" width="15" style="114" bestFit="1" customWidth="1"/>
    <col min="10286" max="10287" width="8.5703125" style="114" bestFit="1" customWidth="1"/>
    <col min="10288" max="10288" width="13.28515625" style="114" bestFit="1" customWidth="1"/>
    <col min="10289" max="10289" width="15" style="114" bestFit="1" customWidth="1"/>
    <col min="10290" max="10290" width="8.5703125" style="114" bestFit="1" customWidth="1"/>
    <col min="10291" max="10291" width="10.85546875" style="114" bestFit="1" customWidth="1"/>
    <col min="10292" max="10292" width="15.7109375" style="114" bestFit="1" customWidth="1"/>
    <col min="10293" max="10293" width="20.140625" style="114" bestFit="1" customWidth="1"/>
    <col min="10294" max="10294" width="17.7109375" style="114" bestFit="1" customWidth="1"/>
    <col min="10295" max="10295" width="36.7109375" style="114" bestFit="1" customWidth="1"/>
    <col min="10296" max="10296" width="13.140625" style="114" bestFit="1" customWidth="1"/>
    <col min="10297" max="10496" width="11.42578125" style="114"/>
    <col min="10497" max="10497" width="2.85546875" style="114" customWidth="1"/>
    <col min="10498" max="10498" width="42.42578125" style="114" bestFit="1" customWidth="1"/>
    <col min="10499" max="10499" width="30.28515625" style="114" bestFit="1" customWidth="1"/>
    <col min="10500" max="10500" width="15.5703125" style="114" bestFit="1" customWidth="1"/>
    <col min="10501" max="10501" width="35.140625" style="114" bestFit="1" customWidth="1"/>
    <col min="10502" max="10502" width="31.85546875" style="114" bestFit="1" customWidth="1"/>
    <col min="10503" max="10503" width="25.28515625" style="114" bestFit="1" customWidth="1"/>
    <col min="10504" max="10504" width="59" style="114" bestFit="1" customWidth="1"/>
    <col min="10505" max="10505" width="22.85546875" style="114" bestFit="1" customWidth="1"/>
    <col min="10506" max="10506" width="37.5703125" style="114" bestFit="1" customWidth="1"/>
    <col min="10507" max="10507" width="103.140625" style="114" bestFit="1" customWidth="1"/>
    <col min="10508" max="10508" width="42.42578125" style="114" bestFit="1" customWidth="1"/>
    <col min="10509" max="10509" width="82" style="114" bestFit="1" customWidth="1"/>
    <col min="10510" max="10510" width="103.140625" style="114" bestFit="1" customWidth="1"/>
    <col min="10511" max="10511" width="51.140625" style="114" bestFit="1" customWidth="1"/>
    <col min="10512" max="10512" width="13.42578125" style="114" bestFit="1" customWidth="1"/>
    <col min="10513" max="10513" width="14.85546875" style="114" bestFit="1" customWidth="1"/>
    <col min="10514" max="10515" width="8.5703125" style="114" bestFit="1" customWidth="1"/>
    <col min="10516" max="10516" width="13.28515625" style="114" bestFit="1" customWidth="1"/>
    <col min="10517" max="10517" width="14.7109375" style="114" bestFit="1" customWidth="1"/>
    <col min="10518" max="10518" width="8.5703125" style="114" bestFit="1" customWidth="1"/>
    <col min="10519" max="10519" width="10.85546875" style="114" bestFit="1" customWidth="1"/>
    <col min="10520" max="10520" width="15.7109375" style="114" bestFit="1" customWidth="1"/>
    <col min="10521" max="10521" width="20.140625" style="114" bestFit="1" customWidth="1"/>
    <col min="10522" max="10522" width="17.7109375" style="114" bestFit="1" customWidth="1"/>
    <col min="10523" max="10523" width="36.7109375" style="114" bestFit="1" customWidth="1"/>
    <col min="10524" max="10524" width="13.28515625" style="114" bestFit="1" customWidth="1"/>
    <col min="10525" max="10525" width="67.7109375" style="114" bestFit="1" customWidth="1"/>
    <col min="10526" max="10526" width="13.7109375" style="114" bestFit="1" customWidth="1"/>
    <col min="10527" max="10527" width="15" style="114" bestFit="1" customWidth="1"/>
    <col min="10528" max="10529" width="8.5703125" style="114" bestFit="1" customWidth="1"/>
    <col min="10530" max="10530" width="13.28515625" style="114" bestFit="1" customWidth="1"/>
    <col min="10531" max="10531" width="15" style="114" bestFit="1" customWidth="1"/>
    <col min="10532" max="10532" width="8.5703125" style="114" bestFit="1" customWidth="1"/>
    <col min="10533" max="10533" width="10.85546875" style="114" bestFit="1" customWidth="1"/>
    <col min="10534" max="10534" width="15.7109375" style="114" bestFit="1" customWidth="1"/>
    <col min="10535" max="10535" width="20.140625" style="114" bestFit="1" customWidth="1"/>
    <col min="10536" max="10536" width="17.7109375" style="114" bestFit="1" customWidth="1"/>
    <col min="10537" max="10537" width="36.7109375" style="114" bestFit="1" customWidth="1"/>
    <col min="10538" max="10538" width="13.140625" style="114" bestFit="1" customWidth="1"/>
    <col min="10539" max="10539" width="70.140625" style="114" bestFit="1" customWidth="1"/>
    <col min="10540" max="10541" width="15" style="114" bestFit="1" customWidth="1"/>
    <col min="10542" max="10543" width="8.5703125" style="114" bestFit="1" customWidth="1"/>
    <col min="10544" max="10544" width="13.28515625" style="114" bestFit="1" customWidth="1"/>
    <col min="10545" max="10545" width="15" style="114" bestFit="1" customWidth="1"/>
    <col min="10546" max="10546" width="8.5703125" style="114" bestFit="1" customWidth="1"/>
    <col min="10547" max="10547" width="10.85546875" style="114" bestFit="1" customWidth="1"/>
    <col min="10548" max="10548" width="15.7109375" style="114" bestFit="1" customWidth="1"/>
    <col min="10549" max="10549" width="20.140625" style="114" bestFit="1" customWidth="1"/>
    <col min="10550" max="10550" width="17.7109375" style="114" bestFit="1" customWidth="1"/>
    <col min="10551" max="10551" width="36.7109375" style="114" bestFit="1" customWidth="1"/>
    <col min="10552" max="10552" width="13.140625" style="114" bestFit="1" customWidth="1"/>
    <col min="10553" max="10752" width="11.42578125" style="114"/>
    <col min="10753" max="10753" width="2.85546875" style="114" customWidth="1"/>
    <col min="10754" max="10754" width="42.42578125" style="114" bestFit="1" customWidth="1"/>
    <col min="10755" max="10755" width="30.28515625" style="114" bestFit="1" customWidth="1"/>
    <col min="10756" max="10756" width="15.5703125" style="114" bestFit="1" customWidth="1"/>
    <col min="10757" max="10757" width="35.140625" style="114" bestFit="1" customWidth="1"/>
    <col min="10758" max="10758" width="31.85546875" style="114" bestFit="1" customWidth="1"/>
    <col min="10759" max="10759" width="25.28515625" style="114" bestFit="1" customWidth="1"/>
    <col min="10760" max="10760" width="59" style="114" bestFit="1" customWidth="1"/>
    <col min="10761" max="10761" width="22.85546875" style="114" bestFit="1" customWidth="1"/>
    <col min="10762" max="10762" width="37.5703125" style="114" bestFit="1" customWidth="1"/>
    <col min="10763" max="10763" width="103.140625" style="114" bestFit="1" customWidth="1"/>
    <col min="10764" max="10764" width="42.42578125" style="114" bestFit="1" customWidth="1"/>
    <col min="10765" max="10765" width="82" style="114" bestFit="1" customWidth="1"/>
    <col min="10766" max="10766" width="103.140625" style="114" bestFit="1" customWidth="1"/>
    <col min="10767" max="10767" width="51.140625" style="114" bestFit="1" customWidth="1"/>
    <col min="10768" max="10768" width="13.42578125" style="114" bestFit="1" customWidth="1"/>
    <col min="10769" max="10769" width="14.85546875" style="114" bestFit="1" customWidth="1"/>
    <col min="10770" max="10771" width="8.5703125" style="114" bestFit="1" customWidth="1"/>
    <col min="10772" max="10772" width="13.28515625" style="114" bestFit="1" customWidth="1"/>
    <col min="10773" max="10773" width="14.7109375" style="114" bestFit="1" customWidth="1"/>
    <col min="10774" max="10774" width="8.5703125" style="114" bestFit="1" customWidth="1"/>
    <col min="10775" max="10775" width="10.85546875" style="114" bestFit="1" customWidth="1"/>
    <col min="10776" max="10776" width="15.7109375" style="114" bestFit="1" customWidth="1"/>
    <col min="10777" max="10777" width="20.140625" style="114" bestFit="1" customWidth="1"/>
    <col min="10778" max="10778" width="17.7109375" style="114" bestFit="1" customWidth="1"/>
    <col min="10779" max="10779" width="36.7109375" style="114" bestFit="1" customWidth="1"/>
    <col min="10780" max="10780" width="13.28515625" style="114" bestFit="1" customWidth="1"/>
    <col min="10781" max="10781" width="67.7109375" style="114" bestFit="1" customWidth="1"/>
    <col min="10782" max="10782" width="13.7109375" style="114" bestFit="1" customWidth="1"/>
    <col min="10783" max="10783" width="15" style="114" bestFit="1" customWidth="1"/>
    <col min="10784" max="10785" width="8.5703125" style="114" bestFit="1" customWidth="1"/>
    <col min="10786" max="10786" width="13.28515625" style="114" bestFit="1" customWidth="1"/>
    <col min="10787" max="10787" width="15" style="114" bestFit="1" customWidth="1"/>
    <col min="10788" max="10788" width="8.5703125" style="114" bestFit="1" customWidth="1"/>
    <col min="10789" max="10789" width="10.85546875" style="114" bestFit="1" customWidth="1"/>
    <col min="10790" max="10790" width="15.7109375" style="114" bestFit="1" customWidth="1"/>
    <col min="10791" max="10791" width="20.140625" style="114" bestFit="1" customWidth="1"/>
    <col min="10792" max="10792" width="17.7109375" style="114" bestFit="1" customWidth="1"/>
    <col min="10793" max="10793" width="36.7109375" style="114" bestFit="1" customWidth="1"/>
    <col min="10794" max="10794" width="13.140625" style="114" bestFit="1" customWidth="1"/>
    <col min="10795" max="10795" width="70.140625" style="114" bestFit="1" customWidth="1"/>
    <col min="10796" max="10797" width="15" style="114" bestFit="1" customWidth="1"/>
    <col min="10798" max="10799" width="8.5703125" style="114" bestFit="1" customWidth="1"/>
    <col min="10800" max="10800" width="13.28515625" style="114" bestFit="1" customWidth="1"/>
    <col min="10801" max="10801" width="15" style="114" bestFit="1" customWidth="1"/>
    <col min="10802" max="10802" width="8.5703125" style="114" bestFit="1" customWidth="1"/>
    <col min="10803" max="10803" width="10.85546875" style="114" bestFit="1" customWidth="1"/>
    <col min="10804" max="10804" width="15.7109375" style="114" bestFit="1" customWidth="1"/>
    <col min="10805" max="10805" width="20.140625" style="114" bestFit="1" customWidth="1"/>
    <col min="10806" max="10806" width="17.7109375" style="114" bestFit="1" customWidth="1"/>
    <col min="10807" max="10807" width="36.7109375" style="114" bestFit="1" customWidth="1"/>
    <col min="10808" max="10808" width="13.140625" style="114" bestFit="1" customWidth="1"/>
    <col min="10809" max="11008" width="11.42578125" style="114"/>
    <col min="11009" max="11009" width="2.85546875" style="114" customWidth="1"/>
    <col min="11010" max="11010" width="42.42578125" style="114" bestFit="1" customWidth="1"/>
    <col min="11011" max="11011" width="30.28515625" style="114" bestFit="1" customWidth="1"/>
    <col min="11012" max="11012" width="15.5703125" style="114" bestFit="1" customWidth="1"/>
    <col min="11013" max="11013" width="35.140625" style="114" bestFit="1" customWidth="1"/>
    <col min="11014" max="11014" width="31.85546875" style="114" bestFit="1" customWidth="1"/>
    <col min="11015" max="11015" width="25.28515625" style="114" bestFit="1" customWidth="1"/>
    <col min="11016" max="11016" width="59" style="114" bestFit="1" customWidth="1"/>
    <col min="11017" max="11017" width="22.85546875" style="114" bestFit="1" customWidth="1"/>
    <col min="11018" max="11018" width="37.5703125" style="114" bestFit="1" customWidth="1"/>
    <col min="11019" max="11019" width="103.140625" style="114" bestFit="1" customWidth="1"/>
    <col min="11020" max="11020" width="42.42578125" style="114" bestFit="1" customWidth="1"/>
    <col min="11021" max="11021" width="82" style="114" bestFit="1" customWidth="1"/>
    <col min="11022" max="11022" width="103.140625" style="114" bestFit="1" customWidth="1"/>
    <col min="11023" max="11023" width="51.140625" style="114" bestFit="1" customWidth="1"/>
    <col min="11024" max="11024" width="13.42578125" style="114" bestFit="1" customWidth="1"/>
    <col min="11025" max="11025" width="14.85546875" style="114" bestFit="1" customWidth="1"/>
    <col min="11026" max="11027" width="8.5703125" style="114" bestFit="1" customWidth="1"/>
    <col min="11028" max="11028" width="13.28515625" style="114" bestFit="1" customWidth="1"/>
    <col min="11029" max="11029" width="14.7109375" style="114" bestFit="1" customWidth="1"/>
    <col min="11030" max="11030" width="8.5703125" style="114" bestFit="1" customWidth="1"/>
    <col min="11031" max="11031" width="10.85546875" style="114" bestFit="1" customWidth="1"/>
    <col min="11032" max="11032" width="15.7109375" style="114" bestFit="1" customWidth="1"/>
    <col min="11033" max="11033" width="20.140625" style="114" bestFit="1" customWidth="1"/>
    <col min="11034" max="11034" width="17.7109375" style="114" bestFit="1" customWidth="1"/>
    <col min="11035" max="11035" width="36.7109375" style="114" bestFit="1" customWidth="1"/>
    <col min="11036" max="11036" width="13.28515625" style="114" bestFit="1" customWidth="1"/>
    <col min="11037" max="11037" width="67.7109375" style="114" bestFit="1" customWidth="1"/>
    <col min="11038" max="11038" width="13.7109375" style="114" bestFit="1" customWidth="1"/>
    <col min="11039" max="11039" width="15" style="114" bestFit="1" customWidth="1"/>
    <col min="11040" max="11041" width="8.5703125" style="114" bestFit="1" customWidth="1"/>
    <col min="11042" max="11042" width="13.28515625" style="114" bestFit="1" customWidth="1"/>
    <col min="11043" max="11043" width="15" style="114" bestFit="1" customWidth="1"/>
    <col min="11044" max="11044" width="8.5703125" style="114" bestFit="1" customWidth="1"/>
    <col min="11045" max="11045" width="10.85546875" style="114" bestFit="1" customWidth="1"/>
    <col min="11046" max="11046" width="15.7109375" style="114" bestFit="1" customWidth="1"/>
    <col min="11047" max="11047" width="20.140625" style="114" bestFit="1" customWidth="1"/>
    <col min="11048" max="11048" width="17.7109375" style="114" bestFit="1" customWidth="1"/>
    <col min="11049" max="11049" width="36.7109375" style="114" bestFit="1" customWidth="1"/>
    <col min="11050" max="11050" width="13.140625" style="114" bestFit="1" customWidth="1"/>
    <col min="11051" max="11051" width="70.140625" style="114" bestFit="1" customWidth="1"/>
    <col min="11052" max="11053" width="15" style="114" bestFit="1" customWidth="1"/>
    <col min="11054" max="11055" width="8.5703125" style="114" bestFit="1" customWidth="1"/>
    <col min="11056" max="11056" width="13.28515625" style="114" bestFit="1" customWidth="1"/>
    <col min="11057" max="11057" width="15" style="114" bestFit="1" customWidth="1"/>
    <col min="11058" max="11058" width="8.5703125" style="114" bestFit="1" customWidth="1"/>
    <col min="11059" max="11059" width="10.85546875" style="114" bestFit="1" customWidth="1"/>
    <col min="11060" max="11060" width="15.7109375" style="114" bestFit="1" customWidth="1"/>
    <col min="11061" max="11061" width="20.140625" style="114" bestFit="1" customWidth="1"/>
    <col min="11062" max="11062" width="17.7109375" style="114" bestFit="1" customWidth="1"/>
    <col min="11063" max="11063" width="36.7109375" style="114" bestFit="1" customWidth="1"/>
    <col min="11064" max="11064" width="13.140625" style="114" bestFit="1" customWidth="1"/>
    <col min="11065" max="11264" width="11.42578125" style="114"/>
    <col min="11265" max="11265" width="2.85546875" style="114" customWidth="1"/>
    <col min="11266" max="11266" width="42.42578125" style="114" bestFit="1" customWidth="1"/>
    <col min="11267" max="11267" width="30.28515625" style="114" bestFit="1" customWidth="1"/>
    <col min="11268" max="11268" width="15.5703125" style="114" bestFit="1" customWidth="1"/>
    <col min="11269" max="11269" width="35.140625" style="114" bestFit="1" customWidth="1"/>
    <col min="11270" max="11270" width="31.85546875" style="114" bestFit="1" customWidth="1"/>
    <col min="11271" max="11271" width="25.28515625" style="114" bestFit="1" customWidth="1"/>
    <col min="11272" max="11272" width="59" style="114" bestFit="1" customWidth="1"/>
    <col min="11273" max="11273" width="22.85546875" style="114" bestFit="1" customWidth="1"/>
    <col min="11274" max="11274" width="37.5703125" style="114" bestFit="1" customWidth="1"/>
    <col min="11275" max="11275" width="103.140625" style="114" bestFit="1" customWidth="1"/>
    <col min="11276" max="11276" width="42.42578125" style="114" bestFit="1" customWidth="1"/>
    <col min="11277" max="11277" width="82" style="114" bestFit="1" customWidth="1"/>
    <col min="11278" max="11278" width="103.140625" style="114" bestFit="1" customWidth="1"/>
    <col min="11279" max="11279" width="51.140625" style="114" bestFit="1" customWidth="1"/>
    <col min="11280" max="11280" width="13.42578125" style="114" bestFit="1" customWidth="1"/>
    <col min="11281" max="11281" width="14.85546875" style="114" bestFit="1" customWidth="1"/>
    <col min="11282" max="11283" width="8.5703125" style="114" bestFit="1" customWidth="1"/>
    <col min="11284" max="11284" width="13.28515625" style="114" bestFit="1" customWidth="1"/>
    <col min="11285" max="11285" width="14.7109375" style="114" bestFit="1" customWidth="1"/>
    <col min="11286" max="11286" width="8.5703125" style="114" bestFit="1" customWidth="1"/>
    <col min="11287" max="11287" width="10.85546875" style="114" bestFit="1" customWidth="1"/>
    <col min="11288" max="11288" width="15.7109375" style="114" bestFit="1" customWidth="1"/>
    <col min="11289" max="11289" width="20.140625" style="114" bestFit="1" customWidth="1"/>
    <col min="11290" max="11290" width="17.7109375" style="114" bestFit="1" customWidth="1"/>
    <col min="11291" max="11291" width="36.7109375" style="114" bestFit="1" customWidth="1"/>
    <col min="11292" max="11292" width="13.28515625" style="114" bestFit="1" customWidth="1"/>
    <col min="11293" max="11293" width="67.7109375" style="114" bestFit="1" customWidth="1"/>
    <col min="11294" max="11294" width="13.7109375" style="114" bestFit="1" customWidth="1"/>
    <col min="11295" max="11295" width="15" style="114" bestFit="1" customWidth="1"/>
    <col min="11296" max="11297" width="8.5703125" style="114" bestFit="1" customWidth="1"/>
    <col min="11298" max="11298" width="13.28515625" style="114" bestFit="1" customWidth="1"/>
    <col min="11299" max="11299" width="15" style="114" bestFit="1" customWidth="1"/>
    <col min="11300" max="11300" width="8.5703125" style="114" bestFit="1" customWidth="1"/>
    <col min="11301" max="11301" width="10.85546875" style="114" bestFit="1" customWidth="1"/>
    <col min="11302" max="11302" width="15.7109375" style="114" bestFit="1" customWidth="1"/>
    <col min="11303" max="11303" width="20.140625" style="114" bestFit="1" customWidth="1"/>
    <col min="11304" max="11304" width="17.7109375" style="114" bestFit="1" customWidth="1"/>
    <col min="11305" max="11305" width="36.7109375" style="114" bestFit="1" customWidth="1"/>
    <col min="11306" max="11306" width="13.140625" style="114" bestFit="1" customWidth="1"/>
    <col min="11307" max="11307" width="70.140625" style="114" bestFit="1" customWidth="1"/>
    <col min="11308" max="11309" width="15" style="114" bestFit="1" customWidth="1"/>
    <col min="11310" max="11311" width="8.5703125" style="114" bestFit="1" customWidth="1"/>
    <col min="11312" max="11312" width="13.28515625" style="114" bestFit="1" customWidth="1"/>
    <col min="11313" max="11313" width="15" style="114" bestFit="1" customWidth="1"/>
    <col min="11314" max="11314" width="8.5703125" style="114" bestFit="1" customWidth="1"/>
    <col min="11315" max="11315" width="10.85546875" style="114" bestFit="1" customWidth="1"/>
    <col min="11316" max="11316" width="15.7109375" style="114" bestFit="1" customWidth="1"/>
    <col min="11317" max="11317" width="20.140625" style="114" bestFit="1" customWidth="1"/>
    <col min="11318" max="11318" width="17.7109375" style="114" bestFit="1" customWidth="1"/>
    <col min="11319" max="11319" width="36.7109375" style="114" bestFit="1" customWidth="1"/>
    <col min="11320" max="11320" width="13.140625" style="114" bestFit="1" customWidth="1"/>
    <col min="11321" max="11520" width="11.42578125" style="114"/>
    <col min="11521" max="11521" width="2.85546875" style="114" customWidth="1"/>
    <col min="11522" max="11522" width="42.42578125" style="114" bestFit="1" customWidth="1"/>
    <col min="11523" max="11523" width="30.28515625" style="114" bestFit="1" customWidth="1"/>
    <col min="11524" max="11524" width="15.5703125" style="114" bestFit="1" customWidth="1"/>
    <col min="11525" max="11525" width="35.140625" style="114" bestFit="1" customWidth="1"/>
    <col min="11526" max="11526" width="31.85546875" style="114" bestFit="1" customWidth="1"/>
    <col min="11527" max="11527" width="25.28515625" style="114" bestFit="1" customWidth="1"/>
    <col min="11528" max="11528" width="59" style="114" bestFit="1" customWidth="1"/>
    <col min="11529" max="11529" width="22.85546875" style="114" bestFit="1" customWidth="1"/>
    <col min="11530" max="11530" width="37.5703125" style="114" bestFit="1" customWidth="1"/>
    <col min="11531" max="11531" width="103.140625" style="114" bestFit="1" customWidth="1"/>
    <col min="11532" max="11532" width="42.42578125" style="114" bestFit="1" customWidth="1"/>
    <col min="11533" max="11533" width="82" style="114" bestFit="1" customWidth="1"/>
    <col min="11534" max="11534" width="103.140625" style="114" bestFit="1" customWidth="1"/>
    <col min="11535" max="11535" width="51.140625" style="114" bestFit="1" customWidth="1"/>
    <col min="11536" max="11536" width="13.42578125" style="114" bestFit="1" customWidth="1"/>
    <col min="11537" max="11537" width="14.85546875" style="114" bestFit="1" customWidth="1"/>
    <col min="11538" max="11539" width="8.5703125" style="114" bestFit="1" customWidth="1"/>
    <col min="11540" max="11540" width="13.28515625" style="114" bestFit="1" customWidth="1"/>
    <col min="11541" max="11541" width="14.7109375" style="114" bestFit="1" customWidth="1"/>
    <col min="11542" max="11542" width="8.5703125" style="114" bestFit="1" customWidth="1"/>
    <col min="11543" max="11543" width="10.85546875" style="114" bestFit="1" customWidth="1"/>
    <col min="11544" max="11544" width="15.7109375" style="114" bestFit="1" customWidth="1"/>
    <col min="11545" max="11545" width="20.140625" style="114" bestFit="1" customWidth="1"/>
    <col min="11546" max="11546" width="17.7109375" style="114" bestFit="1" customWidth="1"/>
    <col min="11547" max="11547" width="36.7109375" style="114" bestFit="1" customWidth="1"/>
    <col min="11548" max="11548" width="13.28515625" style="114" bestFit="1" customWidth="1"/>
    <col min="11549" max="11549" width="67.7109375" style="114" bestFit="1" customWidth="1"/>
    <col min="11550" max="11550" width="13.7109375" style="114" bestFit="1" customWidth="1"/>
    <col min="11551" max="11551" width="15" style="114" bestFit="1" customWidth="1"/>
    <col min="11552" max="11553" width="8.5703125" style="114" bestFit="1" customWidth="1"/>
    <col min="11554" max="11554" width="13.28515625" style="114" bestFit="1" customWidth="1"/>
    <col min="11555" max="11555" width="15" style="114" bestFit="1" customWidth="1"/>
    <col min="11556" max="11556" width="8.5703125" style="114" bestFit="1" customWidth="1"/>
    <col min="11557" max="11557" width="10.85546875" style="114" bestFit="1" customWidth="1"/>
    <col min="11558" max="11558" width="15.7109375" style="114" bestFit="1" customWidth="1"/>
    <col min="11559" max="11559" width="20.140625" style="114" bestFit="1" customWidth="1"/>
    <col min="11560" max="11560" width="17.7109375" style="114" bestFit="1" customWidth="1"/>
    <col min="11561" max="11561" width="36.7109375" style="114" bestFit="1" customWidth="1"/>
    <col min="11562" max="11562" width="13.140625" style="114" bestFit="1" customWidth="1"/>
    <col min="11563" max="11563" width="70.140625" style="114" bestFit="1" customWidth="1"/>
    <col min="11564" max="11565" width="15" style="114" bestFit="1" customWidth="1"/>
    <col min="11566" max="11567" width="8.5703125" style="114" bestFit="1" customWidth="1"/>
    <col min="11568" max="11568" width="13.28515625" style="114" bestFit="1" customWidth="1"/>
    <col min="11569" max="11569" width="15" style="114" bestFit="1" customWidth="1"/>
    <col min="11570" max="11570" width="8.5703125" style="114" bestFit="1" customWidth="1"/>
    <col min="11571" max="11571" width="10.85546875" style="114" bestFit="1" customWidth="1"/>
    <col min="11572" max="11572" width="15.7109375" style="114" bestFit="1" customWidth="1"/>
    <col min="11573" max="11573" width="20.140625" style="114" bestFit="1" customWidth="1"/>
    <col min="11574" max="11574" width="17.7109375" style="114" bestFit="1" customWidth="1"/>
    <col min="11575" max="11575" width="36.7109375" style="114" bestFit="1" customWidth="1"/>
    <col min="11576" max="11576" width="13.140625" style="114" bestFit="1" customWidth="1"/>
    <col min="11577" max="11776" width="11.42578125" style="114"/>
    <col min="11777" max="11777" width="2.85546875" style="114" customWidth="1"/>
    <col min="11778" max="11778" width="42.42578125" style="114" bestFit="1" customWidth="1"/>
    <col min="11779" max="11779" width="30.28515625" style="114" bestFit="1" customWidth="1"/>
    <col min="11780" max="11780" width="15.5703125" style="114" bestFit="1" customWidth="1"/>
    <col min="11781" max="11781" width="35.140625" style="114" bestFit="1" customWidth="1"/>
    <col min="11782" max="11782" width="31.85546875" style="114" bestFit="1" customWidth="1"/>
    <col min="11783" max="11783" width="25.28515625" style="114" bestFit="1" customWidth="1"/>
    <col min="11784" max="11784" width="59" style="114" bestFit="1" customWidth="1"/>
    <col min="11785" max="11785" width="22.85546875" style="114" bestFit="1" customWidth="1"/>
    <col min="11786" max="11786" width="37.5703125" style="114" bestFit="1" customWidth="1"/>
    <col min="11787" max="11787" width="103.140625" style="114" bestFit="1" customWidth="1"/>
    <col min="11788" max="11788" width="42.42578125" style="114" bestFit="1" customWidth="1"/>
    <col min="11789" max="11789" width="82" style="114" bestFit="1" customWidth="1"/>
    <col min="11790" max="11790" width="103.140625" style="114" bestFit="1" customWidth="1"/>
    <col min="11791" max="11791" width="51.140625" style="114" bestFit="1" customWidth="1"/>
    <col min="11792" max="11792" width="13.42578125" style="114" bestFit="1" customWidth="1"/>
    <col min="11793" max="11793" width="14.85546875" style="114" bestFit="1" customWidth="1"/>
    <col min="11794" max="11795" width="8.5703125" style="114" bestFit="1" customWidth="1"/>
    <col min="11796" max="11796" width="13.28515625" style="114" bestFit="1" customWidth="1"/>
    <col min="11797" max="11797" width="14.7109375" style="114" bestFit="1" customWidth="1"/>
    <col min="11798" max="11798" width="8.5703125" style="114" bestFit="1" customWidth="1"/>
    <col min="11799" max="11799" width="10.85546875" style="114" bestFit="1" customWidth="1"/>
    <col min="11800" max="11800" width="15.7109375" style="114" bestFit="1" customWidth="1"/>
    <col min="11801" max="11801" width="20.140625" style="114" bestFit="1" customWidth="1"/>
    <col min="11802" max="11802" width="17.7109375" style="114" bestFit="1" customWidth="1"/>
    <col min="11803" max="11803" width="36.7109375" style="114" bestFit="1" customWidth="1"/>
    <col min="11804" max="11804" width="13.28515625" style="114" bestFit="1" customWidth="1"/>
    <col min="11805" max="11805" width="67.7109375" style="114" bestFit="1" customWidth="1"/>
    <col min="11806" max="11806" width="13.7109375" style="114" bestFit="1" customWidth="1"/>
    <col min="11807" max="11807" width="15" style="114" bestFit="1" customWidth="1"/>
    <col min="11808" max="11809" width="8.5703125" style="114" bestFit="1" customWidth="1"/>
    <col min="11810" max="11810" width="13.28515625" style="114" bestFit="1" customWidth="1"/>
    <col min="11811" max="11811" width="15" style="114" bestFit="1" customWidth="1"/>
    <col min="11812" max="11812" width="8.5703125" style="114" bestFit="1" customWidth="1"/>
    <col min="11813" max="11813" width="10.85546875" style="114" bestFit="1" customWidth="1"/>
    <col min="11814" max="11814" width="15.7109375" style="114" bestFit="1" customWidth="1"/>
    <col min="11815" max="11815" width="20.140625" style="114" bestFit="1" customWidth="1"/>
    <col min="11816" max="11816" width="17.7109375" style="114" bestFit="1" customWidth="1"/>
    <col min="11817" max="11817" width="36.7109375" style="114" bestFit="1" customWidth="1"/>
    <col min="11818" max="11818" width="13.140625" style="114" bestFit="1" customWidth="1"/>
    <col min="11819" max="11819" width="70.140625" style="114" bestFit="1" customWidth="1"/>
    <col min="11820" max="11821" width="15" style="114" bestFit="1" customWidth="1"/>
    <col min="11822" max="11823" width="8.5703125" style="114" bestFit="1" customWidth="1"/>
    <col min="11824" max="11824" width="13.28515625" style="114" bestFit="1" customWidth="1"/>
    <col min="11825" max="11825" width="15" style="114" bestFit="1" customWidth="1"/>
    <col min="11826" max="11826" width="8.5703125" style="114" bestFit="1" customWidth="1"/>
    <col min="11827" max="11827" width="10.85546875" style="114" bestFit="1" customWidth="1"/>
    <col min="11828" max="11828" width="15.7109375" style="114" bestFit="1" customWidth="1"/>
    <col min="11829" max="11829" width="20.140625" style="114" bestFit="1" customWidth="1"/>
    <col min="11830" max="11830" width="17.7109375" style="114" bestFit="1" customWidth="1"/>
    <col min="11831" max="11831" width="36.7109375" style="114" bestFit="1" customWidth="1"/>
    <col min="11832" max="11832" width="13.140625" style="114" bestFit="1" customWidth="1"/>
    <col min="11833" max="12032" width="11.42578125" style="114"/>
    <col min="12033" max="12033" width="2.85546875" style="114" customWidth="1"/>
    <col min="12034" max="12034" width="42.42578125" style="114" bestFit="1" customWidth="1"/>
    <col min="12035" max="12035" width="30.28515625" style="114" bestFit="1" customWidth="1"/>
    <col min="12036" max="12036" width="15.5703125" style="114" bestFit="1" customWidth="1"/>
    <col min="12037" max="12037" width="35.140625" style="114" bestFit="1" customWidth="1"/>
    <col min="12038" max="12038" width="31.85546875" style="114" bestFit="1" customWidth="1"/>
    <col min="12039" max="12039" width="25.28515625" style="114" bestFit="1" customWidth="1"/>
    <col min="12040" max="12040" width="59" style="114" bestFit="1" customWidth="1"/>
    <col min="12041" max="12041" width="22.85546875" style="114" bestFit="1" customWidth="1"/>
    <col min="12042" max="12042" width="37.5703125" style="114" bestFit="1" customWidth="1"/>
    <col min="12043" max="12043" width="103.140625" style="114" bestFit="1" customWidth="1"/>
    <col min="12044" max="12044" width="42.42578125" style="114" bestFit="1" customWidth="1"/>
    <col min="12045" max="12045" width="82" style="114" bestFit="1" customWidth="1"/>
    <col min="12046" max="12046" width="103.140625" style="114" bestFit="1" customWidth="1"/>
    <col min="12047" max="12047" width="51.140625" style="114" bestFit="1" customWidth="1"/>
    <col min="12048" max="12048" width="13.42578125" style="114" bestFit="1" customWidth="1"/>
    <col min="12049" max="12049" width="14.85546875" style="114" bestFit="1" customWidth="1"/>
    <col min="12050" max="12051" width="8.5703125" style="114" bestFit="1" customWidth="1"/>
    <col min="12052" max="12052" width="13.28515625" style="114" bestFit="1" customWidth="1"/>
    <col min="12053" max="12053" width="14.7109375" style="114" bestFit="1" customWidth="1"/>
    <col min="12054" max="12054" width="8.5703125" style="114" bestFit="1" customWidth="1"/>
    <col min="12055" max="12055" width="10.85546875" style="114" bestFit="1" customWidth="1"/>
    <col min="12056" max="12056" width="15.7109375" style="114" bestFit="1" customWidth="1"/>
    <col min="12057" max="12057" width="20.140625" style="114" bestFit="1" customWidth="1"/>
    <col min="12058" max="12058" width="17.7109375" style="114" bestFit="1" customWidth="1"/>
    <col min="12059" max="12059" width="36.7109375" style="114" bestFit="1" customWidth="1"/>
    <col min="12060" max="12060" width="13.28515625" style="114" bestFit="1" customWidth="1"/>
    <col min="12061" max="12061" width="67.7109375" style="114" bestFit="1" customWidth="1"/>
    <col min="12062" max="12062" width="13.7109375" style="114" bestFit="1" customWidth="1"/>
    <col min="12063" max="12063" width="15" style="114" bestFit="1" customWidth="1"/>
    <col min="12064" max="12065" width="8.5703125" style="114" bestFit="1" customWidth="1"/>
    <col min="12066" max="12066" width="13.28515625" style="114" bestFit="1" customWidth="1"/>
    <col min="12067" max="12067" width="15" style="114" bestFit="1" customWidth="1"/>
    <col min="12068" max="12068" width="8.5703125" style="114" bestFit="1" customWidth="1"/>
    <col min="12069" max="12069" width="10.85546875" style="114" bestFit="1" customWidth="1"/>
    <col min="12070" max="12070" width="15.7109375" style="114" bestFit="1" customWidth="1"/>
    <col min="12071" max="12071" width="20.140625" style="114" bestFit="1" customWidth="1"/>
    <col min="12072" max="12072" width="17.7109375" style="114" bestFit="1" customWidth="1"/>
    <col min="12073" max="12073" width="36.7109375" style="114" bestFit="1" customWidth="1"/>
    <col min="12074" max="12074" width="13.140625" style="114" bestFit="1" customWidth="1"/>
    <col min="12075" max="12075" width="70.140625" style="114" bestFit="1" customWidth="1"/>
    <col min="12076" max="12077" width="15" style="114" bestFit="1" customWidth="1"/>
    <col min="12078" max="12079" width="8.5703125" style="114" bestFit="1" customWidth="1"/>
    <col min="12080" max="12080" width="13.28515625" style="114" bestFit="1" customWidth="1"/>
    <col min="12081" max="12081" width="15" style="114" bestFit="1" customWidth="1"/>
    <col min="12082" max="12082" width="8.5703125" style="114" bestFit="1" customWidth="1"/>
    <col min="12083" max="12083" width="10.85546875" style="114" bestFit="1" customWidth="1"/>
    <col min="12084" max="12084" width="15.7109375" style="114" bestFit="1" customWidth="1"/>
    <col min="12085" max="12085" width="20.140625" style="114" bestFit="1" customWidth="1"/>
    <col min="12086" max="12086" width="17.7109375" style="114" bestFit="1" customWidth="1"/>
    <col min="12087" max="12087" width="36.7109375" style="114" bestFit="1" customWidth="1"/>
    <col min="12088" max="12088" width="13.140625" style="114" bestFit="1" customWidth="1"/>
    <col min="12089" max="12288" width="11.42578125" style="114"/>
    <col min="12289" max="12289" width="2.85546875" style="114" customWidth="1"/>
    <col min="12290" max="12290" width="42.42578125" style="114" bestFit="1" customWidth="1"/>
    <col min="12291" max="12291" width="30.28515625" style="114" bestFit="1" customWidth="1"/>
    <col min="12292" max="12292" width="15.5703125" style="114" bestFit="1" customWidth="1"/>
    <col min="12293" max="12293" width="35.140625" style="114" bestFit="1" customWidth="1"/>
    <col min="12294" max="12294" width="31.85546875" style="114" bestFit="1" customWidth="1"/>
    <col min="12295" max="12295" width="25.28515625" style="114" bestFit="1" customWidth="1"/>
    <col min="12296" max="12296" width="59" style="114" bestFit="1" customWidth="1"/>
    <col min="12297" max="12297" width="22.85546875" style="114" bestFit="1" customWidth="1"/>
    <col min="12298" max="12298" width="37.5703125" style="114" bestFit="1" customWidth="1"/>
    <col min="12299" max="12299" width="103.140625" style="114" bestFit="1" customWidth="1"/>
    <col min="12300" max="12300" width="42.42578125" style="114" bestFit="1" customWidth="1"/>
    <col min="12301" max="12301" width="82" style="114" bestFit="1" customWidth="1"/>
    <col min="12302" max="12302" width="103.140625" style="114" bestFit="1" customWidth="1"/>
    <col min="12303" max="12303" width="51.140625" style="114" bestFit="1" customWidth="1"/>
    <col min="12304" max="12304" width="13.42578125" style="114" bestFit="1" customWidth="1"/>
    <col min="12305" max="12305" width="14.85546875" style="114" bestFit="1" customWidth="1"/>
    <col min="12306" max="12307" width="8.5703125" style="114" bestFit="1" customWidth="1"/>
    <col min="12308" max="12308" width="13.28515625" style="114" bestFit="1" customWidth="1"/>
    <col min="12309" max="12309" width="14.7109375" style="114" bestFit="1" customWidth="1"/>
    <col min="12310" max="12310" width="8.5703125" style="114" bestFit="1" customWidth="1"/>
    <col min="12311" max="12311" width="10.85546875" style="114" bestFit="1" customWidth="1"/>
    <col min="12312" max="12312" width="15.7109375" style="114" bestFit="1" customWidth="1"/>
    <col min="12313" max="12313" width="20.140625" style="114" bestFit="1" customWidth="1"/>
    <col min="12314" max="12314" width="17.7109375" style="114" bestFit="1" customWidth="1"/>
    <col min="12315" max="12315" width="36.7109375" style="114" bestFit="1" customWidth="1"/>
    <col min="12316" max="12316" width="13.28515625" style="114" bestFit="1" customWidth="1"/>
    <col min="12317" max="12317" width="67.7109375" style="114" bestFit="1" customWidth="1"/>
    <col min="12318" max="12318" width="13.7109375" style="114" bestFit="1" customWidth="1"/>
    <col min="12319" max="12319" width="15" style="114" bestFit="1" customWidth="1"/>
    <col min="12320" max="12321" width="8.5703125" style="114" bestFit="1" customWidth="1"/>
    <col min="12322" max="12322" width="13.28515625" style="114" bestFit="1" customWidth="1"/>
    <col min="12323" max="12323" width="15" style="114" bestFit="1" customWidth="1"/>
    <col min="12324" max="12324" width="8.5703125" style="114" bestFit="1" customWidth="1"/>
    <col min="12325" max="12325" width="10.85546875" style="114" bestFit="1" customWidth="1"/>
    <col min="12326" max="12326" width="15.7109375" style="114" bestFit="1" customWidth="1"/>
    <col min="12327" max="12327" width="20.140625" style="114" bestFit="1" customWidth="1"/>
    <col min="12328" max="12328" width="17.7109375" style="114" bestFit="1" customWidth="1"/>
    <col min="12329" max="12329" width="36.7109375" style="114" bestFit="1" customWidth="1"/>
    <col min="12330" max="12330" width="13.140625" style="114" bestFit="1" customWidth="1"/>
    <col min="12331" max="12331" width="70.140625" style="114" bestFit="1" customWidth="1"/>
    <col min="12332" max="12333" width="15" style="114" bestFit="1" customWidth="1"/>
    <col min="12334" max="12335" width="8.5703125" style="114" bestFit="1" customWidth="1"/>
    <col min="12336" max="12336" width="13.28515625" style="114" bestFit="1" customWidth="1"/>
    <col min="12337" max="12337" width="15" style="114" bestFit="1" customWidth="1"/>
    <col min="12338" max="12338" width="8.5703125" style="114" bestFit="1" customWidth="1"/>
    <col min="12339" max="12339" width="10.85546875" style="114" bestFit="1" customWidth="1"/>
    <col min="12340" max="12340" width="15.7109375" style="114" bestFit="1" customWidth="1"/>
    <col min="12341" max="12341" width="20.140625" style="114" bestFit="1" customWidth="1"/>
    <col min="12342" max="12342" width="17.7109375" style="114" bestFit="1" customWidth="1"/>
    <col min="12343" max="12343" width="36.7109375" style="114" bestFit="1" customWidth="1"/>
    <col min="12344" max="12344" width="13.140625" style="114" bestFit="1" customWidth="1"/>
    <col min="12345" max="12544" width="11.42578125" style="114"/>
    <col min="12545" max="12545" width="2.85546875" style="114" customWidth="1"/>
    <col min="12546" max="12546" width="42.42578125" style="114" bestFit="1" customWidth="1"/>
    <col min="12547" max="12547" width="30.28515625" style="114" bestFit="1" customWidth="1"/>
    <col min="12548" max="12548" width="15.5703125" style="114" bestFit="1" customWidth="1"/>
    <col min="12549" max="12549" width="35.140625" style="114" bestFit="1" customWidth="1"/>
    <col min="12550" max="12550" width="31.85546875" style="114" bestFit="1" customWidth="1"/>
    <col min="12551" max="12551" width="25.28515625" style="114" bestFit="1" customWidth="1"/>
    <col min="12552" max="12552" width="59" style="114" bestFit="1" customWidth="1"/>
    <col min="12553" max="12553" width="22.85546875" style="114" bestFit="1" customWidth="1"/>
    <col min="12554" max="12554" width="37.5703125" style="114" bestFit="1" customWidth="1"/>
    <col min="12555" max="12555" width="103.140625" style="114" bestFit="1" customWidth="1"/>
    <col min="12556" max="12556" width="42.42578125" style="114" bestFit="1" customWidth="1"/>
    <col min="12557" max="12557" width="82" style="114" bestFit="1" customWidth="1"/>
    <col min="12558" max="12558" width="103.140625" style="114" bestFit="1" customWidth="1"/>
    <col min="12559" max="12559" width="51.140625" style="114" bestFit="1" customWidth="1"/>
    <col min="12560" max="12560" width="13.42578125" style="114" bestFit="1" customWidth="1"/>
    <col min="12561" max="12561" width="14.85546875" style="114" bestFit="1" customWidth="1"/>
    <col min="12562" max="12563" width="8.5703125" style="114" bestFit="1" customWidth="1"/>
    <col min="12564" max="12564" width="13.28515625" style="114" bestFit="1" customWidth="1"/>
    <col min="12565" max="12565" width="14.7109375" style="114" bestFit="1" customWidth="1"/>
    <col min="12566" max="12566" width="8.5703125" style="114" bestFit="1" customWidth="1"/>
    <col min="12567" max="12567" width="10.85546875" style="114" bestFit="1" customWidth="1"/>
    <col min="12568" max="12568" width="15.7109375" style="114" bestFit="1" customWidth="1"/>
    <col min="12569" max="12569" width="20.140625" style="114" bestFit="1" customWidth="1"/>
    <col min="12570" max="12570" width="17.7109375" style="114" bestFit="1" customWidth="1"/>
    <col min="12571" max="12571" width="36.7109375" style="114" bestFit="1" customWidth="1"/>
    <col min="12572" max="12572" width="13.28515625" style="114" bestFit="1" customWidth="1"/>
    <col min="12573" max="12573" width="67.7109375" style="114" bestFit="1" customWidth="1"/>
    <col min="12574" max="12574" width="13.7109375" style="114" bestFit="1" customWidth="1"/>
    <col min="12575" max="12575" width="15" style="114" bestFit="1" customWidth="1"/>
    <col min="12576" max="12577" width="8.5703125" style="114" bestFit="1" customWidth="1"/>
    <col min="12578" max="12578" width="13.28515625" style="114" bestFit="1" customWidth="1"/>
    <col min="12579" max="12579" width="15" style="114" bestFit="1" customWidth="1"/>
    <col min="12580" max="12580" width="8.5703125" style="114" bestFit="1" customWidth="1"/>
    <col min="12581" max="12581" width="10.85546875" style="114" bestFit="1" customWidth="1"/>
    <col min="12582" max="12582" width="15.7109375" style="114" bestFit="1" customWidth="1"/>
    <col min="12583" max="12583" width="20.140625" style="114" bestFit="1" customWidth="1"/>
    <col min="12584" max="12584" width="17.7109375" style="114" bestFit="1" customWidth="1"/>
    <col min="12585" max="12585" width="36.7109375" style="114" bestFit="1" customWidth="1"/>
    <col min="12586" max="12586" width="13.140625" style="114" bestFit="1" customWidth="1"/>
    <col min="12587" max="12587" width="70.140625" style="114" bestFit="1" customWidth="1"/>
    <col min="12588" max="12589" width="15" style="114" bestFit="1" customWidth="1"/>
    <col min="12590" max="12591" width="8.5703125" style="114" bestFit="1" customWidth="1"/>
    <col min="12592" max="12592" width="13.28515625" style="114" bestFit="1" customWidth="1"/>
    <col min="12593" max="12593" width="15" style="114" bestFit="1" customWidth="1"/>
    <col min="12594" max="12594" width="8.5703125" style="114" bestFit="1" customWidth="1"/>
    <col min="12595" max="12595" width="10.85546875" style="114" bestFit="1" customWidth="1"/>
    <col min="12596" max="12596" width="15.7109375" style="114" bestFit="1" customWidth="1"/>
    <col min="12597" max="12597" width="20.140625" style="114" bestFit="1" customWidth="1"/>
    <col min="12598" max="12598" width="17.7109375" style="114" bestFit="1" customWidth="1"/>
    <col min="12599" max="12599" width="36.7109375" style="114" bestFit="1" customWidth="1"/>
    <col min="12600" max="12600" width="13.140625" style="114" bestFit="1" customWidth="1"/>
    <col min="12601" max="12800" width="11.42578125" style="114"/>
    <col min="12801" max="12801" width="2.85546875" style="114" customWidth="1"/>
    <col min="12802" max="12802" width="42.42578125" style="114" bestFit="1" customWidth="1"/>
    <col min="12803" max="12803" width="30.28515625" style="114" bestFit="1" customWidth="1"/>
    <col min="12804" max="12804" width="15.5703125" style="114" bestFit="1" customWidth="1"/>
    <col min="12805" max="12805" width="35.140625" style="114" bestFit="1" customWidth="1"/>
    <col min="12806" max="12806" width="31.85546875" style="114" bestFit="1" customWidth="1"/>
    <col min="12807" max="12807" width="25.28515625" style="114" bestFit="1" customWidth="1"/>
    <col min="12808" max="12808" width="59" style="114" bestFit="1" customWidth="1"/>
    <col min="12809" max="12809" width="22.85546875" style="114" bestFit="1" customWidth="1"/>
    <col min="12810" max="12810" width="37.5703125" style="114" bestFit="1" customWidth="1"/>
    <col min="12811" max="12811" width="103.140625" style="114" bestFit="1" customWidth="1"/>
    <col min="12812" max="12812" width="42.42578125" style="114" bestFit="1" customWidth="1"/>
    <col min="12813" max="12813" width="82" style="114" bestFit="1" customWidth="1"/>
    <col min="12814" max="12814" width="103.140625" style="114" bestFit="1" customWidth="1"/>
    <col min="12815" max="12815" width="51.140625" style="114" bestFit="1" customWidth="1"/>
    <col min="12816" max="12816" width="13.42578125" style="114" bestFit="1" customWidth="1"/>
    <col min="12817" max="12817" width="14.85546875" style="114" bestFit="1" customWidth="1"/>
    <col min="12818" max="12819" width="8.5703125" style="114" bestFit="1" customWidth="1"/>
    <col min="12820" max="12820" width="13.28515625" style="114" bestFit="1" customWidth="1"/>
    <col min="12821" max="12821" width="14.7109375" style="114" bestFit="1" customWidth="1"/>
    <col min="12822" max="12822" width="8.5703125" style="114" bestFit="1" customWidth="1"/>
    <col min="12823" max="12823" width="10.85546875" style="114" bestFit="1" customWidth="1"/>
    <col min="12824" max="12824" width="15.7109375" style="114" bestFit="1" customWidth="1"/>
    <col min="12825" max="12825" width="20.140625" style="114" bestFit="1" customWidth="1"/>
    <col min="12826" max="12826" width="17.7109375" style="114" bestFit="1" customWidth="1"/>
    <col min="12827" max="12827" width="36.7109375" style="114" bestFit="1" customWidth="1"/>
    <col min="12828" max="12828" width="13.28515625" style="114" bestFit="1" customWidth="1"/>
    <col min="12829" max="12829" width="67.7109375" style="114" bestFit="1" customWidth="1"/>
    <col min="12830" max="12830" width="13.7109375" style="114" bestFit="1" customWidth="1"/>
    <col min="12831" max="12831" width="15" style="114" bestFit="1" customWidth="1"/>
    <col min="12832" max="12833" width="8.5703125" style="114" bestFit="1" customWidth="1"/>
    <col min="12834" max="12834" width="13.28515625" style="114" bestFit="1" customWidth="1"/>
    <col min="12835" max="12835" width="15" style="114" bestFit="1" customWidth="1"/>
    <col min="12836" max="12836" width="8.5703125" style="114" bestFit="1" customWidth="1"/>
    <col min="12837" max="12837" width="10.85546875" style="114" bestFit="1" customWidth="1"/>
    <col min="12838" max="12838" width="15.7109375" style="114" bestFit="1" customWidth="1"/>
    <col min="12839" max="12839" width="20.140625" style="114" bestFit="1" customWidth="1"/>
    <col min="12840" max="12840" width="17.7109375" style="114" bestFit="1" customWidth="1"/>
    <col min="12841" max="12841" width="36.7109375" style="114" bestFit="1" customWidth="1"/>
    <col min="12842" max="12842" width="13.140625" style="114" bestFit="1" customWidth="1"/>
    <col min="12843" max="12843" width="70.140625" style="114" bestFit="1" customWidth="1"/>
    <col min="12844" max="12845" width="15" style="114" bestFit="1" customWidth="1"/>
    <col min="12846" max="12847" width="8.5703125" style="114" bestFit="1" customWidth="1"/>
    <col min="12848" max="12848" width="13.28515625" style="114" bestFit="1" customWidth="1"/>
    <col min="12849" max="12849" width="15" style="114" bestFit="1" customWidth="1"/>
    <col min="12850" max="12850" width="8.5703125" style="114" bestFit="1" customWidth="1"/>
    <col min="12851" max="12851" width="10.85546875" style="114" bestFit="1" customWidth="1"/>
    <col min="12852" max="12852" width="15.7109375" style="114" bestFit="1" customWidth="1"/>
    <col min="12853" max="12853" width="20.140625" style="114" bestFit="1" customWidth="1"/>
    <col min="12854" max="12854" width="17.7109375" style="114" bestFit="1" customWidth="1"/>
    <col min="12855" max="12855" width="36.7109375" style="114" bestFit="1" customWidth="1"/>
    <col min="12856" max="12856" width="13.140625" style="114" bestFit="1" customWidth="1"/>
    <col min="12857" max="13056" width="11.42578125" style="114"/>
    <col min="13057" max="13057" width="2.85546875" style="114" customWidth="1"/>
    <col min="13058" max="13058" width="42.42578125" style="114" bestFit="1" customWidth="1"/>
    <col min="13059" max="13059" width="30.28515625" style="114" bestFit="1" customWidth="1"/>
    <col min="13060" max="13060" width="15.5703125" style="114" bestFit="1" customWidth="1"/>
    <col min="13061" max="13061" width="35.140625" style="114" bestFit="1" customWidth="1"/>
    <col min="13062" max="13062" width="31.85546875" style="114" bestFit="1" customWidth="1"/>
    <col min="13063" max="13063" width="25.28515625" style="114" bestFit="1" customWidth="1"/>
    <col min="13064" max="13064" width="59" style="114" bestFit="1" customWidth="1"/>
    <col min="13065" max="13065" width="22.85546875" style="114" bestFit="1" customWidth="1"/>
    <col min="13066" max="13066" width="37.5703125" style="114" bestFit="1" customWidth="1"/>
    <col min="13067" max="13067" width="103.140625" style="114" bestFit="1" customWidth="1"/>
    <col min="13068" max="13068" width="42.42578125" style="114" bestFit="1" customWidth="1"/>
    <col min="13069" max="13069" width="82" style="114" bestFit="1" customWidth="1"/>
    <col min="13070" max="13070" width="103.140625" style="114" bestFit="1" customWidth="1"/>
    <col min="13071" max="13071" width="51.140625" style="114" bestFit="1" customWidth="1"/>
    <col min="13072" max="13072" width="13.42578125" style="114" bestFit="1" customWidth="1"/>
    <col min="13073" max="13073" width="14.85546875" style="114" bestFit="1" customWidth="1"/>
    <col min="13074" max="13075" width="8.5703125" style="114" bestFit="1" customWidth="1"/>
    <col min="13076" max="13076" width="13.28515625" style="114" bestFit="1" customWidth="1"/>
    <col min="13077" max="13077" width="14.7109375" style="114" bestFit="1" customWidth="1"/>
    <col min="13078" max="13078" width="8.5703125" style="114" bestFit="1" customWidth="1"/>
    <col min="13079" max="13079" width="10.85546875" style="114" bestFit="1" customWidth="1"/>
    <col min="13080" max="13080" width="15.7109375" style="114" bestFit="1" customWidth="1"/>
    <col min="13081" max="13081" width="20.140625" style="114" bestFit="1" customWidth="1"/>
    <col min="13082" max="13082" width="17.7109375" style="114" bestFit="1" customWidth="1"/>
    <col min="13083" max="13083" width="36.7109375" style="114" bestFit="1" customWidth="1"/>
    <col min="13084" max="13084" width="13.28515625" style="114" bestFit="1" customWidth="1"/>
    <col min="13085" max="13085" width="67.7109375" style="114" bestFit="1" customWidth="1"/>
    <col min="13086" max="13086" width="13.7109375" style="114" bestFit="1" customWidth="1"/>
    <col min="13087" max="13087" width="15" style="114" bestFit="1" customWidth="1"/>
    <col min="13088" max="13089" width="8.5703125" style="114" bestFit="1" customWidth="1"/>
    <col min="13090" max="13090" width="13.28515625" style="114" bestFit="1" customWidth="1"/>
    <col min="13091" max="13091" width="15" style="114" bestFit="1" customWidth="1"/>
    <col min="13092" max="13092" width="8.5703125" style="114" bestFit="1" customWidth="1"/>
    <col min="13093" max="13093" width="10.85546875" style="114" bestFit="1" customWidth="1"/>
    <col min="13094" max="13094" width="15.7109375" style="114" bestFit="1" customWidth="1"/>
    <col min="13095" max="13095" width="20.140625" style="114" bestFit="1" customWidth="1"/>
    <col min="13096" max="13096" width="17.7109375" style="114" bestFit="1" customWidth="1"/>
    <col min="13097" max="13097" width="36.7109375" style="114" bestFit="1" customWidth="1"/>
    <col min="13098" max="13098" width="13.140625" style="114" bestFit="1" customWidth="1"/>
    <col min="13099" max="13099" width="70.140625" style="114" bestFit="1" customWidth="1"/>
    <col min="13100" max="13101" width="15" style="114" bestFit="1" customWidth="1"/>
    <col min="13102" max="13103" width="8.5703125" style="114" bestFit="1" customWidth="1"/>
    <col min="13104" max="13104" width="13.28515625" style="114" bestFit="1" customWidth="1"/>
    <col min="13105" max="13105" width="15" style="114" bestFit="1" customWidth="1"/>
    <col min="13106" max="13106" width="8.5703125" style="114" bestFit="1" customWidth="1"/>
    <col min="13107" max="13107" width="10.85546875" style="114" bestFit="1" customWidth="1"/>
    <col min="13108" max="13108" width="15.7109375" style="114" bestFit="1" customWidth="1"/>
    <col min="13109" max="13109" width="20.140625" style="114" bestFit="1" customWidth="1"/>
    <col min="13110" max="13110" width="17.7109375" style="114" bestFit="1" customWidth="1"/>
    <col min="13111" max="13111" width="36.7109375" style="114" bestFit="1" customWidth="1"/>
    <col min="13112" max="13112" width="13.140625" style="114" bestFit="1" customWidth="1"/>
    <col min="13113" max="13312" width="11.42578125" style="114"/>
    <col min="13313" max="13313" width="2.85546875" style="114" customWidth="1"/>
    <col min="13314" max="13314" width="42.42578125" style="114" bestFit="1" customWidth="1"/>
    <col min="13315" max="13315" width="30.28515625" style="114" bestFit="1" customWidth="1"/>
    <col min="13316" max="13316" width="15.5703125" style="114" bestFit="1" customWidth="1"/>
    <col min="13317" max="13317" width="35.140625" style="114" bestFit="1" customWidth="1"/>
    <col min="13318" max="13318" width="31.85546875" style="114" bestFit="1" customWidth="1"/>
    <col min="13319" max="13319" width="25.28515625" style="114" bestFit="1" customWidth="1"/>
    <col min="13320" max="13320" width="59" style="114" bestFit="1" customWidth="1"/>
    <col min="13321" max="13321" width="22.85546875" style="114" bestFit="1" customWidth="1"/>
    <col min="13322" max="13322" width="37.5703125" style="114" bestFit="1" customWidth="1"/>
    <col min="13323" max="13323" width="103.140625" style="114" bestFit="1" customWidth="1"/>
    <col min="13324" max="13324" width="42.42578125" style="114" bestFit="1" customWidth="1"/>
    <col min="13325" max="13325" width="82" style="114" bestFit="1" customWidth="1"/>
    <col min="13326" max="13326" width="103.140625" style="114" bestFit="1" customWidth="1"/>
    <col min="13327" max="13327" width="51.140625" style="114" bestFit="1" customWidth="1"/>
    <col min="13328" max="13328" width="13.42578125" style="114" bestFit="1" customWidth="1"/>
    <col min="13329" max="13329" width="14.85546875" style="114" bestFit="1" customWidth="1"/>
    <col min="13330" max="13331" width="8.5703125" style="114" bestFit="1" customWidth="1"/>
    <col min="13332" max="13332" width="13.28515625" style="114" bestFit="1" customWidth="1"/>
    <col min="13333" max="13333" width="14.7109375" style="114" bestFit="1" customWidth="1"/>
    <col min="13334" max="13334" width="8.5703125" style="114" bestFit="1" customWidth="1"/>
    <col min="13335" max="13335" width="10.85546875" style="114" bestFit="1" customWidth="1"/>
    <col min="13336" max="13336" width="15.7109375" style="114" bestFit="1" customWidth="1"/>
    <col min="13337" max="13337" width="20.140625" style="114" bestFit="1" customWidth="1"/>
    <col min="13338" max="13338" width="17.7109375" style="114" bestFit="1" customWidth="1"/>
    <col min="13339" max="13339" width="36.7109375" style="114" bestFit="1" customWidth="1"/>
    <col min="13340" max="13340" width="13.28515625" style="114" bestFit="1" customWidth="1"/>
    <col min="13341" max="13341" width="67.7109375" style="114" bestFit="1" customWidth="1"/>
    <col min="13342" max="13342" width="13.7109375" style="114" bestFit="1" customWidth="1"/>
    <col min="13343" max="13343" width="15" style="114" bestFit="1" customWidth="1"/>
    <col min="13344" max="13345" width="8.5703125" style="114" bestFit="1" customWidth="1"/>
    <col min="13346" max="13346" width="13.28515625" style="114" bestFit="1" customWidth="1"/>
    <col min="13347" max="13347" width="15" style="114" bestFit="1" customWidth="1"/>
    <col min="13348" max="13348" width="8.5703125" style="114" bestFit="1" customWidth="1"/>
    <col min="13349" max="13349" width="10.85546875" style="114" bestFit="1" customWidth="1"/>
    <col min="13350" max="13350" width="15.7109375" style="114" bestFit="1" customWidth="1"/>
    <col min="13351" max="13351" width="20.140625" style="114" bestFit="1" customWidth="1"/>
    <col min="13352" max="13352" width="17.7109375" style="114" bestFit="1" customWidth="1"/>
    <col min="13353" max="13353" width="36.7109375" style="114" bestFit="1" customWidth="1"/>
    <col min="13354" max="13354" width="13.140625" style="114" bestFit="1" customWidth="1"/>
    <col min="13355" max="13355" width="70.140625" style="114" bestFit="1" customWidth="1"/>
    <col min="13356" max="13357" width="15" style="114" bestFit="1" customWidth="1"/>
    <col min="13358" max="13359" width="8.5703125" style="114" bestFit="1" customWidth="1"/>
    <col min="13360" max="13360" width="13.28515625" style="114" bestFit="1" customWidth="1"/>
    <col min="13361" max="13361" width="15" style="114" bestFit="1" customWidth="1"/>
    <col min="13362" max="13362" width="8.5703125" style="114" bestFit="1" customWidth="1"/>
    <col min="13363" max="13363" width="10.85546875" style="114" bestFit="1" customWidth="1"/>
    <col min="13364" max="13364" width="15.7109375" style="114" bestFit="1" customWidth="1"/>
    <col min="13365" max="13365" width="20.140625" style="114" bestFit="1" customWidth="1"/>
    <col min="13366" max="13366" width="17.7109375" style="114" bestFit="1" customWidth="1"/>
    <col min="13367" max="13367" width="36.7109375" style="114" bestFit="1" customWidth="1"/>
    <col min="13368" max="13368" width="13.140625" style="114" bestFit="1" customWidth="1"/>
    <col min="13369" max="13568" width="11.42578125" style="114"/>
    <col min="13569" max="13569" width="2.85546875" style="114" customWidth="1"/>
    <col min="13570" max="13570" width="42.42578125" style="114" bestFit="1" customWidth="1"/>
    <col min="13571" max="13571" width="30.28515625" style="114" bestFit="1" customWidth="1"/>
    <col min="13572" max="13572" width="15.5703125" style="114" bestFit="1" customWidth="1"/>
    <col min="13573" max="13573" width="35.140625" style="114" bestFit="1" customWidth="1"/>
    <col min="13574" max="13574" width="31.85546875" style="114" bestFit="1" customWidth="1"/>
    <col min="13575" max="13575" width="25.28515625" style="114" bestFit="1" customWidth="1"/>
    <col min="13576" max="13576" width="59" style="114" bestFit="1" customWidth="1"/>
    <col min="13577" max="13577" width="22.85546875" style="114" bestFit="1" customWidth="1"/>
    <col min="13578" max="13578" width="37.5703125" style="114" bestFit="1" customWidth="1"/>
    <col min="13579" max="13579" width="103.140625" style="114" bestFit="1" customWidth="1"/>
    <col min="13580" max="13580" width="42.42578125" style="114" bestFit="1" customWidth="1"/>
    <col min="13581" max="13581" width="82" style="114" bestFit="1" customWidth="1"/>
    <col min="13582" max="13582" width="103.140625" style="114" bestFit="1" customWidth="1"/>
    <col min="13583" max="13583" width="51.140625" style="114" bestFit="1" customWidth="1"/>
    <col min="13584" max="13584" width="13.42578125" style="114" bestFit="1" customWidth="1"/>
    <col min="13585" max="13585" width="14.85546875" style="114" bestFit="1" customWidth="1"/>
    <col min="13586" max="13587" width="8.5703125" style="114" bestFit="1" customWidth="1"/>
    <col min="13588" max="13588" width="13.28515625" style="114" bestFit="1" customWidth="1"/>
    <col min="13589" max="13589" width="14.7109375" style="114" bestFit="1" customWidth="1"/>
    <col min="13590" max="13590" width="8.5703125" style="114" bestFit="1" customWidth="1"/>
    <col min="13591" max="13591" width="10.85546875" style="114" bestFit="1" customWidth="1"/>
    <col min="13592" max="13592" width="15.7109375" style="114" bestFit="1" customWidth="1"/>
    <col min="13593" max="13593" width="20.140625" style="114" bestFit="1" customWidth="1"/>
    <col min="13594" max="13594" width="17.7109375" style="114" bestFit="1" customWidth="1"/>
    <col min="13595" max="13595" width="36.7109375" style="114" bestFit="1" customWidth="1"/>
    <col min="13596" max="13596" width="13.28515625" style="114" bestFit="1" customWidth="1"/>
    <col min="13597" max="13597" width="67.7109375" style="114" bestFit="1" customWidth="1"/>
    <col min="13598" max="13598" width="13.7109375" style="114" bestFit="1" customWidth="1"/>
    <col min="13599" max="13599" width="15" style="114" bestFit="1" customWidth="1"/>
    <col min="13600" max="13601" width="8.5703125" style="114" bestFit="1" customWidth="1"/>
    <col min="13602" max="13602" width="13.28515625" style="114" bestFit="1" customWidth="1"/>
    <col min="13603" max="13603" width="15" style="114" bestFit="1" customWidth="1"/>
    <col min="13604" max="13604" width="8.5703125" style="114" bestFit="1" customWidth="1"/>
    <col min="13605" max="13605" width="10.85546875" style="114" bestFit="1" customWidth="1"/>
    <col min="13606" max="13606" width="15.7109375" style="114" bestFit="1" customWidth="1"/>
    <col min="13607" max="13607" width="20.140625" style="114" bestFit="1" customWidth="1"/>
    <col min="13608" max="13608" width="17.7109375" style="114" bestFit="1" customWidth="1"/>
    <col min="13609" max="13609" width="36.7109375" style="114" bestFit="1" customWidth="1"/>
    <col min="13610" max="13610" width="13.140625" style="114" bestFit="1" customWidth="1"/>
    <col min="13611" max="13611" width="70.140625" style="114" bestFit="1" customWidth="1"/>
    <col min="13612" max="13613" width="15" style="114" bestFit="1" customWidth="1"/>
    <col min="13614" max="13615" width="8.5703125" style="114" bestFit="1" customWidth="1"/>
    <col min="13616" max="13616" width="13.28515625" style="114" bestFit="1" customWidth="1"/>
    <col min="13617" max="13617" width="15" style="114" bestFit="1" customWidth="1"/>
    <col min="13618" max="13618" width="8.5703125" style="114" bestFit="1" customWidth="1"/>
    <col min="13619" max="13619" width="10.85546875" style="114" bestFit="1" customWidth="1"/>
    <col min="13620" max="13620" width="15.7109375" style="114" bestFit="1" customWidth="1"/>
    <col min="13621" max="13621" width="20.140625" style="114" bestFit="1" customWidth="1"/>
    <col min="13622" max="13622" width="17.7109375" style="114" bestFit="1" customWidth="1"/>
    <col min="13623" max="13623" width="36.7109375" style="114" bestFit="1" customWidth="1"/>
    <col min="13624" max="13624" width="13.140625" style="114" bestFit="1" customWidth="1"/>
    <col min="13625" max="13824" width="11.42578125" style="114"/>
    <col min="13825" max="13825" width="2.85546875" style="114" customWidth="1"/>
    <col min="13826" max="13826" width="42.42578125" style="114" bestFit="1" customWidth="1"/>
    <col min="13827" max="13827" width="30.28515625" style="114" bestFit="1" customWidth="1"/>
    <col min="13828" max="13828" width="15.5703125" style="114" bestFit="1" customWidth="1"/>
    <col min="13829" max="13829" width="35.140625" style="114" bestFit="1" customWidth="1"/>
    <col min="13830" max="13830" width="31.85546875" style="114" bestFit="1" customWidth="1"/>
    <col min="13831" max="13831" width="25.28515625" style="114" bestFit="1" customWidth="1"/>
    <col min="13832" max="13832" width="59" style="114" bestFit="1" customWidth="1"/>
    <col min="13833" max="13833" width="22.85546875" style="114" bestFit="1" customWidth="1"/>
    <col min="13834" max="13834" width="37.5703125" style="114" bestFit="1" customWidth="1"/>
    <col min="13835" max="13835" width="103.140625" style="114" bestFit="1" customWidth="1"/>
    <col min="13836" max="13836" width="42.42578125" style="114" bestFit="1" customWidth="1"/>
    <col min="13837" max="13837" width="82" style="114" bestFit="1" customWidth="1"/>
    <col min="13838" max="13838" width="103.140625" style="114" bestFit="1" customWidth="1"/>
    <col min="13839" max="13839" width="51.140625" style="114" bestFit="1" customWidth="1"/>
    <col min="13840" max="13840" width="13.42578125" style="114" bestFit="1" customWidth="1"/>
    <col min="13841" max="13841" width="14.85546875" style="114" bestFit="1" customWidth="1"/>
    <col min="13842" max="13843" width="8.5703125" style="114" bestFit="1" customWidth="1"/>
    <col min="13844" max="13844" width="13.28515625" style="114" bestFit="1" customWidth="1"/>
    <col min="13845" max="13845" width="14.7109375" style="114" bestFit="1" customWidth="1"/>
    <col min="13846" max="13846" width="8.5703125" style="114" bestFit="1" customWidth="1"/>
    <col min="13847" max="13847" width="10.85546875" style="114" bestFit="1" customWidth="1"/>
    <col min="13848" max="13848" width="15.7109375" style="114" bestFit="1" customWidth="1"/>
    <col min="13849" max="13849" width="20.140625" style="114" bestFit="1" customWidth="1"/>
    <col min="13850" max="13850" width="17.7109375" style="114" bestFit="1" customWidth="1"/>
    <col min="13851" max="13851" width="36.7109375" style="114" bestFit="1" customWidth="1"/>
    <col min="13852" max="13852" width="13.28515625" style="114" bestFit="1" customWidth="1"/>
    <col min="13853" max="13853" width="67.7109375" style="114" bestFit="1" customWidth="1"/>
    <col min="13854" max="13854" width="13.7109375" style="114" bestFit="1" customWidth="1"/>
    <col min="13855" max="13855" width="15" style="114" bestFit="1" customWidth="1"/>
    <col min="13856" max="13857" width="8.5703125" style="114" bestFit="1" customWidth="1"/>
    <col min="13858" max="13858" width="13.28515625" style="114" bestFit="1" customWidth="1"/>
    <col min="13859" max="13859" width="15" style="114" bestFit="1" customWidth="1"/>
    <col min="13860" max="13860" width="8.5703125" style="114" bestFit="1" customWidth="1"/>
    <col min="13861" max="13861" width="10.85546875" style="114" bestFit="1" customWidth="1"/>
    <col min="13862" max="13862" width="15.7109375" style="114" bestFit="1" customWidth="1"/>
    <col min="13863" max="13863" width="20.140625" style="114" bestFit="1" customWidth="1"/>
    <col min="13864" max="13864" width="17.7109375" style="114" bestFit="1" customWidth="1"/>
    <col min="13865" max="13865" width="36.7109375" style="114" bestFit="1" customWidth="1"/>
    <col min="13866" max="13866" width="13.140625" style="114" bestFit="1" customWidth="1"/>
    <col min="13867" max="13867" width="70.140625" style="114" bestFit="1" customWidth="1"/>
    <col min="13868" max="13869" width="15" style="114" bestFit="1" customWidth="1"/>
    <col min="13870" max="13871" width="8.5703125" style="114" bestFit="1" customWidth="1"/>
    <col min="13872" max="13872" width="13.28515625" style="114" bestFit="1" customWidth="1"/>
    <col min="13873" max="13873" width="15" style="114" bestFit="1" customWidth="1"/>
    <col min="13874" max="13874" width="8.5703125" style="114" bestFit="1" customWidth="1"/>
    <col min="13875" max="13875" width="10.85546875" style="114" bestFit="1" customWidth="1"/>
    <col min="13876" max="13876" width="15.7109375" style="114" bestFit="1" customWidth="1"/>
    <col min="13877" max="13877" width="20.140625" style="114" bestFit="1" customWidth="1"/>
    <col min="13878" max="13878" width="17.7109375" style="114" bestFit="1" customWidth="1"/>
    <col min="13879" max="13879" width="36.7109375" style="114" bestFit="1" customWidth="1"/>
    <col min="13880" max="13880" width="13.140625" style="114" bestFit="1" customWidth="1"/>
    <col min="13881" max="14080" width="11.42578125" style="114"/>
    <col min="14081" max="14081" width="2.85546875" style="114" customWidth="1"/>
    <col min="14082" max="14082" width="42.42578125" style="114" bestFit="1" customWidth="1"/>
    <col min="14083" max="14083" width="30.28515625" style="114" bestFit="1" customWidth="1"/>
    <col min="14084" max="14084" width="15.5703125" style="114" bestFit="1" customWidth="1"/>
    <col min="14085" max="14085" width="35.140625" style="114" bestFit="1" customWidth="1"/>
    <col min="14086" max="14086" width="31.85546875" style="114" bestFit="1" customWidth="1"/>
    <col min="14087" max="14087" width="25.28515625" style="114" bestFit="1" customWidth="1"/>
    <col min="14088" max="14088" width="59" style="114" bestFit="1" customWidth="1"/>
    <col min="14089" max="14089" width="22.85546875" style="114" bestFit="1" customWidth="1"/>
    <col min="14090" max="14090" width="37.5703125" style="114" bestFit="1" customWidth="1"/>
    <col min="14091" max="14091" width="103.140625" style="114" bestFit="1" customWidth="1"/>
    <col min="14092" max="14092" width="42.42578125" style="114" bestFit="1" customWidth="1"/>
    <col min="14093" max="14093" width="82" style="114" bestFit="1" customWidth="1"/>
    <col min="14094" max="14094" width="103.140625" style="114" bestFit="1" customWidth="1"/>
    <col min="14095" max="14095" width="51.140625" style="114" bestFit="1" customWidth="1"/>
    <col min="14096" max="14096" width="13.42578125" style="114" bestFit="1" customWidth="1"/>
    <col min="14097" max="14097" width="14.85546875" style="114" bestFit="1" customWidth="1"/>
    <col min="14098" max="14099" width="8.5703125" style="114" bestFit="1" customWidth="1"/>
    <col min="14100" max="14100" width="13.28515625" style="114" bestFit="1" customWidth="1"/>
    <col min="14101" max="14101" width="14.7109375" style="114" bestFit="1" customWidth="1"/>
    <col min="14102" max="14102" width="8.5703125" style="114" bestFit="1" customWidth="1"/>
    <col min="14103" max="14103" width="10.85546875" style="114" bestFit="1" customWidth="1"/>
    <col min="14104" max="14104" width="15.7109375" style="114" bestFit="1" customWidth="1"/>
    <col min="14105" max="14105" width="20.140625" style="114" bestFit="1" customWidth="1"/>
    <col min="14106" max="14106" width="17.7109375" style="114" bestFit="1" customWidth="1"/>
    <col min="14107" max="14107" width="36.7109375" style="114" bestFit="1" customWidth="1"/>
    <col min="14108" max="14108" width="13.28515625" style="114" bestFit="1" customWidth="1"/>
    <col min="14109" max="14109" width="67.7109375" style="114" bestFit="1" customWidth="1"/>
    <col min="14110" max="14110" width="13.7109375" style="114" bestFit="1" customWidth="1"/>
    <col min="14111" max="14111" width="15" style="114" bestFit="1" customWidth="1"/>
    <col min="14112" max="14113" width="8.5703125" style="114" bestFit="1" customWidth="1"/>
    <col min="14114" max="14114" width="13.28515625" style="114" bestFit="1" customWidth="1"/>
    <col min="14115" max="14115" width="15" style="114" bestFit="1" customWidth="1"/>
    <col min="14116" max="14116" width="8.5703125" style="114" bestFit="1" customWidth="1"/>
    <col min="14117" max="14117" width="10.85546875" style="114" bestFit="1" customWidth="1"/>
    <col min="14118" max="14118" width="15.7109375" style="114" bestFit="1" customWidth="1"/>
    <col min="14119" max="14119" width="20.140625" style="114" bestFit="1" customWidth="1"/>
    <col min="14120" max="14120" width="17.7109375" style="114" bestFit="1" customWidth="1"/>
    <col min="14121" max="14121" width="36.7109375" style="114" bestFit="1" customWidth="1"/>
    <col min="14122" max="14122" width="13.140625" style="114" bestFit="1" customWidth="1"/>
    <col min="14123" max="14123" width="70.140625" style="114" bestFit="1" customWidth="1"/>
    <col min="14124" max="14125" width="15" style="114" bestFit="1" customWidth="1"/>
    <col min="14126" max="14127" width="8.5703125" style="114" bestFit="1" customWidth="1"/>
    <col min="14128" max="14128" width="13.28515625" style="114" bestFit="1" customWidth="1"/>
    <col min="14129" max="14129" width="15" style="114" bestFit="1" customWidth="1"/>
    <col min="14130" max="14130" width="8.5703125" style="114" bestFit="1" customWidth="1"/>
    <col min="14131" max="14131" width="10.85546875" style="114" bestFit="1" customWidth="1"/>
    <col min="14132" max="14132" width="15.7109375" style="114" bestFit="1" customWidth="1"/>
    <col min="14133" max="14133" width="20.140625" style="114" bestFit="1" customWidth="1"/>
    <col min="14134" max="14134" width="17.7109375" style="114" bestFit="1" customWidth="1"/>
    <col min="14135" max="14135" width="36.7109375" style="114" bestFit="1" customWidth="1"/>
    <col min="14136" max="14136" width="13.140625" style="114" bestFit="1" customWidth="1"/>
    <col min="14137" max="14336" width="11.42578125" style="114"/>
    <col min="14337" max="14337" width="2.85546875" style="114" customWidth="1"/>
    <col min="14338" max="14338" width="42.42578125" style="114" bestFit="1" customWidth="1"/>
    <col min="14339" max="14339" width="30.28515625" style="114" bestFit="1" customWidth="1"/>
    <col min="14340" max="14340" width="15.5703125" style="114" bestFit="1" customWidth="1"/>
    <col min="14341" max="14341" width="35.140625" style="114" bestFit="1" customWidth="1"/>
    <col min="14342" max="14342" width="31.85546875" style="114" bestFit="1" customWidth="1"/>
    <col min="14343" max="14343" width="25.28515625" style="114" bestFit="1" customWidth="1"/>
    <col min="14344" max="14344" width="59" style="114" bestFit="1" customWidth="1"/>
    <col min="14345" max="14345" width="22.85546875" style="114" bestFit="1" customWidth="1"/>
    <col min="14346" max="14346" width="37.5703125" style="114" bestFit="1" customWidth="1"/>
    <col min="14347" max="14347" width="103.140625" style="114" bestFit="1" customWidth="1"/>
    <col min="14348" max="14348" width="42.42578125" style="114" bestFit="1" customWidth="1"/>
    <col min="14349" max="14349" width="82" style="114" bestFit="1" customWidth="1"/>
    <col min="14350" max="14350" width="103.140625" style="114" bestFit="1" customWidth="1"/>
    <col min="14351" max="14351" width="51.140625" style="114" bestFit="1" customWidth="1"/>
    <col min="14352" max="14352" width="13.42578125" style="114" bestFit="1" customWidth="1"/>
    <col min="14353" max="14353" width="14.85546875" style="114" bestFit="1" customWidth="1"/>
    <col min="14354" max="14355" width="8.5703125" style="114" bestFit="1" customWidth="1"/>
    <col min="14356" max="14356" width="13.28515625" style="114" bestFit="1" customWidth="1"/>
    <col min="14357" max="14357" width="14.7109375" style="114" bestFit="1" customWidth="1"/>
    <col min="14358" max="14358" width="8.5703125" style="114" bestFit="1" customWidth="1"/>
    <col min="14359" max="14359" width="10.85546875" style="114" bestFit="1" customWidth="1"/>
    <col min="14360" max="14360" width="15.7109375" style="114" bestFit="1" customWidth="1"/>
    <col min="14361" max="14361" width="20.140625" style="114" bestFit="1" customWidth="1"/>
    <col min="14362" max="14362" width="17.7109375" style="114" bestFit="1" customWidth="1"/>
    <col min="14363" max="14363" width="36.7109375" style="114" bestFit="1" customWidth="1"/>
    <col min="14364" max="14364" width="13.28515625" style="114" bestFit="1" customWidth="1"/>
    <col min="14365" max="14365" width="67.7109375" style="114" bestFit="1" customWidth="1"/>
    <col min="14366" max="14366" width="13.7109375" style="114" bestFit="1" customWidth="1"/>
    <col min="14367" max="14367" width="15" style="114" bestFit="1" customWidth="1"/>
    <col min="14368" max="14369" width="8.5703125" style="114" bestFit="1" customWidth="1"/>
    <col min="14370" max="14370" width="13.28515625" style="114" bestFit="1" customWidth="1"/>
    <col min="14371" max="14371" width="15" style="114" bestFit="1" customWidth="1"/>
    <col min="14372" max="14372" width="8.5703125" style="114" bestFit="1" customWidth="1"/>
    <col min="14373" max="14373" width="10.85546875" style="114" bestFit="1" customWidth="1"/>
    <col min="14374" max="14374" width="15.7109375" style="114" bestFit="1" customWidth="1"/>
    <col min="14375" max="14375" width="20.140625" style="114" bestFit="1" customWidth="1"/>
    <col min="14376" max="14376" width="17.7109375" style="114" bestFit="1" customWidth="1"/>
    <col min="14377" max="14377" width="36.7109375" style="114" bestFit="1" customWidth="1"/>
    <col min="14378" max="14378" width="13.140625" style="114" bestFit="1" customWidth="1"/>
    <col min="14379" max="14379" width="70.140625" style="114" bestFit="1" customWidth="1"/>
    <col min="14380" max="14381" width="15" style="114" bestFit="1" customWidth="1"/>
    <col min="14382" max="14383" width="8.5703125" style="114" bestFit="1" customWidth="1"/>
    <col min="14384" max="14384" width="13.28515625" style="114" bestFit="1" customWidth="1"/>
    <col min="14385" max="14385" width="15" style="114" bestFit="1" customWidth="1"/>
    <col min="14386" max="14386" width="8.5703125" style="114" bestFit="1" customWidth="1"/>
    <col min="14387" max="14387" width="10.85546875" style="114" bestFit="1" customWidth="1"/>
    <col min="14388" max="14388" width="15.7109375" style="114" bestFit="1" customWidth="1"/>
    <col min="14389" max="14389" width="20.140625" style="114" bestFit="1" customWidth="1"/>
    <col min="14390" max="14390" width="17.7109375" style="114" bestFit="1" customWidth="1"/>
    <col min="14391" max="14391" width="36.7109375" style="114" bestFit="1" customWidth="1"/>
    <col min="14392" max="14392" width="13.140625" style="114" bestFit="1" customWidth="1"/>
    <col min="14393" max="14592" width="11.42578125" style="114"/>
    <col min="14593" max="14593" width="2.85546875" style="114" customWidth="1"/>
    <col min="14594" max="14594" width="42.42578125" style="114" bestFit="1" customWidth="1"/>
    <col min="14595" max="14595" width="30.28515625" style="114" bestFit="1" customWidth="1"/>
    <col min="14596" max="14596" width="15.5703125" style="114" bestFit="1" customWidth="1"/>
    <col min="14597" max="14597" width="35.140625" style="114" bestFit="1" customWidth="1"/>
    <col min="14598" max="14598" width="31.85546875" style="114" bestFit="1" customWidth="1"/>
    <col min="14599" max="14599" width="25.28515625" style="114" bestFit="1" customWidth="1"/>
    <col min="14600" max="14600" width="59" style="114" bestFit="1" customWidth="1"/>
    <col min="14601" max="14601" width="22.85546875" style="114" bestFit="1" customWidth="1"/>
    <col min="14602" max="14602" width="37.5703125" style="114" bestFit="1" customWidth="1"/>
    <col min="14603" max="14603" width="103.140625" style="114" bestFit="1" customWidth="1"/>
    <col min="14604" max="14604" width="42.42578125" style="114" bestFit="1" customWidth="1"/>
    <col min="14605" max="14605" width="82" style="114" bestFit="1" customWidth="1"/>
    <col min="14606" max="14606" width="103.140625" style="114" bestFit="1" customWidth="1"/>
    <col min="14607" max="14607" width="51.140625" style="114" bestFit="1" customWidth="1"/>
    <col min="14608" max="14608" width="13.42578125" style="114" bestFit="1" customWidth="1"/>
    <col min="14609" max="14609" width="14.85546875" style="114" bestFit="1" customWidth="1"/>
    <col min="14610" max="14611" width="8.5703125" style="114" bestFit="1" customWidth="1"/>
    <col min="14612" max="14612" width="13.28515625" style="114" bestFit="1" customWidth="1"/>
    <col min="14613" max="14613" width="14.7109375" style="114" bestFit="1" customWidth="1"/>
    <col min="14614" max="14614" width="8.5703125" style="114" bestFit="1" customWidth="1"/>
    <col min="14615" max="14615" width="10.85546875" style="114" bestFit="1" customWidth="1"/>
    <col min="14616" max="14616" width="15.7109375" style="114" bestFit="1" customWidth="1"/>
    <col min="14617" max="14617" width="20.140625" style="114" bestFit="1" customWidth="1"/>
    <col min="14618" max="14618" width="17.7109375" style="114" bestFit="1" customWidth="1"/>
    <col min="14619" max="14619" width="36.7109375" style="114" bestFit="1" customWidth="1"/>
    <col min="14620" max="14620" width="13.28515625" style="114" bestFit="1" customWidth="1"/>
    <col min="14621" max="14621" width="67.7109375" style="114" bestFit="1" customWidth="1"/>
    <col min="14622" max="14622" width="13.7109375" style="114" bestFit="1" customWidth="1"/>
    <col min="14623" max="14623" width="15" style="114" bestFit="1" customWidth="1"/>
    <col min="14624" max="14625" width="8.5703125" style="114" bestFit="1" customWidth="1"/>
    <col min="14626" max="14626" width="13.28515625" style="114" bestFit="1" customWidth="1"/>
    <col min="14627" max="14627" width="15" style="114" bestFit="1" customWidth="1"/>
    <col min="14628" max="14628" width="8.5703125" style="114" bestFit="1" customWidth="1"/>
    <col min="14629" max="14629" width="10.85546875" style="114" bestFit="1" customWidth="1"/>
    <col min="14630" max="14630" width="15.7109375" style="114" bestFit="1" customWidth="1"/>
    <col min="14631" max="14631" width="20.140625" style="114" bestFit="1" customWidth="1"/>
    <col min="14632" max="14632" width="17.7109375" style="114" bestFit="1" customWidth="1"/>
    <col min="14633" max="14633" width="36.7109375" style="114" bestFit="1" customWidth="1"/>
    <col min="14634" max="14634" width="13.140625" style="114" bestFit="1" customWidth="1"/>
    <col min="14635" max="14635" width="70.140625" style="114" bestFit="1" customWidth="1"/>
    <col min="14636" max="14637" width="15" style="114" bestFit="1" customWidth="1"/>
    <col min="14638" max="14639" width="8.5703125" style="114" bestFit="1" customWidth="1"/>
    <col min="14640" max="14640" width="13.28515625" style="114" bestFit="1" customWidth="1"/>
    <col min="14641" max="14641" width="15" style="114" bestFit="1" customWidth="1"/>
    <col min="14642" max="14642" width="8.5703125" style="114" bestFit="1" customWidth="1"/>
    <col min="14643" max="14643" width="10.85546875" style="114" bestFit="1" customWidth="1"/>
    <col min="14644" max="14644" width="15.7109375" style="114" bestFit="1" customWidth="1"/>
    <col min="14645" max="14645" width="20.140625" style="114" bestFit="1" customWidth="1"/>
    <col min="14646" max="14646" width="17.7109375" style="114" bestFit="1" customWidth="1"/>
    <col min="14647" max="14647" width="36.7109375" style="114" bestFit="1" customWidth="1"/>
    <col min="14648" max="14648" width="13.140625" style="114" bestFit="1" customWidth="1"/>
    <col min="14649" max="14848" width="11.42578125" style="114"/>
    <col min="14849" max="14849" width="2.85546875" style="114" customWidth="1"/>
    <col min="14850" max="14850" width="42.42578125" style="114" bestFit="1" customWidth="1"/>
    <col min="14851" max="14851" width="30.28515625" style="114" bestFit="1" customWidth="1"/>
    <col min="14852" max="14852" width="15.5703125" style="114" bestFit="1" customWidth="1"/>
    <col min="14853" max="14853" width="35.140625" style="114" bestFit="1" customWidth="1"/>
    <col min="14854" max="14854" width="31.85546875" style="114" bestFit="1" customWidth="1"/>
    <col min="14855" max="14855" width="25.28515625" style="114" bestFit="1" customWidth="1"/>
    <col min="14856" max="14856" width="59" style="114" bestFit="1" customWidth="1"/>
    <col min="14857" max="14857" width="22.85546875" style="114" bestFit="1" customWidth="1"/>
    <col min="14858" max="14858" width="37.5703125" style="114" bestFit="1" customWidth="1"/>
    <col min="14859" max="14859" width="103.140625" style="114" bestFit="1" customWidth="1"/>
    <col min="14860" max="14860" width="42.42578125" style="114" bestFit="1" customWidth="1"/>
    <col min="14861" max="14861" width="82" style="114" bestFit="1" customWidth="1"/>
    <col min="14862" max="14862" width="103.140625" style="114" bestFit="1" customWidth="1"/>
    <col min="14863" max="14863" width="51.140625" style="114" bestFit="1" customWidth="1"/>
    <col min="14864" max="14864" width="13.42578125" style="114" bestFit="1" customWidth="1"/>
    <col min="14865" max="14865" width="14.85546875" style="114" bestFit="1" customWidth="1"/>
    <col min="14866" max="14867" width="8.5703125" style="114" bestFit="1" customWidth="1"/>
    <col min="14868" max="14868" width="13.28515625" style="114" bestFit="1" customWidth="1"/>
    <col min="14869" max="14869" width="14.7109375" style="114" bestFit="1" customWidth="1"/>
    <col min="14870" max="14870" width="8.5703125" style="114" bestFit="1" customWidth="1"/>
    <col min="14871" max="14871" width="10.85546875" style="114" bestFit="1" customWidth="1"/>
    <col min="14872" max="14872" width="15.7109375" style="114" bestFit="1" customWidth="1"/>
    <col min="14873" max="14873" width="20.140625" style="114" bestFit="1" customWidth="1"/>
    <col min="14874" max="14874" width="17.7109375" style="114" bestFit="1" customWidth="1"/>
    <col min="14875" max="14875" width="36.7109375" style="114" bestFit="1" customWidth="1"/>
    <col min="14876" max="14876" width="13.28515625" style="114" bestFit="1" customWidth="1"/>
    <col min="14877" max="14877" width="67.7109375" style="114" bestFit="1" customWidth="1"/>
    <col min="14878" max="14878" width="13.7109375" style="114" bestFit="1" customWidth="1"/>
    <col min="14879" max="14879" width="15" style="114" bestFit="1" customWidth="1"/>
    <col min="14880" max="14881" width="8.5703125" style="114" bestFit="1" customWidth="1"/>
    <col min="14882" max="14882" width="13.28515625" style="114" bestFit="1" customWidth="1"/>
    <col min="14883" max="14883" width="15" style="114" bestFit="1" customWidth="1"/>
    <col min="14884" max="14884" width="8.5703125" style="114" bestFit="1" customWidth="1"/>
    <col min="14885" max="14885" width="10.85546875" style="114" bestFit="1" customWidth="1"/>
    <col min="14886" max="14886" width="15.7109375" style="114" bestFit="1" customWidth="1"/>
    <col min="14887" max="14887" width="20.140625" style="114" bestFit="1" customWidth="1"/>
    <col min="14888" max="14888" width="17.7109375" style="114" bestFit="1" customWidth="1"/>
    <col min="14889" max="14889" width="36.7109375" style="114" bestFit="1" customWidth="1"/>
    <col min="14890" max="14890" width="13.140625" style="114" bestFit="1" customWidth="1"/>
    <col min="14891" max="14891" width="70.140625" style="114" bestFit="1" customWidth="1"/>
    <col min="14892" max="14893" width="15" style="114" bestFit="1" customWidth="1"/>
    <col min="14894" max="14895" width="8.5703125" style="114" bestFit="1" customWidth="1"/>
    <col min="14896" max="14896" width="13.28515625" style="114" bestFit="1" customWidth="1"/>
    <col min="14897" max="14897" width="15" style="114" bestFit="1" customWidth="1"/>
    <col min="14898" max="14898" width="8.5703125" style="114" bestFit="1" customWidth="1"/>
    <col min="14899" max="14899" width="10.85546875" style="114" bestFit="1" customWidth="1"/>
    <col min="14900" max="14900" width="15.7109375" style="114" bestFit="1" customWidth="1"/>
    <col min="14901" max="14901" width="20.140625" style="114" bestFit="1" customWidth="1"/>
    <col min="14902" max="14902" width="17.7109375" style="114" bestFit="1" customWidth="1"/>
    <col min="14903" max="14903" width="36.7109375" style="114" bestFit="1" customWidth="1"/>
    <col min="14904" max="14904" width="13.140625" style="114" bestFit="1" customWidth="1"/>
    <col min="14905" max="15104" width="11.42578125" style="114"/>
    <col min="15105" max="15105" width="2.85546875" style="114" customWidth="1"/>
    <col min="15106" max="15106" width="42.42578125" style="114" bestFit="1" customWidth="1"/>
    <col min="15107" max="15107" width="30.28515625" style="114" bestFit="1" customWidth="1"/>
    <col min="15108" max="15108" width="15.5703125" style="114" bestFit="1" customWidth="1"/>
    <col min="15109" max="15109" width="35.140625" style="114" bestFit="1" customWidth="1"/>
    <col min="15110" max="15110" width="31.85546875" style="114" bestFit="1" customWidth="1"/>
    <col min="15111" max="15111" width="25.28515625" style="114" bestFit="1" customWidth="1"/>
    <col min="15112" max="15112" width="59" style="114" bestFit="1" customWidth="1"/>
    <col min="15113" max="15113" width="22.85546875" style="114" bestFit="1" customWidth="1"/>
    <col min="15114" max="15114" width="37.5703125" style="114" bestFit="1" customWidth="1"/>
    <col min="15115" max="15115" width="103.140625" style="114" bestFit="1" customWidth="1"/>
    <col min="15116" max="15116" width="42.42578125" style="114" bestFit="1" customWidth="1"/>
    <col min="15117" max="15117" width="82" style="114" bestFit="1" customWidth="1"/>
    <col min="15118" max="15118" width="103.140625" style="114" bestFit="1" customWidth="1"/>
    <col min="15119" max="15119" width="51.140625" style="114" bestFit="1" customWidth="1"/>
    <col min="15120" max="15120" width="13.42578125" style="114" bestFit="1" customWidth="1"/>
    <col min="15121" max="15121" width="14.85546875" style="114" bestFit="1" customWidth="1"/>
    <col min="15122" max="15123" width="8.5703125" style="114" bestFit="1" customWidth="1"/>
    <col min="15124" max="15124" width="13.28515625" style="114" bestFit="1" customWidth="1"/>
    <col min="15125" max="15125" width="14.7109375" style="114" bestFit="1" customWidth="1"/>
    <col min="15126" max="15126" width="8.5703125" style="114" bestFit="1" customWidth="1"/>
    <col min="15127" max="15127" width="10.85546875" style="114" bestFit="1" customWidth="1"/>
    <col min="15128" max="15128" width="15.7109375" style="114" bestFit="1" customWidth="1"/>
    <col min="15129" max="15129" width="20.140625" style="114" bestFit="1" customWidth="1"/>
    <col min="15130" max="15130" width="17.7109375" style="114" bestFit="1" customWidth="1"/>
    <col min="15131" max="15131" width="36.7109375" style="114" bestFit="1" customWidth="1"/>
    <col min="15132" max="15132" width="13.28515625" style="114" bestFit="1" customWidth="1"/>
    <col min="15133" max="15133" width="67.7109375" style="114" bestFit="1" customWidth="1"/>
    <col min="15134" max="15134" width="13.7109375" style="114" bestFit="1" customWidth="1"/>
    <col min="15135" max="15135" width="15" style="114" bestFit="1" customWidth="1"/>
    <col min="15136" max="15137" width="8.5703125" style="114" bestFit="1" customWidth="1"/>
    <col min="15138" max="15138" width="13.28515625" style="114" bestFit="1" customWidth="1"/>
    <col min="15139" max="15139" width="15" style="114" bestFit="1" customWidth="1"/>
    <col min="15140" max="15140" width="8.5703125" style="114" bestFit="1" customWidth="1"/>
    <col min="15141" max="15141" width="10.85546875" style="114" bestFit="1" customWidth="1"/>
    <col min="15142" max="15142" width="15.7109375" style="114" bestFit="1" customWidth="1"/>
    <col min="15143" max="15143" width="20.140625" style="114" bestFit="1" customWidth="1"/>
    <col min="15144" max="15144" width="17.7109375" style="114" bestFit="1" customWidth="1"/>
    <col min="15145" max="15145" width="36.7109375" style="114" bestFit="1" customWidth="1"/>
    <col min="15146" max="15146" width="13.140625" style="114" bestFit="1" customWidth="1"/>
    <col min="15147" max="15147" width="70.140625" style="114" bestFit="1" customWidth="1"/>
    <col min="15148" max="15149" width="15" style="114" bestFit="1" customWidth="1"/>
    <col min="15150" max="15151" width="8.5703125" style="114" bestFit="1" customWidth="1"/>
    <col min="15152" max="15152" width="13.28515625" style="114" bestFit="1" customWidth="1"/>
    <col min="15153" max="15153" width="15" style="114" bestFit="1" customWidth="1"/>
    <col min="15154" max="15154" width="8.5703125" style="114" bestFit="1" customWidth="1"/>
    <col min="15155" max="15155" width="10.85546875" style="114" bestFit="1" customWidth="1"/>
    <col min="15156" max="15156" width="15.7109375" style="114" bestFit="1" customWidth="1"/>
    <col min="15157" max="15157" width="20.140625" style="114" bestFit="1" customWidth="1"/>
    <col min="15158" max="15158" width="17.7109375" style="114" bestFit="1" customWidth="1"/>
    <col min="15159" max="15159" width="36.7109375" style="114" bestFit="1" customWidth="1"/>
    <col min="15160" max="15160" width="13.140625" style="114" bestFit="1" customWidth="1"/>
    <col min="15161" max="15360" width="11.42578125" style="114"/>
    <col min="15361" max="15361" width="2.85546875" style="114" customWidth="1"/>
    <col min="15362" max="15362" width="42.42578125" style="114" bestFit="1" customWidth="1"/>
    <col min="15363" max="15363" width="30.28515625" style="114" bestFit="1" customWidth="1"/>
    <col min="15364" max="15364" width="15.5703125" style="114" bestFit="1" customWidth="1"/>
    <col min="15365" max="15365" width="35.140625" style="114" bestFit="1" customWidth="1"/>
    <col min="15366" max="15366" width="31.85546875" style="114" bestFit="1" customWidth="1"/>
    <col min="15367" max="15367" width="25.28515625" style="114" bestFit="1" customWidth="1"/>
    <col min="15368" max="15368" width="59" style="114" bestFit="1" customWidth="1"/>
    <col min="15369" max="15369" width="22.85546875" style="114" bestFit="1" customWidth="1"/>
    <col min="15370" max="15370" width="37.5703125" style="114" bestFit="1" customWidth="1"/>
    <col min="15371" max="15371" width="103.140625" style="114" bestFit="1" customWidth="1"/>
    <col min="15372" max="15372" width="42.42578125" style="114" bestFit="1" customWidth="1"/>
    <col min="15373" max="15373" width="82" style="114" bestFit="1" customWidth="1"/>
    <col min="15374" max="15374" width="103.140625" style="114" bestFit="1" customWidth="1"/>
    <col min="15375" max="15375" width="51.140625" style="114" bestFit="1" customWidth="1"/>
    <col min="15376" max="15376" width="13.42578125" style="114" bestFit="1" customWidth="1"/>
    <col min="15377" max="15377" width="14.85546875" style="114" bestFit="1" customWidth="1"/>
    <col min="15378" max="15379" width="8.5703125" style="114" bestFit="1" customWidth="1"/>
    <col min="15380" max="15380" width="13.28515625" style="114" bestFit="1" customWidth="1"/>
    <col min="15381" max="15381" width="14.7109375" style="114" bestFit="1" customWidth="1"/>
    <col min="15382" max="15382" width="8.5703125" style="114" bestFit="1" customWidth="1"/>
    <col min="15383" max="15383" width="10.85546875" style="114" bestFit="1" customWidth="1"/>
    <col min="15384" max="15384" width="15.7109375" style="114" bestFit="1" customWidth="1"/>
    <col min="15385" max="15385" width="20.140625" style="114" bestFit="1" customWidth="1"/>
    <col min="15386" max="15386" width="17.7109375" style="114" bestFit="1" customWidth="1"/>
    <col min="15387" max="15387" width="36.7109375" style="114" bestFit="1" customWidth="1"/>
    <col min="15388" max="15388" width="13.28515625" style="114" bestFit="1" customWidth="1"/>
    <col min="15389" max="15389" width="67.7109375" style="114" bestFit="1" customWidth="1"/>
    <col min="15390" max="15390" width="13.7109375" style="114" bestFit="1" customWidth="1"/>
    <col min="15391" max="15391" width="15" style="114" bestFit="1" customWidth="1"/>
    <col min="15392" max="15393" width="8.5703125" style="114" bestFit="1" customWidth="1"/>
    <col min="15394" max="15394" width="13.28515625" style="114" bestFit="1" customWidth="1"/>
    <col min="15395" max="15395" width="15" style="114" bestFit="1" customWidth="1"/>
    <col min="15396" max="15396" width="8.5703125" style="114" bestFit="1" customWidth="1"/>
    <col min="15397" max="15397" width="10.85546875" style="114" bestFit="1" customWidth="1"/>
    <col min="15398" max="15398" width="15.7109375" style="114" bestFit="1" customWidth="1"/>
    <col min="15399" max="15399" width="20.140625" style="114" bestFit="1" customWidth="1"/>
    <col min="15400" max="15400" width="17.7109375" style="114" bestFit="1" customWidth="1"/>
    <col min="15401" max="15401" width="36.7109375" style="114" bestFit="1" customWidth="1"/>
    <col min="15402" max="15402" width="13.140625" style="114" bestFit="1" customWidth="1"/>
    <col min="15403" max="15403" width="70.140625" style="114" bestFit="1" customWidth="1"/>
    <col min="15404" max="15405" width="15" style="114" bestFit="1" customWidth="1"/>
    <col min="15406" max="15407" width="8.5703125" style="114" bestFit="1" customWidth="1"/>
    <col min="15408" max="15408" width="13.28515625" style="114" bestFit="1" customWidth="1"/>
    <col min="15409" max="15409" width="15" style="114" bestFit="1" customWidth="1"/>
    <col min="15410" max="15410" width="8.5703125" style="114" bestFit="1" customWidth="1"/>
    <col min="15411" max="15411" width="10.85546875" style="114" bestFit="1" customWidth="1"/>
    <col min="15412" max="15412" width="15.7109375" style="114" bestFit="1" customWidth="1"/>
    <col min="15413" max="15413" width="20.140625" style="114" bestFit="1" customWidth="1"/>
    <col min="15414" max="15414" width="17.7109375" style="114" bestFit="1" customWidth="1"/>
    <col min="15415" max="15415" width="36.7109375" style="114" bestFit="1" customWidth="1"/>
    <col min="15416" max="15416" width="13.140625" style="114" bestFit="1" customWidth="1"/>
    <col min="15417" max="15616" width="11.42578125" style="114"/>
    <col min="15617" max="15617" width="2.85546875" style="114" customWidth="1"/>
    <col min="15618" max="15618" width="42.42578125" style="114" bestFit="1" customWidth="1"/>
    <col min="15619" max="15619" width="30.28515625" style="114" bestFit="1" customWidth="1"/>
    <col min="15620" max="15620" width="15.5703125" style="114" bestFit="1" customWidth="1"/>
    <col min="15621" max="15621" width="35.140625" style="114" bestFit="1" customWidth="1"/>
    <col min="15622" max="15622" width="31.85546875" style="114" bestFit="1" customWidth="1"/>
    <col min="15623" max="15623" width="25.28515625" style="114" bestFit="1" customWidth="1"/>
    <col min="15624" max="15624" width="59" style="114" bestFit="1" customWidth="1"/>
    <col min="15625" max="15625" width="22.85546875" style="114" bestFit="1" customWidth="1"/>
    <col min="15626" max="15626" width="37.5703125" style="114" bestFit="1" customWidth="1"/>
    <col min="15627" max="15627" width="103.140625" style="114" bestFit="1" customWidth="1"/>
    <col min="15628" max="15628" width="42.42578125" style="114" bestFit="1" customWidth="1"/>
    <col min="15629" max="15629" width="82" style="114" bestFit="1" customWidth="1"/>
    <col min="15630" max="15630" width="103.140625" style="114" bestFit="1" customWidth="1"/>
    <col min="15631" max="15631" width="51.140625" style="114" bestFit="1" customWidth="1"/>
    <col min="15632" max="15632" width="13.42578125" style="114" bestFit="1" customWidth="1"/>
    <col min="15633" max="15633" width="14.85546875" style="114" bestFit="1" customWidth="1"/>
    <col min="15634" max="15635" width="8.5703125" style="114" bestFit="1" customWidth="1"/>
    <col min="15636" max="15636" width="13.28515625" style="114" bestFit="1" customWidth="1"/>
    <col min="15637" max="15637" width="14.7109375" style="114" bestFit="1" customWidth="1"/>
    <col min="15638" max="15638" width="8.5703125" style="114" bestFit="1" customWidth="1"/>
    <col min="15639" max="15639" width="10.85546875" style="114" bestFit="1" customWidth="1"/>
    <col min="15640" max="15640" width="15.7109375" style="114" bestFit="1" customWidth="1"/>
    <col min="15641" max="15641" width="20.140625" style="114" bestFit="1" customWidth="1"/>
    <col min="15642" max="15642" width="17.7109375" style="114" bestFit="1" customWidth="1"/>
    <col min="15643" max="15643" width="36.7109375" style="114" bestFit="1" customWidth="1"/>
    <col min="15644" max="15644" width="13.28515625" style="114" bestFit="1" customWidth="1"/>
    <col min="15645" max="15645" width="67.7109375" style="114" bestFit="1" customWidth="1"/>
    <col min="15646" max="15646" width="13.7109375" style="114" bestFit="1" customWidth="1"/>
    <col min="15647" max="15647" width="15" style="114" bestFit="1" customWidth="1"/>
    <col min="15648" max="15649" width="8.5703125" style="114" bestFit="1" customWidth="1"/>
    <col min="15650" max="15650" width="13.28515625" style="114" bestFit="1" customWidth="1"/>
    <col min="15651" max="15651" width="15" style="114" bestFit="1" customWidth="1"/>
    <col min="15652" max="15652" width="8.5703125" style="114" bestFit="1" customWidth="1"/>
    <col min="15653" max="15653" width="10.85546875" style="114" bestFit="1" customWidth="1"/>
    <col min="15654" max="15654" width="15.7109375" style="114" bestFit="1" customWidth="1"/>
    <col min="15655" max="15655" width="20.140625" style="114" bestFit="1" customWidth="1"/>
    <col min="15656" max="15656" width="17.7109375" style="114" bestFit="1" customWidth="1"/>
    <col min="15657" max="15657" width="36.7109375" style="114" bestFit="1" customWidth="1"/>
    <col min="15658" max="15658" width="13.140625" style="114" bestFit="1" customWidth="1"/>
    <col min="15659" max="15659" width="70.140625" style="114" bestFit="1" customWidth="1"/>
    <col min="15660" max="15661" width="15" style="114" bestFit="1" customWidth="1"/>
    <col min="15662" max="15663" width="8.5703125" style="114" bestFit="1" customWidth="1"/>
    <col min="15664" max="15664" width="13.28515625" style="114" bestFit="1" customWidth="1"/>
    <col min="15665" max="15665" width="15" style="114" bestFit="1" customWidth="1"/>
    <col min="15666" max="15666" width="8.5703125" style="114" bestFit="1" customWidth="1"/>
    <col min="15667" max="15667" width="10.85546875" style="114" bestFit="1" customWidth="1"/>
    <col min="15668" max="15668" width="15.7109375" style="114" bestFit="1" customWidth="1"/>
    <col min="15669" max="15669" width="20.140625" style="114" bestFit="1" customWidth="1"/>
    <col min="15670" max="15670" width="17.7109375" style="114" bestFit="1" customWidth="1"/>
    <col min="15671" max="15671" width="36.7109375" style="114" bestFit="1" customWidth="1"/>
    <col min="15672" max="15672" width="13.140625" style="114" bestFit="1" customWidth="1"/>
    <col min="15673" max="15872" width="11.42578125" style="114"/>
    <col min="15873" max="15873" width="2.85546875" style="114" customWidth="1"/>
    <col min="15874" max="15874" width="42.42578125" style="114" bestFit="1" customWidth="1"/>
    <col min="15875" max="15875" width="30.28515625" style="114" bestFit="1" customWidth="1"/>
    <col min="15876" max="15876" width="15.5703125" style="114" bestFit="1" customWidth="1"/>
    <col min="15877" max="15877" width="35.140625" style="114" bestFit="1" customWidth="1"/>
    <col min="15878" max="15878" width="31.85546875" style="114" bestFit="1" customWidth="1"/>
    <col min="15879" max="15879" width="25.28515625" style="114" bestFit="1" customWidth="1"/>
    <col min="15880" max="15880" width="59" style="114" bestFit="1" customWidth="1"/>
    <col min="15881" max="15881" width="22.85546875" style="114" bestFit="1" customWidth="1"/>
    <col min="15882" max="15882" width="37.5703125" style="114" bestFit="1" customWidth="1"/>
    <col min="15883" max="15883" width="103.140625" style="114" bestFit="1" customWidth="1"/>
    <col min="15884" max="15884" width="42.42578125" style="114" bestFit="1" customWidth="1"/>
    <col min="15885" max="15885" width="82" style="114" bestFit="1" customWidth="1"/>
    <col min="15886" max="15886" width="103.140625" style="114" bestFit="1" customWidth="1"/>
    <col min="15887" max="15887" width="51.140625" style="114" bestFit="1" customWidth="1"/>
    <col min="15888" max="15888" width="13.42578125" style="114" bestFit="1" customWidth="1"/>
    <col min="15889" max="15889" width="14.85546875" style="114" bestFit="1" customWidth="1"/>
    <col min="15890" max="15891" width="8.5703125" style="114" bestFit="1" customWidth="1"/>
    <col min="15892" max="15892" width="13.28515625" style="114" bestFit="1" customWidth="1"/>
    <col min="15893" max="15893" width="14.7109375" style="114" bestFit="1" customWidth="1"/>
    <col min="15894" max="15894" width="8.5703125" style="114" bestFit="1" customWidth="1"/>
    <col min="15895" max="15895" width="10.85546875" style="114" bestFit="1" customWidth="1"/>
    <col min="15896" max="15896" width="15.7109375" style="114" bestFit="1" customWidth="1"/>
    <col min="15897" max="15897" width="20.140625" style="114" bestFit="1" customWidth="1"/>
    <col min="15898" max="15898" width="17.7109375" style="114" bestFit="1" customWidth="1"/>
    <col min="15899" max="15899" width="36.7109375" style="114" bestFit="1" customWidth="1"/>
    <col min="15900" max="15900" width="13.28515625" style="114" bestFit="1" customWidth="1"/>
    <col min="15901" max="15901" width="67.7109375" style="114" bestFit="1" customWidth="1"/>
    <col min="15902" max="15902" width="13.7109375" style="114" bestFit="1" customWidth="1"/>
    <col min="15903" max="15903" width="15" style="114" bestFit="1" customWidth="1"/>
    <col min="15904" max="15905" width="8.5703125" style="114" bestFit="1" customWidth="1"/>
    <col min="15906" max="15906" width="13.28515625" style="114" bestFit="1" customWidth="1"/>
    <col min="15907" max="15907" width="15" style="114" bestFit="1" customWidth="1"/>
    <col min="15908" max="15908" width="8.5703125" style="114" bestFit="1" customWidth="1"/>
    <col min="15909" max="15909" width="10.85546875" style="114" bestFit="1" customWidth="1"/>
    <col min="15910" max="15910" width="15.7109375" style="114" bestFit="1" customWidth="1"/>
    <col min="15911" max="15911" width="20.140625" style="114" bestFit="1" customWidth="1"/>
    <col min="15912" max="15912" width="17.7109375" style="114" bestFit="1" customWidth="1"/>
    <col min="15913" max="15913" width="36.7109375" style="114" bestFit="1" customWidth="1"/>
    <col min="15914" max="15914" width="13.140625" style="114" bestFit="1" customWidth="1"/>
    <col min="15915" max="15915" width="70.140625" style="114" bestFit="1" customWidth="1"/>
    <col min="15916" max="15917" width="15" style="114" bestFit="1" customWidth="1"/>
    <col min="15918" max="15919" width="8.5703125" style="114" bestFit="1" customWidth="1"/>
    <col min="15920" max="15920" width="13.28515625" style="114" bestFit="1" customWidth="1"/>
    <col min="15921" max="15921" width="15" style="114" bestFit="1" customWidth="1"/>
    <col min="15922" max="15922" width="8.5703125" style="114" bestFit="1" customWidth="1"/>
    <col min="15923" max="15923" width="10.85546875" style="114" bestFit="1" customWidth="1"/>
    <col min="15924" max="15924" width="15.7109375" style="114" bestFit="1" customWidth="1"/>
    <col min="15925" max="15925" width="20.140625" style="114" bestFit="1" customWidth="1"/>
    <col min="15926" max="15926" width="17.7109375" style="114" bestFit="1" customWidth="1"/>
    <col min="15927" max="15927" width="36.7109375" style="114" bestFit="1" customWidth="1"/>
    <col min="15928" max="15928" width="13.140625" style="114" bestFit="1" customWidth="1"/>
    <col min="15929" max="16128" width="11.42578125" style="114"/>
    <col min="16129" max="16129" width="2.85546875" style="114" customWidth="1"/>
    <col min="16130" max="16130" width="42.42578125" style="114" bestFit="1" customWidth="1"/>
    <col min="16131" max="16131" width="30.28515625" style="114" bestFit="1" customWidth="1"/>
    <col min="16132" max="16132" width="15.5703125" style="114" bestFit="1" customWidth="1"/>
    <col min="16133" max="16133" width="35.140625" style="114" bestFit="1" customWidth="1"/>
    <col min="16134" max="16134" width="31.85546875" style="114" bestFit="1" customWidth="1"/>
    <col min="16135" max="16135" width="25.28515625" style="114" bestFit="1" customWidth="1"/>
    <col min="16136" max="16136" width="59" style="114" bestFit="1" customWidth="1"/>
    <col min="16137" max="16137" width="22.85546875" style="114" bestFit="1" customWidth="1"/>
    <col min="16138" max="16138" width="37.5703125" style="114" bestFit="1" customWidth="1"/>
    <col min="16139" max="16139" width="103.140625" style="114" bestFit="1" customWidth="1"/>
    <col min="16140" max="16140" width="42.42578125" style="114" bestFit="1" customWidth="1"/>
    <col min="16141" max="16141" width="82" style="114" bestFit="1" customWidth="1"/>
    <col min="16142" max="16142" width="103.140625" style="114" bestFit="1" customWidth="1"/>
    <col min="16143" max="16143" width="51.140625" style="114" bestFit="1" customWidth="1"/>
    <col min="16144" max="16144" width="13.42578125" style="114" bestFit="1" customWidth="1"/>
    <col min="16145" max="16145" width="14.85546875" style="114" bestFit="1" customWidth="1"/>
    <col min="16146" max="16147" width="8.5703125" style="114" bestFit="1" customWidth="1"/>
    <col min="16148" max="16148" width="13.28515625" style="114" bestFit="1" customWidth="1"/>
    <col min="16149" max="16149" width="14.7109375" style="114" bestFit="1" customWidth="1"/>
    <col min="16150" max="16150" width="8.5703125" style="114" bestFit="1" customWidth="1"/>
    <col min="16151" max="16151" width="10.85546875" style="114" bestFit="1" customWidth="1"/>
    <col min="16152" max="16152" width="15.7109375" style="114" bestFit="1" customWidth="1"/>
    <col min="16153" max="16153" width="20.140625" style="114" bestFit="1" customWidth="1"/>
    <col min="16154" max="16154" width="17.7109375" style="114" bestFit="1" customWidth="1"/>
    <col min="16155" max="16155" width="36.7109375" style="114" bestFit="1" customWidth="1"/>
    <col min="16156" max="16156" width="13.28515625" style="114" bestFit="1" customWidth="1"/>
    <col min="16157" max="16157" width="67.7109375" style="114" bestFit="1" customWidth="1"/>
    <col min="16158" max="16158" width="13.7109375" style="114" bestFit="1" customWidth="1"/>
    <col min="16159" max="16159" width="15" style="114" bestFit="1" customWidth="1"/>
    <col min="16160" max="16161" width="8.5703125" style="114" bestFit="1" customWidth="1"/>
    <col min="16162" max="16162" width="13.28515625" style="114" bestFit="1" customWidth="1"/>
    <col min="16163" max="16163" width="15" style="114" bestFit="1" customWidth="1"/>
    <col min="16164" max="16164" width="8.5703125" style="114" bestFit="1" customWidth="1"/>
    <col min="16165" max="16165" width="10.85546875" style="114" bestFit="1" customWidth="1"/>
    <col min="16166" max="16166" width="15.7109375" style="114" bestFit="1" customWidth="1"/>
    <col min="16167" max="16167" width="20.140625" style="114" bestFit="1" customWidth="1"/>
    <col min="16168" max="16168" width="17.7109375" style="114" bestFit="1" customWidth="1"/>
    <col min="16169" max="16169" width="36.7109375" style="114" bestFit="1" customWidth="1"/>
    <col min="16170" max="16170" width="13.140625" style="114" bestFit="1" customWidth="1"/>
    <col min="16171" max="16171" width="70.140625" style="114" bestFit="1" customWidth="1"/>
    <col min="16172" max="16173" width="15" style="114" bestFit="1" customWidth="1"/>
    <col min="16174" max="16175" width="8.5703125" style="114" bestFit="1" customWidth="1"/>
    <col min="16176" max="16176" width="13.28515625" style="114" bestFit="1" customWidth="1"/>
    <col min="16177" max="16177" width="15" style="114" bestFit="1" customWidth="1"/>
    <col min="16178" max="16178" width="8.5703125" style="114" bestFit="1" customWidth="1"/>
    <col min="16179" max="16179" width="10.85546875" style="114" bestFit="1" customWidth="1"/>
    <col min="16180" max="16180" width="15.7109375" style="114" bestFit="1" customWidth="1"/>
    <col min="16181" max="16181" width="20.140625" style="114" bestFit="1" customWidth="1"/>
    <col min="16182" max="16182" width="17.7109375" style="114" bestFit="1" customWidth="1"/>
    <col min="16183" max="16183" width="36.7109375" style="114" bestFit="1" customWidth="1"/>
    <col min="16184" max="16184" width="13.140625" style="114" bestFit="1" customWidth="1"/>
    <col min="16185" max="16384" width="11.42578125" style="114"/>
  </cols>
  <sheetData>
    <row r="1" spans="1:190" ht="15" thickBot="1"/>
    <row r="2" spans="1:190" s="257" customFormat="1" ht="23.25" customHeight="1">
      <c r="B2" s="1181"/>
      <c r="C2" s="1182"/>
      <c r="D2" s="1182"/>
      <c r="E2" s="1182"/>
      <c r="F2" s="1183"/>
      <c r="G2" s="1190" t="s">
        <v>65</v>
      </c>
      <c r="H2" s="1191"/>
      <c r="I2" s="1191"/>
      <c r="J2" s="1191"/>
      <c r="K2" s="1191"/>
      <c r="L2" s="1191"/>
      <c r="M2" s="1191"/>
      <c r="N2" s="1192"/>
      <c r="O2" s="1196" t="s">
        <v>0</v>
      </c>
      <c r="P2" s="1197"/>
      <c r="Q2" s="1197"/>
      <c r="R2" s="1198"/>
      <c r="S2" s="1199"/>
      <c r="T2" s="1199"/>
      <c r="U2" s="1200"/>
    </row>
    <row r="3" spans="1:190" s="257" customFormat="1" ht="23.25" customHeight="1">
      <c r="B3" s="1184"/>
      <c r="C3" s="1185"/>
      <c r="D3" s="1185"/>
      <c r="E3" s="1185"/>
      <c r="F3" s="1186"/>
      <c r="G3" s="1193"/>
      <c r="H3" s="1194"/>
      <c r="I3" s="1194"/>
      <c r="J3" s="1194"/>
      <c r="K3" s="1194"/>
      <c r="L3" s="1194"/>
      <c r="M3" s="1194"/>
      <c r="N3" s="1195"/>
      <c r="O3" s="1205" t="s">
        <v>148</v>
      </c>
      <c r="P3" s="1206"/>
      <c r="Q3" s="1206"/>
      <c r="R3" s="1207"/>
      <c r="S3" s="1201"/>
      <c r="T3" s="1201"/>
      <c r="U3" s="1202"/>
    </row>
    <row r="4" spans="1:190" s="257" customFormat="1" ht="23.25" customHeight="1">
      <c r="B4" s="1184"/>
      <c r="C4" s="1185"/>
      <c r="D4" s="1185"/>
      <c r="E4" s="1185"/>
      <c r="F4" s="1186"/>
      <c r="G4" s="1208" t="s">
        <v>67</v>
      </c>
      <c r="H4" s="1209"/>
      <c r="I4" s="1209"/>
      <c r="J4" s="1209"/>
      <c r="K4" s="1209"/>
      <c r="L4" s="1209"/>
      <c r="M4" s="1209"/>
      <c r="N4" s="1210"/>
      <c r="O4" s="1205" t="s">
        <v>1</v>
      </c>
      <c r="P4" s="1206"/>
      <c r="Q4" s="1206"/>
      <c r="R4" s="1207"/>
      <c r="S4" s="1201"/>
      <c r="T4" s="1201"/>
      <c r="U4" s="1202"/>
    </row>
    <row r="5" spans="1:190" s="257" customFormat="1" ht="23.25" customHeight="1" thickBot="1">
      <c r="B5" s="1187"/>
      <c r="C5" s="1188"/>
      <c r="D5" s="1188"/>
      <c r="E5" s="1188"/>
      <c r="F5" s="1189"/>
      <c r="G5" s="1211"/>
      <c r="H5" s="1212"/>
      <c r="I5" s="1212"/>
      <c r="J5" s="1212"/>
      <c r="K5" s="1212"/>
      <c r="L5" s="1212"/>
      <c r="M5" s="1212"/>
      <c r="N5" s="1213"/>
      <c r="O5" s="1214" t="s">
        <v>149</v>
      </c>
      <c r="P5" s="1215"/>
      <c r="Q5" s="1215"/>
      <c r="R5" s="1216"/>
      <c r="S5" s="1203"/>
      <c r="T5" s="1203"/>
      <c r="U5" s="1204"/>
    </row>
    <row r="6" spans="1:190" ht="23.25" customHeight="1"/>
    <row r="7" spans="1:190" ht="15">
      <c r="B7" s="1217" t="s">
        <v>274</v>
      </c>
      <c r="C7" s="1217"/>
      <c r="D7" s="1217"/>
      <c r="E7" s="1217"/>
      <c r="F7" s="1217"/>
      <c r="G7" s="1217"/>
      <c r="H7" s="1217"/>
      <c r="I7" s="1217"/>
      <c r="J7" s="1217"/>
      <c r="K7" s="1217"/>
      <c r="L7" s="1217"/>
      <c r="M7" s="1217"/>
      <c r="N7" s="1217"/>
      <c r="O7" s="1217"/>
      <c r="P7" s="1217"/>
      <c r="Q7" s="1217"/>
      <c r="R7" s="1217"/>
      <c r="S7" s="1217"/>
      <c r="T7" s="1217"/>
      <c r="U7" s="1217"/>
      <c r="V7" s="259"/>
      <c r="W7" s="259"/>
      <c r="X7" s="259"/>
      <c r="Y7" s="259"/>
      <c r="Z7" s="259"/>
      <c r="AA7" s="259"/>
      <c r="AB7" s="260"/>
    </row>
    <row r="8" spans="1:190" ht="15">
      <c r="B8" s="1217" t="s">
        <v>3</v>
      </c>
      <c r="C8" s="1217"/>
      <c r="D8" s="1217"/>
      <c r="E8" s="1217"/>
      <c r="F8" s="1217"/>
      <c r="G8" s="1217"/>
      <c r="H8" s="1217"/>
      <c r="I8" s="1217"/>
      <c r="J8" s="1217"/>
      <c r="K8" s="1217"/>
      <c r="L8" s="1217"/>
      <c r="M8" s="1217"/>
      <c r="N8" s="1217"/>
      <c r="O8" s="1217"/>
      <c r="P8" s="1217"/>
      <c r="Q8" s="1217"/>
      <c r="R8" s="1217"/>
      <c r="S8" s="1217"/>
      <c r="T8" s="1217"/>
      <c r="U8" s="1217"/>
      <c r="V8" s="260"/>
      <c r="W8" s="260"/>
      <c r="X8" s="260"/>
      <c r="Y8" s="260"/>
      <c r="Z8" s="260"/>
      <c r="AA8" s="260"/>
      <c r="AB8" s="260"/>
    </row>
    <row r="9" spans="1:190" ht="15">
      <c r="B9" s="1217" t="s">
        <v>4</v>
      </c>
      <c r="C9" s="1217"/>
      <c r="D9" s="1217"/>
      <c r="E9" s="1217"/>
      <c r="F9" s="1217"/>
      <c r="G9" s="1217"/>
      <c r="H9" s="1217"/>
      <c r="I9" s="1217"/>
      <c r="J9" s="1217"/>
      <c r="K9" s="1217"/>
      <c r="L9" s="1217"/>
      <c r="M9" s="1217"/>
      <c r="N9" s="1217"/>
      <c r="O9" s="1217"/>
      <c r="P9" s="1217"/>
      <c r="Q9" s="1217"/>
      <c r="R9" s="1217"/>
      <c r="S9" s="1217"/>
      <c r="T9" s="1217"/>
      <c r="U9" s="1217"/>
      <c r="V9" s="259"/>
      <c r="W9" s="259"/>
      <c r="X9" s="259"/>
      <c r="Y9" s="259"/>
      <c r="Z9" s="259"/>
      <c r="AA9" s="259"/>
      <c r="AB9" s="260"/>
    </row>
    <row r="10" spans="1:190" ht="15.75" thickBot="1">
      <c r="B10" s="259"/>
      <c r="C10" s="261"/>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60"/>
    </row>
    <row r="11" spans="1:190" ht="15.75" thickBot="1">
      <c r="B11" s="1218" t="s">
        <v>5</v>
      </c>
      <c r="C11" s="1219"/>
      <c r="D11" s="1219"/>
      <c r="E11" s="1219"/>
      <c r="F11" s="1219"/>
      <c r="G11" s="1219"/>
      <c r="H11" s="1219"/>
      <c r="I11" s="1219"/>
      <c r="J11" s="1219"/>
      <c r="K11" s="1219"/>
      <c r="L11" s="1219"/>
      <c r="M11" s="1219"/>
      <c r="N11" s="1220"/>
      <c r="O11" s="1221" t="s">
        <v>6</v>
      </c>
      <c r="P11" s="1136" t="s">
        <v>7</v>
      </c>
      <c r="Q11" s="1138"/>
      <c r="R11" s="1138"/>
      <c r="S11" s="1138"/>
      <c r="T11" s="1138"/>
      <c r="U11" s="1138"/>
      <c r="V11" s="1138"/>
      <c r="W11" s="1138"/>
      <c r="X11" s="1138"/>
      <c r="Y11" s="1138"/>
      <c r="Z11" s="1138"/>
      <c r="AA11" s="1138"/>
      <c r="AB11" s="1139"/>
      <c r="AC11" s="1221" t="s">
        <v>8</v>
      </c>
      <c r="AD11" s="1136" t="s">
        <v>7</v>
      </c>
      <c r="AE11" s="1138"/>
      <c r="AF11" s="1138"/>
      <c r="AG11" s="1138"/>
      <c r="AH11" s="1138"/>
      <c r="AI11" s="1138"/>
      <c r="AJ11" s="1138"/>
      <c r="AK11" s="1138"/>
      <c r="AL11" s="1138"/>
      <c r="AM11" s="1138"/>
      <c r="AN11" s="1138"/>
      <c r="AO11" s="1138"/>
      <c r="AP11" s="1139"/>
      <c r="AQ11" s="1221" t="s">
        <v>9</v>
      </c>
      <c r="AR11" s="1136" t="s">
        <v>7</v>
      </c>
      <c r="AS11" s="1138"/>
      <c r="AT11" s="1138"/>
      <c r="AU11" s="1138"/>
      <c r="AV11" s="1138"/>
      <c r="AW11" s="1138"/>
      <c r="AX11" s="1138"/>
      <c r="AY11" s="1138"/>
      <c r="AZ11" s="1138"/>
      <c r="BA11" s="1138"/>
      <c r="BB11" s="1138"/>
      <c r="BC11" s="1138"/>
      <c r="BD11" s="1139"/>
    </row>
    <row r="12" spans="1:190" ht="15.75" thickBot="1">
      <c r="B12" s="1154" t="s">
        <v>10</v>
      </c>
      <c r="C12" s="1142" t="s">
        <v>11</v>
      </c>
      <c r="D12" s="1156" t="s">
        <v>12</v>
      </c>
      <c r="E12" s="1140" t="s">
        <v>13</v>
      </c>
      <c r="F12" s="1140" t="s">
        <v>14</v>
      </c>
      <c r="G12" s="1142" t="s">
        <v>15</v>
      </c>
      <c r="H12" s="1140" t="s">
        <v>16</v>
      </c>
      <c r="I12" s="1142" t="s">
        <v>17</v>
      </c>
      <c r="J12" s="1140" t="s">
        <v>18</v>
      </c>
      <c r="K12" s="1140" t="s">
        <v>19</v>
      </c>
      <c r="L12" s="1142" t="s">
        <v>20</v>
      </c>
      <c r="M12" s="1142" t="s">
        <v>21</v>
      </c>
      <c r="N12" s="1144" t="s">
        <v>22</v>
      </c>
      <c r="O12" s="1222"/>
      <c r="P12" s="1146" t="s">
        <v>23</v>
      </c>
      <c r="Q12" s="1160"/>
      <c r="R12" s="1146" t="s">
        <v>24</v>
      </c>
      <c r="S12" s="1148"/>
      <c r="T12" s="1148"/>
      <c r="U12" s="1148"/>
      <c r="V12" s="1148"/>
      <c r="W12" s="1148"/>
      <c r="X12" s="1148"/>
      <c r="Y12" s="1161" t="s">
        <v>25</v>
      </c>
      <c r="Z12" s="1142" t="s">
        <v>26</v>
      </c>
      <c r="AA12" s="1142" t="s">
        <v>27</v>
      </c>
      <c r="AB12" s="1158" t="s">
        <v>28</v>
      </c>
      <c r="AC12" s="1222"/>
      <c r="AD12" s="1146" t="s">
        <v>23</v>
      </c>
      <c r="AE12" s="1160"/>
      <c r="AF12" s="1146" t="s">
        <v>24</v>
      </c>
      <c r="AG12" s="1148"/>
      <c r="AH12" s="1148"/>
      <c r="AI12" s="1148"/>
      <c r="AJ12" s="1148"/>
      <c r="AK12" s="1148"/>
      <c r="AL12" s="1148"/>
      <c r="AM12" s="1161" t="s">
        <v>25</v>
      </c>
      <c r="AN12" s="1142" t="s">
        <v>26</v>
      </c>
      <c r="AO12" s="1142" t="s">
        <v>27</v>
      </c>
      <c r="AP12" s="1158" t="s">
        <v>28</v>
      </c>
      <c r="AQ12" s="1222"/>
      <c r="AR12" s="1146" t="s">
        <v>23</v>
      </c>
      <c r="AS12" s="1160"/>
      <c r="AT12" s="1146" t="s">
        <v>24</v>
      </c>
      <c r="AU12" s="1148"/>
      <c r="AV12" s="1148"/>
      <c r="AW12" s="1148"/>
      <c r="AX12" s="1148"/>
      <c r="AY12" s="1148"/>
      <c r="AZ12" s="1148"/>
      <c r="BA12" s="1161" t="s">
        <v>25</v>
      </c>
      <c r="BB12" s="1142" t="s">
        <v>26</v>
      </c>
      <c r="BC12" s="1142" t="s">
        <v>27</v>
      </c>
      <c r="BD12" s="1158" t="s">
        <v>28</v>
      </c>
    </row>
    <row r="13" spans="1:190" ht="93" thickBot="1">
      <c r="B13" s="1155"/>
      <c r="C13" s="1143"/>
      <c r="D13" s="1157"/>
      <c r="E13" s="1141"/>
      <c r="F13" s="1141"/>
      <c r="G13" s="1143"/>
      <c r="H13" s="1141"/>
      <c r="I13" s="1143"/>
      <c r="J13" s="1141"/>
      <c r="K13" s="1141"/>
      <c r="L13" s="1143"/>
      <c r="M13" s="1143"/>
      <c r="N13" s="1145"/>
      <c r="O13" s="1223"/>
      <c r="P13" s="373" t="s">
        <v>29</v>
      </c>
      <c r="Q13" s="374" t="s">
        <v>30</v>
      </c>
      <c r="R13" s="373" t="s">
        <v>31</v>
      </c>
      <c r="S13" s="129" t="s">
        <v>32</v>
      </c>
      <c r="T13" s="129" t="s">
        <v>33</v>
      </c>
      <c r="U13" s="129" t="s">
        <v>34</v>
      </c>
      <c r="V13" s="129" t="s">
        <v>35</v>
      </c>
      <c r="W13" s="129" t="s">
        <v>36</v>
      </c>
      <c r="X13" s="129" t="s">
        <v>37</v>
      </c>
      <c r="Y13" s="1162"/>
      <c r="Z13" s="1143"/>
      <c r="AA13" s="1143"/>
      <c r="AB13" s="1159"/>
      <c r="AC13" s="1223"/>
      <c r="AD13" s="373" t="s">
        <v>29</v>
      </c>
      <c r="AE13" s="374" t="s">
        <v>30</v>
      </c>
      <c r="AF13" s="373" t="s">
        <v>31</v>
      </c>
      <c r="AG13" s="129" t="s">
        <v>32</v>
      </c>
      <c r="AH13" s="129" t="s">
        <v>33</v>
      </c>
      <c r="AI13" s="129" t="s">
        <v>34</v>
      </c>
      <c r="AJ13" s="129" t="s">
        <v>35</v>
      </c>
      <c r="AK13" s="129" t="s">
        <v>36</v>
      </c>
      <c r="AL13" s="129" t="s">
        <v>37</v>
      </c>
      <c r="AM13" s="1162"/>
      <c r="AN13" s="1143"/>
      <c r="AO13" s="1143"/>
      <c r="AP13" s="1159"/>
      <c r="AQ13" s="1223"/>
      <c r="AR13" s="373" t="s">
        <v>29</v>
      </c>
      <c r="AS13" s="374" t="s">
        <v>30</v>
      </c>
      <c r="AT13" s="373" t="s">
        <v>31</v>
      </c>
      <c r="AU13" s="129" t="s">
        <v>32</v>
      </c>
      <c r="AV13" s="129" t="s">
        <v>33</v>
      </c>
      <c r="AW13" s="129" t="s">
        <v>34</v>
      </c>
      <c r="AX13" s="129" t="s">
        <v>35</v>
      </c>
      <c r="AY13" s="129" t="s">
        <v>36</v>
      </c>
      <c r="AZ13" s="129" t="s">
        <v>37</v>
      </c>
      <c r="BA13" s="1162"/>
      <c r="BB13" s="1143"/>
      <c r="BC13" s="1143"/>
      <c r="BD13" s="1159"/>
    </row>
    <row r="14" spans="1:190" s="258" customFormat="1" ht="57">
      <c r="A14" s="116"/>
      <c r="B14" s="375" t="s">
        <v>275</v>
      </c>
      <c r="C14" s="400">
        <v>33</v>
      </c>
      <c r="D14" s="273" t="s">
        <v>34</v>
      </c>
      <c r="E14" s="273">
        <v>3301</v>
      </c>
      <c r="F14" s="273" t="s">
        <v>276</v>
      </c>
      <c r="G14" s="376">
        <v>2024730010088</v>
      </c>
      <c r="H14" s="376" t="s">
        <v>277</v>
      </c>
      <c r="I14" s="376">
        <v>330100300</v>
      </c>
      <c r="J14" s="376" t="s">
        <v>278</v>
      </c>
      <c r="K14" s="376" t="s">
        <v>279</v>
      </c>
      <c r="L14" s="376" t="s">
        <v>280</v>
      </c>
      <c r="M14" s="376" t="s">
        <v>228</v>
      </c>
      <c r="N14" s="377" t="s">
        <v>281</v>
      </c>
      <c r="O14" s="271">
        <v>340000000</v>
      </c>
      <c r="P14" s="277">
        <v>340000000</v>
      </c>
      <c r="Q14" s="378"/>
      <c r="R14" s="379"/>
      <c r="S14" s="379"/>
      <c r="T14" s="379"/>
      <c r="U14" s="379"/>
      <c r="V14" s="379"/>
      <c r="W14" s="379"/>
      <c r="X14" s="379"/>
      <c r="Y14" s="379"/>
      <c r="Z14" s="379"/>
      <c r="AA14" s="379"/>
      <c r="AB14" s="379"/>
      <c r="AC14" s="405">
        <v>0</v>
      </c>
      <c r="AD14" s="277"/>
      <c r="AE14" s="277"/>
      <c r="AF14" s="277"/>
      <c r="AG14" s="277"/>
      <c r="AH14" s="277"/>
      <c r="AI14" s="277"/>
      <c r="AJ14" s="277"/>
      <c r="AK14" s="277"/>
      <c r="AL14" s="277"/>
      <c r="AM14" s="277"/>
      <c r="AN14" s="277"/>
      <c r="AO14" s="277"/>
      <c r="AP14" s="277"/>
      <c r="AQ14" s="277">
        <v>0</v>
      </c>
      <c r="AR14" s="277"/>
      <c r="AS14" s="277"/>
      <c r="AT14" s="277"/>
      <c r="AU14" s="277"/>
      <c r="AV14" s="277"/>
      <c r="AW14" s="277"/>
      <c r="AX14" s="277"/>
      <c r="AY14" s="277"/>
      <c r="AZ14" s="277"/>
      <c r="BA14" s="277"/>
      <c r="BB14" s="277"/>
      <c r="BC14" s="277"/>
      <c r="BD14" s="406"/>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c r="DS14" s="255"/>
      <c r="DT14" s="255"/>
      <c r="DU14" s="255"/>
      <c r="DV14" s="255"/>
      <c r="DW14" s="255"/>
      <c r="DX14" s="255"/>
      <c r="DY14" s="255"/>
      <c r="DZ14" s="255"/>
      <c r="EA14" s="255"/>
      <c r="EB14" s="255"/>
      <c r="EC14" s="255"/>
      <c r="ED14" s="255"/>
      <c r="EE14" s="255"/>
      <c r="EF14" s="255"/>
      <c r="EG14" s="255"/>
      <c r="EH14" s="255"/>
      <c r="EI14" s="255"/>
      <c r="EJ14" s="255"/>
      <c r="EK14" s="255"/>
      <c r="EL14" s="255"/>
      <c r="EM14" s="255"/>
      <c r="EN14" s="255"/>
      <c r="EO14" s="255"/>
      <c r="EP14" s="255"/>
      <c r="EQ14" s="255"/>
      <c r="ER14" s="255"/>
      <c r="ES14" s="255"/>
      <c r="ET14" s="255"/>
      <c r="EU14" s="255"/>
      <c r="EV14" s="255"/>
      <c r="EW14" s="255"/>
      <c r="EX14" s="255"/>
      <c r="EY14" s="255"/>
      <c r="EZ14" s="255"/>
      <c r="FA14" s="255"/>
      <c r="FB14" s="255"/>
      <c r="FC14" s="255"/>
      <c r="FD14" s="255"/>
      <c r="FE14" s="255"/>
      <c r="FF14" s="255"/>
      <c r="FG14" s="255"/>
      <c r="FH14" s="255"/>
      <c r="FI14" s="255"/>
      <c r="FJ14" s="255"/>
      <c r="FK14" s="255"/>
      <c r="FL14" s="255"/>
      <c r="FM14" s="255"/>
      <c r="FN14" s="255"/>
      <c r="FO14" s="255"/>
      <c r="FP14" s="255"/>
      <c r="FQ14" s="255"/>
      <c r="FR14" s="255"/>
      <c r="FS14" s="255"/>
      <c r="FT14" s="255"/>
      <c r="FU14" s="255"/>
      <c r="FV14" s="255"/>
      <c r="FW14" s="255"/>
      <c r="FX14" s="255"/>
      <c r="FY14" s="255"/>
      <c r="FZ14" s="255"/>
      <c r="GA14" s="255"/>
      <c r="GB14" s="255"/>
      <c r="GC14" s="255"/>
      <c r="GD14" s="255"/>
      <c r="GE14" s="255"/>
      <c r="GF14" s="255"/>
      <c r="GG14" s="255"/>
      <c r="GH14" s="255"/>
    </row>
    <row r="15" spans="1:190" s="258" customFormat="1" ht="213.75">
      <c r="A15" s="116"/>
      <c r="B15" s="383" t="s">
        <v>275</v>
      </c>
      <c r="C15" s="401">
        <v>33</v>
      </c>
      <c r="D15" s="289" t="s">
        <v>34</v>
      </c>
      <c r="E15" s="289">
        <v>3301</v>
      </c>
      <c r="F15" s="289" t="s">
        <v>276</v>
      </c>
      <c r="G15" s="150">
        <v>2024730010088</v>
      </c>
      <c r="H15" s="150" t="s">
        <v>277</v>
      </c>
      <c r="I15" s="150">
        <v>330112700</v>
      </c>
      <c r="J15" s="150" t="s">
        <v>282</v>
      </c>
      <c r="K15" s="150" t="s">
        <v>283</v>
      </c>
      <c r="L15" s="150" t="s">
        <v>284</v>
      </c>
      <c r="M15" s="150" t="s">
        <v>47</v>
      </c>
      <c r="N15" s="149" t="s">
        <v>283</v>
      </c>
      <c r="O15" s="285">
        <v>526646002</v>
      </c>
      <c r="P15" s="292">
        <v>376135000</v>
      </c>
      <c r="Q15" s="385"/>
      <c r="R15" s="384"/>
      <c r="S15" s="384"/>
      <c r="T15" s="384"/>
      <c r="U15" s="384"/>
      <c r="V15" s="384"/>
      <c r="W15" s="384"/>
      <c r="X15" s="384">
        <v>135511002</v>
      </c>
      <c r="Y15" s="384"/>
      <c r="Z15" s="384"/>
      <c r="AA15" s="384"/>
      <c r="AB15" s="384">
        <v>15000000</v>
      </c>
      <c r="AC15" s="380">
        <v>486825228</v>
      </c>
      <c r="AD15" s="292">
        <v>376135000</v>
      </c>
      <c r="AE15" s="292"/>
      <c r="AF15" s="292"/>
      <c r="AG15" s="292"/>
      <c r="AH15" s="292"/>
      <c r="AI15" s="292"/>
      <c r="AJ15" s="292"/>
      <c r="AK15" s="292"/>
      <c r="AL15" s="292">
        <v>95865000</v>
      </c>
      <c r="AM15" s="292"/>
      <c r="AN15" s="292"/>
      <c r="AO15" s="292"/>
      <c r="AP15" s="292">
        <v>14825228</v>
      </c>
      <c r="AQ15" s="292">
        <v>197158110</v>
      </c>
      <c r="AR15" s="292">
        <v>197158110</v>
      </c>
      <c r="AS15" s="292"/>
      <c r="AT15" s="292"/>
      <c r="AU15" s="292"/>
      <c r="AV15" s="292"/>
      <c r="AW15" s="292"/>
      <c r="AX15" s="292"/>
      <c r="AY15" s="292"/>
      <c r="AZ15" s="292"/>
      <c r="BA15" s="292"/>
      <c r="BB15" s="292"/>
      <c r="BC15" s="292"/>
      <c r="BD15" s="407"/>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5"/>
      <c r="FE15" s="255"/>
      <c r="FF15" s="255"/>
      <c r="FG15" s="255"/>
      <c r="FH15" s="255"/>
      <c r="FI15" s="255"/>
      <c r="FJ15" s="255"/>
      <c r="FK15" s="255"/>
      <c r="FL15" s="255"/>
      <c r="FM15" s="255"/>
      <c r="FN15" s="255"/>
      <c r="FO15" s="255"/>
      <c r="FP15" s="255"/>
      <c r="FQ15" s="255"/>
      <c r="FR15" s="255"/>
      <c r="FS15" s="255"/>
      <c r="FT15" s="255"/>
      <c r="FU15" s="255"/>
      <c r="FV15" s="255"/>
      <c r="FW15" s="255"/>
      <c r="FX15" s="255"/>
      <c r="FY15" s="255"/>
      <c r="FZ15" s="255"/>
      <c r="GA15" s="255"/>
      <c r="GB15" s="255"/>
      <c r="GC15" s="255"/>
      <c r="GD15" s="255"/>
      <c r="GE15" s="255"/>
      <c r="GF15" s="255"/>
      <c r="GG15" s="255"/>
      <c r="GH15" s="255"/>
    </row>
    <row r="16" spans="1:190" s="258" customFormat="1" ht="213.75">
      <c r="A16" s="116"/>
      <c r="B16" s="383" t="s">
        <v>275</v>
      </c>
      <c r="C16" s="401">
        <v>33</v>
      </c>
      <c r="D16" s="289" t="s">
        <v>34</v>
      </c>
      <c r="E16" s="289">
        <v>3301</v>
      </c>
      <c r="F16" s="289" t="s">
        <v>276</v>
      </c>
      <c r="G16" s="150">
        <v>2024730010088</v>
      </c>
      <c r="H16" s="150" t="s">
        <v>277</v>
      </c>
      <c r="I16" s="150">
        <v>330112700</v>
      </c>
      <c r="J16" s="150" t="s">
        <v>282</v>
      </c>
      <c r="K16" s="150" t="s">
        <v>283</v>
      </c>
      <c r="L16" s="150" t="s">
        <v>285</v>
      </c>
      <c r="M16" s="150" t="s">
        <v>47</v>
      </c>
      <c r="N16" s="149" t="s">
        <v>283</v>
      </c>
      <c r="O16" s="285">
        <v>141563998</v>
      </c>
      <c r="P16" s="292">
        <v>110950000</v>
      </c>
      <c r="Q16" s="385"/>
      <c r="R16" s="384"/>
      <c r="S16" s="384"/>
      <c r="T16" s="384"/>
      <c r="U16" s="384"/>
      <c r="V16" s="384"/>
      <c r="W16" s="384"/>
      <c r="X16" s="384">
        <v>30613998</v>
      </c>
      <c r="Y16" s="384"/>
      <c r="Z16" s="384"/>
      <c r="AA16" s="384"/>
      <c r="AB16" s="384"/>
      <c r="AC16" s="380">
        <v>138696642</v>
      </c>
      <c r="AD16" s="292">
        <v>110950000</v>
      </c>
      <c r="AE16" s="292"/>
      <c r="AF16" s="292"/>
      <c r="AG16" s="292"/>
      <c r="AH16" s="292"/>
      <c r="AI16" s="292"/>
      <c r="AJ16" s="292"/>
      <c r="AK16" s="292"/>
      <c r="AL16" s="292">
        <v>27746642</v>
      </c>
      <c r="AM16" s="292"/>
      <c r="AN16" s="292"/>
      <c r="AO16" s="292"/>
      <c r="AP16" s="292"/>
      <c r="AQ16" s="292">
        <v>140456642</v>
      </c>
      <c r="AR16" s="292">
        <v>112710000</v>
      </c>
      <c r="AS16" s="292"/>
      <c r="AT16" s="292"/>
      <c r="AU16" s="292"/>
      <c r="AV16" s="292"/>
      <c r="AW16" s="292"/>
      <c r="AX16" s="292"/>
      <c r="AY16" s="292"/>
      <c r="AZ16" s="292">
        <v>27746642</v>
      </c>
      <c r="BA16" s="292"/>
      <c r="BB16" s="292"/>
      <c r="BC16" s="292"/>
      <c r="BD16" s="407"/>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c r="DS16" s="255"/>
      <c r="DT16" s="255"/>
      <c r="DU16" s="255"/>
      <c r="DV16" s="255"/>
      <c r="DW16" s="255"/>
      <c r="DX16" s="255"/>
      <c r="DY16" s="255"/>
      <c r="DZ16" s="255"/>
      <c r="EA16" s="255"/>
      <c r="EB16" s="255"/>
      <c r="EC16" s="255"/>
      <c r="ED16" s="255"/>
      <c r="EE16" s="255"/>
      <c r="EF16" s="255"/>
      <c r="EG16" s="255"/>
      <c r="EH16" s="255"/>
      <c r="EI16" s="255"/>
      <c r="EJ16" s="255"/>
      <c r="EK16" s="255"/>
      <c r="EL16" s="255"/>
      <c r="EM16" s="255"/>
      <c r="EN16" s="255"/>
      <c r="EO16" s="255"/>
      <c r="EP16" s="255"/>
      <c r="EQ16" s="255"/>
      <c r="ER16" s="255"/>
      <c r="ES16" s="255"/>
      <c r="ET16" s="255"/>
      <c r="EU16" s="255"/>
      <c r="EV16" s="255"/>
      <c r="EW16" s="255"/>
      <c r="EX16" s="255"/>
      <c r="EY16" s="255"/>
      <c r="EZ16" s="255"/>
      <c r="FA16" s="255"/>
      <c r="FB16" s="255"/>
      <c r="FC16" s="255"/>
      <c r="FD16" s="255"/>
      <c r="FE16" s="255"/>
      <c r="FF16" s="255"/>
      <c r="FG16" s="255"/>
      <c r="FH16" s="255"/>
      <c r="FI16" s="255"/>
      <c r="FJ16" s="255"/>
      <c r="FK16" s="255"/>
      <c r="FL16" s="255"/>
      <c r="FM16" s="255"/>
      <c r="FN16" s="255"/>
      <c r="FO16" s="255"/>
      <c r="FP16" s="255"/>
      <c r="FQ16" s="255"/>
      <c r="FR16" s="255"/>
      <c r="FS16" s="255"/>
      <c r="FT16" s="255"/>
      <c r="FU16" s="255"/>
      <c r="FV16" s="255"/>
      <c r="FW16" s="255"/>
      <c r="FX16" s="255"/>
      <c r="FY16" s="255"/>
      <c r="FZ16" s="255"/>
      <c r="GA16" s="255"/>
      <c r="GB16" s="255"/>
      <c r="GC16" s="255"/>
      <c r="GD16" s="255"/>
      <c r="GE16" s="255"/>
      <c r="GF16" s="255"/>
      <c r="GG16" s="255"/>
      <c r="GH16" s="255"/>
    </row>
    <row r="17" spans="1:190" s="258" customFormat="1" ht="213.75">
      <c r="A17" s="116"/>
      <c r="B17" s="383" t="s">
        <v>275</v>
      </c>
      <c r="C17" s="401">
        <v>33</v>
      </c>
      <c r="D17" s="289" t="s">
        <v>34</v>
      </c>
      <c r="E17" s="289">
        <v>3301</v>
      </c>
      <c r="F17" s="289" t="s">
        <v>276</v>
      </c>
      <c r="G17" s="150">
        <v>2024730010088</v>
      </c>
      <c r="H17" s="150" t="s">
        <v>277</v>
      </c>
      <c r="I17" s="150">
        <v>330112700</v>
      </c>
      <c r="J17" s="150" t="s">
        <v>282</v>
      </c>
      <c r="K17" s="150" t="s">
        <v>283</v>
      </c>
      <c r="L17" s="150" t="s">
        <v>286</v>
      </c>
      <c r="M17" s="150" t="s">
        <v>47</v>
      </c>
      <c r="N17" s="149" t="s">
        <v>283</v>
      </c>
      <c r="O17" s="285">
        <v>65688000</v>
      </c>
      <c r="P17" s="292">
        <v>51488000</v>
      </c>
      <c r="Q17" s="385"/>
      <c r="R17" s="384"/>
      <c r="S17" s="384"/>
      <c r="T17" s="384"/>
      <c r="U17" s="292"/>
      <c r="V17" s="384"/>
      <c r="W17" s="384"/>
      <c r="X17" s="384">
        <v>14200000</v>
      </c>
      <c r="Y17" s="384"/>
      <c r="Z17" s="384"/>
      <c r="AA17" s="384"/>
      <c r="AB17" s="384"/>
      <c r="AC17" s="380">
        <v>65688000</v>
      </c>
      <c r="AD17" s="292">
        <v>51488000</v>
      </c>
      <c r="AE17" s="292"/>
      <c r="AF17" s="292"/>
      <c r="AG17" s="292"/>
      <c r="AH17" s="292"/>
      <c r="AI17" s="292"/>
      <c r="AJ17" s="292"/>
      <c r="AK17" s="292"/>
      <c r="AL17" s="292">
        <v>14200000</v>
      </c>
      <c r="AM17" s="292"/>
      <c r="AN17" s="292"/>
      <c r="AO17" s="292"/>
      <c r="AP17" s="292"/>
      <c r="AQ17" s="292">
        <v>29540560</v>
      </c>
      <c r="AR17" s="292">
        <v>18073720</v>
      </c>
      <c r="AS17" s="292"/>
      <c r="AT17" s="292"/>
      <c r="AU17" s="292"/>
      <c r="AV17" s="292"/>
      <c r="AW17" s="292"/>
      <c r="AX17" s="292"/>
      <c r="AY17" s="292"/>
      <c r="AZ17" s="292">
        <v>11466840</v>
      </c>
      <c r="BA17" s="292"/>
      <c r="BB17" s="292"/>
      <c r="BC17" s="292"/>
      <c r="BD17" s="407"/>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5"/>
      <c r="CW17" s="255"/>
      <c r="CX17" s="255"/>
      <c r="CY17" s="255"/>
      <c r="CZ17" s="255"/>
      <c r="DA17" s="255"/>
      <c r="DB17" s="255"/>
      <c r="DC17" s="255"/>
      <c r="DD17" s="255"/>
      <c r="DE17" s="255"/>
      <c r="DF17" s="255"/>
      <c r="DG17" s="255"/>
      <c r="DH17" s="255"/>
      <c r="DI17" s="255"/>
      <c r="DJ17" s="255"/>
      <c r="DK17" s="255"/>
      <c r="DL17" s="255"/>
      <c r="DM17" s="255"/>
      <c r="DN17" s="255"/>
      <c r="DO17" s="255"/>
      <c r="DP17" s="255"/>
      <c r="DQ17" s="255"/>
      <c r="DR17" s="255"/>
      <c r="DS17" s="255"/>
      <c r="DT17" s="255"/>
      <c r="DU17" s="255"/>
      <c r="DV17" s="255"/>
      <c r="DW17" s="255"/>
      <c r="DX17" s="255"/>
      <c r="DY17" s="255"/>
      <c r="DZ17" s="255"/>
      <c r="EA17" s="255"/>
      <c r="EB17" s="255"/>
      <c r="EC17" s="255"/>
      <c r="ED17" s="255"/>
      <c r="EE17" s="255"/>
      <c r="EF17" s="255"/>
      <c r="EG17" s="255"/>
      <c r="EH17" s="255"/>
      <c r="EI17" s="255"/>
      <c r="EJ17" s="255"/>
      <c r="EK17" s="255"/>
      <c r="EL17" s="255"/>
      <c r="EM17" s="255"/>
      <c r="EN17" s="255"/>
      <c r="EO17" s="255"/>
      <c r="EP17" s="255"/>
      <c r="EQ17" s="255"/>
      <c r="ER17" s="255"/>
      <c r="ES17" s="255"/>
      <c r="ET17" s="255"/>
      <c r="EU17" s="255"/>
      <c r="EV17" s="255"/>
      <c r="EW17" s="255"/>
      <c r="EX17" s="255"/>
      <c r="EY17" s="255"/>
      <c r="EZ17" s="255"/>
      <c r="FA17" s="255"/>
      <c r="FB17" s="255"/>
      <c r="FC17" s="255"/>
      <c r="FD17" s="255"/>
      <c r="FE17" s="255"/>
      <c r="FF17" s="255"/>
      <c r="FG17" s="255"/>
      <c r="FH17" s="255"/>
      <c r="FI17" s="255"/>
      <c r="FJ17" s="255"/>
      <c r="FK17" s="255"/>
      <c r="FL17" s="255"/>
      <c r="FM17" s="255"/>
      <c r="FN17" s="255"/>
      <c r="FO17" s="255"/>
      <c r="FP17" s="255"/>
      <c r="FQ17" s="255"/>
      <c r="FR17" s="255"/>
      <c r="FS17" s="255"/>
      <c r="FT17" s="255"/>
      <c r="FU17" s="255"/>
      <c r="FV17" s="255"/>
      <c r="FW17" s="255"/>
      <c r="FX17" s="255"/>
      <c r="FY17" s="255"/>
      <c r="FZ17" s="255"/>
      <c r="GA17" s="255"/>
      <c r="GB17" s="255"/>
      <c r="GC17" s="255"/>
      <c r="GD17" s="255"/>
      <c r="GE17" s="255"/>
      <c r="GF17" s="255"/>
      <c r="GG17" s="255"/>
      <c r="GH17" s="255"/>
    </row>
    <row r="18" spans="1:190" s="258" customFormat="1" ht="99.75">
      <c r="A18" s="116"/>
      <c r="B18" s="383" t="s">
        <v>275</v>
      </c>
      <c r="C18" s="401">
        <v>33</v>
      </c>
      <c r="D18" s="289" t="s">
        <v>34</v>
      </c>
      <c r="E18" s="289">
        <v>3301</v>
      </c>
      <c r="F18" s="289" t="s">
        <v>276</v>
      </c>
      <c r="G18" s="150">
        <v>2024730010088</v>
      </c>
      <c r="H18" s="150" t="s">
        <v>277</v>
      </c>
      <c r="I18" s="150">
        <v>330107100</v>
      </c>
      <c r="J18" s="150" t="s">
        <v>287</v>
      </c>
      <c r="K18" s="150" t="s">
        <v>288</v>
      </c>
      <c r="L18" s="150" t="s">
        <v>285</v>
      </c>
      <c r="M18" s="150" t="s">
        <v>47</v>
      </c>
      <c r="N18" s="149" t="s">
        <v>288</v>
      </c>
      <c r="O18" s="285">
        <v>28000000</v>
      </c>
      <c r="P18" s="292"/>
      <c r="Q18" s="385">
        <v>28000000</v>
      </c>
      <c r="R18" s="384"/>
      <c r="S18" s="384"/>
      <c r="T18" s="384"/>
      <c r="U18" s="384"/>
      <c r="V18" s="384"/>
      <c r="W18" s="384"/>
      <c r="X18" s="384"/>
      <c r="Y18" s="384"/>
      <c r="Z18" s="384"/>
      <c r="AA18" s="384"/>
      <c r="AB18" s="384"/>
      <c r="AC18" s="380">
        <v>28000000</v>
      </c>
      <c r="AD18" s="292"/>
      <c r="AE18" s="292">
        <v>28000000</v>
      </c>
      <c r="AF18" s="292"/>
      <c r="AG18" s="292"/>
      <c r="AH18" s="292"/>
      <c r="AI18" s="292"/>
      <c r="AJ18" s="292"/>
      <c r="AK18" s="292"/>
      <c r="AL18" s="292"/>
      <c r="AM18" s="292"/>
      <c r="AN18" s="292"/>
      <c r="AO18" s="292"/>
      <c r="AP18" s="292"/>
      <c r="AQ18" s="292">
        <v>28000000</v>
      </c>
      <c r="AR18" s="292"/>
      <c r="AS18" s="292">
        <v>28000000</v>
      </c>
      <c r="AT18" s="292"/>
      <c r="AU18" s="292"/>
      <c r="AV18" s="292"/>
      <c r="AW18" s="292"/>
      <c r="AX18" s="292"/>
      <c r="AY18" s="292"/>
      <c r="AZ18" s="292"/>
      <c r="BA18" s="292"/>
      <c r="BB18" s="292"/>
      <c r="BC18" s="292"/>
      <c r="BD18" s="407"/>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5"/>
      <c r="EW18" s="255"/>
      <c r="EX18" s="255"/>
      <c r="EY18" s="255"/>
      <c r="EZ18" s="255"/>
      <c r="FA18" s="255"/>
      <c r="FB18" s="255"/>
      <c r="FC18" s="255"/>
      <c r="FD18" s="255"/>
      <c r="FE18" s="255"/>
      <c r="FF18" s="255"/>
      <c r="FG18" s="255"/>
      <c r="FH18" s="255"/>
      <c r="FI18" s="255"/>
      <c r="FJ18" s="255"/>
      <c r="FK18" s="255"/>
      <c r="FL18" s="255"/>
      <c r="FM18" s="255"/>
      <c r="FN18" s="255"/>
      <c r="FO18" s="255"/>
      <c r="FP18" s="255"/>
      <c r="FQ18" s="255"/>
      <c r="FR18" s="255"/>
      <c r="FS18" s="255"/>
      <c r="FT18" s="255"/>
      <c r="FU18" s="255"/>
      <c r="FV18" s="255"/>
      <c r="FW18" s="255"/>
      <c r="FX18" s="255"/>
      <c r="FY18" s="255"/>
      <c r="FZ18" s="255"/>
      <c r="GA18" s="255"/>
      <c r="GB18" s="255"/>
      <c r="GC18" s="255"/>
      <c r="GD18" s="255"/>
      <c r="GE18" s="255"/>
      <c r="GF18" s="255"/>
      <c r="GG18" s="255"/>
      <c r="GH18" s="255"/>
    </row>
    <row r="19" spans="1:190" s="258" customFormat="1" ht="57">
      <c r="A19" s="116"/>
      <c r="B19" s="383" t="s">
        <v>275</v>
      </c>
      <c r="C19" s="401">
        <v>33</v>
      </c>
      <c r="D19" s="289" t="s">
        <v>34</v>
      </c>
      <c r="E19" s="289">
        <v>3301</v>
      </c>
      <c r="F19" s="289" t="s">
        <v>276</v>
      </c>
      <c r="G19" s="150">
        <v>2024730010088</v>
      </c>
      <c r="H19" s="150" t="s">
        <v>277</v>
      </c>
      <c r="I19" s="150">
        <v>330105200</v>
      </c>
      <c r="J19" s="150" t="s">
        <v>289</v>
      </c>
      <c r="K19" s="150" t="s">
        <v>290</v>
      </c>
      <c r="L19" s="150" t="s">
        <v>285</v>
      </c>
      <c r="M19" s="150" t="s">
        <v>47</v>
      </c>
      <c r="N19" s="149" t="s">
        <v>290</v>
      </c>
      <c r="O19" s="285">
        <v>674613145</v>
      </c>
      <c r="P19" s="292">
        <v>377200000</v>
      </c>
      <c r="Q19" s="385"/>
      <c r="R19" s="384"/>
      <c r="S19" s="384"/>
      <c r="T19" s="384"/>
      <c r="U19" s="384">
        <v>33500000</v>
      </c>
      <c r="V19" s="384"/>
      <c r="W19" s="384"/>
      <c r="X19" s="384">
        <v>189500000</v>
      </c>
      <c r="Y19" s="384"/>
      <c r="Z19" s="384"/>
      <c r="AA19" s="384"/>
      <c r="AB19" s="384">
        <v>74413145</v>
      </c>
      <c r="AC19" s="380">
        <v>563196665</v>
      </c>
      <c r="AD19" s="292">
        <v>348696665</v>
      </c>
      <c r="AE19" s="292"/>
      <c r="AF19" s="292"/>
      <c r="AG19" s="292"/>
      <c r="AH19" s="292"/>
      <c r="AI19" s="292">
        <v>25500000</v>
      </c>
      <c r="AJ19" s="292"/>
      <c r="AK19" s="292"/>
      <c r="AL19" s="292">
        <v>189000000</v>
      </c>
      <c r="AM19" s="292"/>
      <c r="AN19" s="292"/>
      <c r="AO19" s="292"/>
      <c r="AP19" s="292"/>
      <c r="AQ19" s="292">
        <v>543156665</v>
      </c>
      <c r="AR19" s="292">
        <v>332756665</v>
      </c>
      <c r="AS19" s="292">
        <v>4000000</v>
      </c>
      <c r="AT19" s="292"/>
      <c r="AU19" s="292"/>
      <c r="AV19" s="292"/>
      <c r="AW19" s="292">
        <v>20400000</v>
      </c>
      <c r="AX19" s="292"/>
      <c r="AY19" s="292"/>
      <c r="AZ19" s="292">
        <v>186000000</v>
      </c>
      <c r="BA19" s="292"/>
      <c r="BB19" s="292"/>
      <c r="BC19" s="292"/>
      <c r="BD19" s="407"/>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55"/>
      <c r="CO19" s="255"/>
      <c r="CP19" s="255"/>
      <c r="CQ19" s="255"/>
      <c r="CR19" s="255"/>
      <c r="CS19" s="255"/>
      <c r="CT19" s="255"/>
      <c r="CU19" s="255"/>
      <c r="CV19" s="255"/>
      <c r="CW19" s="255"/>
      <c r="CX19" s="255"/>
      <c r="CY19" s="255"/>
      <c r="CZ19" s="255"/>
      <c r="DA19" s="255"/>
      <c r="DB19" s="255"/>
      <c r="DC19" s="255"/>
      <c r="DD19" s="255"/>
      <c r="DE19" s="255"/>
      <c r="DF19" s="255"/>
      <c r="DG19" s="255"/>
      <c r="DH19" s="255"/>
      <c r="DI19" s="255"/>
      <c r="DJ19" s="255"/>
      <c r="DK19" s="255"/>
      <c r="DL19" s="255"/>
      <c r="DM19" s="255"/>
      <c r="DN19" s="255"/>
      <c r="DO19" s="255"/>
      <c r="DP19" s="255"/>
      <c r="DQ19" s="255"/>
      <c r="DR19" s="255"/>
      <c r="DS19" s="255"/>
      <c r="DT19" s="255"/>
      <c r="DU19" s="255"/>
      <c r="DV19" s="255"/>
      <c r="DW19" s="255"/>
      <c r="DX19" s="255"/>
      <c r="DY19" s="255"/>
      <c r="DZ19" s="255"/>
      <c r="EA19" s="255"/>
      <c r="EB19" s="255"/>
      <c r="EC19" s="255"/>
      <c r="ED19" s="255"/>
      <c r="EE19" s="255"/>
      <c r="EF19" s="255"/>
      <c r="EG19" s="255"/>
      <c r="EH19" s="255"/>
      <c r="EI19" s="255"/>
      <c r="EJ19" s="255"/>
      <c r="EK19" s="255"/>
      <c r="EL19" s="255"/>
      <c r="EM19" s="255"/>
      <c r="EN19" s="255"/>
      <c r="EO19" s="255"/>
      <c r="EP19" s="255"/>
      <c r="EQ19" s="255"/>
      <c r="ER19" s="255"/>
      <c r="ES19" s="255"/>
      <c r="ET19" s="255"/>
      <c r="EU19" s="255"/>
      <c r="EV19" s="255"/>
      <c r="EW19" s="255"/>
      <c r="EX19" s="255"/>
      <c r="EY19" s="255"/>
      <c r="EZ19" s="255"/>
      <c r="FA19" s="255"/>
      <c r="FB19" s="255"/>
      <c r="FC19" s="255"/>
      <c r="FD19" s="255"/>
      <c r="FE19" s="255"/>
      <c r="FF19" s="255"/>
      <c r="FG19" s="255"/>
      <c r="FH19" s="255"/>
      <c r="FI19" s="255"/>
      <c r="FJ19" s="255"/>
      <c r="FK19" s="255"/>
      <c r="FL19" s="255"/>
      <c r="FM19" s="255"/>
      <c r="FN19" s="255"/>
      <c r="FO19" s="255"/>
      <c r="FP19" s="255"/>
      <c r="FQ19" s="255"/>
      <c r="FR19" s="255"/>
      <c r="FS19" s="255"/>
      <c r="FT19" s="255"/>
      <c r="FU19" s="255"/>
      <c r="FV19" s="255"/>
      <c r="FW19" s="255"/>
      <c r="FX19" s="255"/>
      <c r="FY19" s="255"/>
      <c r="FZ19" s="255"/>
      <c r="GA19" s="255"/>
      <c r="GB19" s="255"/>
      <c r="GC19" s="255"/>
      <c r="GD19" s="255"/>
      <c r="GE19" s="255"/>
      <c r="GF19" s="255"/>
      <c r="GG19" s="255"/>
      <c r="GH19" s="255"/>
    </row>
    <row r="20" spans="1:190" s="258" customFormat="1" ht="57">
      <c r="A20" s="116"/>
      <c r="B20" s="383" t="s">
        <v>275</v>
      </c>
      <c r="C20" s="401">
        <v>33</v>
      </c>
      <c r="D20" s="289" t="s">
        <v>34</v>
      </c>
      <c r="E20" s="289">
        <v>3301</v>
      </c>
      <c r="F20" s="289" t="s">
        <v>276</v>
      </c>
      <c r="G20" s="150">
        <v>2024730010088</v>
      </c>
      <c r="H20" s="150" t="s">
        <v>277</v>
      </c>
      <c r="I20" s="150">
        <v>330105200</v>
      </c>
      <c r="J20" s="150" t="s">
        <v>289</v>
      </c>
      <c r="K20" s="150" t="s">
        <v>290</v>
      </c>
      <c r="L20" s="150" t="s">
        <v>291</v>
      </c>
      <c r="M20" s="150" t="s">
        <v>292</v>
      </c>
      <c r="N20" s="149" t="s">
        <v>290</v>
      </c>
      <c r="O20" s="285">
        <v>84000000</v>
      </c>
      <c r="P20" s="384">
        <v>84000000</v>
      </c>
      <c r="Q20" s="385"/>
      <c r="R20" s="384"/>
      <c r="S20" s="384"/>
      <c r="T20" s="384"/>
      <c r="U20" s="384"/>
      <c r="V20" s="384"/>
      <c r="W20" s="384"/>
      <c r="X20" s="384"/>
      <c r="Y20" s="384"/>
      <c r="Z20" s="384"/>
      <c r="AA20" s="384"/>
      <c r="AB20" s="384"/>
      <c r="AC20" s="380">
        <v>71030434</v>
      </c>
      <c r="AD20" s="292">
        <v>71030434</v>
      </c>
      <c r="AE20" s="292"/>
      <c r="AF20" s="292"/>
      <c r="AG20" s="292"/>
      <c r="AH20" s="292"/>
      <c r="AI20" s="292"/>
      <c r="AJ20" s="292"/>
      <c r="AK20" s="292"/>
      <c r="AL20" s="292"/>
      <c r="AM20" s="292"/>
      <c r="AN20" s="292"/>
      <c r="AO20" s="292"/>
      <c r="AP20" s="292"/>
      <c r="AQ20" s="292">
        <v>0</v>
      </c>
      <c r="AR20" s="292"/>
      <c r="AS20" s="292"/>
      <c r="AT20" s="292"/>
      <c r="AU20" s="292"/>
      <c r="AV20" s="292"/>
      <c r="AW20" s="292"/>
      <c r="AX20" s="292"/>
      <c r="AY20" s="292"/>
      <c r="AZ20" s="292"/>
      <c r="BA20" s="292"/>
      <c r="BB20" s="292"/>
      <c r="BC20" s="292"/>
      <c r="BD20" s="407"/>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5"/>
      <c r="DD20" s="255"/>
      <c r="DE20" s="255"/>
      <c r="DF20" s="255"/>
      <c r="DG20" s="255"/>
      <c r="DH20" s="255"/>
      <c r="DI20" s="255"/>
      <c r="DJ20" s="255"/>
      <c r="DK20" s="255"/>
      <c r="DL20" s="255"/>
      <c r="DM20" s="255"/>
      <c r="DN20" s="255"/>
      <c r="DO20" s="255"/>
      <c r="DP20" s="255"/>
      <c r="DQ20" s="255"/>
      <c r="DR20" s="255"/>
      <c r="DS20" s="255"/>
      <c r="DT20" s="255"/>
      <c r="DU20" s="255"/>
      <c r="DV20" s="255"/>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5"/>
      <c r="FX20" s="255"/>
      <c r="FY20" s="255"/>
      <c r="FZ20" s="255"/>
      <c r="GA20" s="255"/>
      <c r="GB20" s="255"/>
      <c r="GC20" s="255"/>
      <c r="GD20" s="255"/>
      <c r="GE20" s="255"/>
      <c r="GF20" s="255"/>
      <c r="GG20" s="255"/>
      <c r="GH20" s="255"/>
    </row>
    <row r="21" spans="1:190" s="258" customFormat="1" ht="85.5">
      <c r="A21" s="116"/>
      <c r="B21" s="383" t="s">
        <v>275</v>
      </c>
      <c r="C21" s="401">
        <v>33</v>
      </c>
      <c r="D21" s="289" t="s">
        <v>34</v>
      </c>
      <c r="E21" s="289">
        <v>3301</v>
      </c>
      <c r="F21" s="289" t="s">
        <v>276</v>
      </c>
      <c r="G21" s="209">
        <v>2024730010088</v>
      </c>
      <c r="H21" s="209" t="s">
        <v>277</v>
      </c>
      <c r="I21" s="209">
        <v>330108701</v>
      </c>
      <c r="J21" s="209" t="s">
        <v>289</v>
      </c>
      <c r="K21" s="209" t="s">
        <v>293</v>
      </c>
      <c r="L21" s="209" t="s">
        <v>285</v>
      </c>
      <c r="M21" s="209" t="s">
        <v>47</v>
      </c>
      <c r="N21" s="149" t="s">
        <v>293</v>
      </c>
      <c r="O21" s="285">
        <v>502165100</v>
      </c>
      <c r="P21" s="384"/>
      <c r="Q21" s="385">
        <v>150000000</v>
      </c>
      <c r="R21" s="384"/>
      <c r="S21" s="384"/>
      <c r="T21" s="384"/>
      <c r="U21" s="384">
        <v>127165100</v>
      </c>
      <c r="V21" s="384"/>
      <c r="W21" s="384"/>
      <c r="X21" s="384">
        <v>225000000</v>
      </c>
      <c r="Y21" s="384"/>
      <c r="Z21" s="384"/>
      <c r="AA21" s="384"/>
      <c r="AB21" s="384"/>
      <c r="AC21" s="380">
        <v>439965087</v>
      </c>
      <c r="AD21" s="292"/>
      <c r="AE21" s="292">
        <v>90299987</v>
      </c>
      <c r="AF21" s="292"/>
      <c r="AG21" s="292"/>
      <c r="AH21" s="292"/>
      <c r="AI21" s="292">
        <v>124165100</v>
      </c>
      <c r="AJ21" s="292"/>
      <c r="AK21" s="292"/>
      <c r="AL21" s="292">
        <v>225500000</v>
      </c>
      <c r="AM21" s="292"/>
      <c r="AN21" s="292"/>
      <c r="AO21" s="292"/>
      <c r="AP21" s="292"/>
      <c r="AQ21" s="292">
        <v>380266659</v>
      </c>
      <c r="AR21" s="292"/>
      <c r="AS21" s="292">
        <v>96966659</v>
      </c>
      <c r="AT21" s="292"/>
      <c r="AU21" s="292"/>
      <c r="AV21" s="292"/>
      <c r="AW21" s="292">
        <v>62000000</v>
      </c>
      <c r="AX21" s="292"/>
      <c r="AY21" s="292"/>
      <c r="AZ21" s="292">
        <v>221300000</v>
      </c>
      <c r="BA21" s="292"/>
      <c r="BB21" s="292"/>
      <c r="BC21" s="292"/>
      <c r="BD21" s="407"/>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55"/>
      <c r="CM21" s="255"/>
      <c r="CN21" s="255"/>
      <c r="CO21" s="255"/>
      <c r="CP21" s="255"/>
      <c r="CQ21" s="255"/>
      <c r="CR21" s="255"/>
      <c r="CS21" s="255"/>
      <c r="CT21" s="255"/>
      <c r="CU21" s="255"/>
      <c r="CV21" s="255"/>
      <c r="CW21" s="255"/>
      <c r="CX21" s="255"/>
      <c r="CY21" s="255"/>
      <c r="CZ21" s="255"/>
      <c r="DA21" s="255"/>
      <c r="DB21" s="255"/>
      <c r="DC21" s="255"/>
      <c r="DD21" s="255"/>
      <c r="DE21" s="255"/>
      <c r="DF21" s="255"/>
      <c r="DG21" s="255"/>
      <c r="DH21" s="255"/>
      <c r="DI21" s="255"/>
      <c r="DJ21" s="255"/>
      <c r="DK21" s="255"/>
      <c r="DL21" s="255"/>
      <c r="DM21" s="255"/>
      <c r="DN21" s="255"/>
      <c r="DO21" s="255"/>
      <c r="DP21" s="255"/>
      <c r="DQ21" s="255"/>
      <c r="DR21" s="255"/>
      <c r="DS21" s="255"/>
      <c r="DT21" s="255"/>
      <c r="DU21" s="255"/>
      <c r="DV21" s="255"/>
      <c r="DW21" s="255"/>
      <c r="DX21" s="255"/>
      <c r="DY21" s="255"/>
      <c r="DZ21" s="255"/>
      <c r="EA21" s="255"/>
      <c r="EB21" s="255"/>
      <c r="EC21" s="255"/>
      <c r="ED21" s="255"/>
      <c r="EE21" s="255"/>
      <c r="EF21" s="255"/>
      <c r="EG21" s="255"/>
      <c r="EH21" s="255"/>
      <c r="EI21" s="255"/>
      <c r="EJ21" s="255"/>
      <c r="EK21" s="255"/>
      <c r="EL21" s="255"/>
      <c r="EM21" s="255"/>
      <c r="EN21" s="255"/>
      <c r="EO21" s="255"/>
      <c r="EP21" s="255"/>
      <c r="EQ21" s="255"/>
      <c r="ER21" s="255"/>
      <c r="ES21" s="255"/>
      <c r="ET21" s="255"/>
      <c r="EU21" s="255"/>
      <c r="EV21" s="255"/>
      <c r="EW21" s="255"/>
      <c r="EX21" s="255"/>
      <c r="EY21" s="255"/>
      <c r="EZ21" s="255"/>
      <c r="FA21" s="255"/>
      <c r="FB21" s="255"/>
      <c r="FC21" s="255"/>
      <c r="FD21" s="255"/>
      <c r="FE21" s="255"/>
      <c r="FF21" s="255"/>
      <c r="FG21" s="255"/>
      <c r="FH21" s="255"/>
      <c r="FI21" s="255"/>
      <c r="FJ21" s="255"/>
      <c r="FK21" s="255"/>
      <c r="FL21" s="255"/>
      <c r="FM21" s="255"/>
      <c r="FN21" s="255"/>
      <c r="FO21" s="255"/>
      <c r="FP21" s="255"/>
      <c r="FQ21" s="255"/>
      <c r="FR21" s="255"/>
      <c r="FS21" s="255"/>
      <c r="FT21" s="255"/>
      <c r="FU21" s="255"/>
      <c r="FV21" s="255"/>
      <c r="FW21" s="255"/>
      <c r="FX21" s="255"/>
      <c r="FY21" s="255"/>
      <c r="FZ21" s="255"/>
      <c r="GA21" s="255"/>
      <c r="GB21" s="255"/>
      <c r="GC21" s="255"/>
      <c r="GD21" s="255"/>
      <c r="GE21" s="255"/>
      <c r="GF21" s="255"/>
      <c r="GG21" s="255"/>
      <c r="GH21" s="255"/>
    </row>
    <row r="22" spans="1:190" s="258" customFormat="1" ht="85.5">
      <c r="A22" s="116"/>
      <c r="B22" s="383" t="s">
        <v>275</v>
      </c>
      <c r="C22" s="401">
        <v>33</v>
      </c>
      <c r="D22" s="289" t="s">
        <v>34</v>
      </c>
      <c r="E22" s="289">
        <v>3301</v>
      </c>
      <c r="F22" s="386" t="s">
        <v>276</v>
      </c>
      <c r="G22" s="209">
        <v>2024730010088</v>
      </c>
      <c r="H22" s="209" t="s">
        <v>277</v>
      </c>
      <c r="I22" s="209">
        <v>330105400</v>
      </c>
      <c r="J22" s="209" t="s">
        <v>294</v>
      </c>
      <c r="K22" s="209" t="s">
        <v>295</v>
      </c>
      <c r="L22" s="209" t="s">
        <v>285</v>
      </c>
      <c r="M22" s="209" t="s">
        <v>47</v>
      </c>
      <c r="N22" s="149" t="s">
        <v>295</v>
      </c>
      <c r="O22" s="285">
        <v>1325906641</v>
      </c>
      <c r="P22" s="384">
        <v>597900000</v>
      </c>
      <c r="Q22" s="385">
        <v>728006641</v>
      </c>
      <c r="R22" s="384"/>
      <c r="S22" s="384"/>
      <c r="T22" s="384"/>
      <c r="U22" s="384"/>
      <c r="V22" s="384"/>
      <c r="W22" s="384"/>
      <c r="X22" s="384"/>
      <c r="Y22" s="384"/>
      <c r="Z22" s="384"/>
      <c r="AA22" s="384"/>
      <c r="AB22" s="384"/>
      <c r="AC22" s="380">
        <v>1324480000</v>
      </c>
      <c r="AD22" s="292">
        <v>597900000</v>
      </c>
      <c r="AE22" s="292">
        <v>726580000</v>
      </c>
      <c r="AF22" s="292"/>
      <c r="AG22" s="292"/>
      <c r="AH22" s="292"/>
      <c r="AI22" s="292"/>
      <c r="AJ22" s="292"/>
      <c r="AK22" s="292"/>
      <c r="AL22" s="292"/>
      <c r="AM22" s="292"/>
      <c r="AN22" s="292"/>
      <c r="AO22" s="292"/>
      <c r="AP22" s="292"/>
      <c r="AQ22" s="292">
        <v>1177440000</v>
      </c>
      <c r="AR22" s="292">
        <v>582300000</v>
      </c>
      <c r="AS22" s="292">
        <v>595140000</v>
      </c>
      <c r="AT22" s="292"/>
      <c r="AU22" s="292"/>
      <c r="AV22" s="292"/>
      <c r="AW22" s="292"/>
      <c r="AX22" s="292"/>
      <c r="AY22" s="292"/>
      <c r="AZ22" s="292"/>
      <c r="BA22" s="292"/>
      <c r="BB22" s="292"/>
      <c r="BC22" s="292"/>
      <c r="BD22" s="407"/>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c r="CP22" s="255"/>
      <c r="CQ22" s="255"/>
      <c r="CR22" s="255"/>
      <c r="CS22" s="255"/>
      <c r="CT22" s="255"/>
      <c r="CU22" s="255"/>
      <c r="CV22" s="255"/>
      <c r="CW22" s="255"/>
      <c r="CX22" s="255"/>
      <c r="CY22" s="255"/>
      <c r="CZ22" s="255"/>
      <c r="DA22" s="255"/>
      <c r="DB22" s="255"/>
      <c r="DC22" s="255"/>
      <c r="DD22" s="255"/>
      <c r="DE22" s="255"/>
      <c r="DF22" s="255"/>
      <c r="DG22" s="255"/>
      <c r="DH22" s="255"/>
      <c r="DI22" s="255"/>
      <c r="DJ22" s="255"/>
      <c r="DK22" s="255"/>
      <c r="DL22" s="255"/>
      <c r="DM22" s="255"/>
      <c r="DN22" s="255"/>
      <c r="DO22" s="255"/>
      <c r="DP22" s="255"/>
      <c r="DQ22" s="255"/>
      <c r="DR22" s="255"/>
      <c r="DS22" s="255"/>
      <c r="DT22" s="255"/>
      <c r="DU22" s="255"/>
      <c r="DV22" s="255"/>
      <c r="DW22" s="255"/>
      <c r="DX22" s="255"/>
      <c r="DY22" s="255"/>
      <c r="DZ22" s="255"/>
      <c r="EA22" s="255"/>
      <c r="EB22" s="255"/>
      <c r="EC22" s="255"/>
      <c r="ED22" s="255"/>
      <c r="EE22" s="255"/>
      <c r="EF22" s="255"/>
      <c r="EG22" s="255"/>
      <c r="EH22" s="255"/>
      <c r="EI22" s="255"/>
      <c r="EJ22" s="255"/>
      <c r="EK22" s="255"/>
      <c r="EL22" s="255"/>
      <c r="EM22" s="255"/>
      <c r="EN22" s="255"/>
      <c r="EO22" s="255"/>
      <c r="EP22" s="255"/>
      <c r="EQ22" s="255"/>
      <c r="ER22" s="255"/>
      <c r="ES22" s="255"/>
      <c r="ET22" s="255"/>
      <c r="EU22" s="255"/>
      <c r="EV22" s="255"/>
      <c r="EW22" s="255"/>
      <c r="EX22" s="255"/>
      <c r="EY22" s="255"/>
      <c r="EZ22" s="255"/>
      <c r="FA22" s="255"/>
      <c r="FB22" s="255"/>
      <c r="FC22" s="255"/>
      <c r="FD22" s="255"/>
      <c r="FE22" s="255"/>
      <c r="FF22" s="255"/>
      <c r="FG22" s="255"/>
      <c r="FH22" s="255"/>
      <c r="FI22" s="255"/>
      <c r="FJ22" s="255"/>
      <c r="FK22" s="255"/>
      <c r="FL22" s="255"/>
      <c r="FM22" s="255"/>
      <c r="FN22" s="255"/>
      <c r="FO22" s="255"/>
      <c r="FP22" s="255"/>
      <c r="FQ22" s="255"/>
      <c r="FR22" s="255"/>
      <c r="FS22" s="255"/>
      <c r="FT22" s="255"/>
      <c r="FU22" s="255"/>
      <c r="FV22" s="255"/>
      <c r="FW22" s="255"/>
      <c r="FX22" s="255"/>
      <c r="FY22" s="255"/>
      <c r="FZ22" s="255"/>
      <c r="GA22" s="255"/>
      <c r="GB22" s="255"/>
      <c r="GC22" s="255"/>
      <c r="GD22" s="255"/>
      <c r="GE22" s="255"/>
      <c r="GF22" s="255"/>
      <c r="GG22" s="255"/>
      <c r="GH22" s="255"/>
    </row>
    <row r="23" spans="1:190" s="258" customFormat="1" ht="57">
      <c r="A23" s="116"/>
      <c r="B23" s="383" t="s">
        <v>275</v>
      </c>
      <c r="C23" s="387">
        <v>33</v>
      </c>
      <c r="D23" s="289" t="s">
        <v>34</v>
      </c>
      <c r="E23" s="289">
        <v>3301</v>
      </c>
      <c r="F23" s="388" t="s">
        <v>276</v>
      </c>
      <c r="G23" s="209">
        <v>2024730010088</v>
      </c>
      <c r="H23" s="209" t="s">
        <v>277</v>
      </c>
      <c r="I23" s="209">
        <v>330112800</v>
      </c>
      <c r="J23" s="209" t="s">
        <v>294</v>
      </c>
      <c r="K23" s="209" t="s">
        <v>296</v>
      </c>
      <c r="L23" s="209" t="s">
        <v>297</v>
      </c>
      <c r="M23" s="209" t="s">
        <v>86</v>
      </c>
      <c r="N23" s="389" t="s">
        <v>296</v>
      </c>
      <c r="O23" s="285">
        <v>752658647</v>
      </c>
      <c r="P23" s="390">
        <v>752658647</v>
      </c>
      <c r="Q23" s="385"/>
      <c r="R23" s="333"/>
      <c r="S23" s="333"/>
      <c r="T23" s="333"/>
      <c r="U23" s="333"/>
      <c r="V23" s="333"/>
      <c r="W23" s="333"/>
      <c r="X23" s="333"/>
      <c r="Y23" s="333"/>
      <c r="Z23" s="333"/>
      <c r="AA23" s="333"/>
      <c r="AB23" s="333"/>
      <c r="AC23" s="380">
        <v>664054035</v>
      </c>
      <c r="AD23" s="292">
        <v>664054035</v>
      </c>
      <c r="AE23" s="292"/>
      <c r="AF23" s="292"/>
      <c r="AG23" s="292"/>
      <c r="AH23" s="292"/>
      <c r="AI23" s="292"/>
      <c r="AJ23" s="292"/>
      <c r="AK23" s="292"/>
      <c r="AL23" s="292"/>
      <c r="AM23" s="292"/>
      <c r="AN23" s="292"/>
      <c r="AO23" s="292"/>
      <c r="AP23" s="292"/>
      <c r="AQ23" s="292">
        <v>664054035</v>
      </c>
      <c r="AR23" s="292">
        <v>664054035</v>
      </c>
      <c r="AS23" s="292"/>
      <c r="AT23" s="292"/>
      <c r="AU23" s="292"/>
      <c r="AV23" s="292"/>
      <c r="AW23" s="292"/>
      <c r="AX23" s="292"/>
      <c r="AY23" s="292"/>
      <c r="AZ23" s="292"/>
      <c r="BA23" s="292"/>
      <c r="BB23" s="292"/>
      <c r="BC23" s="292"/>
      <c r="BD23" s="407"/>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c r="CP23" s="255"/>
      <c r="CQ23" s="255"/>
      <c r="CR23" s="255"/>
      <c r="CS23" s="255"/>
      <c r="CT23" s="255"/>
      <c r="CU23" s="255"/>
      <c r="CV23" s="255"/>
      <c r="CW23" s="255"/>
      <c r="CX23" s="255"/>
      <c r="CY23" s="255"/>
      <c r="CZ23" s="255"/>
      <c r="DA23" s="255"/>
      <c r="DB23" s="255"/>
      <c r="DC23" s="255"/>
      <c r="DD23" s="255"/>
      <c r="DE23" s="255"/>
      <c r="DF23" s="255"/>
      <c r="DG23" s="255"/>
      <c r="DH23" s="255"/>
      <c r="DI23" s="255"/>
      <c r="DJ23" s="255"/>
      <c r="DK23" s="255"/>
      <c r="DL23" s="255"/>
      <c r="DM23" s="255"/>
      <c r="DN23" s="255"/>
      <c r="DO23" s="255"/>
      <c r="DP23" s="255"/>
      <c r="DQ23" s="255"/>
      <c r="DR23" s="255"/>
      <c r="DS23" s="255"/>
      <c r="DT23" s="255"/>
      <c r="DU23" s="255"/>
      <c r="DV23" s="255"/>
      <c r="DW23" s="255"/>
      <c r="DX23" s="255"/>
      <c r="DY23" s="255"/>
      <c r="DZ23" s="255"/>
      <c r="EA23" s="255"/>
      <c r="EB23" s="255"/>
      <c r="EC23" s="255"/>
      <c r="ED23" s="255"/>
      <c r="EE23" s="255"/>
      <c r="EF23" s="255"/>
      <c r="EG23" s="255"/>
      <c r="EH23" s="255"/>
      <c r="EI23" s="255"/>
      <c r="EJ23" s="255"/>
      <c r="EK23" s="255"/>
      <c r="EL23" s="255"/>
      <c r="EM23" s="255"/>
      <c r="EN23" s="255"/>
      <c r="EO23" s="255"/>
      <c r="EP23" s="255"/>
      <c r="EQ23" s="255"/>
      <c r="ER23" s="255"/>
      <c r="ES23" s="255"/>
      <c r="ET23" s="255"/>
      <c r="EU23" s="255"/>
      <c r="EV23" s="255"/>
      <c r="EW23" s="255"/>
      <c r="EX23" s="255"/>
      <c r="EY23" s="255"/>
      <c r="EZ23" s="255"/>
      <c r="FA23" s="255"/>
      <c r="FB23" s="255"/>
      <c r="FC23" s="255"/>
      <c r="FD23" s="255"/>
      <c r="FE23" s="255"/>
      <c r="FF23" s="255"/>
      <c r="FG23" s="255"/>
      <c r="FH23" s="255"/>
      <c r="FI23" s="255"/>
      <c r="FJ23" s="255"/>
      <c r="FK23" s="255"/>
      <c r="FL23" s="255"/>
      <c r="FM23" s="255"/>
      <c r="FN23" s="255"/>
      <c r="FO23" s="255"/>
      <c r="FP23" s="255"/>
      <c r="FQ23" s="255"/>
      <c r="FR23" s="255"/>
      <c r="FS23" s="255"/>
      <c r="FT23" s="255"/>
      <c r="FU23" s="255"/>
      <c r="FV23" s="255"/>
      <c r="FW23" s="255"/>
      <c r="FX23" s="255"/>
      <c r="FY23" s="255"/>
      <c r="FZ23" s="255"/>
      <c r="GA23" s="255"/>
      <c r="GB23" s="255"/>
      <c r="GC23" s="255"/>
      <c r="GD23" s="255"/>
      <c r="GE23" s="255"/>
      <c r="GF23" s="255"/>
      <c r="GG23" s="255"/>
      <c r="GH23" s="255"/>
    </row>
    <row r="24" spans="1:190" s="258" customFormat="1" ht="71.25">
      <c r="A24" s="116"/>
      <c r="B24" s="383" t="s">
        <v>275</v>
      </c>
      <c r="C24" s="401">
        <v>33</v>
      </c>
      <c r="D24" s="289" t="s">
        <v>34</v>
      </c>
      <c r="E24" s="289">
        <v>3301</v>
      </c>
      <c r="F24" s="289" t="s">
        <v>276</v>
      </c>
      <c r="G24" s="150">
        <v>2024730010088</v>
      </c>
      <c r="H24" s="150" t="s">
        <v>277</v>
      </c>
      <c r="I24" s="150">
        <v>330105300</v>
      </c>
      <c r="J24" s="150" t="s">
        <v>298</v>
      </c>
      <c r="K24" s="150" t="s">
        <v>299</v>
      </c>
      <c r="L24" s="150" t="s">
        <v>300</v>
      </c>
      <c r="M24" s="150" t="s">
        <v>47</v>
      </c>
      <c r="N24" s="149" t="s">
        <v>299</v>
      </c>
      <c r="O24" s="285">
        <v>174081472</v>
      </c>
      <c r="P24" s="384"/>
      <c r="Q24" s="385">
        <v>44853998</v>
      </c>
      <c r="R24" s="384"/>
      <c r="S24" s="384"/>
      <c r="T24" s="384"/>
      <c r="U24" s="384"/>
      <c r="V24" s="384"/>
      <c r="W24" s="384"/>
      <c r="X24" s="384"/>
      <c r="Y24" s="384"/>
      <c r="Z24" s="384"/>
      <c r="AA24" s="384"/>
      <c r="AB24" s="384">
        <v>129227474</v>
      </c>
      <c r="AC24" s="380">
        <v>0</v>
      </c>
      <c r="AD24" s="292"/>
      <c r="AE24" s="292"/>
      <c r="AF24" s="292"/>
      <c r="AG24" s="292"/>
      <c r="AH24" s="292"/>
      <c r="AI24" s="292"/>
      <c r="AJ24" s="292"/>
      <c r="AK24" s="292"/>
      <c r="AL24" s="292"/>
      <c r="AM24" s="292"/>
      <c r="AN24" s="292"/>
      <c r="AO24" s="292"/>
      <c r="AP24" s="292"/>
      <c r="AQ24" s="292">
        <v>0</v>
      </c>
      <c r="AR24" s="292"/>
      <c r="AS24" s="292"/>
      <c r="AT24" s="292"/>
      <c r="AU24" s="292"/>
      <c r="AV24" s="292"/>
      <c r="AW24" s="292"/>
      <c r="AX24" s="292"/>
      <c r="AY24" s="292"/>
      <c r="AZ24" s="292"/>
      <c r="BA24" s="292"/>
      <c r="BB24" s="292"/>
      <c r="BC24" s="292"/>
      <c r="BD24" s="407"/>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5"/>
      <c r="DD24" s="255"/>
      <c r="DE24" s="255"/>
      <c r="DF24" s="255"/>
      <c r="DG24" s="255"/>
      <c r="DH24" s="255"/>
      <c r="DI24" s="255"/>
      <c r="DJ24" s="255"/>
      <c r="DK24" s="255"/>
      <c r="DL24" s="255"/>
      <c r="DM24" s="255"/>
      <c r="DN24" s="255"/>
      <c r="DO24" s="255"/>
      <c r="DP24" s="255"/>
      <c r="DQ24" s="255"/>
      <c r="DR24" s="255"/>
      <c r="DS24" s="255"/>
      <c r="DT24" s="255"/>
      <c r="DU24" s="255"/>
      <c r="DV24" s="255"/>
      <c r="DW24" s="255"/>
      <c r="DX24" s="255"/>
      <c r="DY24" s="255"/>
      <c r="DZ24" s="255"/>
      <c r="EA24" s="255"/>
      <c r="EB24" s="255"/>
      <c r="EC24" s="255"/>
      <c r="ED24" s="255"/>
      <c r="EE24" s="255"/>
      <c r="EF24" s="255"/>
      <c r="EG24" s="255"/>
      <c r="EH24" s="255"/>
      <c r="EI24" s="255"/>
      <c r="EJ24" s="255"/>
      <c r="EK24" s="255"/>
      <c r="EL24" s="255"/>
      <c r="EM24" s="255"/>
      <c r="EN24" s="255"/>
      <c r="EO24" s="255"/>
      <c r="EP24" s="255"/>
      <c r="EQ24" s="255"/>
      <c r="ER24" s="255"/>
      <c r="ES24" s="255"/>
      <c r="ET24" s="255"/>
      <c r="EU24" s="255"/>
      <c r="EV24" s="255"/>
      <c r="EW24" s="255"/>
      <c r="EX24" s="255"/>
      <c r="EY24" s="255"/>
      <c r="EZ24" s="255"/>
      <c r="FA24" s="255"/>
      <c r="FB24" s="255"/>
      <c r="FC24" s="255"/>
      <c r="FD24" s="255"/>
      <c r="FE24" s="255"/>
      <c r="FF24" s="255"/>
      <c r="FG24" s="255"/>
      <c r="FH24" s="255"/>
      <c r="FI24" s="255"/>
      <c r="FJ24" s="255"/>
      <c r="FK24" s="255"/>
      <c r="FL24" s="255"/>
      <c r="FM24" s="255"/>
      <c r="FN24" s="255"/>
      <c r="FO24" s="255"/>
      <c r="FP24" s="255"/>
      <c r="FQ24" s="255"/>
      <c r="FR24" s="255"/>
      <c r="FS24" s="255"/>
      <c r="FT24" s="255"/>
      <c r="FU24" s="255"/>
      <c r="FV24" s="255"/>
      <c r="FW24" s="255"/>
      <c r="FX24" s="255"/>
      <c r="FY24" s="255"/>
      <c r="FZ24" s="255"/>
      <c r="GA24" s="255"/>
      <c r="GB24" s="255"/>
      <c r="GC24" s="255"/>
      <c r="GD24" s="255"/>
      <c r="GE24" s="255"/>
      <c r="GF24" s="255"/>
      <c r="GG24" s="255"/>
      <c r="GH24" s="255"/>
    </row>
    <row r="25" spans="1:190" s="258" customFormat="1" ht="71.25">
      <c r="A25" s="116"/>
      <c r="B25" s="383" t="s">
        <v>275</v>
      </c>
      <c r="C25" s="401">
        <v>33</v>
      </c>
      <c r="D25" s="289" t="s">
        <v>34</v>
      </c>
      <c r="E25" s="289">
        <v>3301</v>
      </c>
      <c r="F25" s="289" t="s">
        <v>276</v>
      </c>
      <c r="G25" s="150">
        <v>2024730010088</v>
      </c>
      <c r="H25" s="150" t="s">
        <v>277</v>
      </c>
      <c r="I25" s="150">
        <v>330105300</v>
      </c>
      <c r="J25" s="150" t="s">
        <v>298</v>
      </c>
      <c r="K25" s="150" t="s">
        <v>299</v>
      </c>
      <c r="L25" s="150" t="s">
        <v>301</v>
      </c>
      <c r="M25" s="150" t="s">
        <v>55</v>
      </c>
      <c r="N25" s="149" t="s">
        <v>299</v>
      </c>
      <c r="O25" s="285">
        <v>84500000</v>
      </c>
      <c r="P25" s="384">
        <v>84500000</v>
      </c>
      <c r="Q25" s="385"/>
      <c r="R25" s="384"/>
      <c r="S25" s="384"/>
      <c r="T25" s="384"/>
      <c r="U25" s="384"/>
      <c r="V25" s="384"/>
      <c r="W25" s="384"/>
      <c r="X25" s="384"/>
      <c r="Y25" s="384"/>
      <c r="Z25" s="384"/>
      <c r="AA25" s="384"/>
      <c r="AB25" s="384"/>
      <c r="AC25" s="380">
        <v>0</v>
      </c>
      <c r="AD25" s="292"/>
      <c r="AE25" s="292"/>
      <c r="AF25" s="292"/>
      <c r="AG25" s="292"/>
      <c r="AH25" s="292"/>
      <c r="AI25" s="292"/>
      <c r="AJ25" s="292"/>
      <c r="AK25" s="292"/>
      <c r="AL25" s="292"/>
      <c r="AM25" s="292"/>
      <c r="AN25" s="292"/>
      <c r="AO25" s="292"/>
      <c r="AP25" s="292"/>
      <c r="AQ25" s="292">
        <v>0</v>
      </c>
      <c r="AR25" s="292"/>
      <c r="AS25" s="292"/>
      <c r="AT25" s="292"/>
      <c r="AU25" s="292"/>
      <c r="AV25" s="292"/>
      <c r="AW25" s="292"/>
      <c r="AX25" s="292"/>
      <c r="AY25" s="292"/>
      <c r="AZ25" s="292"/>
      <c r="BA25" s="292"/>
      <c r="BB25" s="292"/>
      <c r="BC25" s="292"/>
      <c r="BD25" s="407"/>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5"/>
      <c r="DM25" s="255"/>
      <c r="DN25" s="255"/>
      <c r="DO25" s="255"/>
      <c r="DP25" s="255"/>
      <c r="DQ25" s="255"/>
      <c r="DR25" s="255"/>
      <c r="DS25" s="255"/>
      <c r="DT25" s="255"/>
      <c r="DU25" s="255"/>
      <c r="DV25" s="255"/>
      <c r="DW25" s="255"/>
      <c r="DX25" s="255"/>
      <c r="DY25" s="255"/>
      <c r="DZ25" s="255"/>
      <c r="EA25" s="255"/>
      <c r="EB25" s="255"/>
      <c r="EC25" s="255"/>
      <c r="ED25" s="255"/>
      <c r="EE25" s="255"/>
      <c r="EF25" s="255"/>
      <c r="EG25" s="255"/>
      <c r="EH25" s="255"/>
      <c r="EI25" s="255"/>
      <c r="EJ25" s="255"/>
      <c r="EK25" s="255"/>
      <c r="EL25" s="255"/>
      <c r="EM25" s="255"/>
      <c r="EN25" s="255"/>
      <c r="EO25" s="255"/>
      <c r="EP25" s="255"/>
      <c r="EQ25" s="255"/>
      <c r="ER25" s="255"/>
      <c r="ES25" s="255"/>
      <c r="ET25" s="255"/>
      <c r="EU25" s="255"/>
      <c r="EV25" s="255"/>
      <c r="EW25" s="255"/>
      <c r="EX25" s="255"/>
      <c r="EY25" s="255"/>
      <c r="EZ25" s="255"/>
      <c r="FA25" s="255"/>
      <c r="FB25" s="255"/>
      <c r="FC25" s="255"/>
      <c r="FD25" s="255"/>
      <c r="FE25" s="255"/>
      <c r="FF25" s="255"/>
      <c r="FG25" s="255"/>
      <c r="FH25" s="255"/>
      <c r="FI25" s="255"/>
      <c r="FJ25" s="255"/>
      <c r="FK25" s="255"/>
      <c r="FL25" s="255"/>
      <c r="FM25" s="255"/>
      <c r="FN25" s="255"/>
      <c r="FO25" s="255"/>
      <c r="FP25" s="255"/>
      <c r="FQ25" s="255"/>
      <c r="FR25" s="255"/>
      <c r="FS25" s="255"/>
      <c r="FT25" s="255"/>
      <c r="FU25" s="255"/>
      <c r="FV25" s="255"/>
      <c r="FW25" s="255"/>
      <c r="FX25" s="255"/>
      <c r="FY25" s="255"/>
      <c r="FZ25" s="255"/>
      <c r="GA25" s="255"/>
      <c r="GB25" s="255"/>
      <c r="GC25" s="255"/>
      <c r="GD25" s="255"/>
      <c r="GE25" s="255"/>
      <c r="GF25" s="255"/>
      <c r="GG25" s="255"/>
      <c r="GH25" s="255"/>
    </row>
    <row r="26" spans="1:190" s="258" customFormat="1" ht="71.25">
      <c r="A26" s="116"/>
      <c r="B26" s="383" t="s">
        <v>275</v>
      </c>
      <c r="C26" s="401">
        <v>33</v>
      </c>
      <c r="D26" s="289" t="s">
        <v>34</v>
      </c>
      <c r="E26" s="289">
        <v>3301</v>
      </c>
      <c r="F26" s="289" t="s">
        <v>276</v>
      </c>
      <c r="G26" s="150">
        <v>2024730010088</v>
      </c>
      <c r="H26" s="150" t="s">
        <v>277</v>
      </c>
      <c r="I26" s="150">
        <v>330105300</v>
      </c>
      <c r="J26" s="150" t="s">
        <v>298</v>
      </c>
      <c r="K26" s="150" t="s">
        <v>299</v>
      </c>
      <c r="L26" s="150" t="s">
        <v>285</v>
      </c>
      <c r="M26" s="150" t="s">
        <v>47</v>
      </c>
      <c r="N26" s="149" t="s">
        <v>299</v>
      </c>
      <c r="O26" s="285">
        <v>13183884307</v>
      </c>
      <c r="P26" s="384">
        <v>939529453</v>
      </c>
      <c r="Q26" s="385">
        <v>9894596546</v>
      </c>
      <c r="R26" s="384"/>
      <c r="S26" s="384"/>
      <c r="T26" s="384"/>
      <c r="U26" s="384">
        <v>1628357727</v>
      </c>
      <c r="V26" s="384"/>
      <c r="W26" s="384"/>
      <c r="X26" s="384">
        <v>721400581</v>
      </c>
      <c r="Y26" s="384"/>
      <c r="Z26" s="384"/>
      <c r="AA26" s="384"/>
      <c r="AB26" s="384"/>
      <c r="AC26" s="380">
        <v>13039159638</v>
      </c>
      <c r="AD26" s="292">
        <v>803667984</v>
      </c>
      <c r="AE26" s="292">
        <v>9886323869</v>
      </c>
      <c r="AF26" s="292"/>
      <c r="AG26" s="292"/>
      <c r="AH26" s="292"/>
      <c r="AI26" s="292">
        <v>1627767204</v>
      </c>
      <c r="AJ26" s="292"/>
      <c r="AK26" s="292"/>
      <c r="AL26" s="292">
        <v>721400581</v>
      </c>
      <c r="AM26" s="292"/>
      <c r="AN26" s="292"/>
      <c r="AO26" s="292"/>
      <c r="AP26" s="292"/>
      <c r="AQ26" s="292">
        <v>11395941915</v>
      </c>
      <c r="AR26" s="292">
        <v>8803983871</v>
      </c>
      <c r="AS26" s="292">
        <v>597801317</v>
      </c>
      <c r="AT26" s="292"/>
      <c r="AU26" s="292"/>
      <c r="AV26" s="292"/>
      <c r="AW26" s="292">
        <v>1506967781</v>
      </c>
      <c r="AX26" s="292"/>
      <c r="AY26" s="292"/>
      <c r="AZ26" s="292">
        <v>487188946</v>
      </c>
      <c r="BA26" s="292"/>
      <c r="BB26" s="292"/>
      <c r="BC26" s="292"/>
      <c r="BD26" s="407"/>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c r="FF26" s="255"/>
      <c r="FG26" s="255"/>
      <c r="FH26" s="255"/>
      <c r="FI26" s="255"/>
      <c r="FJ26" s="255"/>
      <c r="FK26" s="255"/>
      <c r="FL26" s="255"/>
      <c r="FM26" s="255"/>
      <c r="FN26" s="255"/>
      <c r="FO26" s="255"/>
      <c r="FP26" s="255"/>
      <c r="FQ26" s="255"/>
      <c r="FR26" s="255"/>
      <c r="FS26" s="255"/>
      <c r="FT26" s="255"/>
      <c r="FU26" s="255"/>
      <c r="FV26" s="255"/>
      <c r="FW26" s="255"/>
      <c r="FX26" s="255"/>
      <c r="FY26" s="255"/>
      <c r="FZ26" s="255"/>
      <c r="GA26" s="255"/>
      <c r="GB26" s="255"/>
      <c r="GC26" s="255"/>
      <c r="GD26" s="255"/>
      <c r="GE26" s="255"/>
      <c r="GF26" s="255"/>
      <c r="GG26" s="255"/>
      <c r="GH26" s="255"/>
    </row>
    <row r="27" spans="1:190" ht="57">
      <c r="B27" s="383" t="s">
        <v>275</v>
      </c>
      <c r="C27" s="169">
        <v>33</v>
      </c>
      <c r="D27" s="289" t="s">
        <v>34</v>
      </c>
      <c r="E27" s="289">
        <v>3302</v>
      </c>
      <c r="F27" s="289" t="s">
        <v>302</v>
      </c>
      <c r="G27" s="209">
        <v>2024730010087</v>
      </c>
      <c r="H27" s="209" t="s">
        <v>303</v>
      </c>
      <c r="I27" s="209">
        <v>330200100</v>
      </c>
      <c r="J27" s="209" t="s">
        <v>304</v>
      </c>
      <c r="K27" s="149" t="s">
        <v>305</v>
      </c>
      <c r="L27" s="209" t="s">
        <v>285</v>
      </c>
      <c r="M27" s="209" t="s">
        <v>47</v>
      </c>
      <c r="N27" s="149" t="s">
        <v>305</v>
      </c>
      <c r="O27" s="285">
        <v>22400000</v>
      </c>
      <c r="P27" s="404"/>
      <c r="Q27" s="404">
        <v>22400000</v>
      </c>
      <c r="R27" s="404"/>
      <c r="S27" s="404"/>
      <c r="T27" s="404"/>
      <c r="U27" s="404"/>
      <c r="V27" s="404"/>
      <c r="W27" s="404"/>
      <c r="X27" s="404"/>
      <c r="Y27" s="404"/>
      <c r="Z27" s="404"/>
      <c r="AA27" s="404"/>
      <c r="AB27" s="289"/>
      <c r="AC27" s="380">
        <v>22400000</v>
      </c>
      <c r="AD27" s="292"/>
      <c r="AE27" s="292">
        <v>22400000</v>
      </c>
      <c r="AF27" s="292"/>
      <c r="AG27" s="292"/>
      <c r="AH27" s="292"/>
      <c r="AI27" s="292"/>
      <c r="AJ27" s="292"/>
      <c r="AK27" s="292"/>
      <c r="AL27" s="292"/>
      <c r="AM27" s="292"/>
      <c r="AN27" s="292"/>
      <c r="AO27" s="292"/>
      <c r="AP27" s="292"/>
      <c r="AQ27" s="292">
        <v>22400000</v>
      </c>
      <c r="AR27" s="292"/>
      <c r="AS27" s="292">
        <v>22400000</v>
      </c>
      <c r="AT27" s="292"/>
      <c r="AU27" s="292"/>
      <c r="AV27" s="292"/>
      <c r="AW27" s="292"/>
      <c r="AX27" s="292"/>
      <c r="AY27" s="292"/>
      <c r="AZ27" s="292"/>
      <c r="BA27" s="292"/>
      <c r="BB27" s="292"/>
      <c r="BC27" s="292"/>
      <c r="BD27" s="407"/>
    </row>
    <row r="28" spans="1:190" ht="57">
      <c r="B28" s="383" t="s">
        <v>275</v>
      </c>
      <c r="C28" s="169">
        <v>33</v>
      </c>
      <c r="D28" s="289" t="s">
        <v>34</v>
      </c>
      <c r="E28" s="289">
        <v>3302</v>
      </c>
      <c r="F28" s="289" t="s">
        <v>302</v>
      </c>
      <c r="G28" s="209">
        <v>2024730010087</v>
      </c>
      <c r="H28" s="209" t="s">
        <v>303</v>
      </c>
      <c r="I28" s="209">
        <v>330207300</v>
      </c>
      <c r="J28" s="209" t="s">
        <v>306</v>
      </c>
      <c r="K28" s="149" t="s">
        <v>307</v>
      </c>
      <c r="L28" s="209" t="s">
        <v>280</v>
      </c>
      <c r="M28" s="209" t="s">
        <v>228</v>
      </c>
      <c r="N28" s="149" t="s">
        <v>307</v>
      </c>
      <c r="O28" s="285">
        <v>529999591</v>
      </c>
      <c r="P28" s="404"/>
      <c r="Q28" s="404">
        <v>529999591</v>
      </c>
      <c r="R28" s="404"/>
      <c r="S28" s="404"/>
      <c r="T28" s="404"/>
      <c r="U28" s="404"/>
      <c r="V28" s="404"/>
      <c r="W28" s="404"/>
      <c r="X28" s="404"/>
      <c r="Y28" s="404"/>
      <c r="Z28" s="404"/>
      <c r="AA28" s="404"/>
      <c r="AB28" s="289"/>
      <c r="AC28" s="380">
        <v>518857178</v>
      </c>
      <c r="AD28" s="292"/>
      <c r="AE28" s="292">
        <v>518857178</v>
      </c>
      <c r="AF28" s="292"/>
      <c r="AG28" s="292"/>
      <c r="AH28" s="292"/>
      <c r="AI28" s="292"/>
      <c r="AJ28" s="292"/>
      <c r="AK28" s="292"/>
      <c r="AL28" s="292"/>
      <c r="AM28" s="292"/>
      <c r="AN28" s="292"/>
      <c r="AO28" s="292"/>
      <c r="AP28" s="292"/>
      <c r="AQ28" s="292">
        <v>155657153</v>
      </c>
      <c r="AR28" s="292"/>
      <c r="AS28" s="292">
        <v>155657153</v>
      </c>
      <c r="AT28" s="292"/>
      <c r="AU28" s="292"/>
      <c r="AV28" s="292"/>
      <c r="AW28" s="292"/>
      <c r="AX28" s="292"/>
      <c r="AY28" s="292"/>
      <c r="AZ28" s="292"/>
      <c r="BA28" s="292"/>
      <c r="BB28" s="292"/>
      <c r="BC28" s="292"/>
      <c r="BD28" s="407"/>
    </row>
    <row r="29" spans="1:190" ht="57">
      <c r="B29" s="383" t="s">
        <v>275</v>
      </c>
      <c r="C29" s="169">
        <v>33</v>
      </c>
      <c r="D29" s="289" t="s">
        <v>34</v>
      </c>
      <c r="E29" s="289">
        <v>3302</v>
      </c>
      <c r="F29" s="289" t="s">
        <v>302</v>
      </c>
      <c r="G29" s="209">
        <v>2024730010087</v>
      </c>
      <c r="H29" s="209" t="s">
        <v>303</v>
      </c>
      <c r="I29" s="209">
        <v>330207300</v>
      </c>
      <c r="J29" s="209" t="s">
        <v>306</v>
      </c>
      <c r="K29" s="149" t="s">
        <v>307</v>
      </c>
      <c r="L29" s="209" t="s">
        <v>285</v>
      </c>
      <c r="M29" s="209" t="s">
        <v>84</v>
      </c>
      <c r="N29" s="149" t="s">
        <v>307</v>
      </c>
      <c r="O29" s="285">
        <v>60101391</v>
      </c>
      <c r="P29" s="404"/>
      <c r="Q29" s="404">
        <v>60101391</v>
      </c>
      <c r="R29" s="404"/>
      <c r="S29" s="404"/>
      <c r="T29" s="404"/>
      <c r="U29" s="404"/>
      <c r="V29" s="404"/>
      <c r="W29" s="404"/>
      <c r="X29" s="404"/>
      <c r="Y29" s="404"/>
      <c r="Z29" s="404"/>
      <c r="AA29" s="404"/>
      <c r="AB29" s="289"/>
      <c r="AC29" s="380">
        <v>60101391</v>
      </c>
      <c r="AD29" s="292"/>
      <c r="AE29" s="292">
        <v>60101391</v>
      </c>
      <c r="AF29" s="292"/>
      <c r="AG29" s="292"/>
      <c r="AH29" s="292"/>
      <c r="AI29" s="292"/>
      <c r="AJ29" s="292"/>
      <c r="AK29" s="292"/>
      <c r="AL29" s="292"/>
      <c r="AM29" s="292"/>
      <c r="AN29" s="292"/>
      <c r="AO29" s="292"/>
      <c r="AP29" s="292"/>
      <c r="AQ29" s="292">
        <v>56388000</v>
      </c>
      <c r="AR29" s="292"/>
      <c r="AS29" s="292">
        <v>56388000</v>
      </c>
      <c r="AT29" s="292"/>
      <c r="AU29" s="292"/>
      <c r="AV29" s="292"/>
      <c r="AW29" s="292"/>
      <c r="AX29" s="292"/>
      <c r="AY29" s="292"/>
      <c r="AZ29" s="292"/>
      <c r="BA29" s="292"/>
      <c r="BB29" s="292"/>
      <c r="BC29" s="292"/>
      <c r="BD29" s="407"/>
    </row>
    <row r="30" spans="1:190" ht="57">
      <c r="B30" s="383" t="s">
        <v>275</v>
      </c>
      <c r="C30" s="169">
        <v>33</v>
      </c>
      <c r="D30" s="289" t="s">
        <v>34</v>
      </c>
      <c r="E30" s="289">
        <v>3302</v>
      </c>
      <c r="F30" s="289" t="s">
        <v>302</v>
      </c>
      <c r="G30" s="209">
        <v>2024730010087</v>
      </c>
      <c r="H30" s="209" t="s">
        <v>303</v>
      </c>
      <c r="I30" s="209">
        <v>330207300</v>
      </c>
      <c r="J30" s="209" t="s">
        <v>306</v>
      </c>
      <c r="K30" s="149" t="s">
        <v>307</v>
      </c>
      <c r="L30" s="209" t="s">
        <v>286</v>
      </c>
      <c r="M30" s="209" t="s">
        <v>47</v>
      </c>
      <c r="N30" s="149" t="s">
        <v>307</v>
      </c>
      <c r="O30" s="285">
        <v>81898609</v>
      </c>
      <c r="P30" s="404"/>
      <c r="Q30" s="404">
        <v>81898609</v>
      </c>
      <c r="R30" s="404"/>
      <c r="S30" s="404"/>
      <c r="T30" s="404"/>
      <c r="U30" s="404"/>
      <c r="V30" s="404"/>
      <c r="W30" s="404"/>
      <c r="X30" s="404"/>
      <c r="Y30" s="404"/>
      <c r="Z30" s="404"/>
      <c r="AA30" s="404"/>
      <c r="AB30" s="289"/>
      <c r="AC30" s="380">
        <v>81898609</v>
      </c>
      <c r="AD30" s="292"/>
      <c r="AE30" s="404">
        <v>81898609</v>
      </c>
      <c r="AF30" s="292"/>
      <c r="AG30" s="292"/>
      <c r="AH30" s="292"/>
      <c r="AI30" s="292"/>
      <c r="AJ30" s="292"/>
      <c r="AK30" s="292"/>
      <c r="AL30" s="292"/>
      <c r="AM30" s="292"/>
      <c r="AN30" s="292"/>
      <c r="AO30" s="292"/>
      <c r="AP30" s="292"/>
      <c r="AQ30" s="292">
        <v>0</v>
      </c>
      <c r="AR30" s="292"/>
      <c r="AS30" s="292"/>
      <c r="AT30" s="292"/>
      <c r="AU30" s="292"/>
      <c r="AV30" s="292"/>
      <c r="AW30" s="292"/>
      <c r="AX30" s="292"/>
      <c r="AY30" s="292"/>
      <c r="AZ30" s="292"/>
      <c r="BA30" s="292"/>
      <c r="BB30" s="292"/>
      <c r="BC30" s="292"/>
      <c r="BD30" s="407"/>
    </row>
    <row r="31" spans="1:190" ht="57">
      <c r="B31" s="383" t="s">
        <v>275</v>
      </c>
      <c r="C31" s="169">
        <v>33</v>
      </c>
      <c r="D31" s="289" t="s">
        <v>34</v>
      </c>
      <c r="E31" s="289">
        <v>3302</v>
      </c>
      <c r="F31" s="289" t="s">
        <v>302</v>
      </c>
      <c r="G31" s="209">
        <v>2024730010087</v>
      </c>
      <c r="H31" s="209" t="s">
        <v>303</v>
      </c>
      <c r="I31" s="209">
        <v>330207300</v>
      </c>
      <c r="J31" s="209" t="s">
        <v>306</v>
      </c>
      <c r="K31" s="149" t="s">
        <v>307</v>
      </c>
      <c r="L31" s="209" t="s">
        <v>297</v>
      </c>
      <c r="M31" s="209" t="s">
        <v>86</v>
      </c>
      <c r="N31" s="149" t="s">
        <v>307</v>
      </c>
      <c r="O31" s="285">
        <v>1300000000</v>
      </c>
      <c r="P31" s="404">
        <v>300000000</v>
      </c>
      <c r="Q31" s="404">
        <v>1000000000</v>
      </c>
      <c r="R31" s="404"/>
      <c r="S31" s="404"/>
      <c r="T31" s="404"/>
      <c r="U31" s="404"/>
      <c r="V31" s="404"/>
      <c r="W31" s="404"/>
      <c r="X31" s="404"/>
      <c r="Y31" s="404"/>
      <c r="Z31" s="404"/>
      <c r="AA31" s="404"/>
      <c r="AB31" s="289"/>
      <c r="AC31" s="380">
        <v>1300000000</v>
      </c>
      <c r="AD31" s="292">
        <v>300000000</v>
      </c>
      <c r="AE31" s="292">
        <v>1000000000</v>
      </c>
      <c r="AF31" s="292"/>
      <c r="AG31" s="292"/>
      <c r="AH31" s="292"/>
      <c r="AI31" s="292"/>
      <c r="AJ31" s="292"/>
      <c r="AK31" s="292"/>
      <c r="AL31" s="292"/>
      <c r="AM31" s="292"/>
      <c r="AN31" s="292"/>
      <c r="AO31" s="292"/>
      <c r="AP31" s="292"/>
      <c r="AQ31" s="292">
        <v>1300000000</v>
      </c>
      <c r="AR31" s="292">
        <v>300000000</v>
      </c>
      <c r="AS31" s="292">
        <v>1000000000</v>
      </c>
      <c r="AT31" s="292"/>
      <c r="AU31" s="292"/>
      <c r="AV31" s="292"/>
      <c r="AW31" s="292"/>
      <c r="AX31" s="292"/>
      <c r="AY31" s="292"/>
      <c r="AZ31" s="292"/>
      <c r="BA31" s="292"/>
      <c r="BB31" s="292"/>
      <c r="BC31" s="292"/>
      <c r="BD31" s="407"/>
    </row>
    <row r="32" spans="1:190" ht="57">
      <c r="B32" s="383" t="s">
        <v>275</v>
      </c>
      <c r="C32" s="169">
        <v>33</v>
      </c>
      <c r="D32" s="289" t="s">
        <v>34</v>
      </c>
      <c r="E32" s="289">
        <v>3302</v>
      </c>
      <c r="F32" s="289" t="s">
        <v>302</v>
      </c>
      <c r="G32" s="209">
        <v>2024730010087</v>
      </c>
      <c r="H32" s="209" t="s">
        <v>303</v>
      </c>
      <c r="I32" s="209">
        <v>330205100</v>
      </c>
      <c r="J32" s="209" t="s">
        <v>308</v>
      </c>
      <c r="K32" s="389" t="s">
        <v>309</v>
      </c>
      <c r="L32" s="209" t="s">
        <v>286</v>
      </c>
      <c r="M32" s="209" t="s">
        <v>84</v>
      </c>
      <c r="N32" s="389" t="s">
        <v>309</v>
      </c>
      <c r="O32" s="285">
        <v>322500000</v>
      </c>
      <c r="P32" s="404"/>
      <c r="Q32" s="404">
        <v>322500000</v>
      </c>
      <c r="R32" s="404"/>
      <c r="S32" s="404"/>
      <c r="T32" s="404"/>
      <c r="U32" s="404"/>
      <c r="V32" s="404"/>
      <c r="W32" s="404"/>
      <c r="X32" s="404"/>
      <c r="Y32" s="404"/>
      <c r="Z32" s="404"/>
      <c r="AA32" s="404"/>
      <c r="AB32" s="149"/>
      <c r="AC32" s="380">
        <v>322252000</v>
      </c>
      <c r="AD32" s="292"/>
      <c r="AE32" s="292">
        <v>322252000</v>
      </c>
      <c r="AF32" s="292"/>
      <c r="AG32" s="292"/>
      <c r="AH32" s="292"/>
      <c r="AI32" s="292"/>
      <c r="AJ32" s="292"/>
      <c r="AK32" s="292"/>
      <c r="AL32" s="292"/>
      <c r="AM32" s="292"/>
      <c r="AN32" s="292"/>
      <c r="AO32" s="292"/>
      <c r="AP32" s="292"/>
      <c r="AQ32" s="292">
        <v>119000000</v>
      </c>
      <c r="AR32" s="292"/>
      <c r="AS32" s="292">
        <v>119000000</v>
      </c>
      <c r="AT32" s="292"/>
      <c r="AU32" s="292"/>
      <c r="AV32" s="292"/>
      <c r="AW32" s="292"/>
      <c r="AX32" s="292"/>
      <c r="AY32" s="292"/>
      <c r="AZ32" s="292"/>
      <c r="BA32" s="292"/>
      <c r="BB32" s="292"/>
      <c r="BC32" s="292"/>
      <c r="BD32" s="407"/>
    </row>
    <row r="33" spans="1:190" ht="57">
      <c r="B33" s="383" t="s">
        <v>275</v>
      </c>
      <c r="C33" s="169">
        <v>33</v>
      </c>
      <c r="D33" s="289" t="s">
        <v>34</v>
      </c>
      <c r="E33" s="289">
        <v>3302</v>
      </c>
      <c r="F33" s="289" t="s">
        <v>302</v>
      </c>
      <c r="G33" s="209">
        <v>2024730010087</v>
      </c>
      <c r="H33" s="209" t="s">
        <v>303</v>
      </c>
      <c r="I33" s="209">
        <v>330205100</v>
      </c>
      <c r="J33" s="209" t="s">
        <v>308</v>
      </c>
      <c r="K33" s="389" t="s">
        <v>309</v>
      </c>
      <c r="L33" s="209" t="s">
        <v>285</v>
      </c>
      <c r="M33" s="209" t="s">
        <v>47</v>
      </c>
      <c r="N33" s="389" t="s">
        <v>309</v>
      </c>
      <c r="O33" s="285">
        <v>109242000</v>
      </c>
      <c r="P33" s="404"/>
      <c r="Q33" s="404">
        <v>109242000</v>
      </c>
      <c r="R33" s="404"/>
      <c r="S33" s="404"/>
      <c r="T33" s="404"/>
      <c r="U33" s="404"/>
      <c r="V33" s="404"/>
      <c r="W33" s="404"/>
      <c r="X33" s="404"/>
      <c r="Y33" s="404"/>
      <c r="Z33" s="404"/>
      <c r="AA33" s="404"/>
      <c r="AB33" s="149"/>
      <c r="AC33" s="380">
        <v>105528609</v>
      </c>
      <c r="AD33" s="292"/>
      <c r="AE33" s="292">
        <v>105528609</v>
      </c>
      <c r="AF33" s="292"/>
      <c r="AG33" s="292"/>
      <c r="AH33" s="292"/>
      <c r="AI33" s="292"/>
      <c r="AJ33" s="292"/>
      <c r="AK33" s="292"/>
      <c r="AL33" s="292"/>
      <c r="AM33" s="292"/>
      <c r="AN33" s="292"/>
      <c r="AO33" s="292"/>
      <c r="AP33" s="292"/>
      <c r="AQ33" s="292">
        <v>109242000</v>
      </c>
      <c r="AR33" s="292"/>
      <c r="AS33" s="292">
        <v>109242000</v>
      </c>
      <c r="AT33" s="292"/>
      <c r="AU33" s="292"/>
      <c r="AV33" s="292"/>
      <c r="AW33" s="292"/>
      <c r="AX33" s="292"/>
      <c r="AY33" s="292"/>
      <c r="AZ33" s="292"/>
      <c r="BA33" s="292"/>
      <c r="BB33" s="292"/>
      <c r="BC33" s="292"/>
      <c r="BD33" s="407"/>
    </row>
    <row r="34" spans="1:190" ht="57.75" thickBot="1">
      <c r="B34" s="391" t="s">
        <v>275</v>
      </c>
      <c r="C34" s="240">
        <v>33</v>
      </c>
      <c r="D34" s="392" t="s">
        <v>34</v>
      </c>
      <c r="E34" s="392">
        <v>3302</v>
      </c>
      <c r="F34" s="392" t="s">
        <v>302</v>
      </c>
      <c r="G34" s="244">
        <v>2024730010087</v>
      </c>
      <c r="H34" s="244" t="s">
        <v>303</v>
      </c>
      <c r="I34" s="242">
        <v>330204300</v>
      </c>
      <c r="J34" s="242" t="s">
        <v>310</v>
      </c>
      <c r="K34" s="241" t="s">
        <v>311</v>
      </c>
      <c r="L34" s="242" t="s">
        <v>286</v>
      </c>
      <c r="M34" s="242" t="s">
        <v>84</v>
      </c>
      <c r="N34" s="241" t="s">
        <v>311</v>
      </c>
      <c r="O34" s="408">
        <v>0</v>
      </c>
      <c r="P34" s="409"/>
      <c r="Q34" s="409"/>
      <c r="R34" s="409"/>
      <c r="S34" s="409"/>
      <c r="T34" s="409"/>
      <c r="U34" s="409"/>
      <c r="V34" s="409"/>
      <c r="W34" s="409"/>
      <c r="X34" s="409"/>
      <c r="Y34" s="409"/>
      <c r="Z34" s="409"/>
      <c r="AA34" s="409"/>
      <c r="AB34" s="392"/>
      <c r="AC34" s="410"/>
      <c r="AD34" s="365"/>
      <c r="AE34" s="365"/>
      <c r="AF34" s="365"/>
      <c r="AG34" s="365"/>
      <c r="AH34" s="365"/>
      <c r="AI34" s="365"/>
      <c r="AJ34" s="365"/>
      <c r="AK34" s="365"/>
      <c r="AL34" s="365"/>
      <c r="AM34" s="365"/>
      <c r="AN34" s="365"/>
      <c r="AO34" s="365"/>
      <c r="AP34" s="365"/>
      <c r="AQ34" s="365">
        <v>0</v>
      </c>
      <c r="AR34" s="365"/>
      <c r="AS34" s="365"/>
      <c r="AT34" s="365"/>
      <c r="AU34" s="365"/>
      <c r="AV34" s="365"/>
      <c r="AW34" s="365"/>
      <c r="AX34" s="365"/>
      <c r="AY34" s="365"/>
      <c r="AZ34" s="365"/>
      <c r="BA34" s="365"/>
      <c r="BB34" s="365"/>
      <c r="BC34" s="365"/>
      <c r="BD34" s="411"/>
    </row>
    <row r="35" spans="1:190" s="258" customFormat="1" ht="15.75" thickBot="1">
      <c r="A35" s="116"/>
      <c r="B35" s="1224" t="s">
        <v>60</v>
      </c>
      <c r="C35" s="1225"/>
      <c r="D35" s="1225"/>
      <c r="E35" s="1225"/>
      <c r="F35" s="1225"/>
      <c r="G35" s="1225"/>
      <c r="H35" s="1225"/>
      <c r="I35" s="1225"/>
      <c r="J35" s="1225"/>
      <c r="K35" s="1225"/>
      <c r="L35" s="1225"/>
      <c r="M35" s="1225"/>
      <c r="N35" s="1226"/>
      <c r="O35" s="393">
        <v>20309848903</v>
      </c>
      <c r="P35" s="393">
        <v>4014361100</v>
      </c>
      <c r="Q35" s="393">
        <v>12971598776</v>
      </c>
      <c r="R35" s="393">
        <v>0</v>
      </c>
      <c r="S35" s="393">
        <v>0</v>
      </c>
      <c r="T35" s="393">
        <v>0</v>
      </c>
      <c r="U35" s="393">
        <v>1789022827</v>
      </c>
      <c r="V35" s="393">
        <v>0</v>
      </c>
      <c r="W35" s="393">
        <v>0</v>
      </c>
      <c r="X35" s="393">
        <v>1316225581</v>
      </c>
      <c r="Y35" s="393">
        <v>0</v>
      </c>
      <c r="Z35" s="393">
        <v>0</v>
      </c>
      <c r="AA35" s="393">
        <v>0</v>
      </c>
      <c r="AB35" s="393">
        <v>218640619</v>
      </c>
      <c r="AC35" s="393">
        <v>19232133516</v>
      </c>
      <c r="AD35" s="393">
        <v>3323922118</v>
      </c>
      <c r="AE35" s="393">
        <v>12842241643</v>
      </c>
      <c r="AF35" s="393">
        <v>0</v>
      </c>
      <c r="AG35" s="393">
        <v>0</v>
      </c>
      <c r="AH35" s="393">
        <v>0</v>
      </c>
      <c r="AI35" s="393">
        <v>1777432304</v>
      </c>
      <c r="AJ35" s="393">
        <v>0</v>
      </c>
      <c r="AK35" s="393">
        <v>0</v>
      </c>
      <c r="AL35" s="393">
        <v>1273712223</v>
      </c>
      <c r="AM35" s="393">
        <v>0</v>
      </c>
      <c r="AN35" s="393">
        <v>0</v>
      </c>
      <c r="AO35" s="393">
        <v>0</v>
      </c>
      <c r="AP35" s="393">
        <v>14825228</v>
      </c>
      <c r="AQ35" s="393">
        <v>16318701739</v>
      </c>
      <c r="AR35" s="393">
        <v>11011036401</v>
      </c>
      <c r="AS35" s="393">
        <v>2784595129</v>
      </c>
      <c r="AT35" s="393">
        <v>0</v>
      </c>
      <c r="AU35" s="393">
        <v>0</v>
      </c>
      <c r="AV35" s="393">
        <v>0</v>
      </c>
      <c r="AW35" s="393">
        <v>1589367781</v>
      </c>
      <c r="AX35" s="393">
        <v>0</v>
      </c>
      <c r="AY35" s="393">
        <v>0</v>
      </c>
      <c r="AZ35" s="393">
        <v>933702428</v>
      </c>
      <c r="BA35" s="393">
        <v>0</v>
      </c>
      <c r="BB35" s="393">
        <v>0</v>
      </c>
      <c r="BC35" s="393">
        <v>0</v>
      </c>
      <c r="BD35" s="393">
        <v>0</v>
      </c>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row>
    <row r="36" spans="1:190" ht="15">
      <c r="O36" s="394"/>
      <c r="P36" s="394"/>
      <c r="Q36" s="395"/>
    </row>
    <row r="37" spans="1:190">
      <c r="O37" s="396"/>
      <c r="R37" s="397"/>
      <c r="X37" s="397"/>
    </row>
    <row r="38" spans="1:190">
      <c r="O38" s="396"/>
      <c r="U38" s="397"/>
      <c r="X38" s="397"/>
    </row>
    <row r="39" spans="1:190">
      <c r="P39" s="397"/>
      <c r="AQ39" s="398"/>
    </row>
  </sheetData>
  <mergeCells count="50">
    <mergeCell ref="B35:N35"/>
    <mergeCell ref="AN12:AN13"/>
    <mergeCell ref="AO12:AO13"/>
    <mergeCell ref="AP12:AP13"/>
    <mergeCell ref="AR12:AS12"/>
    <mergeCell ref="Z12:Z13"/>
    <mergeCell ref="AA12:AA13"/>
    <mergeCell ref="AB12:AB13"/>
    <mergeCell ref="AD12:AE12"/>
    <mergeCell ref="AF12:AL12"/>
    <mergeCell ref="AM12:AM13"/>
    <mergeCell ref="L12:L13"/>
    <mergeCell ref="M12:M13"/>
    <mergeCell ref="N12:N13"/>
    <mergeCell ref="P12:Q12"/>
    <mergeCell ref="R12:X12"/>
    <mergeCell ref="Y12:Y13"/>
    <mergeCell ref="AC11:AC13"/>
    <mergeCell ref="AD11:AP11"/>
    <mergeCell ref="AQ11:AQ13"/>
    <mergeCell ref="AR11:BD11"/>
    <mergeCell ref="BB12:BB13"/>
    <mergeCell ref="BC12:BC13"/>
    <mergeCell ref="BD12:BD13"/>
    <mergeCell ref="AT12:AZ12"/>
    <mergeCell ref="BA12:BA13"/>
    <mergeCell ref="G12:G13"/>
    <mergeCell ref="B7:U7"/>
    <mergeCell ref="B8:U8"/>
    <mergeCell ref="B9:U9"/>
    <mergeCell ref="B11:N11"/>
    <mergeCell ref="O11:O13"/>
    <mergeCell ref="P11:AB11"/>
    <mergeCell ref="H12:H13"/>
    <mergeCell ref="I12:I13"/>
    <mergeCell ref="J12:J13"/>
    <mergeCell ref="K12:K13"/>
    <mergeCell ref="B12:B13"/>
    <mergeCell ref="C12:C13"/>
    <mergeCell ref="D12:D13"/>
    <mergeCell ref="E12:E13"/>
    <mergeCell ref="F12:F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D65"/>
  <sheetViews>
    <sheetView zoomScale="80" zoomScaleNormal="80" workbookViewId="0">
      <selection activeCell="F14" sqref="F14:F15"/>
    </sheetView>
  </sheetViews>
  <sheetFormatPr baseColWidth="10" defaultRowHeight="14.25"/>
  <cols>
    <col min="1" max="1" width="2.85546875" style="116" customWidth="1"/>
    <col min="2" max="2" width="20.7109375" style="253" customWidth="1"/>
    <col min="3" max="3" width="10.42578125" style="114" customWidth="1"/>
    <col min="4" max="4" width="16.28515625" style="114" customWidth="1"/>
    <col min="5" max="5" width="21.7109375" style="114" customWidth="1"/>
    <col min="6" max="6" width="22.85546875" style="114" customWidth="1"/>
    <col min="7" max="7" width="27.5703125" style="114" customWidth="1"/>
    <col min="8" max="8" width="27.7109375" style="114" customWidth="1"/>
    <col min="9" max="9" width="20.42578125" style="114" customWidth="1"/>
    <col min="10" max="11" width="16.42578125" style="114" customWidth="1"/>
    <col min="12" max="12" width="30.140625" style="114" customWidth="1"/>
    <col min="13" max="13" width="21.5703125" style="114" customWidth="1"/>
    <col min="14" max="14" width="19.85546875" style="114" customWidth="1"/>
    <col min="15" max="15" width="19" style="114" customWidth="1"/>
    <col min="16" max="17" width="16.28515625" style="114" customWidth="1"/>
    <col min="18" max="18" width="8.140625" style="114" customWidth="1"/>
    <col min="19" max="19" width="8.42578125" style="114" customWidth="1"/>
    <col min="20" max="23" width="11.7109375" style="114" bestFit="1" customWidth="1"/>
    <col min="24" max="24" width="10" style="114" customWidth="1"/>
    <col min="25" max="25" width="8.42578125" style="114" customWidth="1"/>
    <col min="26" max="26" width="8.85546875" style="114" customWidth="1"/>
    <col min="27" max="27" width="23" style="114" customWidth="1"/>
    <col min="28" max="28" width="8.7109375" style="114" customWidth="1"/>
    <col min="29" max="29" width="19.7109375" style="116" customWidth="1"/>
    <col min="30" max="30" width="11.7109375" style="116" bestFit="1" customWidth="1"/>
    <col min="31" max="31" width="16.42578125" style="116" bestFit="1" customWidth="1"/>
    <col min="32" max="39" width="11.7109375" style="116" bestFit="1" customWidth="1"/>
    <col min="40" max="40" width="19.140625" style="116" bestFit="1" customWidth="1"/>
    <col min="41" max="41" width="21.28515625" style="116" bestFit="1" customWidth="1"/>
    <col min="42" max="42" width="11.7109375" style="116" bestFit="1" customWidth="1"/>
    <col min="43" max="43" width="13.85546875" style="116" customWidth="1"/>
    <col min="44" max="44" width="11.7109375" style="116" bestFit="1" customWidth="1"/>
    <col min="45" max="45" width="16.42578125" style="116" bestFit="1" customWidth="1"/>
    <col min="46" max="53" width="11.7109375" style="116" bestFit="1" customWidth="1"/>
    <col min="54" max="54" width="15.28515625" style="116" bestFit="1" customWidth="1"/>
    <col min="55" max="56" width="11.7109375" style="116" bestFit="1" customWidth="1"/>
    <col min="57" max="160" width="11.42578125" style="116"/>
    <col min="161" max="256" width="11.42578125" style="114"/>
    <col min="257" max="257" width="2.85546875" style="114" customWidth="1"/>
    <col min="258" max="258" width="20.7109375" style="114" customWidth="1"/>
    <col min="259" max="259" width="10.42578125" style="114" customWidth="1"/>
    <col min="260" max="260" width="16.28515625" style="114" customWidth="1"/>
    <col min="261" max="261" width="21.7109375" style="114" customWidth="1"/>
    <col min="262" max="262" width="16.28515625" style="114" customWidth="1"/>
    <col min="263" max="263" width="27.5703125" style="114" customWidth="1"/>
    <col min="264" max="264" width="27.7109375" style="114" customWidth="1"/>
    <col min="265" max="267" width="16.42578125" style="114" customWidth="1"/>
    <col min="268" max="268" width="30.140625" style="114" customWidth="1"/>
    <col min="269" max="269" width="16.7109375" style="114" customWidth="1"/>
    <col min="270" max="270" width="13.7109375" style="114" customWidth="1"/>
    <col min="271" max="271" width="19" style="114" customWidth="1"/>
    <col min="272" max="273" width="16.28515625" style="114" customWidth="1"/>
    <col min="274" max="274" width="8.140625" style="114" customWidth="1"/>
    <col min="275" max="275" width="8.42578125" style="114" customWidth="1"/>
    <col min="276" max="279" width="11.7109375" style="114" bestFit="1" customWidth="1"/>
    <col min="280" max="280" width="10" style="114" customWidth="1"/>
    <col min="281" max="281" width="8.42578125" style="114" customWidth="1"/>
    <col min="282" max="282" width="8.85546875" style="114" customWidth="1"/>
    <col min="283" max="283" width="9.42578125" style="114" customWidth="1"/>
    <col min="284" max="284" width="8.7109375" style="114" customWidth="1"/>
    <col min="285" max="285" width="17" style="114" customWidth="1"/>
    <col min="286" max="286" width="11.7109375" style="114" bestFit="1" customWidth="1"/>
    <col min="287" max="287" width="16.42578125" style="114" bestFit="1" customWidth="1"/>
    <col min="288" max="295" width="11.7109375" style="114" bestFit="1" customWidth="1"/>
    <col min="296" max="296" width="19.140625" style="114" bestFit="1" customWidth="1"/>
    <col min="297" max="297" width="21.28515625" style="114" bestFit="1" customWidth="1"/>
    <col min="298" max="298" width="11.7109375" style="114" bestFit="1" customWidth="1"/>
    <col min="299" max="299" width="13.85546875" style="114" customWidth="1"/>
    <col min="300" max="300" width="11.7109375" style="114" bestFit="1" customWidth="1"/>
    <col min="301" max="301" width="16.42578125" style="114" bestFit="1" customWidth="1"/>
    <col min="302" max="309" width="11.7109375" style="114" bestFit="1" customWidth="1"/>
    <col min="310" max="310" width="15.28515625" style="114" bestFit="1" customWidth="1"/>
    <col min="311" max="312" width="11.7109375" style="114" bestFit="1" customWidth="1"/>
    <col min="313" max="512" width="11.42578125" style="114"/>
    <col min="513" max="513" width="2.85546875" style="114" customWidth="1"/>
    <col min="514" max="514" width="20.7109375" style="114" customWidth="1"/>
    <col min="515" max="515" width="10.42578125" style="114" customWidth="1"/>
    <col min="516" max="516" width="16.28515625" style="114" customWidth="1"/>
    <col min="517" max="517" width="21.7109375" style="114" customWidth="1"/>
    <col min="518" max="518" width="16.28515625" style="114" customWidth="1"/>
    <col min="519" max="519" width="27.5703125" style="114" customWidth="1"/>
    <col min="520" max="520" width="27.7109375" style="114" customWidth="1"/>
    <col min="521" max="523" width="16.42578125" style="114" customWidth="1"/>
    <col min="524" max="524" width="30.140625" style="114" customWidth="1"/>
    <col min="525" max="525" width="16.7109375" style="114" customWidth="1"/>
    <col min="526" max="526" width="13.7109375" style="114" customWidth="1"/>
    <col min="527" max="527" width="19" style="114" customWidth="1"/>
    <col min="528" max="529" width="16.28515625" style="114" customWidth="1"/>
    <col min="530" max="530" width="8.140625" style="114" customWidth="1"/>
    <col min="531" max="531" width="8.42578125" style="114" customWidth="1"/>
    <col min="532" max="535" width="11.7109375" style="114" bestFit="1" customWidth="1"/>
    <col min="536" max="536" width="10" style="114" customWidth="1"/>
    <col min="537" max="537" width="8.42578125" style="114" customWidth="1"/>
    <col min="538" max="538" width="8.85546875" style="114" customWidth="1"/>
    <col min="539" max="539" width="9.42578125" style="114" customWidth="1"/>
    <col min="540" max="540" width="8.7109375" style="114" customWidth="1"/>
    <col min="541" max="541" width="17" style="114" customWidth="1"/>
    <col min="542" max="542" width="11.7109375" style="114" bestFit="1" customWidth="1"/>
    <col min="543" max="543" width="16.42578125" style="114" bestFit="1" customWidth="1"/>
    <col min="544" max="551" width="11.7109375" style="114" bestFit="1" customWidth="1"/>
    <col min="552" max="552" width="19.140625" style="114" bestFit="1" customWidth="1"/>
    <col min="553" max="553" width="21.28515625" style="114" bestFit="1" customWidth="1"/>
    <col min="554" max="554" width="11.7109375" style="114" bestFit="1" customWidth="1"/>
    <col min="555" max="555" width="13.85546875" style="114" customWidth="1"/>
    <col min="556" max="556" width="11.7109375" style="114" bestFit="1" customWidth="1"/>
    <col min="557" max="557" width="16.42578125" style="114" bestFit="1" customWidth="1"/>
    <col min="558" max="565" width="11.7109375" style="114" bestFit="1" customWidth="1"/>
    <col min="566" max="566" width="15.28515625" style="114" bestFit="1" customWidth="1"/>
    <col min="567" max="568" width="11.7109375" style="114" bestFit="1" customWidth="1"/>
    <col min="569" max="768" width="11.42578125" style="114"/>
    <col min="769" max="769" width="2.85546875" style="114" customWidth="1"/>
    <col min="770" max="770" width="20.7109375" style="114" customWidth="1"/>
    <col min="771" max="771" width="10.42578125" style="114" customWidth="1"/>
    <col min="772" max="772" width="16.28515625" style="114" customWidth="1"/>
    <col min="773" max="773" width="21.7109375" style="114" customWidth="1"/>
    <col min="774" max="774" width="16.28515625" style="114" customWidth="1"/>
    <col min="775" max="775" width="27.5703125" style="114" customWidth="1"/>
    <col min="776" max="776" width="27.7109375" style="114" customWidth="1"/>
    <col min="777" max="779" width="16.42578125" style="114" customWidth="1"/>
    <col min="780" max="780" width="30.140625" style="114" customWidth="1"/>
    <col min="781" max="781" width="16.7109375" style="114" customWidth="1"/>
    <col min="782" max="782" width="13.7109375" style="114" customWidth="1"/>
    <col min="783" max="783" width="19" style="114" customWidth="1"/>
    <col min="784" max="785" width="16.28515625" style="114" customWidth="1"/>
    <col min="786" max="786" width="8.140625" style="114" customWidth="1"/>
    <col min="787" max="787" width="8.42578125" style="114" customWidth="1"/>
    <col min="788" max="791" width="11.7109375" style="114" bestFit="1" customWidth="1"/>
    <col min="792" max="792" width="10" style="114" customWidth="1"/>
    <col min="793" max="793" width="8.42578125" style="114" customWidth="1"/>
    <col min="794" max="794" width="8.85546875" style="114" customWidth="1"/>
    <col min="795" max="795" width="9.42578125" style="114" customWidth="1"/>
    <col min="796" max="796" width="8.7109375" style="114" customWidth="1"/>
    <col min="797" max="797" width="17" style="114" customWidth="1"/>
    <col min="798" max="798" width="11.7109375" style="114" bestFit="1" customWidth="1"/>
    <col min="799" max="799" width="16.42578125" style="114" bestFit="1" customWidth="1"/>
    <col min="800" max="807" width="11.7109375" style="114" bestFit="1" customWidth="1"/>
    <col min="808" max="808" width="19.140625" style="114" bestFit="1" customWidth="1"/>
    <col min="809" max="809" width="21.28515625" style="114" bestFit="1" customWidth="1"/>
    <col min="810" max="810" width="11.7109375" style="114" bestFit="1" customWidth="1"/>
    <col min="811" max="811" width="13.85546875" style="114" customWidth="1"/>
    <col min="812" max="812" width="11.7109375" style="114" bestFit="1" customWidth="1"/>
    <col min="813" max="813" width="16.42578125" style="114" bestFit="1" customWidth="1"/>
    <col min="814" max="821" width="11.7109375" style="114" bestFit="1" customWidth="1"/>
    <col min="822" max="822" width="15.28515625" style="114" bestFit="1" customWidth="1"/>
    <col min="823" max="824" width="11.7109375" style="114" bestFit="1" customWidth="1"/>
    <col min="825" max="1024" width="11.42578125" style="114"/>
    <col min="1025" max="1025" width="2.85546875" style="114" customWidth="1"/>
    <col min="1026" max="1026" width="20.7109375" style="114" customWidth="1"/>
    <col min="1027" max="1027" width="10.42578125" style="114" customWidth="1"/>
    <col min="1028" max="1028" width="16.28515625" style="114" customWidth="1"/>
    <col min="1029" max="1029" width="21.7109375" style="114" customWidth="1"/>
    <col min="1030" max="1030" width="16.28515625" style="114" customWidth="1"/>
    <col min="1031" max="1031" width="27.5703125" style="114" customWidth="1"/>
    <col min="1032" max="1032" width="27.7109375" style="114" customWidth="1"/>
    <col min="1033" max="1035" width="16.42578125" style="114" customWidth="1"/>
    <col min="1036" max="1036" width="30.140625" style="114" customWidth="1"/>
    <col min="1037" max="1037" width="16.7109375" style="114" customWidth="1"/>
    <col min="1038" max="1038" width="13.7109375" style="114" customWidth="1"/>
    <col min="1039" max="1039" width="19" style="114" customWidth="1"/>
    <col min="1040" max="1041" width="16.28515625" style="114" customWidth="1"/>
    <col min="1042" max="1042" width="8.140625" style="114" customWidth="1"/>
    <col min="1043" max="1043" width="8.42578125" style="114" customWidth="1"/>
    <col min="1044" max="1047" width="11.7109375" style="114" bestFit="1" customWidth="1"/>
    <col min="1048" max="1048" width="10" style="114" customWidth="1"/>
    <col min="1049" max="1049" width="8.42578125" style="114" customWidth="1"/>
    <col min="1050" max="1050" width="8.85546875" style="114" customWidth="1"/>
    <col min="1051" max="1051" width="9.42578125" style="114" customWidth="1"/>
    <col min="1052" max="1052" width="8.7109375" style="114" customWidth="1"/>
    <col min="1053" max="1053" width="17" style="114" customWidth="1"/>
    <col min="1054" max="1054" width="11.7109375" style="114" bestFit="1" customWidth="1"/>
    <col min="1055" max="1055" width="16.42578125" style="114" bestFit="1" customWidth="1"/>
    <col min="1056" max="1063" width="11.7109375" style="114" bestFit="1" customWidth="1"/>
    <col min="1064" max="1064" width="19.140625" style="114" bestFit="1" customWidth="1"/>
    <col min="1065" max="1065" width="21.28515625" style="114" bestFit="1" customWidth="1"/>
    <col min="1066" max="1066" width="11.7109375" style="114" bestFit="1" customWidth="1"/>
    <col min="1067" max="1067" width="13.85546875" style="114" customWidth="1"/>
    <col min="1068" max="1068" width="11.7109375" style="114" bestFit="1" customWidth="1"/>
    <col min="1069" max="1069" width="16.42578125" style="114" bestFit="1" customWidth="1"/>
    <col min="1070" max="1077" width="11.7109375" style="114" bestFit="1" customWidth="1"/>
    <col min="1078" max="1078" width="15.28515625" style="114" bestFit="1" customWidth="1"/>
    <col min="1079" max="1080" width="11.7109375" style="114" bestFit="1" customWidth="1"/>
    <col min="1081" max="1280" width="11.42578125" style="114"/>
    <col min="1281" max="1281" width="2.85546875" style="114" customWidth="1"/>
    <col min="1282" max="1282" width="20.7109375" style="114" customWidth="1"/>
    <col min="1283" max="1283" width="10.42578125" style="114" customWidth="1"/>
    <col min="1284" max="1284" width="16.28515625" style="114" customWidth="1"/>
    <col min="1285" max="1285" width="21.7109375" style="114" customWidth="1"/>
    <col min="1286" max="1286" width="16.28515625" style="114" customWidth="1"/>
    <col min="1287" max="1287" width="27.5703125" style="114" customWidth="1"/>
    <col min="1288" max="1288" width="27.7109375" style="114" customWidth="1"/>
    <col min="1289" max="1291" width="16.42578125" style="114" customWidth="1"/>
    <col min="1292" max="1292" width="30.140625" style="114" customWidth="1"/>
    <col min="1293" max="1293" width="16.7109375" style="114" customWidth="1"/>
    <col min="1294" max="1294" width="13.7109375" style="114" customWidth="1"/>
    <col min="1295" max="1295" width="19" style="114" customWidth="1"/>
    <col min="1296" max="1297" width="16.28515625" style="114" customWidth="1"/>
    <col min="1298" max="1298" width="8.140625" style="114" customWidth="1"/>
    <col min="1299" max="1299" width="8.42578125" style="114" customWidth="1"/>
    <col min="1300" max="1303" width="11.7109375" style="114" bestFit="1" customWidth="1"/>
    <col min="1304" max="1304" width="10" style="114" customWidth="1"/>
    <col min="1305" max="1305" width="8.42578125" style="114" customWidth="1"/>
    <col min="1306" max="1306" width="8.85546875" style="114" customWidth="1"/>
    <col min="1307" max="1307" width="9.42578125" style="114" customWidth="1"/>
    <col min="1308" max="1308" width="8.7109375" style="114" customWidth="1"/>
    <col min="1309" max="1309" width="17" style="114" customWidth="1"/>
    <col min="1310" max="1310" width="11.7109375" style="114" bestFit="1" customWidth="1"/>
    <col min="1311" max="1311" width="16.42578125" style="114" bestFit="1" customWidth="1"/>
    <col min="1312" max="1319" width="11.7109375" style="114" bestFit="1" customWidth="1"/>
    <col min="1320" max="1320" width="19.140625" style="114" bestFit="1" customWidth="1"/>
    <col min="1321" max="1321" width="21.28515625" style="114" bestFit="1" customWidth="1"/>
    <col min="1322" max="1322" width="11.7109375" style="114" bestFit="1" customWidth="1"/>
    <col min="1323" max="1323" width="13.85546875" style="114" customWidth="1"/>
    <col min="1324" max="1324" width="11.7109375" style="114" bestFit="1" customWidth="1"/>
    <col min="1325" max="1325" width="16.42578125" style="114" bestFit="1" customWidth="1"/>
    <col min="1326" max="1333" width="11.7109375" style="114" bestFit="1" customWidth="1"/>
    <col min="1334" max="1334" width="15.28515625" style="114" bestFit="1" customWidth="1"/>
    <col min="1335" max="1336" width="11.7109375" style="114" bestFit="1" customWidth="1"/>
    <col min="1337" max="1536" width="11.42578125" style="114"/>
    <col min="1537" max="1537" width="2.85546875" style="114" customWidth="1"/>
    <col min="1538" max="1538" width="20.7109375" style="114" customWidth="1"/>
    <col min="1539" max="1539" width="10.42578125" style="114" customWidth="1"/>
    <col min="1540" max="1540" width="16.28515625" style="114" customWidth="1"/>
    <col min="1541" max="1541" width="21.7109375" style="114" customWidth="1"/>
    <col min="1542" max="1542" width="16.28515625" style="114" customWidth="1"/>
    <col min="1543" max="1543" width="27.5703125" style="114" customWidth="1"/>
    <col min="1544" max="1544" width="27.7109375" style="114" customWidth="1"/>
    <col min="1545" max="1547" width="16.42578125" style="114" customWidth="1"/>
    <col min="1548" max="1548" width="30.140625" style="114" customWidth="1"/>
    <col min="1549" max="1549" width="16.7109375" style="114" customWidth="1"/>
    <col min="1550" max="1550" width="13.7109375" style="114" customWidth="1"/>
    <col min="1551" max="1551" width="19" style="114" customWidth="1"/>
    <col min="1552" max="1553" width="16.28515625" style="114" customWidth="1"/>
    <col min="1554" max="1554" width="8.140625" style="114" customWidth="1"/>
    <col min="1555" max="1555" width="8.42578125" style="114" customWidth="1"/>
    <col min="1556" max="1559" width="11.7109375" style="114" bestFit="1" customWidth="1"/>
    <col min="1560" max="1560" width="10" style="114" customWidth="1"/>
    <col min="1561" max="1561" width="8.42578125" style="114" customWidth="1"/>
    <col min="1562" max="1562" width="8.85546875" style="114" customWidth="1"/>
    <col min="1563" max="1563" width="9.42578125" style="114" customWidth="1"/>
    <col min="1564" max="1564" width="8.7109375" style="114" customWidth="1"/>
    <col min="1565" max="1565" width="17" style="114" customWidth="1"/>
    <col min="1566" max="1566" width="11.7109375" style="114" bestFit="1" customWidth="1"/>
    <col min="1567" max="1567" width="16.42578125" style="114" bestFit="1" customWidth="1"/>
    <col min="1568" max="1575" width="11.7109375" style="114" bestFit="1" customWidth="1"/>
    <col min="1576" max="1576" width="19.140625" style="114" bestFit="1" customWidth="1"/>
    <col min="1577" max="1577" width="21.28515625" style="114" bestFit="1" customWidth="1"/>
    <col min="1578" max="1578" width="11.7109375" style="114" bestFit="1" customWidth="1"/>
    <col min="1579" max="1579" width="13.85546875" style="114" customWidth="1"/>
    <col min="1580" max="1580" width="11.7109375" style="114" bestFit="1" customWidth="1"/>
    <col min="1581" max="1581" width="16.42578125" style="114" bestFit="1" customWidth="1"/>
    <col min="1582" max="1589" width="11.7109375" style="114" bestFit="1" customWidth="1"/>
    <col min="1590" max="1590" width="15.28515625" style="114" bestFit="1" customWidth="1"/>
    <col min="1591" max="1592" width="11.7109375" style="114" bestFit="1" customWidth="1"/>
    <col min="1593" max="1792" width="11.42578125" style="114"/>
    <col min="1793" max="1793" width="2.85546875" style="114" customWidth="1"/>
    <col min="1794" max="1794" width="20.7109375" style="114" customWidth="1"/>
    <col min="1795" max="1795" width="10.42578125" style="114" customWidth="1"/>
    <col min="1796" max="1796" width="16.28515625" style="114" customWidth="1"/>
    <col min="1797" max="1797" width="21.7109375" style="114" customWidth="1"/>
    <col min="1798" max="1798" width="16.28515625" style="114" customWidth="1"/>
    <col min="1799" max="1799" width="27.5703125" style="114" customWidth="1"/>
    <col min="1800" max="1800" width="27.7109375" style="114" customWidth="1"/>
    <col min="1801" max="1803" width="16.42578125" style="114" customWidth="1"/>
    <col min="1804" max="1804" width="30.140625" style="114" customWidth="1"/>
    <col min="1805" max="1805" width="16.7109375" style="114" customWidth="1"/>
    <col min="1806" max="1806" width="13.7109375" style="114" customWidth="1"/>
    <col min="1807" max="1807" width="19" style="114" customWidth="1"/>
    <col min="1808" max="1809" width="16.28515625" style="114" customWidth="1"/>
    <col min="1810" max="1810" width="8.140625" style="114" customWidth="1"/>
    <col min="1811" max="1811" width="8.42578125" style="114" customWidth="1"/>
    <col min="1812" max="1815" width="11.7109375" style="114" bestFit="1" customWidth="1"/>
    <col min="1816" max="1816" width="10" style="114" customWidth="1"/>
    <col min="1817" max="1817" width="8.42578125" style="114" customWidth="1"/>
    <col min="1818" max="1818" width="8.85546875" style="114" customWidth="1"/>
    <col min="1819" max="1819" width="9.42578125" style="114" customWidth="1"/>
    <col min="1820" max="1820" width="8.7109375" style="114" customWidth="1"/>
    <col min="1821" max="1821" width="17" style="114" customWidth="1"/>
    <col min="1822" max="1822" width="11.7109375" style="114" bestFit="1" customWidth="1"/>
    <col min="1823" max="1823" width="16.42578125" style="114" bestFit="1" customWidth="1"/>
    <col min="1824" max="1831" width="11.7109375" style="114" bestFit="1" customWidth="1"/>
    <col min="1832" max="1832" width="19.140625" style="114" bestFit="1" customWidth="1"/>
    <col min="1833" max="1833" width="21.28515625" style="114" bestFit="1" customWidth="1"/>
    <col min="1834" max="1834" width="11.7109375" style="114" bestFit="1" customWidth="1"/>
    <col min="1835" max="1835" width="13.85546875" style="114" customWidth="1"/>
    <col min="1836" max="1836" width="11.7109375" style="114" bestFit="1" customWidth="1"/>
    <col min="1837" max="1837" width="16.42578125" style="114" bestFit="1" customWidth="1"/>
    <col min="1838" max="1845" width="11.7109375" style="114" bestFit="1" customWidth="1"/>
    <col min="1846" max="1846" width="15.28515625" style="114" bestFit="1" customWidth="1"/>
    <col min="1847" max="1848" width="11.7109375" style="114" bestFit="1" customWidth="1"/>
    <col min="1849" max="2048" width="11.42578125" style="114"/>
    <col min="2049" max="2049" width="2.85546875" style="114" customWidth="1"/>
    <col min="2050" max="2050" width="20.7109375" style="114" customWidth="1"/>
    <col min="2051" max="2051" width="10.42578125" style="114" customWidth="1"/>
    <col min="2052" max="2052" width="16.28515625" style="114" customWidth="1"/>
    <col min="2053" max="2053" width="21.7109375" style="114" customWidth="1"/>
    <col min="2054" max="2054" width="16.28515625" style="114" customWidth="1"/>
    <col min="2055" max="2055" width="27.5703125" style="114" customWidth="1"/>
    <col min="2056" max="2056" width="27.7109375" style="114" customWidth="1"/>
    <col min="2057" max="2059" width="16.42578125" style="114" customWidth="1"/>
    <col min="2060" max="2060" width="30.140625" style="114" customWidth="1"/>
    <col min="2061" max="2061" width="16.7109375" style="114" customWidth="1"/>
    <col min="2062" max="2062" width="13.7109375" style="114" customWidth="1"/>
    <col min="2063" max="2063" width="19" style="114" customWidth="1"/>
    <col min="2064" max="2065" width="16.28515625" style="114" customWidth="1"/>
    <col min="2066" max="2066" width="8.140625" style="114" customWidth="1"/>
    <col min="2067" max="2067" width="8.42578125" style="114" customWidth="1"/>
    <col min="2068" max="2071" width="11.7109375" style="114" bestFit="1" customWidth="1"/>
    <col min="2072" max="2072" width="10" style="114" customWidth="1"/>
    <col min="2073" max="2073" width="8.42578125" style="114" customWidth="1"/>
    <col min="2074" max="2074" width="8.85546875" style="114" customWidth="1"/>
    <col min="2075" max="2075" width="9.42578125" style="114" customWidth="1"/>
    <col min="2076" max="2076" width="8.7109375" style="114" customWidth="1"/>
    <col min="2077" max="2077" width="17" style="114" customWidth="1"/>
    <col min="2078" max="2078" width="11.7109375" style="114" bestFit="1" customWidth="1"/>
    <col min="2079" max="2079" width="16.42578125" style="114" bestFit="1" customWidth="1"/>
    <col min="2080" max="2087" width="11.7109375" style="114" bestFit="1" customWidth="1"/>
    <col min="2088" max="2088" width="19.140625" style="114" bestFit="1" customWidth="1"/>
    <col min="2089" max="2089" width="21.28515625" style="114" bestFit="1" customWidth="1"/>
    <col min="2090" max="2090" width="11.7109375" style="114" bestFit="1" customWidth="1"/>
    <col min="2091" max="2091" width="13.85546875" style="114" customWidth="1"/>
    <col min="2092" max="2092" width="11.7109375" style="114" bestFit="1" customWidth="1"/>
    <col min="2093" max="2093" width="16.42578125" style="114" bestFit="1" customWidth="1"/>
    <col min="2094" max="2101" width="11.7109375" style="114" bestFit="1" customWidth="1"/>
    <col min="2102" max="2102" width="15.28515625" style="114" bestFit="1" customWidth="1"/>
    <col min="2103" max="2104" width="11.7109375" style="114" bestFit="1" customWidth="1"/>
    <col min="2105" max="2304" width="11.42578125" style="114"/>
    <col min="2305" max="2305" width="2.85546875" style="114" customWidth="1"/>
    <col min="2306" max="2306" width="20.7109375" style="114" customWidth="1"/>
    <col min="2307" max="2307" width="10.42578125" style="114" customWidth="1"/>
    <col min="2308" max="2308" width="16.28515625" style="114" customWidth="1"/>
    <col min="2309" max="2309" width="21.7109375" style="114" customWidth="1"/>
    <col min="2310" max="2310" width="16.28515625" style="114" customWidth="1"/>
    <col min="2311" max="2311" width="27.5703125" style="114" customWidth="1"/>
    <col min="2312" max="2312" width="27.7109375" style="114" customWidth="1"/>
    <col min="2313" max="2315" width="16.42578125" style="114" customWidth="1"/>
    <col min="2316" max="2316" width="30.140625" style="114" customWidth="1"/>
    <col min="2317" max="2317" width="16.7109375" style="114" customWidth="1"/>
    <col min="2318" max="2318" width="13.7109375" style="114" customWidth="1"/>
    <col min="2319" max="2319" width="19" style="114" customWidth="1"/>
    <col min="2320" max="2321" width="16.28515625" style="114" customWidth="1"/>
    <col min="2322" max="2322" width="8.140625" style="114" customWidth="1"/>
    <col min="2323" max="2323" width="8.42578125" style="114" customWidth="1"/>
    <col min="2324" max="2327" width="11.7109375" style="114" bestFit="1" customWidth="1"/>
    <col min="2328" max="2328" width="10" style="114" customWidth="1"/>
    <col min="2329" max="2329" width="8.42578125" style="114" customWidth="1"/>
    <col min="2330" max="2330" width="8.85546875" style="114" customWidth="1"/>
    <col min="2331" max="2331" width="9.42578125" style="114" customWidth="1"/>
    <col min="2332" max="2332" width="8.7109375" style="114" customWidth="1"/>
    <col min="2333" max="2333" width="17" style="114" customWidth="1"/>
    <col min="2334" max="2334" width="11.7109375" style="114" bestFit="1" customWidth="1"/>
    <col min="2335" max="2335" width="16.42578125" style="114" bestFit="1" customWidth="1"/>
    <col min="2336" max="2343" width="11.7109375" style="114" bestFit="1" customWidth="1"/>
    <col min="2344" max="2344" width="19.140625" style="114" bestFit="1" customWidth="1"/>
    <col min="2345" max="2345" width="21.28515625" style="114" bestFit="1" customWidth="1"/>
    <col min="2346" max="2346" width="11.7109375" style="114" bestFit="1" customWidth="1"/>
    <col min="2347" max="2347" width="13.85546875" style="114" customWidth="1"/>
    <col min="2348" max="2348" width="11.7109375" style="114" bestFit="1" customWidth="1"/>
    <col min="2349" max="2349" width="16.42578125" style="114" bestFit="1" customWidth="1"/>
    <col min="2350" max="2357" width="11.7109375" style="114" bestFit="1" customWidth="1"/>
    <col min="2358" max="2358" width="15.28515625" style="114" bestFit="1" customWidth="1"/>
    <col min="2359" max="2360" width="11.7109375" style="114" bestFit="1" customWidth="1"/>
    <col min="2361" max="2560" width="11.42578125" style="114"/>
    <col min="2561" max="2561" width="2.85546875" style="114" customWidth="1"/>
    <col min="2562" max="2562" width="20.7109375" style="114" customWidth="1"/>
    <col min="2563" max="2563" width="10.42578125" style="114" customWidth="1"/>
    <col min="2564" max="2564" width="16.28515625" style="114" customWidth="1"/>
    <col min="2565" max="2565" width="21.7109375" style="114" customWidth="1"/>
    <col min="2566" max="2566" width="16.28515625" style="114" customWidth="1"/>
    <col min="2567" max="2567" width="27.5703125" style="114" customWidth="1"/>
    <col min="2568" max="2568" width="27.7109375" style="114" customWidth="1"/>
    <col min="2569" max="2571" width="16.42578125" style="114" customWidth="1"/>
    <col min="2572" max="2572" width="30.140625" style="114" customWidth="1"/>
    <col min="2573" max="2573" width="16.7109375" style="114" customWidth="1"/>
    <col min="2574" max="2574" width="13.7109375" style="114" customWidth="1"/>
    <col min="2575" max="2575" width="19" style="114" customWidth="1"/>
    <col min="2576" max="2577" width="16.28515625" style="114" customWidth="1"/>
    <col min="2578" max="2578" width="8.140625" style="114" customWidth="1"/>
    <col min="2579" max="2579" width="8.42578125" style="114" customWidth="1"/>
    <col min="2580" max="2583" width="11.7109375" style="114" bestFit="1" customWidth="1"/>
    <col min="2584" max="2584" width="10" style="114" customWidth="1"/>
    <col min="2585" max="2585" width="8.42578125" style="114" customWidth="1"/>
    <col min="2586" max="2586" width="8.85546875" style="114" customWidth="1"/>
    <col min="2587" max="2587" width="9.42578125" style="114" customWidth="1"/>
    <col min="2588" max="2588" width="8.7109375" style="114" customWidth="1"/>
    <col min="2589" max="2589" width="17" style="114" customWidth="1"/>
    <col min="2590" max="2590" width="11.7109375" style="114" bestFit="1" customWidth="1"/>
    <col min="2591" max="2591" width="16.42578125" style="114" bestFit="1" customWidth="1"/>
    <col min="2592" max="2599" width="11.7109375" style="114" bestFit="1" customWidth="1"/>
    <col min="2600" max="2600" width="19.140625" style="114" bestFit="1" customWidth="1"/>
    <col min="2601" max="2601" width="21.28515625" style="114" bestFit="1" customWidth="1"/>
    <col min="2602" max="2602" width="11.7109375" style="114" bestFit="1" customWidth="1"/>
    <col min="2603" max="2603" width="13.85546875" style="114" customWidth="1"/>
    <col min="2604" max="2604" width="11.7109375" style="114" bestFit="1" customWidth="1"/>
    <col min="2605" max="2605" width="16.42578125" style="114" bestFit="1" customWidth="1"/>
    <col min="2606" max="2613" width="11.7109375" style="114" bestFit="1" customWidth="1"/>
    <col min="2614" max="2614" width="15.28515625" style="114" bestFit="1" customWidth="1"/>
    <col min="2615" max="2616" width="11.7109375" style="114" bestFit="1" customWidth="1"/>
    <col min="2617" max="2816" width="11.42578125" style="114"/>
    <col min="2817" max="2817" width="2.85546875" style="114" customWidth="1"/>
    <col min="2818" max="2818" width="20.7109375" style="114" customWidth="1"/>
    <col min="2819" max="2819" width="10.42578125" style="114" customWidth="1"/>
    <col min="2820" max="2820" width="16.28515625" style="114" customWidth="1"/>
    <col min="2821" max="2821" width="21.7109375" style="114" customWidth="1"/>
    <col min="2822" max="2822" width="16.28515625" style="114" customWidth="1"/>
    <col min="2823" max="2823" width="27.5703125" style="114" customWidth="1"/>
    <col min="2824" max="2824" width="27.7109375" style="114" customWidth="1"/>
    <col min="2825" max="2827" width="16.42578125" style="114" customWidth="1"/>
    <col min="2828" max="2828" width="30.140625" style="114" customWidth="1"/>
    <col min="2829" max="2829" width="16.7109375" style="114" customWidth="1"/>
    <col min="2830" max="2830" width="13.7109375" style="114" customWidth="1"/>
    <col min="2831" max="2831" width="19" style="114" customWidth="1"/>
    <col min="2832" max="2833" width="16.28515625" style="114" customWidth="1"/>
    <col min="2834" max="2834" width="8.140625" style="114" customWidth="1"/>
    <col min="2835" max="2835" width="8.42578125" style="114" customWidth="1"/>
    <col min="2836" max="2839" width="11.7109375" style="114" bestFit="1" customWidth="1"/>
    <col min="2840" max="2840" width="10" style="114" customWidth="1"/>
    <col min="2841" max="2841" width="8.42578125" style="114" customWidth="1"/>
    <col min="2842" max="2842" width="8.85546875" style="114" customWidth="1"/>
    <col min="2843" max="2843" width="9.42578125" style="114" customWidth="1"/>
    <col min="2844" max="2844" width="8.7109375" style="114" customWidth="1"/>
    <col min="2845" max="2845" width="17" style="114" customWidth="1"/>
    <col min="2846" max="2846" width="11.7109375" style="114" bestFit="1" customWidth="1"/>
    <col min="2847" max="2847" width="16.42578125" style="114" bestFit="1" customWidth="1"/>
    <col min="2848" max="2855" width="11.7109375" style="114" bestFit="1" customWidth="1"/>
    <col min="2856" max="2856" width="19.140625" style="114" bestFit="1" customWidth="1"/>
    <col min="2857" max="2857" width="21.28515625" style="114" bestFit="1" customWidth="1"/>
    <col min="2858" max="2858" width="11.7109375" style="114" bestFit="1" customWidth="1"/>
    <col min="2859" max="2859" width="13.85546875" style="114" customWidth="1"/>
    <col min="2860" max="2860" width="11.7109375" style="114" bestFit="1" customWidth="1"/>
    <col min="2861" max="2861" width="16.42578125" style="114" bestFit="1" customWidth="1"/>
    <col min="2862" max="2869" width="11.7109375" style="114" bestFit="1" customWidth="1"/>
    <col min="2870" max="2870" width="15.28515625" style="114" bestFit="1" customWidth="1"/>
    <col min="2871" max="2872" width="11.7109375" style="114" bestFit="1" customWidth="1"/>
    <col min="2873" max="3072" width="11.42578125" style="114"/>
    <col min="3073" max="3073" width="2.85546875" style="114" customWidth="1"/>
    <col min="3074" max="3074" width="20.7109375" style="114" customWidth="1"/>
    <col min="3075" max="3075" width="10.42578125" style="114" customWidth="1"/>
    <col min="3076" max="3076" width="16.28515625" style="114" customWidth="1"/>
    <col min="3077" max="3077" width="21.7109375" style="114" customWidth="1"/>
    <col min="3078" max="3078" width="16.28515625" style="114" customWidth="1"/>
    <col min="3079" max="3079" width="27.5703125" style="114" customWidth="1"/>
    <col min="3080" max="3080" width="27.7109375" style="114" customWidth="1"/>
    <col min="3081" max="3083" width="16.42578125" style="114" customWidth="1"/>
    <col min="3084" max="3084" width="30.140625" style="114" customWidth="1"/>
    <col min="3085" max="3085" width="16.7109375" style="114" customWidth="1"/>
    <col min="3086" max="3086" width="13.7109375" style="114" customWidth="1"/>
    <col min="3087" max="3087" width="19" style="114" customWidth="1"/>
    <col min="3088" max="3089" width="16.28515625" style="114" customWidth="1"/>
    <col min="3090" max="3090" width="8.140625" style="114" customWidth="1"/>
    <col min="3091" max="3091" width="8.42578125" style="114" customWidth="1"/>
    <col min="3092" max="3095" width="11.7109375" style="114" bestFit="1" customWidth="1"/>
    <col min="3096" max="3096" width="10" style="114" customWidth="1"/>
    <col min="3097" max="3097" width="8.42578125" style="114" customWidth="1"/>
    <col min="3098" max="3098" width="8.85546875" style="114" customWidth="1"/>
    <col min="3099" max="3099" width="9.42578125" style="114" customWidth="1"/>
    <col min="3100" max="3100" width="8.7109375" style="114" customWidth="1"/>
    <col min="3101" max="3101" width="17" style="114" customWidth="1"/>
    <col min="3102" max="3102" width="11.7109375" style="114" bestFit="1" customWidth="1"/>
    <col min="3103" max="3103" width="16.42578125" style="114" bestFit="1" customWidth="1"/>
    <col min="3104" max="3111" width="11.7109375" style="114" bestFit="1" customWidth="1"/>
    <col min="3112" max="3112" width="19.140625" style="114" bestFit="1" customWidth="1"/>
    <col min="3113" max="3113" width="21.28515625" style="114" bestFit="1" customWidth="1"/>
    <col min="3114" max="3114" width="11.7109375" style="114" bestFit="1" customWidth="1"/>
    <col min="3115" max="3115" width="13.85546875" style="114" customWidth="1"/>
    <col min="3116" max="3116" width="11.7109375" style="114" bestFit="1" customWidth="1"/>
    <col min="3117" max="3117" width="16.42578125" style="114" bestFit="1" customWidth="1"/>
    <col min="3118" max="3125" width="11.7109375" style="114" bestFit="1" customWidth="1"/>
    <col min="3126" max="3126" width="15.28515625" style="114" bestFit="1" customWidth="1"/>
    <col min="3127" max="3128" width="11.7109375" style="114" bestFit="1" customWidth="1"/>
    <col min="3129" max="3328" width="11.42578125" style="114"/>
    <col min="3329" max="3329" width="2.85546875" style="114" customWidth="1"/>
    <col min="3330" max="3330" width="20.7109375" style="114" customWidth="1"/>
    <col min="3331" max="3331" width="10.42578125" style="114" customWidth="1"/>
    <col min="3332" max="3332" width="16.28515625" style="114" customWidth="1"/>
    <col min="3333" max="3333" width="21.7109375" style="114" customWidth="1"/>
    <col min="3334" max="3334" width="16.28515625" style="114" customWidth="1"/>
    <col min="3335" max="3335" width="27.5703125" style="114" customWidth="1"/>
    <col min="3336" max="3336" width="27.7109375" style="114" customWidth="1"/>
    <col min="3337" max="3339" width="16.42578125" style="114" customWidth="1"/>
    <col min="3340" max="3340" width="30.140625" style="114" customWidth="1"/>
    <col min="3341" max="3341" width="16.7109375" style="114" customWidth="1"/>
    <col min="3342" max="3342" width="13.7109375" style="114" customWidth="1"/>
    <col min="3343" max="3343" width="19" style="114" customWidth="1"/>
    <col min="3344" max="3345" width="16.28515625" style="114" customWidth="1"/>
    <col min="3346" max="3346" width="8.140625" style="114" customWidth="1"/>
    <col min="3347" max="3347" width="8.42578125" style="114" customWidth="1"/>
    <col min="3348" max="3351" width="11.7109375" style="114" bestFit="1" customWidth="1"/>
    <col min="3352" max="3352" width="10" style="114" customWidth="1"/>
    <col min="3353" max="3353" width="8.42578125" style="114" customWidth="1"/>
    <col min="3354" max="3354" width="8.85546875" style="114" customWidth="1"/>
    <col min="3355" max="3355" width="9.42578125" style="114" customWidth="1"/>
    <col min="3356" max="3356" width="8.7109375" style="114" customWidth="1"/>
    <col min="3357" max="3357" width="17" style="114" customWidth="1"/>
    <col min="3358" max="3358" width="11.7109375" style="114" bestFit="1" customWidth="1"/>
    <col min="3359" max="3359" width="16.42578125" style="114" bestFit="1" customWidth="1"/>
    <col min="3360" max="3367" width="11.7109375" style="114" bestFit="1" customWidth="1"/>
    <col min="3368" max="3368" width="19.140625" style="114" bestFit="1" customWidth="1"/>
    <col min="3369" max="3369" width="21.28515625" style="114" bestFit="1" customWidth="1"/>
    <col min="3370" max="3370" width="11.7109375" style="114" bestFit="1" customWidth="1"/>
    <col min="3371" max="3371" width="13.85546875" style="114" customWidth="1"/>
    <col min="3372" max="3372" width="11.7109375" style="114" bestFit="1" customWidth="1"/>
    <col min="3373" max="3373" width="16.42578125" style="114" bestFit="1" customWidth="1"/>
    <col min="3374" max="3381" width="11.7109375" style="114" bestFit="1" customWidth="1"/>
    <col min="3382" max="3382" width="15.28515625" style="114" bestFit="1" customWidth="1"/>
    <col min="3383" max="3384" width="11.7109375" style="114" bestFit="1" customWidth="1"/>
    <col min="3385" max="3584" width="11.42578125" style="114"/>
    <col min="3585" max="3585" width="2.85546875" style="114" customWidth="1"/>
    <col min="3586" max="3586" width="20.7109375" style="114" customWidth="1"/>
    <col min="3587" max="3587" width="10.42578125" style="114" customWidth="1"/>
    <col min="3588" max="3588" width="16.28515625" style="114" customWidth="1"/>
    <col min="3589" max="3589" width="21.7109375" style="114" customWidth="1"/>
    <col min="3590" max="3590" width="16.28515625" style="114" customWidth="1"/>
    <col min="3591" max="3591" width="27.5703125" style="114" customWidth="1"/>
    <col min="3592" max="3592" width="27.7109375" style="114" customWidth="1"/>
    <col min="3593" max="3595" width="16.42578125" style="114" customWidth="1"/>
    <col min="3596" max="3596" width="30.140625" style="114" customWidth="1"/>
    <col min="3597" max="3597" width="16.7109375" style="114" customWidth="1"/>
    <col min="3598" max="3598" width="13.7109375" style="114" customWidth="1"/>
    <col min="3599" max="3599" width="19" style="114" customWidth="1"/>
    <col min="3600" max="3601" width="16.28515625" style="114" customWidth="1"/>
    <col min="3602" max="3602" width="8.140625" style="114" customWidth="1"/>
    <col min="3603" max="3603" width="8.42578125" style="114" customWidth="1"/>
    <col min="3604" max="3607" width="11.7109375" style="114" bestFit="1" customWidth="1"/>
    <col min="3608" max="3608" width="10" style="114" customWidth="1"/>
    <col min="3609" max="3609" width="8.42578125" style="114" customWidth="1"/>
    <col min="3610" max="3610" width="8.85546875" style="114" customWidth="1"/>
    <col min="3611" max="3611" width="9.42578125" style="114" customWidth="1"/>
    <col min="3612" max="3612" width="8.7109375" style="114" customWidth="1"/>
    <col min="3613" max="3613" width="17" style="114" customWidth="1"/>
    <col min="3614" max="3614" width="11.7109375" style="114" bestFit="1" customWidth="1"/>
    <col min="3615" max="3615" width="16.42578125" style="114" bestFit="1" customWidth="1"/>
    <col min="3616" max="3623" width="11.7109375" style="114" bestFit="1" customWidth="1"/>
    <col min="3624" max="3624" width="19.140625" style="114" bestFit="1" customWidth="1"/>
    <col min="3625" max="3625" width="21.28515625" style="114" bestFit="1" customWidth="1"/>
    <col min="3626" max="3626" width="11.7109375" style="114" bestFit="1" customWidth="1"/>
    <col min="3627" max="3627" width="13.85546875" style="114" customWidth="1"/>
    <col min="3628" max="3628" width="11.7109375" style="114" bestFit="1" customWidth="1"/>
    <col min="3629" max="3629" width="16.42578125" style="114" bestFit="1" customWidth="1"/>
    <col min="3630" max="3637" width="11.7109375" style="114" bestFit="1" customWidth="1"/>
    <col min="3638" max="3638" width="15.28515625" style="114" bestFit="1" customWidth="1"/>
    <col min="3639" max="3640" width="11.7109375" style="114" bestFit="1" customWidth="1"/>
    <col min="3641" max="3840" width="11.42578125" style="114"/>
    <col min="3841" max="3841" width="2.85546875" style="114" customWidth="1"/>
    <col min="3842" max="3842" width="20.7109375" style="114" customWidth="1"/>
    <col min="3843" max="3843" width="10.42578125" style="114" customWidth="1"/>
    <col min="3844" max="3844" width="16.28515625" style="114" customWidth="1"/>
    <col min="3845" max="3845" width="21.7109375" style="114" customWidth="1"/>
    <col min="3846" max="3846" width="16.28515625" style="114" customWidth="1"/>
    <col min="3847" max="3847" width="27.5703125" style="114" customWidth="1"/>
    <col min="3848" max="3848" width="27.7109375" style="114" customWidth="1"/>
    <col min="3849" max="3851" width="16.42578125" style="114" customWidth="1"/>
    <col min="3852" max="3852" width="30.140625" style="114" customWidth="1"/>
    <col min="3853" max="3853" width="16.7109375" style="114" customWidth="1"/>
    <col min="3854" max="3854" width="13.7109375" style="114" customWidth="1"/>
    <col min="3855" max="3855" width="19" style="114" customWidth="1"/>
    <col min="3856" max="3857" width="16.28515625" style="114" customWidth="1"/>
    <col min="3858" max="3858" width="8.140625" style="114" customWidth="1"/>
    <col min="3859" max="3859" width="8.42578125" style="114" customWidth="1"/>
    <col min="3860" max="3863" width="11.7109375" style="114" bestFit="1" customWidth="1"/>
    <col min="3864" max="3864" width="10" style="114" customWidth="1"/>
    <col min="3865" max="3865" width="8.42578125" style="114" customWidth="1"/>
    <col min="3866" max="3866" width="8.85546875" style="114" customWidth="1"/>
    <col min="3867" max="3867" width="9.42578125" style="114" customWidth="1"/>
    <col min="3868" max="3868" width="8.7109375" style="114" customWidth="1"/>
    <col min="3869" max="3869" width="17" style="114" customWidth="1"/>
    <col min="3870" max="3870" width="11.7109375" style="114" bestFit="1" customWidth="1"/>
    <col min="3871" max="3871" width="16.42578125" style="114" bestFit="1" customWidth="1"/>
    <col min="3872" max="3879" width="11.7109375" style="114" bestFit="1" customWidth="1"/>
    <col min="3880" max="3880" width="19.140625" style="114" bestFit="1" customWidth="1"/>
    <col min="3881" max="3881" width="21.28515625" style="114" bestFit="1" customWidth="1"/>
    <col min="3882" max="3882" width="11.7109375" style="114" bestFit="1" customWidth="1"/>
    <col min="3883" max="3883" width="13.85546875" style="114" customWidth="1"/>
    <col min="3884" max="3884" width="11.7109375" style="114" bestFit="1" customWidth="1"/>
    <col min="3885" max="3885" width="16.42578125" style="114" bestFit="1" customWidth="1"/>
    <col min="3886" max="3893" width="11.7109375" style="114" bestFit="1" customWidth="1"/>
    <col min="3894" max="3894" width="15.28515625" style="114" bestFit="1" customWidth="1"/>
    <col min="3895" max="3896" width="11.7109375" style="114" bestFit="1" customWidth="1"/>
    <col min="3897" max="4096" width="11.42578125" style="114"/>
    <col min="4097" max="4097" width="2.85546875" style="114" customWidth="1"/>
    <col min="4098" max="4098" width="20.7109375" style="114" customWidth="1"/>
    <col min="4099" max="4099" width="10.42578125" style="114" customWidth="1"/>
    <col min="4100" max="4100" width="16.28515625" style="114" customWidth="1"/>
    <col min="4101" max="4101" width="21.7109375" style="114" customWidth="1"/>
    <col min="4102" max="4102" width="16.28515625" style="114" customWidth="1"/>
    <col min="4103" max="4103" width="27.5703125" style="114" customWidth="1"/>
    <col min="4104" max="4104" width="27.7109375" style="114" customWidth="1"/>
    <col min="4105" max="4107" width="16.42578125" style="114" customWidth="1"/>
    <col min="4108" max="4108" width="30.140625" style="114" customWidth="1"/>
    <col min="4109" max="4109" width="16.7109375" style="114" customWidth="1"/>
    <col min="4110" max="4110" width="13.7109375" style="114" customWidth="1"/>
    <col min="4111" max="4111" width="19" style="114" customWidth="1"/>
    <col min="4112" max="4113" width="16.28515625" style="114" customWidth="1"/>
    <col min="4114" max="4114" width="8.140625" style="114" customWidth="1"/>
    <col min="4115" max="4115" width="8.42578125" style="114" customWidth="1"/>
    <col min="4116" max="4119" width="11.7109375" style="114" bestFit="1" customWidth="1"/>
    <col min="4120" max="4120" width="10" style="114" customWidth="1"/>
    <col min="4121" max="4121" width="8.42578125" style="114" customWidth="1"/>
    <col min="4122" max="4122" width="8.85546875" style="114" customWidth="1"/>
    <col min="4123" max="4123" width="9.42578125" style="114" customWidth="1"/>
    <col min="4124" max="4124" width="8.7109375" style="114" customWidth="1"/>
    <col min="4125" max="4125" width="17" style="114" customWidth="1"/>
    <col min="4126" max="4126" width="11.7109375" style="114" bestFit="1" customWidth="1"/>
    <col min="4127" max="4127" width="16.42578125" style="114" bestFit="1" customWidth="1"/>
    <col min="4128" max="4135" width="11.7109375" style="114" bestFit="1" customWidth="1"/>
    <col min="4136" max="4136" width="19.140625" style="114" bestFit="1" customWidth="1"/>
    <col min="4137" max="4137" width="21.28515625" style="114" bestFit="1" customWidth="1"/>
    <col min="4138" max="4138" width="11.7109375" style="114" bestFit="1" customWidth="1"/>
    <col min="4139" max="4139" width="13.85546875" style="114" customWidth="1"/>
    <col min="4140" max="4140" width="11.7109375" style="114" bestFit="1" customWidth="1"/>
    <col min="4141" max="4141" width="16.42578125" style="114" bestFit="1" customWidth="1"/>
    <col min="4142" max="4149" width="11.7109375" style="114" bestFit="1" customWidth="1"/>
    <col min="4150" max="4150" width="15.28515625" style="114" bestFit="1" customWidth="1"/>
    <col min="4151" max="4152" width="11.7109375" style="114" bestFit="1" customWidth="1"/>
    <col min="4153" max="4352" width="11.42578125" style="114"/>
    <col min="4353" max="4353" width="2.85546875" style="114" customWidth="1"/>
    <col min="4354" max="4354" width="20.7109375" style="114" customWidth="1"/>
    <col min="4355" max="4355" width="10.42578125" style="114" customWidth="1"/>
    <col min="4356" max="4356" width="16.28515625" style="114" customWidth="1"/>
    <col min="4357" max="4357" width="21.7109375" style="114" customWidth="1"/>
    <col min="4358" max="4358" width="16.28515625" style="114" customWidth="1"/>
    <col min="4359" max="4359" width="27.5703125" style="114" customWidth="1"/>
    <col min="4360" max="4360" width="27.7109375" style="114" customWidth="1"/>
    <col min="4361" max="4363" width="16.42578125" style="114" customWidth="1"/>
    <col min="4364" max="4364" width="30.140625" style="114" customWidth="1"/>
    <col min="4365" max="4365" width="16.7109375" style="114" customWidth="1"/>
    <col min="4366" max="4366" width="13.7109375" style="114" customWidth="1"/>
    <col min="4367" max="4367" width="19" style="114" customWidth="1"/>
    <col min="4368" max="4369" width="16.28515625" style="114" customWidth="1"/>
    <col min="4370" max="4370" width="8.140625" style="114" customWidth="1"/>
    <col min="4371" max="4371" width="8.42578125" style="114" customWidth="1"/>
    <col min="4372" max="4375" width="11.7109375" style="114" bestFit="1" customWidth="1"/>
    <col min="4376" max="4376" width="10" style="114" customWidth="1"/>
    <col min="4377" max="4377" width="8.42578125" style="114" customWidth="1"/>
    <col min="4378" max="4378" width="8.85546875" style="114" customWidth="1"/>
    <col min="4379" max="4379" width="9.42578125" style="114" customWidth="1"/>
    <col min="4380" max="4380" width="8.7109375" style="114" customWidth="1"/>
    <col min="4381" max="4381" width="17" style="114" customWidth="1"/>
    <col min="4382" max="4382" width="11.7109375" style="114" bestFit="1" customWidth="1"/>
    <col min="4383" max="4383" width="16.42578125" style="114" bestFit="1" customWidth="1"/>
    <col min="4384" max="4391" width="11.7109375" style="114" bestFit="1" customWidth="1"/>
    <col min="4392" max="4392" width="19.140625" style="114" bestFit="1" customWidth="1"/>
    <col min="4393" max="4393" width="21.28515625" style="114" bestFit="1" customWidth="1"/>
    <col min="4394" max="4394" width="11.7109375" style="114" bestFit="1" customWidth="1"/>
    <col min="4395" max="4395" width="13.85546875" style="114" customWidth="1"/>
    <col min="4396" max="4396" width="11.7109375" style="114" bestFit="1" customWidth="1"/>
    <col min="4397" max="4397" width="16.42578125" style="114" bestFit="1" customWidth="1"/>
    <col min="4398" max="4405" width="11.7109375" style="114" bestFit="1" customWidth="1"/>
    <col min="4406" max="4406" width="15.28515625" style="114" bestFit="1" customWidth="1"/>
    <col min="4407" max="4408" width="11.7109375" style="114" bestFit="1" customWidth="1"/>
    <col min="4409" max="4608" width="11.42578125" style="114"/>
    <col min="4609" max="4609" width="2.85546875" style="114" customWidth="1"/>
    <col min="4610" max="4610" width="20.7109375" style="114" customWidth="1"/>
    <col min="4611" max="4611" width="10.42578125" style="114" customWidth="1"/>
    <col min="4612" max="4612" width="16.28515625" style="114" customWidth="1"/>
    <col min="4613" max="4613" width="21.7109375" style="114" customWidth="1"/>
    <col min="4614" max="4614" width="16.28515625" style="114" customWidth="1"/>
    <col min="4615" max="4615" width="27.5703125" style="114" customWidth="1"/>
    <col min="4616" max="4616" width="27.7109375" style="114" customWidth="1"/>
    <col min="4617" max="4619" width="16.42578125" style="114" customWidth="1"/>
    <col min="4620" max="4620" width="30.140625" style="114" customWidth="1"/>
    <col min="4621" max="4621" width="16.7109375" style="114" customWidth="1"/>
    <col min="4622" max="4622" width="13.7109375" style="114" customWidth="1"/>
    <col min="4623" max="4623" width="19" style="114" customWidth="1"/>
    <col min="4624" max="4625" width="16.28515625" style="114" customWidth="1"/>
    <col min="4626" max="4626" width="8.140625" style="114" customWidth="1"/>
    <col min="4627" max="4627" width="8.42578125" style="114" customWidth="1"/>
    <col min="4628" max="4631" width="11.7109375" style="114" bestFit="1" customWidth="1"/>
    <col min="4632" max="4632" width="10" style="114" customWidth="1"/>
    <col min="4633" max="4633" width="8.42578125" style="114" customWidth="1"/>
    <col min="4634" max="4634" width="8.85546875" style="114" customWidth="1"/>
    <col min="4635" max="4635" width="9.42578125" style="114" customWidth="1"/>
    <col min="4636" max="4636" width="8.7109375" style="114" customWidth="1"/>
    <col min="4637" max="4637" width="17" style="114" customWidth="1"/>
    <col min="4638" max="4638" width="11.7109375" style="114" bestFit="1" customWidth="1"/>
    <col min="4639" max="4639" width="16.42578125" style="114" bestFit="1" customWidth="1"/>
    <col min="4640" max="4647" width="11.7109375" style="114" bestFit="1" customWidth="1"/>
    <col min="4648" max="4648" width="19.140625" style="114" bestFit="1" customWidth="1"/>
    <col min="4649" max="4649" width="21.28515625" style="114" bestFit="1" customWidth="1"/>
    <col min="4650" max="4650" width="11.7109375" style="114" bestFit="1" customWidth="1"/>
    <col min="4651" max="4651" width="13.85546875" style="114" customWidth="1"/>
    <col min="4652" max="4652" width="11.7109375" style="114" bestFit="1" customWidth="1"/>
    <col min="4653" max="4653" width="16.42578125" style="114" bestFit="1" customWidth="1"/>
    <col min="4654" max="4661" width="11.7109375" style="114" bestFit="1" customWidth="1"/>
    <col min="4662" max="4662" width="15.28515625" style="114" bestFit="1" customWidth="1"/>
    <col min="4663" max="4664" width="11.7109375" style="114" bestFit="1" customWidth="1"/>
    <col min="4665" max="4864" width="11.42578125" style="114"/>
    <col min="4865" max="4865" width="2.85546875" style="114" customWidth="1"/>
    <col min="4866" max="4866" width="20.7109375" style="114" customWidth="1"/>
    <col min="4867" max="4867" width="10.42578125" style="114" customWidth="1"/>
    <col min="4868" max="4868" width="16.28515625" style="114" customWidth="1"/>
    <col min="4869" max="4869" width="21.7109375" style="114" customWidth="1"/>
    <col min="4870" max="4870" width="16.28515625" style="114" customWidth="1"/>
    <col min="4871" max="4871" width="27.5703125" style="114" customWidth="1"/>
    <col min="4872" max="4872" width="27.7109375" style="114" customWidth="1"/>
    <col min="4873" max="4875" width="16.42578125" style="114" customWidth="1"/>
    <col min="4876" max="4876" width="30.140625" style="114" customWidth="1"/>
    <col min="4877" max="4877" width="16.7109375" style="114" customWidth="1"/>
    <col min="4878" max="4878" width="13.7109375" style="114" customWidth="1"/>
    <col min="4879" max="4879" width="19" style="114" customWidth="1"/>
    <col min="4880" max="4881" width="16.28515625" style="114" customWidth="1"/>
    <col min="4882" max="4882" width="8.140625" style="114" customWidth="1"/>
    <col min="4883" max="4883" width="8.42578125" style="114" customWidth="1"/>
    <col min="4884" max="4887" width="11.7109375" style="114" bestFit="1" customWidth="1"/>
    <col min="4888" max="4888" width="10" style="114" customWidth="1"/>
    <col min="4889" max="4889" width="8.42578125" style="114" customWidth="1"/>
    <col min="4890" max="4890" width="8.85546875" style="114" customWidth="1"/>
    <col min="4891" max="4891" width="9.42578125" style="114" customWidth="1"/>
    <col min="4892" max="4892" width="8.7109375" style="114" customWidth="1"/>
    <col min="4893" max="4893" width="17" style="114" customWidth="1"/>
    <col min="4894" max="4894" width="11.7109375" style="114" bestFit="1" customWidth="1"/>
    <col min="4895" max="4895" width="16.42578125" style="114" bestFit="1" customWidth="1"/>
    <col min="4896" max="4903" width="11.7109375" style="114" bestFit="1" customWidth="1"/>
    <col min="4904" max="4904" width="19.140625" style="114" bestFit="1" customWidth="1"/>
    <col min="4905" max="4905" width="21.28515625" style="114" bestFit="1" customWidth="1"/>
    <col min="4906" max="4906" width="11.7109375" style="114" bestFit="1" customWidth="1"/>
    <col min="4907" max="4907" width="13.85546875" style="114" customWidth="1"/>
    <col min="4908" max="4908" width="11.7109375" style="114" bestFit="1" customWidth="1"/>
    <col min="4909" max="4909" width="16.42578125" style="114" bestFit="1" customWidth="1"/>
    <col min="4910" max="4917" width="11.7109375" style="114" bestFit="1" customWidth="1"/>
    <col min="4918" max="4918" width="15.28515625" style="114" bestFit="1" customWidth="1"/>
    <col min="4919" max="4920" width="11.7109375" style="114" bestFit="1" customWidth="1"/>
    <col min="4921" max="5120" width="11.42578125" style="114"/>
    <col min="5121" max="5121" width="2.85546875" style="114" customWidth="1"/>
    <col min="5122" max="5122" width="20.7109375" style="114" customWidth="1"/>
    <col min="5123" max="5123" width="10.42578125" style="114" customWidth="1"/>
    <col min="5124" max="5124" width="16.28515625" style="114" customWidth="1"/>
    <col min="5125" max="5125" width="21.7109375" style="114" customWidth="1"/>
    <col min="5126" max="5126" width="16.28515625" style="114" customWidth="1"/>
    <col min="5127" max="5127" width="27.5703125" style="114" customWidth="1"/>
    <col min="5128" max="5128" width="27.7109375" style="114" customWidth="1"/>
    <col min="5129" max="5131" width="16.42578125" style="114" customWidth="1"/>
    <col min="5132" max="5132" width="30.140625" style="114" customWidth="1"/>
    <col min="5133" max="5133" width="16.7109375" style="114" customWidth="1"/>
    <col min="5134" max="5134" width="13.7109375" style="114" customWidth="1"/>
    <col min="5135" max="5135" width="19" style="114" customWidth="1"/>
    <col min="5136" max="5137" width="16.28515625" style="114" customWidth="1"/>
    <col min="5138" max="5138" width="8.140625" style="114" customWidth="1"/>
    <col min="5139" max="5139" width="8.42578125" style="114" customWidth="1"/>
    <col min="5140" max="5143" width="11.7109375" style="114" bestFit="1" customWidth="1"/>
    <col min="5144" max="5144" width="10" style="114" customWidth="1"/>
    <col min="5145" max="5145" width="8.42578125" style="114" customWidth="1"/>
    <col min="5146" max="5146" width="8.85546875" style="114" customWidth="1"/>
    <col min="5147" max="5147" width="9.42578125" style="114" customWidth="1"/>
    <col min="5148" max="5148" width="8.7109375" style="114" customWidth="1"/>
    <col min="5149" max="5149" width="17" style="114" customWidth="1"/>
    <col min="5150" max="5150" width="11.7109375" style="114" bestFit="1" customWidth="1"/>
    <col min="5151" max="5151" width="16.42578125" style="114" bestFit="1" customWidth="1"/>
    <col min="5152" max="5159" width="11.7109375" style="114" bestFit="1" customWidth="1"/>
    <col min="5160" max="5160" width="19.140625" style="114" bestFit="1" customWidth="1"/>
    <col min="5161" max="5161" width="21.28515625" style="114" bestFit="1" customWidth="1"/>
    <col min="5162" max="5162" width="11.7109375" style="114" bestFit="1" customWidth="1"/>
    <col min="5163" max="5163" width="13.85546875" style="114" customWidth="1"/>
    <col min="5164" max="5164" width="11.7109375" style="114" bestFit="1" customWidth="1"/>
    <col min="5165" max="5165" width="16.42578125" style="114" bestFit="1" customWidth="1"/>
    <col min="5166" max="5173" width="11.7109375" style="114" bestFit="1" customWidth="1"/>
    <col min="5174" max="5174" width="15.28515625" style="114" bestFit="1" customWidth="1"/>
    <col min="5175" max="5176" width="11.7109375" style="114" bestFit="1" customWidth="1"/>
    <col min="5177" max="5376" width="11.42578125" style="114"/>
    <col min="5377" max="5377" width="2.85546875" style="114" customWidth="1"/>
    <col min="5378" max="5378" width="20.7109375" style="114" customWidth="1"/>
    <col min="5379" max="5379" width="10.42578125" style="114" customWidth="1"/>
    <col min="5380" max="5380" width="16.28515625" style="114" customWidth="1"/>
    <col min="5381" max="5381" width="21.7109375" style="114" customWidth="1"/>
    <col min="5382" max="5382" width="16.28515625" style="114" customWidth="1"/>
    <col min="5383" max="5383" width="27.5703125" style="114" customWidth="1"/>
    <col min="5384" max="5384" width="27.7109375" style="114" customWidth="1"/>
    <col min="5385" max="5387" width="16.42578125" style="114" customWidth="1"/>
    <col min="5388" max="5388" width="30.140625" style="114" customWidth="1"/>
    <col min="5389" max="5389" width="16.7109375" style="114" customWidth="1"/>
    <col min="5390" max="5390" width="13.7109375" style="114" customWidth="1"/>
    <col min="5391" max="5391" width="19" style="114" customWidth="1"/>
    <col min="5392" max="5393" width="16.28515625" style="114" customWidth="1"/>
    <col min="5394" max="5394" width="8.140625" style="114" customWidth="1"/>
    <col min="5395" max="5395" width="8.42578125" style="114" customWidth="1"/>
    <col min="5396" max="5399" width="11.7109375" style="114" bestFit="1" customWidth="1"/>
    <col min="5400" max="5400" width="10" style="114" customWidth="1"/>
    <col min="5401" max="5401" width="8.42578125" style="114" customWidth="1"/>
    <col min="5402" max="5402" width="8.85546875" style="114" customWidth="1"/>
    <col min="5403" max="5403" width="9.42578125" style="114" customWidth="1"/>
    <col min="5404" max="5404" width="8.7109375" style="114" customWidth="1"/>
    <col min="5405" max="5405" width="17" style="114" customWidth="1"/>
    <col min="5406" max="5406" width="11.7109375" style="114" bestFit="1" customWidth="1"/>
    <col min="5407" max="5407" width="16.42578125" style="114" bestFit="1" customWidth="1"/>
    <col min="5408" max="5415" width="11.7109375" style="114" bestFit="1" customWidth="1"/>
    <col min="5416" max="5416" width="19.140625" style="114" bestFit="1" customWidth="1"/>
    <col min="5417" max="5417" width="21.28515625" style="114" bestFit="1" customWidth="1"/>
    <col min="5418" max="5418" width="11.7109375" style="114" bestFit="1" customWidth="1"/>
    <col min="5419" max="5419" width="13.85546875" style="114" customWidth="1"/>
    <col min="5420" max="5420" width="11.7109375" style="114" bestFit="1" customWidth="1"/>
    <col min="5421" max="5421" width="16.42578125" style="114" bestFit="1" customWidth="1"/>
    <col min="5422" max="5429" width="11.7109375" style="114" bestFit="1" customWidth="1"/>
    <col min="5430" max="5430" width="15.28515625" style="114" bestFit="1" customWidth="1"/>
    <col min="5431" max="5432" width="11.7109375" style="114" bestFit="1" customWidth="1"/>
    <col min="5433" max="5632" width="11.42578125" style="114"/>
    <col min="5633" max="5633" width="2.85546875" style="114" customWidth="1"/>
    <col min="5634" max="5634" width="20.7109375" style="114" customWidth="1"/>
    <col min="5635" max="5635" width="10.42578125" style="114" customWidth="1"/>
    <col min="5636" max="5636" width="16.28515625" style="114" customWidth="1"/>
    <col min="5637" max="5637" width="21.7109375" style="114" customWidth="1"/>
    <col min="5638" max="5638" width="16.28515625" style="114" customWidth="1"/>
    <col min="5639" max="5639" width="27.5703125" style="114" customWidth="1"/>
    <col min="5640" max="5640" width="27.7109375" style="114" customWidth="1"/>
    <col min="5641" max="5643" width="16.42578125" style="114" customWidth="1"/>
    <col min="5644" max="5644" width="30.140625" style="114" customWidth="1"/>
    <col min="5645" max="5645" width="16.7109375" style="114" customWidth="1"/>
    <col min="5646" max="5646" width="13.7109375" style="114" customWidth="1"/>
    <col min="5647" max="5647" width="19" style="114" customWidth="1"/>
    <col min="5648" max="5649" width="16.28515625" style="114" customWidth="1"/>
    <col min="5650" max="5650" width="8.140625" style="114" customWidth="1"/>
    <col min="5651" max="5651" width="8.42578125" style="114" customWidth="1"/>
    <col min="5652" max="5655" width="11.7109375" style="114" bestFit="1" customWidth="1"/>
    <col min="5656" max="5656" width="10" style="114" customWidth="1"/>
    <col min="5657" max="5657" width="8.42578125" style="114" customWidth="1"/>
    <col min="5658" max="5658" width="8.85546875" style="114" customWidth="1"/>
    <col min="5659" max="5659" width="9.42578125" style="114" customWidth="1"/>
    <col min="5660" max="5660" width="8.7109375" style="114" customWidth="1"/>
    <col min="5661" max="5661" width="17" style="114" customWidth="1"/>
    <col min="5662" max="5662" width="11.7109375" style="114" bestFit="1" customWidth="1"/>
    <col min="5663" max="5663" width="16.42578125" style="114" bestFit="1" customWidth="1"/>
    <col min="5664" max="5671" width="11.7109375" style="114" bestFit="1" customWidth="1"/>
    <col min="5672" max="5672" width="19.140625" style="114" bestFit="1" customWidth="1"/>
    <col min="5673" max="5673" width="21.28515625" style="114" bestFit="1" customWidth="1"/>
    <col min="5674" max="5674" width="11.7109375" style="114" bestFit="1" customWidth="1"/>
    <col min="5675" max="5675" width="13.85546875" style="114" customWidth="1"/>
    <col min="5676" max="5676" width="11.7109375" style="114" bestFit="1" customWidth="1"/>
    <col min="5677" max="5677" width="16.42578125" style="114" bestFit="1" customWidth="1"/>
    <col min="5678" max="5685" width="11.7109375" style="114" bestFit="1" customWidth="1"/>
    <col min="5686" max="5686" width="15.28515625" style="114" bestFit="1" customWidth="1"/>
    <col min="5687" max="5688" width="11.7109375" style="114" bestFit="1" customWidth="1"/>
    <col min="5689" max="5888" width="11.42578125" style="114"/>
    <col min="5889" max="5889" width="2.85546875" style="114" customWidth="1"/>
    <col min="5890" max="5890" width="20.7109375" style="114" customWidth="1"/>
    <col min="5891" max="5891" width="10.42578125" style="114" customWidth="1"/>
    <col min="5892" max="5892" width="16.28515625" style="114" customWidth="1"/>
    <col min="5893" max="5893" width="21.7109375" style="114" customWidth="1"/>
    <col min="5894" max="5894" width="16.28515625" style="114" customWidth="1"/>
    <col min="5895" max="5895" width="27.5703125" style="114" customWidth="1"/>
    <col min="5896" max="5896" width="27.7109375" style="114" customWidth="1"/>
    <col min="5897" max="5899" width="16.42578125" style="114" customWidth="1"/>
    <col min="5900" max="5900" width="30.140625" style="114" customWidth="1"/>
    <col min="5901" max="5901" width="16.7109375" style="114" customWidth="1"/>
    <col min="5902" max="5902" width="13.7109375" style="114" customWidth="1"/>
    <col min="5903" max="5903" width="19" style="114" customWidth="1"/>
    <col min="5904" max="5905" width="16.28515625" style="114" customWidth="1"/>
    <col min="5906" max="5906" width="8.140625" style="114" customWidth="1"/>
    <col min="5907" max="5907" width="8.42578125" style="114" customWidth="1"/>
    <col min="5908" max="5911" width="11.7109375" style="114" bestFit="1" customWidth="1"/>
    <col min="5912" max="5912" width="10" style="114" customWidth="1"/>
    <col min="5913" max="5913" width="8.42578125" style="114" customWidth="1"/>
    <col min="5914" max="5914" width="8.85546875" style="114" customWidth="1"/>
    <col min="5915" max="5915" width="9.42578125" style="114" customWidth="1"/>
    <col min="5916" max="5916" width="8.7109375" style="114" customWidth="1"/>
    <col min="5917" max="5917" width="17" style="114" customWidth="1"/>
    <col min="5918" max="5918" width="11.7109375" style="114" bestFit="1" customWidth="1"/>
    <col min="5919" max="5919" width="16.42578125" style="114" bestFit="1" customWidth="1"/>
    <col min="5920" max="5927" width="11.7109375" style="114" bestFit="1" customWidth="1"/>
    <col min="5928" max="5928" width="19.140625" style="114" bestFit="1" customWidth="1"/>
    <col min="5929" max="5929" width="21.28515625" style="114" bestFit="1" customWidth="1"/>
    <col min="5930" max="5930" width="11.7109375" style="114" bestFit="1" customWidth="1"/>
    <col min="5931" max="5931" width="13.85546875" style="114" customWidth="1"/>
    <col min="5932" max="5932" width="11.7109375" style="114" bestFit="1" customWidth="1"/>
    <col min="5933" max="5933" width="16.42578125" style="114" bestFit="1" customWidth="1"/>
    <col min="5934" max="5941" width="11.7109375" style="114" bestFit="1" customWidth="1"/>
    <col min="5942" max="5942" width="15.28515625" style="114" bestFit="1" customWidth="1"/>
    <col min="5943" max="5944" width="11.7109375" style="114" bestFit="1" customWidth="1"/>
    <col min="5945" max="6144" width="11.42578125" style="114"/>
    <col min="6145" max="6145" width="2.85546875" style="114" customWidth="1"/>
    <col min="6146" max="6146" width="20.7109375" style="114" customWidth="1"/>
    <col min="6147" max="6147" width="10.42578125" style="114" customWidth="1"/>
    <col min="6148" max="6148" width="16.28515625" style="114" customWidth="1"/>
    <col min="6149" max="6149" width="21.7109375" style="114" customWidth="1"/>
    <col min="6150" max="6150" width="16.28515625" style="114" customWidth="1"/>
    <col min="6151" max="6151" width="27.5703125" style="114" customWidth="1"/>
    <col min="6152" max="6152" width="27.7109375" style="114" customWidth="1"/>
    <col min="6153" max="6155" width="16.42578125" style="114" customWidth="1"/>
    <col min="6156" max="6156" width="30.140625" style="114" customWidth="1"/>
    <col min="6157" max="6157" width="16.7109375" style="114" customWidth="1"/>
    <col min="6158" max="6158" width="13.7109375" style="114" customWidth="1"/>
    <col min="6159" max="6159" width="19" style="114" customWidth="1"/>
    <col min="6160" max="6161" width="16.28515625" style="114" customWidth="1"/>
    <col min="6162" max="6162" width="8.140625" style="114" customWidth="1"/>
    <col min="6163" max="6163" width="8.42578125" style="114" customWidth="1"/>
    <col min="6164" max="6167" width="11.7109375" style="114" bestFit="1" customWidth="1"/>
    <col min="6168" max="6168" width="10" style="114" customWidth="1"/>
    <col min="6169" max="6169" width="8.42578125" style="114" customWidth="1"/>
    <col min="6170" max="6170" width="8.85546875" style="114" customWidth="1"/>
    <col min="6171" max="6171" width="9.42578125" style="114" customWidth="1"/>
    <col min="6172" max="6172" width="8.7109375" style="114" customWidth="1"/>
    <col min="6173" max="6173" width="17" style="114" customWidth="1"/>
    <col min="6174" max="6174" width="11.7109375" style="114" bestFit="1" customWidth="1"/>
    <col min="6175" max="6175" width="16.42578125" style="114" bestFit="1" customWidth="1"/>
    <col min="6176" max="6183" width="11.7109375" style="114" bestFit="1" customWidth="1"/>
    <col min="6184" max="6184" width="19.140625" style="114" bestFit="1" customWidth="1"/>
    <col min="6185" max="6185" width="21.28515625" style="114" bestFit="1" customWidth="1"/>
    <col min="6186" max="6186" width="11.7109375" style="114" bestFit="1" customWidth="1"/>
    <col min="6187" max="6187" width="13.85546875" style="114" customWidth="1"/>
    <col min="6188" max="6188" width="11.7109375" style="114" bestFit="1" customWidth="1"/>
    <col min="6189" max="6189" width="16.42578125" style="114" bestFit="1" customWidth="1"/>
    <col min="6190" max="6197" width="11.7109375" style="114" bestFit="1" customWidth="1"/>
    <col min="6198" max="6198" width="15.28515625" style="114" bestFit="1" customWidth="1"/>
    <col min="6199" max="6200" width="11.7109375" style="114" bestFit="1" customWidth="1"/>
    <col min="6201" max="6400" width="11.42578125" style="114"/>
    <col min="6401" max="6401" width="2.85546875" style="114" customWidth="1"/>
    <col min="6402" max="6402" width="20.7109375" style="114" customWidth="1"/>
    <col min="6403" max="6403" width="10.42578125" style="114" customWidth="1"/>
    <col min="6404" max="6404" width="16.28515625" style="114" customWidth="1"/>
    <col min="6405" max="6405" width="21.7109375" style="114" customWidth="1"/>
    <col min="6406" max="6406" width="16.28515625" style="114" customWidth="1"/>
    <col min="6407" max="6407" width="27.5703125" style="114" customWidth="1"/>
    <col min="6408" max="6408" width="27.7109375" style="114" customWidth="1"/>
    <col min="6409" max="6411" width="16.42578125" style="114" customWidth="1"/>
    <col min="6412" max="6412" width="30.140625" style="114" customWidth="1"/>
    <col min="6413" max="6413" width="16.7109375" style="114" customWidth="1"/>
    <col min="6414" max="6414" width="13.7109375" style="114" customWidth="1"/>
    <col min="6415" max="6415" width="19" style="114" customWidth="1"/>
    <col min="6416" max="6417" width="16.28515625" style="114" customWidth="1"/>
    <col min="6418" max="6418" width="8.140625" style="114" customWidth="1"/>
    <col min="6419" max="6419" width="8.42578125" style="114" customWidth="1"/>
    <col min="6420" max="6423" width="11.7109375" style="114" bestFit="1" customWidth="1"/>
    <col min="6424" max="6424" width="10" style="114" customWidth="1"/>
    <col min="6425" max="6425" width="8.42578125" style="114" customWidth="1"/>
    <col min="6426" max="6426" width="8.85546875" style="114" customWidth="1"/>
    <col min="6427" max="6427" width="9.42578125" style="114" customWidth="1"/>
    <col min="6428" max="6428" width="8.7109375" style="114" customWidth="1"/>
    <col min="6429" max="6429" width="17" style="114" customWidth="1"/>
    <col min="6430" max="6430" width="11.7109375" style="114" bestFit="1" customWidth="1"/>
    <col min="6431" max="6431" width="16.42578125" style="114" bestFit="1" customWidth="1"/>
    <col min="6432" max="6439" width="11.7109375" style="114" bestFit="1" customWidth="1"/>
    <col min="6440" max="6440" width="19.140625" style="114" bestFit="1" customWidth="1"/>
    <col min="6441" max="6441" width="21.28515625" style="114" bestFit="1" customWidth="1"/>
    <col min="6442" max="6442" width="11.7109375" style="114" bestFit="1" customWidth="1"/>
    <col min="6443" max="6443" width="13.85546875" style="114" customWidth="1"/>
    <col min="6444" max="6444" width="11.7109375" style="114" bestFit="1" customWidth="1"/>
    <col min="6445" max="6445" width="16.42578125" style="114" bestFit="1" customWidth="1"/>
    <col min="6446" max="6453" width="11.7109375" style="114" bestFit="1" customWidth="1"/>
    <col min="6454" max="6454" width="15.28515625" style="114" bestFit="1" customWidth="1"/>
    <col min="6455" max="6456" width="11.7109375" style="114" bestFit="1" customWidth="1"/>
    <col min="6457" max="6656" width="11.42578125" style="114"/>
    <col min="6657" max="6657" width="2.85546875" style="114" customWidth="1"/>
    <col min="6658" max="6658" width="20.7109375" style="114" customWidth="1"/>
    <col min="6659" max="6659" width="10.42578125" style="114" customWidth="1"/>
    <col min="6660" max="6660" width="16.28515625" style="114" customWidth="1"/>
    <col min="6661" max="6661" width="21.7109375" style="114" customWidth="1"/>
    <col min="6662" max="6662" width="16.28515625" style="114" customWidth="1"/>
    <col min="6663" max="6663" width="27.5703125" style="114" customWidth="1"/>
    <col min="6664" max="6664" width="27.7109375" style="114" customWidth="1"/>
    <col min="6665" max="6667" width="16.42578125" style="114" customWidth="1"/>
    <col min="6668" max="6668" width="30.140625" style="114" customWidth="1"/>
    <col min="6669" max="6669" width="16.7109375" style="114" customWidth="1"/>
    <col min="6670" max="6670" width="13.7109375" style="114" customWidth="1"/>
    <col min="6671" max="6671" width="19" style="114" customWidth="1"/>
    <col min="6672" max="6673" width="16.28515625" style="114" customWidth="1"/>
    <col min="6674" max="6674" width="8.140625" style="114" customWidth="1"/>
    <col min="6675" max="6675" width="8.42578125" style="114" customWidth="1"/>
    <col min="6676" max="6679" width="11.7109375" style="114" bestFit="1" customWidth="1"/>
    <col min="6680" max="6680" width="10" style="114" customWidth="1"/>
    <col min="6681" max="6681" width="8.42578125" style="114" customWidth="1"/>
    <col min="6682" max="6682" width="8.85546875" style="114" customWidth="1"/>
    <col min="6683" max="6683" width="9.42578125" style="114" customWidth="1"/>
    <col min="6684" max="6684" width="8.7109375" style="114" customWidth="1"/>
    <col min="6685" max="6685" width="17" style="114" customWidth="1"/>
    <col min="6686" max="6686" width="11.7109375" style="114" bestFit="1" customWidth="1"/>
    <col min="6687" max="6687" width="16.42578125" style="114" bestFit="1" customWidth="1"/>
    <col min="6688" max="6695" width="11.7109375" style="114" bestFit="1" customWidth="1"/>
    <col min="6696" max="6696" width="19.140625" style="114" bestFit="1" customWidth="1"/>
    <col min="6697" max="6697" width="21.28515625" style="114" bestFit="1" customWidth="1"/>
    <col min="6698" max="6698" width="11.7109375" style="114" bestFit="1" customWidth="1"/>
    <col min="6699" max="6699" width="13.85546875" style="114" customWidth="1"/>
    <col min="6700" max="6700" width="11.7109375" style="114" bestFit="1" customWidth="1"/>
    <col min="6701" max="6701" width="16.42578125" style="114" bestFit="1" customWidth="1"/>
    <col min="6702" max="6709" width="11.7109375" style="114" bestFit="1" customWidth="1"/>
    <col min="6710" max="6710" width="15.28515625" style="114" bestFit="1" customWidth="1"/>
    <col min="6711" max="6712" width="11.7109375" style="114" bestFit="1" customWidth="1"/>
    <col min="6713" max="6912" width="11.42578125" style="114"/>
    <col min="6913" max="6913" width="2.85546875" style="114" customWidth="1"/>
    <col min="6914" max="6914" width="20.7109375" style="114" customWidth="1"/>
    <col min="6915" max="6915" width="10.42578125" style="114" customWidth="1"/>
    <col min="6916" max="6916" width="16.28515625" style="114" customWidth="1"/>
    <col min="6917" max="6917" width="21.7109375" style="114" customWidth="1"/>
    <col min="6918" max="6918" width="16.28515625" style="114" customWidth="1"/>
    <col min="6919" max="6919" width="27.5703125" style="114" customWidth="1"/>
    <col min="6920" max="6920" width="27.7109375" style="114" customWidth="1"/>
    <col min="6921" max="6923" width="16.42578125" style="114" customWidth="1"/>
    <col min="6924" max="6924" width="30.140625" style="114" customWidth="1"/>
    <col min="6925" max="6925" width="16.7109375" style="114" customWidth="1"/>
    <col min="6926" max="6926" width="13.7109375" style="114" customWidth="1"/>
    <col min="6927" max="6927" width="19" style="114" customWidth="1"/>
    <col min="6928" max="6929" width="16.28515625" style="114" customWidth="1"/>
    <col min="6930" max="6930" width="8.140625" style="114" customWidth="1"/>
    <col min="6931" max="6931" width="8.42578125" style="114" customWidth="1"/>
    <col min="6932" max="6935" width="11.7109375" style="114" bestFit="1" customWidth="1"/>
    <col min="6936" max="6936" width="10" style="114" customWidth="1"/>
    <col min="6937" max="6937" width="8.42578125" style="114" customWidth="1"/>
    <col min="6938" max="6938" width="8.85546875" style="114" customWidth="1"/>
    <col min="6939" max="6939" width="9.42578125" style="114" customWidth="1"/>
    <col min="6940" max="6940" width="8.7109375" style="114" customWidth="1"/>
    <col min="6941" max="6941" width="17" style="114" customWidth="1"/>
    <col min="6942" max="6942" width="11.7109375" style="114" bestFit="1" customWidth="1"/>
    <col min="6943" max="6943" width="16.42578125" style="114" bestFit="1" customWidth="1"/>
    <col min="6944" max="6951" width="11.7109375" style="114" bestFit="1" customWidth="1"/>
    <col min="6952" max="6952" width="19.140625" style="114" bestFit="1" customWidth="1"/>
    <col min="6953" max="6953" width="21.28515625" style="114" bestFit="1" customWidth="1"/>
    <col min="6954" max="6954" width="11.7109375" style="114" bestFit="1" customWidth="1"/>
    <col min="6955" max="6955" width="13.85546875" style="114" customWidth="1"/>
    <col min="6956" max="6956" width="11.7109375" style="114" bestFit="1" customWidth="1"/>
    <col min="6957" max="6957" width="16.42578125" style="114" bestFit="1" customWidth="1"/>
    <col min="6958" max="6965" width="11.7109375" style="114" bestFit="1" customWidth="1"/>
    <col min="6966" max="6966" width="15.28515625" style="114" bestFit="1" customWidth="1"/>
    <col min="6967" max="6968" width="11.7109375" style="114" bestFit="1" customWidth="1"/>
    <col min="6969" max="7168" width="11.42578125" style="114"/>
    <col min="7169" max="7169" width="2.85546875" style="114" customWidth="1"/>
    <col min="7170" max="7170" width="20.7109375" style="114" customWidth="1"/>
    <col min="7171" max="7171" width="10.42578125" style="114" customWidth="1"/>
    <col min="7172" max="7172" width="16.28515625" style="114" customWidth="1"/>
    <col min="7173" max="7173" width="21.7109375" style="114" customWidth="1"/>
    <col min="7174" max="7174" width="16.28515625" style="114" customWidth="1"/>
    <col min="7175" max="7175" width="27.5703125" style="114" customWidth="1"/>
    <col min="7176" max="7176" width="27.7109375" style="114" customWidth="1"/>
    <col min="7177" max="7179" width="16.42578125" style="114" customWidth="1"/>
    <col min="7180" max="7180" width="30.140625" style="114" customWidth="1"/>
    <col min="7181" max="7181" width="16.7109375" style="114" customWidth="1"/>
    <col min="7182" max="7182" width="13.7109375" style="114" customWidth="1"/>
    <col min="7183" max="7183" width="19" style="114" customWidth="1"/>
    <col min="7184" max="7185" width="16.28515625" style="114" customWidth="1"/>
    <col min="7186" max="7186" width="8.140625" style="114" customWidth="1"/>
    <col min="7187" max="7187" width="8.42578125" style="114" customWidth="1"/>
    <col min="7188" max="7191" width="11.7109375" style="114" bestFit="1" customWidth="1"/>
    <col min="7192" max="7192" width="10" style="114" customWidth="1"/>
    <col min="7193" max="7193" width="8.42578125" style="114" customWidth="1"/>
    <col min="7194" max="7194" width="8.85546875" style="114" customWidth="1"/>
    <col min="7195" max="7195" width="9.42578125" style="114" customWidth="1"/>
    <col min="7196" max="7196" width="8.7109375" style="114" customWidth="1"/>
    <col min="7197" max="7197" width="17" style="114" customWidth="1"/>
    <col min="7198" max="7198" width="11.7109375" style="114" bestFit="1" customWidth="1"/>
    <col min="7199" max="7199" width="16.42578125" style="114" bestFit="1" customWidth="1"/>
    <col min="7200" max="7207" width="11.7109375" style="114" bestFit="1" customWidth="1"/>
    <col min="7208" max="7208" width="19.140625" style="114" bestFit="1" customWidth="1"/>
    <col min="7209" max="7209" width="21.28515625" style="114" bestFit="1" customWidth="1"/>
    <col min="7210" max="7210" width="11.7109375" style="114" bestFit="1" customWidth="1"/>
    <col min="7211" max="7211" width="13.85546875" style="114" customWidth="1"/>
    <col min="7212" max="7212" width="11.7109375" style="114" bestFit="1" customWidth="1"/>
    <col min="7213" max="7213" width="16.42578125" style="114" bestFit="1" customWidth="1"/>
    <col min="7214" max="7221" width="11.7109375" style="114" bestFit="1" customWidth="1"/>
    <col min="7222" max="7222" width="15.28515625" style="114" bestFit="1" customWidth="1"/>
    <col min="7223" max="7224" width="11.7109375" style="114" bestFit="1" customWidth="1"/>
    <col min="7225" max="7424" width="11.42578125" style="114"/>
    <col min="7425" max="7425" width="2.85546875" style="114" customWidth="1"/>
    <col min="7426" max="7426" width="20.7109375" style="114" customWidth="1"/>
    <col min="7427" max="7427" width="10.42578125" style="114" customWidth="1"/>
    <col min="7428" max="7428" width="16.28515625" style="114" customWidth="1"/>
    <col min="7429" max="7429" width="21.7109375" style="114" customWidth="1"/>
    <col min="7430" max="7430" width="16.28515625" style="114" customWidth="1"/>
    <col min="7431" max="7431" width="27.5703125" style="114" customWidth="1"/>
    <col min="7432" max="7432" width="27.7109375" style="114" customWidth="1"/>
    <col min="7433" max="7435" width="16.42578125" style="114" customWidth="1"/>
    <col min="7436" max="7436" width="30.140625" style="114" customWidth="1"/>
    <col min="7437" max="7437" width="16.7109375" style="114" customWidth="1"/>
    <col min="7438" max="7438" width="13.7109375" style="114" customWidth="1"/>
    <col min="7439" max="7439" width="19" style="114" customWidth="1"/>
    <col min="7440" max="7441" width="16.28515625" style="114" customWidth="1"/>
    <col min="7442" max="7442" width="8.140625" style="114" customWidth="1"/>
    <col min="7443" max="7443" width="8.42578125" style="114" customWidth="1"/>
    <col min="7444" max="7447" width="11.7109375" style="114" bestFit="1" customWidth="1"/>
    <col min="7448" max="7448" width="10" style="114" customWidth="1"/>
    <col min="7449" max="7449" width="8.42578125" style="114" customWidth="1"/>
    <col min="7450" max="7450" width="8.85546875" style="114" customWidth="1"/>
    <col min="7451" max="7451" width="9.42578125" style="114" customWidth="1"/>
    <col min="7452" max="7452" width="8.7109375" style="114" customWidth="1"/>
    <col min="7453" max="7453" width="17" style="114" customWidth="1"/>
    <col min="7454" max="7454" width="11.7109375" style="114" bestFit="1" customWidth="1"/>
    <col min="7455" max="7455" width="16.42578125" style="114" bestFit="1" customWidth="1"/>
    <col min="7456" max="7463" width="11.7109375" style="114" bestFit="1" customWidth="1"/>
    <col min="7464" max="7464" width="19.140625" style="114" bestFit="1" customWidth="1"/>
    <col min="7465" max="7465" width="21.28515625" style="114" bestFit="1" customWidth="1"/>
    <col min="7466" max="7466" width="11.7109375" style="114" bestFit="1" customWidth="1"/>
    <col min="7467" max="7467" width="13.85546875" style="114" customWidth="1"/>
    <col min="7468" max="7468" width="11.7109375" style="114" bestFit="1" customWidth="1"/>
    <col min="7469" max="7469" width="16.42578125" style="114" bestFit="1" customWidth="1"/>
    <col min="7470" max="7477" width="11.7109375" style="114" bestFit="1" customWidth="1"/>
    <col min="7478" max="7478" width="15.28515625" style="114" bestFit="1" customWidth="1"/>
    <col min="7479" max="7480" width="11.7109375" style="114" bestFit="1" customWidth="1"/>
    <col min="7481" max="7680" width="11.42578125" style="114"/>
    <col min="7681" max="7681" width="2.85546875" style="114" customWidth="1"/>
    <col min="7682" max="7682" width="20.7109375" style="114" customWidth="1"/>
    <col min="7683" max="7683" width="10.42578125" style="114" customWidth="1"/>
    <col min="7684" max="7684" width="16.28515625" style="114" customWidth="1"/>
    <col min="7685" max="7685" width="21.7109375" style="114" customWidth="1"/>
    <col min="7686" max="7686" width="16.28515625" style="114" customWidth="1"/>
    <col min="7687" max="7687" width="27.5703125" style="114" customWidth="1"/>
    <col min="7688" max="7688" width="27.7109375" style="114" customWidth="1"/>
    <col min="7689" max="7691" width="16.42578125" style="114" customWidth="1"/>
    <col min="7692" max="7692" width="30.140625" style="114" customWidth="1"/>
    <col min="7693" max="7693" width="16.7109375" style="114" customWidth="1"/>
    <col min="7694" max="7694" width="13.7109375" style="114" customWidth="1"/>
    <col min="7695" max="7695" width="19" style="114" customWidth="1"/>
    <col min="7696" max="7697" width="16.28515625" style="114" customWidth="1"/>
    <col min="7698" max="7698" width="8.140625" style="114" customWidth="1"/>
    <col min="7699" max="7699" width="8.42578125" style="114" customWidth="1"/>
    <col min="7700" max="7703" width="11.7109375" style="114" bestFit="1" customWidth="1"/>
    <col min="7704" max="7704" width="10" style="114" customWidth="1"/>
    <col min="7705" max="7705" width="8.42578125" style="114" customWidth="1"/>
    <col min="7706" max="7706" width="8.85546875" style="114" customWidth="1"/>
    <col min="7707" max="7707" width="9.42578125" style="114" customWidth="1"/>
    <col min="7708" max="7708" width="8.7109375" style="114" customWidth="1"/>
    <col min="7709" max="7709" width="17" style="114" customWidth="1"/>
    <col min="7710" max="7710" width="11.7109375" style="114" bestFit="1" customWidth="1"/>
    <col min="7711" max="7711" width="16.42578125" style="114" bestFit="1" customWidth="1"/>
    <col min="7712" max="7719" width="11.7109375" style="114" bestFit="1" customWidth="1"/>
    <col min="7720" max="7720" width="19.140625" style="114" bestFit="1" customWidth="1"/>
    <col min="7721" max="7721" width="21.28515625" style="114" bestFit="1" customWidth="1"/>
    <col min="7722" max="7722" width="11.7109375" style="114" bestFit="1" customWidth="1"/>
    <col min="7723" max="7723" width="13.85546875" style="114" customWidth="1"/>
    <col min="7724" max="7724" width="11.7109375" style="114" bestFit="1" customWidth="1"/>
    <col min="7725" max="7725" width="16.42578125" style="114" bestFit="1" customWidth="1"/>
    <col min="7726" max="7733" width="11.7109375" style="114" bestFit="1" customWidth="1"/>
    <col min="7734" max="7734" width="15.28515625" style="114" bestFit="1" customWidth="1"/>
    <col min="7735" max="7736" width="11.7109375" style="114" bestFit="1" customWidth="1"/>
    <col min="7737" max="7936" width="11.42578125" style="114"/>
    <col min="7937" max="7937" width="2.85546875" style="114" customWidth="1"/>
    <col min="7938" max="7938" width="20.7109375" style="114" customWidth="1"/>
    <col min="7939" max="7939" width="10.42578125" style="114" customWidth="1"/>
    <col min="7940" max="7940" width="16.28515625" style="114" customWidth="1"/>
    <col min="7941" max="7941" width="21.7109375" style="114" customWidth="1"/>
    <col min="7942" max="7942" width="16.28515625" style="114" customWidth="1"/>
    <col min="7943" max="7943" width="27.5703125" style="114" customWidth="1"/>
    <col min="7944" max="7944" width="27.7109375" style="114" customWidth="1"/>
    <col min="7945" max="7947" width="16.42578125" style="114" customWidth="1"/>
    <col min="7948" max="7948" width="30.140625" style="114" customWidth="1"/>
    <col min="7949" max="7949" width="16.7109375" style="114" customWidth="1"/>
    <col min="7950" max="7950" width="13.7109375" style="114" customWidth="1"/>
    <col min="7951" max="7951" width="19" style="114" customWidth="1"/>
    <col min="7952" max="7953" width="16.28515625" style="114" customWidth="1"/>
    <col min="7954" max="7954" width="8.140625" style="114" customWidth="1"/>
    <col min="7955" max="7955" width="8.42578125" style="114" customWidth="1"/>
    <col min="7956" max="7959" width="11.7109375" style="114" bestFit="1" customWidth="1"/>
    <col min="7960" max="7960" width="10" style="114" customWidth="1"/>
    <col min="7961" max="7961" width="8.42578125" style="114" customWidth="1"/>
    <col min="7962" max="7962" width="8.85546875" style="114" customWidth="1"/>
    <col min="7963" max="7963" width="9.42578125" style="114" customWidth="1"/>
    <col min="7964" max="7964" width="8.7109375" style="114" customWidth="1"/>
    <col min="7965" max="7965" width="17" style="114" customWidth="1"/>
    <col min="7966" max="7966" width="11.7109375" style="114" bestFit="1" customWidth="1"/>
    <col min="7967" max="7967" width="16.42578125" style="114" bestFit="1" customWidth="1"/>
    <col min="7968" max="7975" width="11.7109375" style="114" bestFit="1" customWidth="1"/>
    <col min="7976" max="7976" width="19.140625" style="114" bestFit="1" customWidth="1"/>
    <col min="7977" max="7977" width="21.28515625" style="114" bestFit="1" customWidth="1"/>
    <col min="7978" max="7978" width="11.7109375" style="114" bestFit="1" customWidth="1"/>
    <col min="7979" max="7979" width="13.85546875" style="114" customWidth="1"/>
    <col min="7980" max="7980" width="11.7109375" style="114" bestFit="1" customWidth="1"/>
    <col min="7981" max="7981" width="16.42578125" style="114" bestFit="1" customWidth="1"/>
    <col min="7982" max="7989" width="11.7109375" style="114" bestFit="1" customWidth="1"/>
    <col min="7990" max="7990" width="15.28515625" style="114" bestFit="1" customWidth="1"/>
    <col min="7991" max="7992" width="11.7109375" style="114" bestFit="1" customWidth="1"/>
    <col min="7993" max="8192" width="11.42578125" style="114"/>
    <col min="8193" max="8193" width="2.85546875" style="114" customWidth="1"/>
    <col min="8194" max="8194" width="20.7109375" style="114" customWidth="1"/>
    <col min="8195" max="8195" width="10.42578125" style="114" customWidth="1"/>
    <col min="8196" max="8196" width="16.28515625" style="114" customWidth="1"/>
    <col min="8197" max="8197" width="21.7109375" style="114" customWidth="1"/>
    <col min="8198" max="8198" width="16.28515625" style="114" customWidth="1"/>
    <col min="8199" max="8199" width="27.5703125" style="114" customWidth="1"/>
    <col min="8200" max="8200" width="27.7109375" style="114" customWidth="1"/>
    <col min="8201" max="8203" width="16.42578125" style="114" customWidth="1"/>
    <col min="8204" max="8204" width="30.140625" style="114" customWidth="1"/>
    <col min="8205" max="8205" width="16.7109375" style="114" customWidth="1"/>
    <col min="8206" max="8206" width="13.7109375" style="114" customWidth="1"/>
    <col min="8207" max="8207" width="19" style="114" customWidth="1"/>
    <col min="8208" max="8209" width="16.28515625" style="114" customWidth="1"/>
    <col min="8210" max="8210" width="8.140625" style="114" customWidth="1"/>
    <col min="8211" max="8211" width="8.42578125" style="114" customWidth="1"/>
    <col min="8212" max="8215" width="11.7109375" style="114" bestFit="1" customWidth="1"/>
    <col min="8216" max="8216" width="10" style="114" customWidth="1"/>
    <col min="8217" max="8217" width="8.42578125" style="114" customWidth="1"/>
    <col min="8218" max="8218" width="8.85546875" style="114" customWidth="1"/>
    <col min="8219" max="8219" width="9.42578125" style="114" customWidth="1"/>
    <col min="8220" max="8220" width="8.7109375" style="114" customWidth="1"/>
    <col min="8221" max="8221" width="17" style="114" customWidth="1"/>
    <col min="8222" max="8222" width="11.7109375" style="114" bestFit="1" customWidth="1"/>
    <col min="8223" max="8223" width="16.42578125" style="114" bestFit="1" customWidth="1"/>
    <col min="8224" max="8231" width="11.7109375" style="114" bestFit="1" customWidth="1"/>
    <col min="8232" max="8232" width="19.140625" style="114" bestFit="1" customWidth="1"/>
    <col min="8233" max="8233" width="21.28515625" style="114" bestFit="1" customWidth="1"/>
    <col min="8234" max="8234" width="11.7109375" style="114" bestFit="1" customWidth="1"/>
    <col min="8235" max="8235" width="13.85546875" style="114" customWidth="1"/>
    <col min="8236" max="8236" width="11.7109375" style="114" bestFit="1" customWidth="1"/>
    <col min="8237" max="8237" width="16.42578125" style="114" bestFit="1" customWidth="1"/>
    <col min="8238" max="8245" width="11.7109375" style="114" bestFit="1" customWidth="1"/>
    <col min="8246" max="8246" width="15.28515625" style="114" bestFit="1" customWidth="1"/>
    <col min="8247" max="8248" width="11.7109375" style="114" bestFit="1" customWidth="1"/>
    <col min="8249" max="8448" width="11.42578125" style="114"/>
    <col min="8449" max="8449" width="2.85546875" style="114" customWidth="1"/>
    <col min="8450" max="8450" width="20.7109375" style="114" customWidth="1"/>
    <col min="8451" max="8451" width="10.42578125" style="114" customWidth="1"/>
    <col min="8452" max="8452" width="16.28515625" style="114" customWidth="1"/>
    <col min="8453" max="8453" width="21.7109375" style="114" customWidth="1"/>
    <col min="8454" max="8454" width="16.28515625" style="114" customWidth="1"/>
    <col min="8455" max="8455" width="27.5703125" style="114" customWidth="1"/>
    <col min="8456" max="8456" width="27.7109375" style="114" customWidth="1"/>
    <col min="8457" max="8459" width="16.42578125" style="114" customWidth="1"/>
    <col min="8460" max="8460" width="30.140625" style="114" customWidth="1"/>
    <col min="8461" max="8461" width="16.7109375" style="114" customWidth="1"/>
    <col min="8462" max="8462" width="13.7109375" style="114" customWidth="1"/>
    <col min="8463" max="8463" width="19" style="114" customWidth="1"/>
    <col min="8464" max="8465" width="16.28515625" style="114" customWidth="1"/>
    <col min="8466" max="8466" width="8.140625" style="114" customWidth="1"/>
    <col min="8467" max="8467" width="8.42578125" style="114" customWidth="1"/>
    <col min="8468" max="8471" width="11.7109375" style="114" bestFit="1" customWidth="1"/>
    <col min="8472" max="8472" width="10" style="114" customWidth="1"/>
    <col min="8473" max="8473" width="8.42578125" style="114" customWidth="1"/>
    <col min="8474" max="8474" width="8.85546875" style="114" customWidth="1"/>
    <col min="8475" max="8475" width="9.42578125" style="114" customWidth="1"/>
    <col min="8476" max="8476" width="8.7109375" style="114" customWidth="1"/>
    <col min="8477" max="8477" width="17" style="114" customWidth="1"/>
    <col min="8478" max="8478" width="11.7109375" style="114" bestFit="1" customWidth="1"/>
    <col min="8479" max="8479" width="16.42578125" style="114" bestFit="1" customWidth="1"/>
    <col min="8480" max="8487" width="11.7109375" style="114" bestFit="1" customWidth="1"/>
    <col min="8488" max="8488" width="19.140625" style="114" bestFit="1" customWidth="1"/>
    <col min="8489" max="8489" width="21.28515625" style="114" bestFit="1" customWidth="1"/>
    <col min="8490" max="8490" width="11.7109375" style="114" bestFit="1" customWidth="1"/>
    <col min="8491" max="8491" width="13.85546875" style="114" customWidth="1"/>
    <col min="8492" max="8492" width="11.7109375" style="114" bestFit="1" customWidth="1"/>
    <col min="8493" max="8493" width="16.42578125" style="114" bestFit="1" customWidth="1"/>
    <col min="8494" max="8501" width="11.7109375" style="114" bestFit="1" customWidth="1"/>
    <col min="8502" max="8502" width="15.28515625" style="114" bestFit="1" customWidth="1"/>
    <col min="8503" max="8504" width="11.7109375" style="114" bestFit="1" customWidth="1"/>
    <col min="8505" max="8704" width="11.42578125" style="114"/>
    <col min="8705" max="8705" width="2.85546875" style="114" customWidth="1"/>
    <col min="8706" max="8706" width="20.7109375" style="114" customWidth="1"/>
    <col min="8707" max="8707" width="10.42578125" style="114" customWidth="1"/>
    <col min="8708" max="8708" width="16.28515625" style="114" customWidth="1"/>
    <col min="8709" max="8709" width="21.7109375" style="114" customWidth="1"/>
    <col min="8710" max="8710" width="16.28515625" style="114" customWidth="1"/>
    <col min="8711" max="8711" width="27.5703125" style="114" customWidth="1"/>
    <col min="8712" max="8712" width="27.7109375" style="114" customWidth="1"/>
    <col min="8713" max="8715" width="16.42578125" style="114" customWidth="1"/>
    <col min="8716" max="8716" width="30.140625" style="114" customWidth="1"/>
    <col min="8717" max="8717" width="16.7109375" style="114" customWidth="1"/>
    <col min="8718" max="8718" width="13.7109375" style="114" customWidth="1"/>
    <col min="8719" max="8719" width="19" style="114" customWidth="1"/>
    <col min="8720" max="8721" width="16.28515625" style="114" customWidth="1"/>
    <col min="8722" max="8722" width="8.140625" style="114" customWidth="1"/>
    <col min="8723" max="8723" width="8.42578125" style="114" customWidth="1"/>
    <col min="8724" max="8727" width="11.7109375" style="114" bestFit="1" customWidth="1"/>
    <col min="8728" max="8728" width="10" style="114" customWidth="1"/>
    <col min="8729" max="8729" width="8.42578125" style="114" customWidth="1"/>
    <col min="8730" max="8730" width="8.85546875" style="114" customWidth="1"/>
    <col min="8731" max="8731" width="9.42578125" style="114" customWidth="1"/>
    <col min="8732" max="8732" width="8.7109375" style="114" customWidth="1"/>
    <col min="8733" max="8733" width="17" style="114" customWidth="1"/>
    <col min="8734" max="8734" width="11.7109375" style="114" bestFit="1" customWidth="1"/>
    <col min="8735" max="8735" width="16.42578125" style="114" bestFit="1" customWidth="1"/>
    <col min="8736" max="8743" width="11.7109375" style="114" bestFit="1" customWidth="1"/>
    <col min="8744" max="8744" width="19.140625" style="114" bestFit="1" customWidth="1"/>
    <col min="8745" max="8745" width="21.28515625" style="114" bestFit="1" customWidth="1"/>
    <col min="8746" max="8746" width="11.7109375" style="114" bestFit="1" customWidth="1"/>
    <col min="8747" max="8747" width="13.85546875" style="114" customWidth="1"/>
    <col min="8748" max="8748" width="11.7109375" style="114" bestFit="1" customWidth="1"/>
    <col min="8749" max="8749" width="16.42578125" style="114" bestFit="1" customWidth="1"/>
    <col min="8750" max="8757" width="11.7109375" style="114" bestFit="1" customWidth="1"/>
    <col min="8758" max="8758" width="15.28515625" style="114" bestFit="1" customWidth="1"/>
    <col min="8759" max="8760" width="11.7109375" style="114" bestFit="1" customWidth="1"/>
    <col min="8761" max="8960" width="11.42578125" style="114"/>
    <col min="8961" max="8961" width="2.85546875" style="114" customWidth="1"/>
    <col min="8962" max="8962" width="20.7109375" style="114" customWidth="1"/>
    <col min="8963" max="8963" width="10.42578125" style="114" customWidth="1"/>
    <col min="8964" max="8964" width="16.28515625" style="114" customWidth="1"/>
    <col min="8965" max="8965" width="21.7109375" style="114" customWidth="1"/>
    <col min="8966" max="8966" width="16.28515625" style="114" customWidth="1"/>
    <col min="8967" max="8967" width="27.5703125" style="114" customWidth="1"/>
    <col min="8968" max="8968" width="27.7109375" style="114" customWidth="1"/>
    <col min="8969" max="8971" width="16.42578125" style="114" customWidth="1"/>
    <col min="8972" max="8972" width="30.140625" style="114" customWidth="1"/>
    <col min="8973" max="8973" width="16.7109375" style="114" customWidth="1"/>
    <col min="8974" max="8974" width="13.7109375" style="114" customWidth="1"/>
    <col min="8975" max="8975" width="19" style="114" customWidth="1"/>
    <col min="8976" max="8977" width="16.28515625" style="114" customWidth="1"/>
    <col min="8978" max="8978" width="8.140625" style="114" customWidth="1"/>
    <col min="8979" max="8979" width="8.42578125" style="114" customWidth="1"/>
    <col min="8980" max="8983" width="11.7109375" style="114" bestFit="1" customWidth="1"/>
    <col min="8984" max="8984" width="10" style="114" customWidth="1"/>
    <col min="8985" max="8985" width="8.42578125" style="114" customWidth="1"/>
    <col min="8986" max="8986" width="8.85546875" style="114" customWidth="1"/>
    <col min="8987" max="8987" width="9.42578125" style="114" customWidth="1"/>
    <col min="8988" max="8988" width="8.7109375" style="114" customWidth="1"/>
    <col min="8989" max="8989" width="17" style="114" customWidth="1"/>
    <col min="8990" max="8990" width="11.7109375" style="114" bestFit="1" customWidth="1"/>
    <col min="8991" max="8991" width="16.42578125" style="114" bestFit="1" customWidth="1"/>
    <col min="8992" max="8999" width="11.7109375" style="114" bestFit="1" customWidth="1"/>
    <col min="9000" max="9000" width="19.140625" style="114" bestFit="1" customWidth="1"/>
    <col min="9001" max="9001" width="21.28515625" style="114" bestFit="1" customWidth="1"/>
    <col min="9002" max="9002" width="11.7109375" style="114" bestFit="1" customWidth="1"/>
    <col min="9003" max="9003" width="13.85546875" style="114" customWidth="1"/>
    <col min="9004" max="9004" width="11.7109375" style="114" bestFit="1" customWidth="1"/>
    <col min="9005" max="9005" width="16.42578125" style="114" bestFit="1" customWidth="1"/>
    <col min="9006" max="9013" width="11.7109375" style="114" bestFit="1" customWidth="1"/>
    <col min="9014" max="9014" width="15.28515625" style="114" bestFit="1" customWidth="1"/>
    <col min="9015" max="9016" width="11.7109375" style="114" bestFit="1" customWidth="1"/>
    <col min="9017" max="9216" width="11.42578125" style="114"/>
    <col min="9217" max="9217" width="2.85546875" style="114" customWidth="1"/>
    <col min="9218" max="9218" width="20.7109375" style="114" customWidth="1"/>
    <col min="9219" max="9219" width="10.42578125" style="114" customWidth="1"/>
    <col min="9220" max="9220" width="16.28515625" style="114" customWidth="1"/>
    <col min="9221" max="9221" width="21.7109375" style="114" customWidth="1"/>
    <col min="9222" max="9222" width="16.28515625" style="114" customWidth="1"/>
    <col min="9223" max="9223" width="27.5703125" style="114" customWidth="1"/>
    <col min="9224" max="9224" width="27.7109375" style="114" customWidth="1"/>
    <col min="9225" max="9227" width="16.42578125" style="114" customWidth="1"/>
    <col min="9228" max="9228" width="30.140625" style="114" customWidth="1"/>
    <col min="9229" max="9229" width="16.7109375" style="114" customWidth="1"/>
    <col min="9230" max="9230" width="13.7109375" style="114" customWidth="1"/>
    <col min="9231" max="9231" width="19" style="114" customWidth="1"/>
    <col min="9232" max="9233" width="16.28515625" style="114" customWidth="1"/>
    <col min="9234" max="9234" width="8.140625" style="114" customWidth="1"/>
    <col min="9235" max="9235" width="8.42578125" style="114" customWidth="1"/>
    <col min="9236" max="9239" width="11.7109375" style="114" bestFit="1" customWidth="1"/>
    <col min="9240" max="9240" width="10" style="114" customWidth="1"/>
    <col min="9241" max="9241" width="8.42578125" style="114" customWidth="1"/>
    <col min="9242" max="9242" width="8.85546875" style="114" customWidth="1"/>
    <col min="9243" max="9243" width="9.42578125" style="114" customWidth="1"/>
    <col min="9244" max="9244" width="8.7109375" style="114" customWidth="1"/>
    <col min="9245" max="9245" width="17" style="114" customWidth="1"/>
    <col min="9246" max="9246" width="11.7109375" style="114" bestFit="1" customWidth="1"/>
    <col min="9247" max="9247" width="16.42578125" style="114" bestFit="1" customWidth="1"/>
    <col min="9248" max="9255" width="11.7109375" style="114" bestFit="1" customWidth="1"/>
    <col min="9256" max="9256" width="19.140625" style="114" bestFit="1" customWidth="1"/>
    <col min="9257" max="9257" width="21.28515625" style="114" bestFit="1" customWidth="1"/>
    <col min="9258" max="9258" width="11.7109375" style="114" bestFit="1" customWidth="1"/>
    <col min="9259" max="9259" width="13.85546875" style="114" customWidth="1"/>
    <col min="9260" max="9260" width="11.7109375" style="114" bestFit="1" customWidth="1"/>
    <col min="9261" max="9261" width="16.42578125" style="114" bestFit="1" customWidth="1"/>
    <col min="9262" max="9269" width="11.7109375" style="114" bestFit="1" customWidth="1"/>
    <col min="9270" max="9270" width="15.28515625" style="114" bestFit="1" customWidth="1"/>
    <col min="9271" max="9272" width="11.7109375" style="114" bestFit="1" customWidth="1"/>
    <col min="9273" max="9472" width="11.42578125" style="114"/>
    <col min="9473" max="9473" width="2.85546875" style="114" customWidth="1"/>
    <col min="9474" max="9474" width="20.7109375" style="114" customWidth="1"/>
    <col min="9475" max="9475" width="10.42578125" style="114" customWidth="1"/>
    <col min="9476" max="9476" width="16.28515625" style="114" customWidth="1"/>
    <col min="9477" max="9477" width="21.7109375" style="114" customWidth="1"/>
    <col min="9478" max="9478" width="16.28515625" style="114" customWidth="1"/>
    <col min="9479" max="9479" width="27.5703125" style="114" customWidth="1"/>
    <col min="9480" max="9480" width="27.7109375" style="114" customWidth="1"/>
    <col min="9481" max="9483" width="16.42578125" style="114" customWidth="1"/>
    <col min="9484" max="9484" width="30.140625" style="114" customWidth="1"/>
    <col min="9485" max="9485" width="16.7109375" style="114" customWidth="1"/>
    <col min="9486" max="9486" width="13.7109375" style="114" customWidth="1"/>
    <col min="9487" max="9487" width="19" style="114" customWidth="1"/>
    <col min="9488" max="9489" width="16.28515625" style="114" customWidth="1"/>
    <col min="9490" max="9490" width="8.140625" style="114" customWidth="1"/>
    <col min="9491" max="9491" width="8.42578125" style="114" customWidth="1"/>
    <col min="9492" max="9495" width="11.7109375" style="114" bestFit="1" customWidth="1"/>
    <col min="9496" max="9496" width="10" style="114" customWidth="1"/>
    <col min="9497" max="9497" width="8.42578125" style="114" customWidth="1"/>
    <col min="9498" max="9498" width="8.85546875" style="114" customWidth="1"/>
    <col min="9499" max="9499" width="9.42578125" style="114" customWidth="1"/>
    <col min="9500" max="9500" width="8.7109375" style="114" customWidth="1"/>
    <col min="9501" max="9501" width="17" style="114" customWidth="1"/>
    <col min="9502" max="9502" width="11.7109375" style="114" bestFit="1" customWidth="1"/>
    <col min="9503" max="9503" width="16.42578125" style="114" bestFit="1" customWidth="1"/>
    <col min="9504" max="9511" width="11.7109375" style="114" bestFit="1" customWidth="1"/>
    <col min="9512" max="9512" width="19.140625" style="114" bestFit="1" customWidth="1"/>
    <col min="9513" max="9513" width="21.28515625" style="114" bestFit="1" customWidth="1"/>
    <col min="9514" max="9514" width="11.7109375" style="114" bestFit="1" customWidth="1"/>
    <col min="9515" max="9515" width="13.85546875" style="114" customWidth="1"/>
    <col min="9516" max="9516" width="11.7109375" style="114" bestFit="1" customWidth="1"/>
    <col min="9517" max="9517" width="16.42578125" style="114" bestFit="1" customWidth="1"/>
    <col min="9518" max="9525" width="11.7109375" style="114" bestFit="1" customWidth="1"/>
    <col min="9526" max="9526" width="15.28515625" style="114" bestFit="1" customWidth="1"/>
    <col min="9527" max="9528" width="11.7109375" style="114" bestFit="1" customWidth="1"/>
    <col min="9529" max="9728" width="11.42578125" style="114"/>
    <col min="9729" max="9729" width="2.85546875" style="114" customWidth="1"/>
    <col min="9730" max="9730" width="20.7109375" style="114" customWidth="1"/>
    <col min="9731" max="9731" width="10.42578125" style="114" customWidth="1"/>
    <col min="9732" max="9732" width="16.28515625" style="114" customWidth="1"/>
    <col min="9733" max="9733" width="21.7109375" style="114" customWidth="1"/>
    <col min="9734" max="9734" width="16.28515625" style="114" customWidth="1"/>
    <col min="9735" max="9735" width="27.5703125" style="114" customWidth="1"/>
    <col min="9736" max="9736" width="27.7109375" style="114" customWidth="1"/>
    <col min="9737" max="9739" width="16.42578125" style="114" customWidth="1"/>
    <col min="9740" max="9740" width="30.140625" style="114" customWidth="1"/>
    <col min="9741" max="9741" width="16.7109375" style="114" customWidth="1"/>
    <col min="9742" max="9742" width="13.7109375" style="114" customWidth="1"/>
    <col min="9743" max="9743" width="19" style="114" customWidth="1"/>
    <col min="9744" max="9745" width="16.28515625" style="114" customWidth="1"/>
    <col min="9746" max="9746" width="8.140625" style="114" customWidth="1"/>
    <col min="9747" max="9747" width="8.42578125" style="114" customWidth="1"/>
    <col min="9748" max="9751" width="11.7109375" style="114" bestFit="1" customWidth="1"/>
    <col min="9752" max="9752" width="10" style="114" customWidth="1"/>
    <col min="9753" max="9753" width="8.42578125" style="114" customWidth="1"/>
    <col min="9754" max="9754" width="8.85546875" style="114" customWidth="1"/>
    <col min="9755" max="9755" width="9.42578125" style="114" customWidth="1"/>
    <col min="9756" max="9756" width="8.7109375" style="114" customWidth="1"/>
    <col min="9757" max="9757" width="17" style="114" customWidth="1"/>
    <col min="9758" max="9758" width="11.7109375" style="114" bestFit="1" customWidth="1"/>
    <col min="9759" max="9759" width="16.42578125" style="114" bestFit="1" customWidth="1"/>
    <col min="9760" max="9767" width="11.7109375" style="114" bestFit="1" customWidth="1"/>
    <col min="9768" max="9768" width="19.140625" style="114" bestFit="1" customWidth="1"/>
    <col min="9769" max="9769" width="21.28515625" style="114" bestFit="1" customWidth="1"/>
    <col min="9770" max="9770" width="11.7109375" style="114" bestFit="1" customWidth="1"/>
    <col min="9771" max="9771" width="13.85546875" style="114" customWidth="1"/>
    <col min="9772" max="9772" width="11.7109375" style="114" bestFit="1" customWidth="1"/>
    <col min="9773" max="9773" width="16.42578125" style="114" bestFit="1" customWidth="1"/>
    <col min="9774" max="9781" width="11.7109375" style="114" bestFit="1" customWidth="1"/>
    <col min="9782" max="9782" width="15.28515625" style="114" bestFit="1" customWidth="1"/>
    <col min="9783" max="9784" width="11.7109375" style="114" bestFit="1" customWidth="1"/>
    <col min="9785" max="9984" width="11.42578125" style="114"/>
    <col min="9985" max="9985" width="2.85546875" style="114" customWidth="1"/>
    <col min="9986" max="9986" width="20.7109375" style="114" customWidth="1"/>
    <col min="9987" max="9987" width="10.42578125" style="114" customWidth="1"/>
    <col min="9988" max="9988" width="16.28515625" style="114" customWidth="1"/>
    <col min="9989" max="9989" width="21.7109375" style="114" customWidth="1"/>
    <col min="9990" max="9990" width="16.28515625" style="114" customWidth="1"/>
    <col min="9991" max="9991" width="27.5703125" style="114" customWidth="1"/>
    <col min="9992" max="9992" width="27.7109375" style="114" customWidth="1"/>
    <col min="9993" max="9995" width="16.42578125" style="114" customWidth="1"/>
    <col min="9996" max="9996" width="30.140625" style="114" customWidth="1"/>
    <col min="9997" max="9997" width="16.7109375" style="114" customWidth="1"/>
    <col min="9998" max="9998" width="13.7109375" style="114" customWidth="1"/>
    <col min="9999" max="9999" width="19" style="114" customWidth="1"/>
    <col min="10000" max="10001" width="16.28515625" style="114" customWidth="1"/>
    <col min="10002" max="10002" width="8.140625" style="114" customWidth="1"/>
    <col min="10003" max="10003" width="8.42578125" style="114" customWidth="1"/>
    <col min="10004" max="10007" width="11.7109375" style="114" bestFit="1" customWidth="1"/>
    <col min="10008" max="10008" width="10" style="114" customWidth="1"/>
    <col min="10009" max="10009" width="8.42578125" style="114" customWidth="1"/>
    <col min="10010" max="10010" width="8.85546875" style="114" customWidth="1"/>
    <col min="10011" max="10011" width="9.42578125" style="114" customWidth="1"/>
    <col min="10012" max="10012" width="8.7109375" style="114" customWidth="1"/>
    <col min="10013" max="10013" width="17" style="114" customWidth="1"/>
    <col min="10014" max="10014" width="11.7109375" style="114" bestFit="1" customWidth="1"/>
    <col min="10015" max="10015" width="16.42578125" style="114" bestFit="1" customWidth="1"/>
    <col min="10016" max="10023" width="11.7109375" style="114" bestFit="1" customWidth="1"/>
    <col min="10024" max="10024" width="19.140625" style="114" bestFit="1" customWidth="1"/>
    <col min="10025" max="10025" width="21.28515625" style="114" bestFit="1" customWidth="1"/>
    <col min="10026" max="10026" width="11.7109375" style="114" bestFit="1" customWidth="1"/>
    <col min="10027" max="10027" width="13.85546875" style="114" customWidth="1"/>
    <col min="10028" max="10028" width="11.7109375" style="114" bestFit="1" customWidth="1"/>
    <col min="10029" max="10029" width="16.42578125" style="114" bestFit="1" customWidth="1"/>
    <col min="10030" max="10037" width="11.7109375" style="114" bestFit="1" customWidth="1"/>
    <col min="10038" max="10038" width="15.28515625" style="114" bestFit="1" customWidth="1"/>
    <col min="10039" max="10040" width="11.7109375" style="114" bestFit="1" customWidth="1"/>
    <col min="10041" max="10240" width="11.42578125" style="114"/>
    <col min="10241" max="10241" width="2.85546875" style="114" customWidth="1"/>
    <col min="10242" max="10242" width="20.7109375" style="114" customWidth="1"/>
    <col min="10243" max="10243" width="10.42578125" style="114" customWidth="1"/>
    <col min="10244" max="10244" width="16.28515625" style="114" customWidth="1"/>
    <col min="10245" max="10245" width="21.7109375" style="114" customWidth="1"/>
    <col min="10246" max="10246" width="16.28515625" style="114" customWidth="1"/>
    <col min="10247" max="10247" width="27.5703125" style="114" customWidth="1"/>
    <col min="10248" max="10248" width="27.7109375" style="114" customWidth="1"/>
    <col min="10249" max="10251" width="16.42578125" style="114" customWidth="1"/>
    <col min="10252" max="10252" width="30.140625" style="114" customWidth="1"/>
    <col min="10253" max="10253" width="16.7109375" style="114" customWidth="1"/>
    <col min="10254" max="10254" width="13.7109375" style="114" customWidth="1"/>
    <col min="10255" max="10255" width="19" style="114" customWidth="1"/>
    <col min="10256" max="10257" width="16.28515625" style="114" customWidth="1"/>
    <col min="10258" max="10258" width="8.140625" style="114" customWidth="1"/>
    <col min="10259" max="10259" width="8.42578125" style="114" customWidth="1"/>
    <col min="10260" max="10263" width="11.7109375" style="114" bestFit="1" customWidth="1"/>
    <col min="10264" max="10264" width="10" style="114" customWidth="1"/>
    <col min="10265" max="10265" width="8.42578125" style="114" customWidth="1"/>
    <col min="10266" max="10266" width="8.85546875" style="114" customWidth="1"/>
    <col min="10267" max="10267" width="9.42578125" style="114" customWidth="1"/>
    <col min="10268" max="10268" width="8.7109375" style="114" customWidth="1"/>
    <col min="10269" max="10269" width="17" style="114" customWidth="1"/>
    <col min="10270" max="10270" width="11.7109375" style="114" bestFit="1" customWidth="1"/>
    <col min="10271" max="10271" width="16.42578125" style="114" bestFit="1" customWidth="1"/>
    <col min="10272" max="10279" width="11.7109375" style="114" bestFit="1" customWidth="1"/>
    <col min="10280" max="10280" width="19.140625" style="114" bestFit="1" customWidth="1"/>
    <col min="10281" max="10281" width="21.28515625" style="114" bestFit="1" customWidth="1"/>
    <col min="10282" max="10282" width="11.7109375" style="114" bestFit="1" customWidth="1"/>
    <col min="10283" max="10283" width="13.85546875" style="114" customWidth="1"/>
    <col min="10284" max="10284" width="11.7109375" style="114" bestFit="1" customWidth="1"/>
    <col min="10285" max="10285" width="16.42578125" style="114" bestFit="1" customWidth="1"/>
    <col min="10286" max="10293" width="11.7109375" style="114" bestFit="1" customWidth="1"/>
    <col min="10294" max="10294" width="15.28515625" style="114" bestFit="1" customWidth="1"/>
    <col min="10295" max="10296" width="11.7109375" style="114" bestFit="1" customWidth="1"/>
    <col min="10297" max="10496" width="11.42578125" style="114"/>
    <col min="10497" max="10497" width="2.85546875" style="114" customWidth="1"/>
    <col min="10498" max="10498" width="20.7109375" style="114" customWidth="1"/>
    <col min="10499" max="10499" width="10.42578125" style="114" customWidth="1"/>
    <col min="10500" max="10500" width="16.28515625" style="114" customWidth="1"/>
    <col min="10501" max="10501" width="21.7109375" style="114" customWidth="1"/>
    <col min="10502" max="10502" width="16.28515625" style="114" customWidth="1"/>
    <col min="10503" max="10503" width="27.5703125" style="114" customWidth="1"/>
    <col min="10504" max="10504" width="27.7109375" style="114" customWidth="1"/>
    <col min="10505" max="10507" width="16.42578125" style="114" customWidth="1"/>
    <col min="10508" max="10508" width="30.140625" style="114" customWidth="1"/>
    <col min="10509" max="10509" width="16.7109375" style="114" customWidth="1"/>
    <col min="10510" max="10510" width="13.7109375" style="114" customWidth="1"/>
    <col min="10511" max="10511" width="19" style="114" customWidth="1"/>
    <col min="10512" max="10513" width="16.28515625" style="114" customWidth="1"/>
    <col min="10514" max="10514" width="8.140625" style="114" customWidth="1"/>
    <col min="10515" max="10515" width="8.42578125" style="114" customWidth="1"/>
    <col min="10516" max="10519" width="11.7109375" style="114" bestFit="1" customWidth="1"/>
    <col min="10520" max="10520" width="10" style="114" customWidth="1"/>
    <col min="10521" max="10521" width="8.42578125" style="114" customWidth="1"/>
    <col min="10522" max="10522" width="8.85546875" style="114" customWidth="1"/>
    <col min="10523" max="10523" width="9.42578125" style="114" customWidth="1"/>
    <col min="10524" max="10524" width="8.7109375" style="114" customWidth="1"/>
    <col min="10525" max="10525" width="17" style="114" customWidth="1"/>
    <col min="10526" max="10526" width="11.7109375" style="114" bestFit="1" customWidth="1"/>
    <col min="10527" max="10527" width="16.42578125" style="114" bestFit="1" customWidth="1"/>
    <col min="10528" max="10535" width="11.7109375" style="114" bestFit="1" customWidth="1"/>
    <col min="10536" max="10536" width="19.140625" style="114" bestFit="1" customWidth="1"/>
    <col min="10537" max="10537" width="21.28515625" style="114" bestFit="1" customWidth="1"/>
    <col min="10538" max="10538" width="11.7109375" style="114" bestFit="1" customWidth="1"/>
    <col min="10539" max="10539" width="13.85546875" style="114" customWidth="1"/>
    <col min="10540" max="10540" width="11.7109375" style="114" bestFit="1" customWidth="1"/>
    <col min="10541" max="10541" width="16.42578125" style="114" bestFit="1" customWidth="1"/>
    <col min="10542" max="10549" width="11.7109375" style="114" bestFit="1" customWidth="1"/>
    <col min="10550" max="10550" width="15.28515625" style="114" bestFit="1" customWidth="1"/>
    <col min="10551" max="10552" width="11.7109375" style="114" bestFit="1" customWidth="1"/>
    <col min="10553" max="10752" width="11.42578125" style="114"/>
    <col min="10753" max="10753" width="2.85546875" style="114" customWidth="1"/>
    <col min="10754" max="10754" width="20.7109375" style="114" customWidth="1"/>
    <col min="10755" max="10755" width="10.42578125" style="114" customWidth="1"/>
    <col min="10756" max="10756" width="16.28515625" style="114" customWidth="1"/>
    <col min="10757" max="10757" width="21.7109375" style="114" customWidth="1"/>
    <col min="10758" max="10758" width="16.28515625" style="114" customWidth="1"/>
    <col min="10759" max="10759" width="27.5703125" style="114" customWidth="1"/>
    <col min="10760" max="10760" width="27.7109375" style="114" customWidth="1"/>
    <col min="10761" max="10763" width="16.42578125" style="114" customWidth="1"/>
    <col min="10764" max="10764" width="30.140625" style="114" customWidth="1"/>
    <col min="10765" max="10765" width="16.7109375" style="114" customWidth="1"/>
    <col min="10766" max="10766" width="13.7109375" style="114" customWidth="1"/>
    <col min="10767" max="10767" width="19" style="114" customWidth="1"/>
    <col min="10768" max="10769" width="16.28515625" style="114" customWidth="1"/>
    <col min="10770" max="10770" width="8.140625" style="114" customWidth="1"/>
    <col min="10771" max="10771" width="8.42578125" style="114" customWidth="1"/>
    <col min="10772" max="10775" width="11.7109375" style="114" bestFit="1" customWidth="1"/>
    <col min="10776" max="10776" width="10" style="114" customWidth="1"/>
    <col min="10777" max="10777" width="8.42578125" style="114" customWidth="1"/>
    <col min="10778" max="10778" width="8.85546875" style="114" customWidth="1"/>
    <col min="10779" max="10779" width="9.42578125" style="114" customWidth="1"/>
    <col min="10780" max="10780" width="8.7109375" style="114" customWidth="1"/>
    <col min="10781" max="10781" width="17" style="114" customWidth="1"/>
    <col min="10782" max="10782" width="11.7109375" style="114" bestFit="1" customWidth="1"/>
    <col min="10783" max="10783" width="16.42578125" style="114" bestFit="1" customWidth="1"/>
    <col min="10784" max="10791" width="11.7109375" style="114" bestFit="1" customWidth="1"/>
    <col min="10792" max="10792" width="19.140625" style="114" bestFit="1" customWidth="1"/>
    <col min="10793" max="10793" width="21.28515625" style="114" bestFit="1" customWidth="1"/>
    <col min="10794" max="10794" width="11.7109375" style="114" bestFit="1" customWidth="1"/>
    <col min="10795" max="10795" width="13.85546875" style="114" customWidth="1"/>
    <col min="10796" max="10796" width="11.7109375" style="114" bestFit="1" customWidth="1"/>
    <col min="10797" max="10797" width="16.42578125" style="114" bestFit="1" customWidth="1"/>
    <col min="10798" max="10805" width="11.7109375" style="114" bestFit="1" customWidth="1"/>
    <col min="10806" max="10806" width="15.28515625" style="114" bestFit="1" customWidth="1"/>
    <col min="10807" max="10808" width="11.7109375" style="114" bestFit="1" customWidth="1"/>
    <col min="10809" max="11008" width="11.42578125" style="114"/>
    <col min="11009" max="11009" width="2.85546875" style="114" customWidth="1"/>
    <col min="11010" max="11010" width="20.7109375" style="114" customWidth="1"/>
    <col min="11011" max="11011" width="10.42578125" style="114" customWidth="1"/>
    <col min="11012" max="11012" width="16.28515625" style="114" customWidth="1"/>
    <col min="11013" max="11013" width="21.7109375" style="114" customWidth="1"/>
    <col min="11014" max="11014" width="16.28515625" style="114" customWidth="1"/>
    <col min="11015" max="11015" width="27.5703125" style="114" customWidth="1"/>
    <col min="11016" max="11016" width="27.7109375" style="114" customWidth="1"/>
    <col min="11017" max="11019" width="16.42578125" style="114" customWidth="1"/>
    <col min="11020" max="11020" width="30.140625" style="114" customWidth="1"/>
    <col min="11021" max="11021" width="16.7109375" style="114" customWidth="1"/>
    <col min="11022" max="11022" width="13.7109375" style="114" customWidth="1"/>
    <col min="11023" max="11023" width="19" style="114" customWidth="1"/>
    <col min="11024" max="11025" width="16.28515625" style="114" customWidth="1"/>
    <col min="11026" max="11026" width="8.140625" style="114" customWidth="1"/>
    <col min="11027" max="11027" width="8.42578125" style="114" customWidth="1"/>
    <col min="11028" max="11031" width="11.7109375" style="114" bestFit="1" customWidth="1"/>
    <col min="11032" max="11032" width="10" style="114" customWidth="1"/>
    <col min="11033" max="11033" width="8.42578125" style="114" customWidth="1"/>
    <col min="11034" max="11034" width="8.85546875" style="114" customWidth="1"/>
    <col min="11035" max="11035" width="9.42578125" style="114" customWidth="1"/>
    <col min="11036" max="11036" width="8.7109375" style="114" customWidth="1"/>
    <col min="11037" max="11037" width="17" style="114" customWidth="1"/>
    <col min="11038" max="11038" width="11.7109375" style="114" bestFit="1" customWidth="1"/>
    <col min="11039" max="11039" width="16.42578125" style="114" bestFit="1" customWidth="1"/>
    <col min="11040" max="11047" width="11.7109375" style="114" bestFit="1" customWidth="1"/>
    <col min="11048" max="11048" width="19.140625" style="114" bestFit="1" customWidth="1"/>
    <col min="11049" max="11049" width="21.28515625" style="114" bestFit="1" customWidth="1"/>
    <col min="11050" max="11050" width="11.7109375" style="114" bestFit="1" customWidth="1"/>
    <col min="11051" max="11051" width="13.85546875" style="114" customWidth="1"/>
    <col min="11052" max="11052" width="11.7109375" style="114" bestFit="1" customWidth="1"/>
    <col min="11053" max="11053" width="16.42578125" style="114" bestFit="1" customWidth="1"/>
    <col min="11054" max="11061" width="11.7109375" style="114" bestFit="1" customWidth="1"/>
    <col min="11062" max="11062" width="15.28515625" style="114" bestFit="1" customWidth="1"/>
    <col min="11063" max="11064" width="11.7109375" style="114" bestFit="1" customWidth="1"/>
    <col min="11065" max="11264" width="11.42578125" style="114"/>
    <col min="11265" max="11265" width="2.85546875" style="114" customWidth="1"/>
    <col min="11266" max="11266" width="20.7109375" style="114" customWidth="1"/>
    <col min="11267" max="11267" width="10.42578125" style="114" customWidth="1"/>
    <col min="11268" max="11268" width="16.28515625" style="114" customWidth="1"/>
    <col min="11269" max="11269" width="21.7109375" style="114" customWidth="1"/>
    <col min="11270" max="11270" width="16.28515625" style="114" customWidth="1"/>
    <col min="11271" max="11271" width="27.5703125" style="114" customWidth="1"/>
    <col min="11272" max="11272" width="27.7109375" style="114" customWidth="1"/>
    <col min="11273" max="11275" width="16.42578125" style="114" customWidth="1"/>
    <col min="11276" max="11276" width="30.140625" style="114" customWidth="1"/>
    <col min="11277" max="11277" width="16.7109375" style="114" customWidth="1"/>
    <col min="11278" max="11278" width="13.7109375" style="114" customWidth="1"/>
    <col min="11279" max="11279" width="19" style="114" customWidth="1"/>
    <col min="11280" max="11281" width="16.28515625" style="114" customWidth="1"/>
    <col min="11282" max="11282" width="8.140625" style="114" customWidth="1"/>
    <col min="11283" max="11283" width="8.42578125" style="114" customWidth="1"/>
    <col min="11284" max="11287" width="11.7109375" style="114" bestFit="1" customWidth="1"/>
    <col min="11288" max="11288" width="10" style="114" customWidth="1"/>
    <col min="11289" max="11289" width="8.42578125" style="114" customWidth="1"/>
    <col min="11290" max="11290" width="8.85546875" style="114" customWidth="1"/>
    <col min="11291" max="11291" width="9.42578125" style="114" customWidth="1"/>
    <col min="11292" max="11292" width="8.7109375" style="114" customWidth="1"/>
    <col min="11293" max="11293" width="17" style="114" customWidth="1"/>
    <col min="11294" max="11294" width="11.7109375" style="114" bestFit="1" customWidth="1"/>
    <col min="11295" max="11295" width="16.42578125" style="114" bestFit="1" customWidth="1"/>
    <col min="11296" max="11303" width="11.7109375" style="114" bestFit="1" customWidth="1"/>
    <col min="11304" max="11304" width="19.140625" style="114" bestFit="1" customWidth="1"/>
    <col min="11305" max="11305" width="21.28515625" style="114" bestFit="1" customWidth="1"/>
    <col min="11306" max="11306" width="11.7109375" style="114" bestFit="1" customWidth="1"/>
    <col min="11307" max="11307" width="13.85546875" style="114" customWidth="1"/>
    <col min="11308" max="11308" width="11.7109375" style="114" bestFit="1" customWidth="1"/>
    <col min="11309" max="11309" width="16.42578125" style="114" bestFit="1" customWidth="1"/>
    <col min="11310" max="11317" width="11.7109375" style="114" bestFit="1" customWidth="1"/>
    <col min="11318" max="11318" width="15.28515625" style="114" bestFit="1" customWidth="1"/>
    <col min="11319" max="11320" width="11.7109375" style="114" bestFit="1" customWidth="1"/>
    <col min="11321" max="11520" width="11.42578125" style="114"/>
    <col min="11521" max="11521" width="2.85546875" style="114" customWidth="1"/>
    <col min="11522" max="11522" width="20.7109375" style="114" customWidth="1"/>
    <col min="11523" max="11523" width="10.42578125" style="114" customWidth="1"/>
    <col min="11524" max="11524" width="16.28515625" style="114" customWidth="1"/>
    <col min="11525" max="11525" width="21.7109375" style="114" customWidth="1"/>
    <col min="11526" max="11526" width="16.28515625" style="114" customWidth="1"/>
    <col min="11527" max="11527" width="27.5703125" style="114" customWidth="1"/>
    <col min="11528" max="11528" width="27.7109375" style="114" customWidth="1"/>
    <col min="11529" max="11531" width="16.42578125" style="114" customWidth="1"/>
    <col min="11532" max="11532" width="30.140625" style="114" customWidth="1"/>
    <col min="11533" max="11533" width="16.7109375" style="114" customWidth="1"/>
    <col min="11534" max="11534" width="13.7109375" style="114" customWidth="1"/>
    <col min="11535" max="11535" width="19" style="114" customWidth="1"/>
    <col min="11536" max="11537" width="16.28515625" style="114" customWidth="1"/>
    <col min="11538" max="11538" width="8.140625" style="114" customWidth="1"/>
    <col min="11539" max="11539" width="8.42578125" style="114" customWidth="1"/>
    <col min="11540" max="11543" width="11.7109375" style="114" bestFit="1" customWidth="1"/>
    <col min="11544" max="11544" width="10" style="114" customWidth="1"/>
    <col min="11545" max="11545" width="8.42578125" style="114" customWidth="1"/>
    <col min="11546" max="11546" width="8.85546875" style="114" customWidth="1"/>
    <col min="11547" max="11547" width="9.42578125" style="114" customWidth="1"/>
    <col min="11548" max="11548" width="8.7109375" style="114" customWidth="1"/>
    <col min="11549" max="11549" width="17" style="114" customWidth="1"/>
    <col min="11550" max="11550" width="11.7109375" style="114" bestFit="1" customWidth="1"/>
    <col min="11551" max="11551" width="16.42578125" style="114" bestFit="1" customWidth="1"/>
    <col min="11552" max="11559" width="11.7109375" style="114" bestFit="1" customWidth="1"/>
    <col min="11560" max="11560" width="19.140625" style="114" bestFit="1" customWidth="1"/>
    <col min="11561" max="11561" width="21.28515625" style="114" bestFit="1" customWidth="1"/>
    <col min="11562" max="11562" width="11.7109375" style="114" bestFit="1" customWidth="1"/>
    <col min="11563" max="11563" width="13.85546875" style="114" customWidth="1"/>
    <col min="11564" max="11564" width="11.7109375" style="114" bestFit="1" customWidth="1"/>
    <col min="11565" max="11565" width="16.42578125" style="114" bestFit="1" customWidth="1"/>
    <col min="11566" max="11573" width="11.7109375" style="114" bestFit="1" customWidth="1"/>
    <col min="11574" max="11574" width="15.28515625" style="114" bestFit="1" customWidth="1"/>
    <col min="11575" max="11576" width="11.7109375" style="114" bestFit="1" customWidth="1"/>
    <col min="11577" max="11776" width="11.42578125" style="114"/>
    <col min="11777" max="11777" width="2.85546875" style="114" customWidth="1"/>
    <col min="11778" max="11778" width="20.7109375" style="114" customWidth="1"/>
    <col min="11779" max="11779" width="10.42578125" style="114" customWidth="1"/>
    <col min="11780" max="11780" width="16.28515625" style="114" customWidth="1"/>
    <col min="11781" max="11781" width="21.7109375" style="114" customWidth="1"/>
    <col min="11782" max="11782" width="16.28515625" style="114" customWidth="1"/>
    <col min="11783" max="11783" width="27.5703125" style="114" customWidth="1"/>
    <col min="11784" max="11784" width="27.7109375" style="114" customWidth="1"/>
    <col min="11785" max="11787" width="16.42578125" style="114" customWidth="1"/>
    <col min="11788" max="11788" width="30.140625" style="114" customWidth="1"/>
    <col min="11789" max="11789" width="16.7109375" style="114" customWidth="1"/>
    <col min="11790" max="11790" width="13.7109375" style="114" customWidth="1"/>
    <col min="11791" max="11791" width="19" style="114" customWidth="1"/>
    <col min="11792" max="11793" width="16.28515625" style="114" customWidth="1"/>
    <col min="11794" max="11794" width="8.140625" style="114" customWidth="1"/>
    <col min="11795" max="11795" width="8.42578125" style="114" customWidth="1"/>
    <col min="11796" max="11799" width="11.7109375" style="114" bestFit="1" customWidth="1"/>
    <col min="11800" max="11800" width="10" style="114" customWidth="1"/>
    <col min="11801" max="11801" width="8.42578125" style="114" customWidth="1"/>
    <col min="11802" max="11802" width="8.85546875" style="114" customWidth="1"/>
    <col min="11803" max="11803" width="9.42578125" style="114" customWidth="1"/>
    <col min="11804" max="11804" width="8.7109375" style="114" customWidth="1"/>
    <col min="11805" max="11805" width="17" style="114" customWidth="1"/>
    <col min="11806" max="11806" width="11.7109375" style="114" bestFit="1" customWidth="1"/>
    <col min="11807" max="11807" width="16.42578125" style="114" bestFit="1" customWidth="1"/>
    <col min="11808" max="11815" width="11.7109375" style="114" bestFit="1" customWidth="1"/>
    <col min="11816" max="11816" width="19.140625" style="114" bestFit="1" customWidth="1"/>
    <col min="11817" max="11817" width="21.28515625" style="114" bestFit="1" customWidth="1"/>
    <col min="11818" max="11818" width="11.7109375" style="114" bestFit="1" customWidth="1"/>
    <col min="11819" max="11819" width="13.85546875" style="114" customWidth="1"/>
    <col min="11820" max="11820" width="11.7109375" style="114" bestFit="1" customWidth="1"/>
    <col min="11821" max="11821" width="16.42578125" style="114" bestFit="1" customWidth="1"/>
    <col min="11822" max="11829" width="11.7109375" style="114" bestFit="1" customWidth="1"/>
    <col min="11830" max="11830" width="15.28515625" style="114" bestFit="1" customWidth="1"/>
    <col min="11831" max="11832" width="11.7109375" style="114" bestFit="1" customWidth="1"/>
    <col min="11833" max="12032" width="11.42578125" style="114"/>
    <col min="12033" max="12033" width="2.85546875" style="114" customWidth="1"/>
    <col min="12034" max="12034" width="20.7109375" style="114" customWidth="1"/>
    <col min="12035" max="12035" width="10.42578125" style="114" customWidth="1"/>
    <col min="12036" max="12036" width="16.28515625" style="114" customWidth="1"/>
    <col min="12037" max="12037" width="21.7109375" style="114" customWidth="1"/>
    <col min="12038" max="12038" width="16.28515625" style="114" customWidth="1"/>
    <col min="12039" max="12039" width="27.5703125" style="114" customWidth="1"/>
    <col min="12040" max="12040" width="27.7109375" style="114" customWidth="1"/>
    <col min="12041" max="12043" width="16.42578125" style="114" customWidth="1"/>
    <col min="12044" max="12044" width="30.140625" style="114" customWidth="1"/>
    <col min="12045" max="12045" width="16.7109375" style="114" customWidth="1"/>
    <col min="12046" max="12046" width="13.7109375" style="114" customWidth="1"/>
    <col min="12047" max="12047" width="19" style="114" customWidth="1"/>
    <col min="12048" max="12049" width="16.28515625" style="114" customWidth="1"/>
    <col min="12050" max="12050" width="8.140625" style="114" customWidth="1"/>
    <col min="12051" max="12051" width="8.42578125" style="114" customWidth="1"/>
    <col min="12052" max="12055" width="11.7109375" style="114" bestFit="1" customWidth="1"/>
    <col min="12056" max="12056" width="10" style="114" customWidth="1"/>
    <col min="12057" max="12057" width="8.42578125" style="114" customWidth="1"/>
    <col min="12058" max="12058" width="8.85546875" style="114" customWidth="1"/>
    <col min="12059" max="12059" width="9.42578125" style="114" customWidth="1"/>
    <col min="12060" max="12060" width="8.7109375" style="114" customWidth="1"/>
    <col min="12061" max="12061" width="17" style="114" customWidth="1"/>
    <col min="12062" max="12062" width="11.7109375" style="114" bestFit="1" customWidth="1"/>
    <col min="12063" max="12063" width="16.42578125" style="114" bestFit="1" customWidth="1"/>
    <col min="12064" max="12071" width="11.7109375" style="114" bestFit="1" customWidth="1"/>
    <col min="12072" max="12072" width="19.140625" style="114" bestFit="1" customWidth="1"/>
    <col min="12073" max="12073" width="21.28515625" style="114" bestFit="1" customWidth="1"/>
    <col min="12074" max="12074" width="11.7109375" style="114" bestFit="1" customWidth="1"/>
    <col min="12075" max="12075" width="13.85546875" style="114" customWidth="1"/>
    <col min="12076" max="12076" width="11.7109375" style="114" bestFit="1" customWidth="1"/>
    <col min="12077" max="12077" width="16.42578125" style="114" bestFit="1" customWidth="1"/>
    <col min="12078" max="12085" width="11.7109375" style="114" bestFit="1" customWidth="1"/>
    <col min="12086" max="12086" width="15.28515625" style="114" bestFit="1" customWidth="1"/>
    <col min="12087" max="12088" width="11.7109375" style="114" bestFit="1" customWidth="1"/>
    <col min="12089" max="12288" width="11.42578125" style="114"/>
    <col min="12289" max="12289" width="2.85546875" style="114" customWidth="1"/>
    <col min="12290" max="12290" width="20.7109375" style="114" customWidth="1"/>
    <col min="12291" max="12291" width="10.42578125" style="114" customWidth="1"/>
    <col min="12292" max="12292" width="16.28515625" style="114" customWidth="1"/>
    <col min="12293" max="12293" width="21.7109375" style="114" customWidth="1"/>
    <col min="12294" max="12294" width="16.28515625" style="114" customWidth="1"/>
    <col min="12295" max="12295" width="27.5703125" style="114" customWidth="1"/>
    <col min="12296" max="12296" width="27.7109375" style="114" customWidth="1"/>
    <col min="12297" max="12299" width="16.42578125" style="114" customWidth="1"/>
    <col min="12300" max="12300" width="30.140625" style="114" customWidth="1"/>
    <col min="12301" max="12301" width="16.7109375" style="114" customWidth="1"/>
    <col min="12302" max="12302" width="13.7109375" style="114" customWidth="1"/>
    <col min="12303" max="12303" width="19" style="114" customWidth="1"/>
    <col min="12304" max="12305" width="16.28515625" style="114" customWidth="1"/>
    <col min="12306" max="12306" width="8.140625" style="114" customWidth="1"/>
    <col min="12307" max="12307" width="8.42578125" style="114" customWidth="1"/>
    <col min="12308" max="12311" width="11.7109375" style="114" bestFit="1" customWidth="1"/>
    <col min="12312" max="12312" width="10" style="114" customWidth="1"/>
    <col min="12313" max="12313" width="8.42578125" style="114" customWidth="1"/>
    <col min="12314" max="12314" width="8.85546875" style="114" customWidth="1"/>
    <col min="12315" max="12315" width="9.42578125" style="114" customWidth="1"/>
    <col min="12316" max="12316" width="8.7109375" style="114" customWidth="1"/>
    <col min="12317" max="12317" width="17" style="114" customWidth="1"/>
    <col min="12318" max="12318" width="11.7109375" style="114" bestFit="1" customWidth="1"/>
    <col min="12319" max="12319" width="16.42578125" style="114" bestFit="1" customWidth="1"/>
    <col min="12320" max="12327" width="11.7109375" style="114" bestFit="1" customWidth="1"/>
    <col min="12328" max="12328" width="19.140625" style="114" bestFit="1" customWidth="1"/>
    <col min="12329" max="12329" width="21.28515625" style="114" bestFit="1" customWidth="1"/>
    <col min="12330" max="12330" width="11.7109375" style="114" bestFit="1" customWidth="1"/>
    <col min="12331" max="12331" width="13.85546875" style="114" customWidth="1"/>
    <col min="12332" max="12332" width="11.7109375" style="114" bestFit="1" customWidth="1"/>
    <col min="12333" max="12333" width="16.42578125" style="114" bestFit="1" customWidth="1"/>
    <col min="12334" max="12341" width="11.7109375" style="114" bestFit="1" customWidth="1"/>
    <col min="12342" max="12342" width="15.28515625" style="114" bestFit="1" customWidth="1"/>
    <col min="12343" max="12344" width="11.7109375" style="114" bestFit="1" customWidth="1"/>
    <col min="12345" max="12544" width="11.42578125" style="114"/>
    <col min="12545" max="12545" width="2.85546875" style="114" customWidth="1"/>
    <col min="12546" max="12546" width="20.7109375" style="114" customWidth="1"/>
    <col min="12547" max="12547" width="10.42578125" style="114" customWidth="1"/>
    <col min="12548" max="12548" width="16.28515625" style="114" customWidth="1"/>
    <col min="12549" max="12549" width="21.7109375" style="114" customWidth="1"/>
    <col min="12550" max="12550" width="16.28515625" style="114" customWidth="1"/>
    <col min="12551" max="12551" width="27.5703125" style="114" customWidth="1"/>
    <col min="12552" max="12552" width="27.7109375" style="114" customWidth="1"/>
    <col min="12553" max="12555" width="16.42578125" style="114" customWidth="1"/>
    <col min="12556" max="12556" width="30.140625" style="114" customWidth="1"/>
    <col min="12557" max="12557" width="16.7109375" style="114" customWidth="1"/>
    <col min="12558" max="12558" width="13.7109375" style="114" customWidth="1"/>
    <col min="12559" max="12559" width="19" style="114" customWidth="1"/>
    <col min="12560" max="12561" width="16.28515625" style="114" customWidth="1"/>
    <col min="12562" max="12562" width="8.140625" style="114" customWidth="1"/>
    <col min="12563" max="12563" width="8.42578125" style="114" customWidth="1"/>
    <col min="12564" max="12567" width="11.7109375" style="114" bestFit="1" customWidth="1"/>
    <col min="12568" max="12568" width="10" style="114" customWidth="1"/>
    <col min="12569" max="12569" width="8.42578125" style="114" customWidth="1"/>
    <col min="12570" max="12570" width="8.85546875" style="114" customWidth="1"/>
    <col min="12571" max="12571" width="9.42578125" style="114" customWidth="1"/>
    <col min="12572" max="12572" width="8.7109375" style="114" customWidth="1"/>
    <col min="12573" max="12573" width="17" style="114" customWidth="1"/>
    <col min="12574" max="12574" width="11.7109375" style="114" bestFit="1" customWidth="1"/>
    <col min="12575" max="12575" width="16.42578125" style="114" bestFit="1" customWidth="1"/>
    <col min="12576" max="12583" width="11.7109375" style="114" bestFit="1" customWidth="1"/>
    <col min="12584" max="12584" width="19.140625" style="114" bestFit="1" customWidth="1"/>
    <col min="12585" max="12585" width="21.28515625" style="114" bestFit="1" customWidth="1"/>
    <col min="12586" max="12586" width="11.7109375" style="114" bestFit="1" customWidth="1"/>
    <col min="12587" max="12587" width="13.85546875" style="114" customWidth="1"/>
    <col min="12588" max="12588" width="11.7109375" style="114" bestFit="1" customWidth="1"/>
    <col min="12589" max="12589" width="16.42578125" style="114" bestFit="1" customWidth="1"/>
    <col min="12590" max="12597" width="11.7109375" style="114" bestFit="1" customWidth="1"/>
    <col min="12598" max="12598" width="15.28515625" style="114" bestFit="1" customWidth="1"/>
    <col min="12599" max="12600" width="11.7109375" style="114" bestFit="1" customWidth="1"/>
    <col min="12601" max="12800" width="11.42578125" style="114"/>
    <col min="12801" max="12801" width="2.85546875" style="114" customWidth="1"/>
    <col min="12802" max="12802" width="20.7109375" style="114" customWidth="1"/>
    <col min="12803" max="12803" width="10.42578125" style="114" customWidth="1"/>
    <col min="12804" max="12804" width="16.28515625" style="114" customWidth="1"/>
    <col min="12805" max="12805" width="21.7109375" style="114" customWidth="1"/>
    <col min="12806" max="12806" width="16.28515625" style="114" customWidth="1"/>
    <col min="12807" max="12807" width="27.5703125" style="114" customWidth="1"/>
    <col min="12808" max="12808" width="27.7109375" style="114" customWidth="1"/>
    <col min="12809" max="12811" width="16.42578125" style="114" customWidth="1"/>
    <col min="12812" max="12812" width="30.140625" style="114" customWidth="1"/>
    <col min="12813" max="12813" width="16.7109375" style="114" customWidth="1"/>
    <col min="12814" max="12814" width="13.7109375" style="114" customWidth="1"/>
    <col min="12815" max="12815" width="19" style="114" customWidth="1"/>
    <col min="12816" max="12817" width="16.28515625" style="114" customWidth="1"/>
    <col min="12818" max="12818" width="8.140625" style="114" customWidth="1"/>
    <col min="12819" max="12819" width="8.42578125" style="114" customWidth="1"/>
    <col min="12820" max="12823" width="11.7109375" style="114" bestFit="1" customWidth="1"/>
    <col min="12824" max="12824" width="10" style="114" customWidth="1"/>
    <col min="12825" max="12825" width="8.42578125" style="114" customWidth="1"/>
    <col min="12826" max="12826" width="8.85546875" style="114" customWidth="1"/>
    <col min="12827" max="12827" width="9.42578125" style="114" customWidth="1"/>
    <col min="12828" max="12828" width="8.7109375" style="114" customWidth="1"/>
    <col min="12829" max="12829" width="17" style="114" customWidth="1"/>
    <col min="12830" max="12830" width="11.7109375" style="114" bestFit="1" customWidth="1"/>
    <col min="12831" max="12831" width="16.42578125" style="114" bestFit="1" customWidth="1"/>
    <col min="12832" max="12839" width="11.7109375" style="114" bestFit="1" customWidth="1"/>
    <col min="12840" max="12840" width="19.140625" style="114" bestFit="1" customWidth="1"/>
    <col min="12841" max="12841" width="21.28515625" style="114" bestFit="1" customWidth="1"/>
    <col min="12842" max="12842" width="11.7109375" style="114" bestFit="1" customWidth="1"/>
    <col min="12843" max="12843" width="13.85546875" style="114" customWidth="1"/>
    <col min="12844" max="12844" width="11.7109375" style="114" bestFit="1" customWidth="1"/>
    <col min="12845" max="12845" width="16.42578125" style="114" bestFit="1" customWidth="1"/>
    <col min="12846" max="12853" width="11.7109375" style="114" bestFit="1" customWidth="1"/>
    <col min="12854" max="12854" width="15.28515625" style="114" bestFit="1" customWidth="1"/>
    <col min="12855" max="12856" width="11.7109375" style="114" bestFit="1" customWidth="1"/>
    <col min="12857" max="13056" width="11.42578125" style="114"/>
    <col min="13057" max="13057" width="2.85546875" style="114" customWidth="1"/>
    <col min="13058" max="13058" width="20.7109375" style="114" customWidth="1"/>
    <col min="13059" max="13059" width="10.42578125" style="114" customWidth="1"/>
    <col min="13060" max="13060" width="16.28515625" style="114" customWidth="1"/>
    <col min="13061" max="13061" width="21.7109375" style="114" customWidth="1"/>
    <col min="13062" max="13062" width="16.28515625" style="114" customWidth="1"/>
    <col min="13063" max="13063" width="27.5703125" style="114" customWidth="1"/>
    <col min="13064" max="13064" width="27.7109375" style="114" customWidth="1"/>
    <col min="13065" max="13067" width="16.42578125" style="114" customWidth="1"/>
    <col min="13068" max="13068" width="30.140625" style="114" customWidth="1"/>
    <col min="13069" max="13069" width="16.7109375" style="114" customWidth="1"/>
    <col min="13070" max="13070" width="13.7109375" style="114" customWidth="1"/>
    <col min="13071" max="13071" width="19" style="114" customWidth="1"/>
    <col min="13072" max="13073" width="16.28515625" style="114" customWidth="1"/>
    <col min="13074" max="13074" width="8.140625" style="114" customWidth="1"/>
    <col min="13075" max="13075" width="8.42578125" style="114" customWidth="1"/>
    <col min="13076" max="13079" width="11.7109375" style="114" bestFit="1" customWidth="1"/>
    <col min="13080" max="13080" width="10" style="114" customWidth="1"/>
    <col min="13081" max="13081" width="8.42578125" style="114" customWidth="1"/>
    <col min="13082" max="13082" width="8.85546875" style="114" customWidth="1"/>
    <col min="13083" max="13083" width="9.42578125" style="114" customWidth="1"/>
    <col min="13084" max="13084" width="8.7109375" style="114" customWidth="1"/>
    <col min="13085" max="13085" width="17" style="114" customWidth="1"/>
    <col min="13086" max="13086" width="11.7109375" style="114" bestFit="1" customWidth="1"/>
    <col min="13087" max="13087" width="16.42578125" style="114" bestFit="1" customWidth="1"/>
    <col min="13088" max="13095" width="11.7109375" style="114" bestFit="1" customWidth="1"/>
    <col min="13096" max="13096" width="19.140625" style="114" bestFit="1" customWidth="1"/>
    <col min="13097" max="13097" width="21.28515625" style="114" bestFit="1" customWidth="1"/>
    <col min="13098" max="13098" width="11.7109375" style="114" bestFit="1" customWidth="1"/>
    <col min="13099" max="13099" width="13.85546875" style="114" customWidth="1"/>
    <col min="13100" max="13100" width="11.7109375" style="114" bestFit="1" customWidth="1"/>
    <col min="13101" max="13101" width="16.42578125" style="114" bestFit="1" customWidth="1"/>
    <col min="13102" max="13109" width="11.7109375" style="114" bestFit="1" customWidth="1"/>
    <col min="13110" max="13110" width="15.28515625" style="114" bestFit="1" customWidth="1"/>
    <col min="13111" max="13112" width="11.7109375" style="114" bestFit="1" customWidth="1"/>
    <col min="13113" max="13312" width="11.42578125" style="114"/>
    <col min="13313" max="13313" width="2.85546875" style="114" customWidth="1"/>
    <col min="13314" max="13314" width="20.7109375" style="114" customWidth="1"/>
    <col min="13315" max="13315" width="10.42578125" style="114" customWidth="1"/>
    <col min="13316" max="13316" width="16.28515625" style="114" customWidth="1"/>
    <col min="13317" max="13317" width="21.7109375" style="114" customWidth="1"/>
    <col min="13318" max="13318" width="16.28515625" style="114" customWidth="1"/>
    <col min="13319" max="13319" width="27.5703125" style="114" customWidth="1"/>
    <col min="13320" max="13320" width="27.7109375" style="114" customWidth="1"/>
    <col min="13321" max="13323" width="16.42578125" style="114" customWidth="1"/>
    <col min="13324" max="13324" width="30.140625" style="114" customWidth="1"/>
    <col min="13325" max="13325" width="16.7109375" style="114" customWidth="1"/>
    <col min="13326" max="13326" width="13.7109375" style="114" customWidth="1"/>
    <col min="13327" max="13327" width="19" style="114" customWidth="1"/>
    <col min="13328" max="13329" width="16.28515625" style="114" customWidth="1"/>
    <col min="13330" max="13330" width="8.140625" style="114" customWidth="1"/>
    <col min="13331" max="13331" width="8.42578125" style="114" customWidth="1"/>
    <col min="13332" max="13335" width="11.7109375" style="114" bestFit="1" customWidth="1"/>
    <col min="13336" max="13336" width="10" style="114" customWidth="1"/>
    <col min="13337" max="13337" width="8.42578125" style="114" customWidth="1"/>
    <col min="13338" max="13338" width="8.85546875" style="114" customWidth="1"/>
    <col min="13339" max="13339" width="9.42578125" style="114" customWidth="1"/>
    <col min="13340" max="13340" width="8.7109375" style="114" customWidth="1"/>
    <col min="13341" max="13341" width="17" style="114" customWidth="1"/>
    <col min="13342" max="13342" width="11.7109375" style="114" bestFit="1" customWidth="1"/>
    <col min="13343" max="13343" width="16.42578125" style="114" bestFit="1" customWidth="1"/>
    <col min="13344" max="13351" width="11.7109375" style="114" bestFit="1" customWidth="1"/>
    <col min="13352" max="13352" width="19.140625" style="114" bestFit="1" customWidth="1"/>
    <col min="13353" max="13353" width="21.28515625" style="114" bestFit="1" customWidth="1"/>
    <col min="13354" max="13354" width="11.7109375" style="114" bestFit="1" customWidth="1"/>
    <col min="13355" max="13355" width="13.85546875" style="114" customWidth="1"/>
    <col min="13356" max="13356" width="11.7109375" style="114" bestFit="1" customWidth="1"/>
    <col min="13357" max="13357" width="16.42578125" style="114" bestFit="1" customWidth="1"/>
    <col min="13358" max="13365" width="11.7109375" style="114" bestFit="1" customWidth="1"/>
    <col min="13366" max="13366" width="15.28515625" style="114" bestFit="1" customWidth="1"/>
    <col min="13367" max="13368" width="11.7109375" style="114" bestFit="1" customWidth="1"/>
    <col min="13369" max="13568" width="11.42578125" style="114"/>
    <col min="13569" max="13569" width="2.85546875" style="114" customWidth="1"/>
    <col min="13570" max="13570" width="20.7109375" style="114" customWidth="1"/>
    <col min="13571" max="13571" width="10.42578125" style="114" customWidth="1"/>
    <col min="13572" max="13572" width="16.28515625" style="114" customWidth="1"/>
    <col min="13573" max="13573" width="21.7109375" style="114" customWidth="1"/>
    <col min="13574" max="13574" width="16.28515625" style="114" customWidth="1"/>
    <col min="13575" max="13575" width="27.5703125" style="114" customWidth="1"/>
    <col min="13576" max="13576" width="27.7109375" style="114" customWidth="1"/>
    <col min="13577" max="13579" width="16.42578125" style="114" customWidth="1"/>
    <col min="13580" max="13580" width="30.140625" style="114" customWidth="1"/>
    <col min="13581" max="13581" width="16.7109375" style="114" customWidth="1"/>
    <col min="13582" max="13582" width="13.7109375" style="114" customWidth="1"/>
    <col min="13583" max="13583" width="19" style="114" customWidth="1"/>
    <col min="13584" max="13585" width="16.28515625" style="114" customWidth="1"/>
    <col min="13586" max="13586" width="8.140625" style="114" customWidth="1"/>
    <col min="13587" max="13587" width="8.42578125" style="114" customWidth="1"/>
    <col min="13588" max="13591" width="11.7109375" style="114" bestFit="1" customWidth="1"/>
    <col min="13592" max="13592" width="10" style="114" customWidth="1"/>
    <col min="13593" max="13593" width="8.42578125" style="114" customWidth="1"/>
    <col min="13594" max="13594" width="8.85546875" style="114" customWidth="1"/>
    <col min="13595" max="13595" width="9.42578125" style="114" customWidth="1"/>
    <col min="13596" max="13596" width="8.7109375" style="114" customWidth="1"/>
    <col min="13597" max="13597" width="17" style="114" customWidth="1"/>
    <col min="13598" max="13598" width="11.7109375" style="114" bestFit="1" customWidth="1"/>
    <col min="13599" max="13599" width="16.42578125" style="114" bestFit="1" customWidth="1"/>
    <col min="13600" max="13607" width="11.7109375" style="114" bestFit="1" customWidth="1"/>
    <col min="13608" max="13608" width="19.140625" style="114" bestFit="1" customWidth="1"/>
    <col min="13609" max="13609" width="21.28515625" style="114" bestFit="1" customWidth="1"/>
    <col min="13610" max="13610" width="11.7109375" style="114" bestFit="1" customWidth="1"/>
    <col min="13611" max="13611" width="13.85546875" style="114" customWidth="1"/>
    <col min="13612" max="13612" width="11.7109375" style="114" bestFit="1" customWidth="1"/>
    <col min="13613" max="13613" width="16.42578125" style="114" bestFit="1" customWidth="1"/>
    <col min="13614" max="13621" width="11.7109375" style="114" bestFit="1" customWidth="1"/>
    <col min="13622" max="13622" width="15.28515625" style="114" bestFit="1" customWidth="1"/>
    <col min="13623" max="13624" width="11.7109375" style="114" bestFit="1" customWidth="1"/>
    <col min="13625" max="13824" width="11.42578125" style="114"/>
    <col min="13825" max="13825" width="2.85546875" style="114" customWidth="1"/>
    <col min="13826" max="13826" width="20.7109375" style="114" customWidth="1"/>
    <col min="13827" max="13827" width="10.42578125" style="114" customWidth="1"/>
    <col min="13828" max="13828" width="16.28515625" style="114" customWidth="1"/>
    <col min="13829" max="13829" width="21.7109375" style="114" customWidth="1"/>
    <col min="13830" max="13830" width="16.28515625" style="114" customWidth="1"/>
    <col min="13831" max="13831" width="27.5703125" style="114" customWidth="1"/>
    <col min="13832" max="13832" width="27.7109375" style="114" customWidth="1"/>
    <col min="13833" max="13835" width="16.42578125" style="114" customWidth="1"/>
    <col min="13836" max="13836" width="30.140625" style="114" customWidth="1"/>
    <col min="13837" max="13837" width="16.7109375" style="114" customWidth="1"/>
    <col min="13838" max="13838" width="13.7109375" style="114" customWidth="1"/>
    <col min="13839" max="13839" width="19" style="114" customWidth="1"/>
    <col min="13840" max="13841" width="16.28515625" style="114" customWidth="1"/>
    <col min="13842" max="13842" width="8.140625" style="114" customWidth="1"/>
    <col min="13843" max="13843" width="8.42578125" style="114" customWidth="1"/>
    <col min="13844" max="13847" width="11.7109375" style="114" bestFit="1" customWidth="1"/>
    <col min="13848" max="13848" width="10" style="114" customWidth="1"/>
    <col min="13849" max="13849" width="8.42578125" style="114" customWidth="1"/>
    <col min="13850" max="13850" width="8.85546875" style="114" customWidth="1"/>
    <col min="13851" max="13851" width="9.42578125" style="114" customWidth="1"/>
    <col min="13852" max="13852" width="8.7109375" style="114" customWidth="1"/>
    <col min="13853" max="13853" width="17" style="114" customWidth="1"/>
    <col min="13854" max="13854" width="11.7109375" style="114" bestFit="1" customWidth="1"/>
    <col min="13855" max="13855" width="16.42578125" style="114" bestFit="1" customWidth="1"/>
    <col min="13856" max="13863" width="11.7109375" style="114" bestFit="1" customWidth="1"/>
    <col min="13864" max="13864" width="19.140625" style="114" bestFit="1" customWidth="1"/>
    <col min="13865" max="13865" width="21.28515625" style="114" bestFit="1" customWidth="1"/>
    <col min="13866" max="13866" width="11.7109375" style="114" bestFit="1" customWidth="1"/>
    <col min="13867" max="13867" width="13.85546875" style="114" customWidth="1"/>
    <col min="13868" max="13868" width="11.7109375" style="114" bestFit="1" customWidth="1"/>
    <col min="13869" max="13869" width="16.42578125" style="114" bestFit="1" customWidth="1"/>
    <col min="13870" max="13877" width="11.7109375" style="114" bestFit="1" customWidth="1"/>
    <col min="13878" max="13878" width="15.28515625" style="114" bestFit="1" customWidth="1"/>
    <col min="13879" max="13880" width="11.7109375" style="114" bestFit="1" customWidth="1"/>
    <col min="13881" max="14080" width="11.42578125" style="114"/>
    <col min="14081" max="14081" width="2.85546875" style="114" customWidth="1"/>
    <col min="14082" max="14082" width="20.7109375" style="114" customWidth="1"/>
    <col min="14083" max="14083" width="10.42578125" style="114" customWidth="1"/>
    <col min="14084" max="14084" width="16.28515625" style="114" customWidth="1"/>
    <col min="14085" max="14085" width="21.7109375" style="114" customWidth="1"/>
    <col min="14086" max="14086" width="16.28515625" style="114" customWidth="1"/>
    <col min="14087" max="14087" width="27.5703125" style="114" customWidth="1"/>
    <col min="14088" max="14088" width="27.7109375" style="114" customWidth="1"/>
    <col min="14089" max="14091" width="16.42578125" style="114" customWidth="1"/>
    <col min="14092" max="14092" width="30.140625" style="114" customWidth="1"/>
    <col min="14093" max="14093" width="16.7109375" style="114" customWidth="1"/>
    <col min="14094" max="14094" width="13.7109375" style="114" customWidth="1"/>
    <col min="14095" max="14095" width="19" style="114" customWidth="1"/>
    <col min="14096" max="14097" width="16.28515625" style="114" customWidth="1"/>
    <col min="14098" max="14098" width="8.140625" style="114" customWidth="1"/>
    <col min="14099" max="14099" width="8.42578125" style="114" customWidth="1"/>
    <col min="14100" max="14103" width="11.7109375" style="114" bestFit="1" customWidth="1"/>
    <col min="14104" max="14104" width="10" style="114" customWidth="1"/>
    <col min="14105" max="14105" width="8.42578125" style="114" customWidth="1"/>
    <col min="14106" max="14106" width="8.85546875" style="114" customWidth="1"/>
    <col min="14107" max="14107" width="9.42578125" style="114" customWidth="1"/>
    <col min="14108" max="14108" width="8.7109375" style="114" customWidth="1"/>
    <col min="14109" max="14109" width="17" style="114" customWidth="1"/>
    <col min="14110" max="14110" width="11.7109375" style="114" bestFit="1" customWidth="1"/>
    <col min="14111" max="14111" width="16.42578125" style="114" bestFit="1" customWidth="1"/>
    <col min="14112" max="14119" width="11.7109375" style="114" bestFit="1" customWidth="1"/>
    <col min="14120" max="14120" width="19.140625" style="114" bestFit="1" customWidth="1"/>
    <col min="14121" max="14121" width="21.28515625" style="114" bestFit="1" customWidth="1"/>
    <col min="14122" max="14122" width="11.7109375" style="114" bestFit="1" customWidth="1"/>
    <col min="14123" max="14123" width="13.85546875" style="114" customWidth="1"/>
    <col min="14124" max="14124" width="11.7109375" style="114" bestFit="1" customWidth="1"/>
    <col min="14125" max="14125" width="16.42578125" style="114" bestFit="1" customWidth="1"/>
    <col min="14126" max="14133" width="11.7109375" style="114" bestFit="1" customWidth="1"/>
    <col min="14134" max="14134" width="15.28515625" style="114" bestFit="1" customWidth="1"/>
    <col min="14135" max="14136" width="11.7109375" style="114" bestFit="1" customWidth="1"/>
    <col min="14137" max="14336" width="11.42578125" style="114"/>
    <col min="14337" max="14337" width="2.85546875" style="114" customWidth="1"/>
    <col min="14338" max="14338" width="20.7109375" style="114" customWidth="1"/>
    <col min="14339" max="14339" width="10.42578125" style="114" customWidth="1"/>
    <col min="14340" max="14340" width="16.28515625" style="114" customWidth="1"/>
    <col min="14341" max="14341" width="21.7109375" style="114" customWidth="1"/>
    <col min="14342" max="14342" width="16.28515625" style="114" customWidth="1"/>
    <col min="14343" max="14343" width="27.5703125" style="114" customWidth="1"/>
    <col min="14344" max="14344" width="27.7109375" style="114" customWidth="1"/>
    <col min="14345" max="14347" width="16.42578125" style="114" customWidth="1"/>
    <col min="14348" max="14348" width="30.140625" style="114" customWidth="1"/>
    <col min="14349" max="14349" width="16.7109375" style="114" customWidth="1"/>
    <col min="14350" max="14350" width="13.7109375" style="114" customWidth="1"/>
    <col min="14351" max="14351" width="19" style="114" customWidth="1"/>
    <col min="14352" max="14353" width="16.28515625" style="114" customWidth="1"/>
    <col min="14354" max="14354" width="8.140625" style="114" customWidth="1"/>
    <col min="14355" max="14355" width="8.42578125" style="114" customWidth="1"/>
    <col min="14356" max="14359" width="11.7109375" style="114" bestFit="1" customWidth="1"/>
    <col min="14360" max="14360" width="10" style="114" customWidth="1"/>
    <col min="14361" max="14361" width="8.42578125" style="114" customWidth="1"/>
    <col min="14362" max="14362" width="8.85546875" style="114" customWidth="1"/>
    <col min="14363" max="14363" width="9.42578125" style="114" customWidth="1"/>
    <col min="14364" max="14364" width="8.7109375" style="114" customWidth="1"/>
    <col min="14365" max="14365" width="17" style="114" customWidth="1"/>
    <col min="14366" max="14366" width="11.7109375" style="114" bestFit="1" customWidth="1"/>
    <col min="14367" max="14367" width="16.42578125" style="114" bestFit="1" customWidth="1"/>
    <col min="14368" max="14375" width="11.7109375" style="114" bestFit="1" customWidth="1"/>
    <col min="14376" max="14376" width="19.140625" style="114" bestFit="1" customWidth="1"/>
    <col min="14377" max="14377" width="21.28515625" style="114" bestFit="1" customWidth="1"/>
    <col min="14378" max="14378" width="11.7109375" style="114" bestFit="1" customWidth="1"/>
    <col min="14379" max="14379" width="13.85546875" style="114" customWidth="1"/>
    <col min="14380" max="14380" width="11.7109375" style="114" bestFit="1" customWidth="1"/>
    <col min="14381" max="14381" width="16.42578125" style="114" bestFit="1" customWidth="1"/>
    <col min="14382" max="14389" width="11.7109375" style="114" bestFit="1" customWidth="1"/>
    <col min="14390" max="14390" width="15.28515625" style="114" bestFit="1" customWidth="1"/>
    <col min="14391" max="14392" width="11.7109375" style="114" bestFit="1" customWidth="1"/>
    <col min="14393" max="14592" width="11.42578125" style="114"/>
    <col min="14593" max="14593" width="2.85546875" style="114" customWidth="1"/>
    <col min="14594" max="14594" width="20.7109375" style="114" customWidth="1"/>
    <col min="14595" max="14595" width="10.42578125" style="114" customWidth="1"/>
    <col min="14596" max="14596" width="16.28515625" style="114" customWidth="1"/>
    <col min="14597" max="14597" width="21.7109375" style="114" customWidth="1"/>
    <col min="14598" max="14598" width="16.28515625" style="114" customWidth="1"/>
    <col min="14599" max="14599" width="27.5703125" style="114" customWidth="1"/>
    <col min="14600" max="14600" width="27.7109375" style="114" customWidth="1"/>
    <col min="14601" max="14603" width="16.42578125" style="114" customWidth="1"/>
    <col min="14604" max="14604" width="30.140625" style="114" customWidth="1"/>
    <col min="14605" max="14605" width="16.7109375" style="114" customWidth="1"/>
    <col min="14606" max="14606" width="13.7109375" style="114" customWidth="1"/>
    <col min="14607" max="14607" width="19" style="114" customWidth="1"/>
    <col min="14608" max="14609" width="16.28515625" style="114" customWidth="1"/>
    <col min="14610" max="14610" width="8.140625" style="114" customWidth="1"/>
    <col min="14611" max="14611" width="8.42578125" style="114" customWidth="1"/>
    <col min="14612" max="14615" width="11.7109375" style="114" bestFit="1" customWidth="1"/>
    <col min="14616" max="14616" width="10" style="114" customWidth="1"/>
    <col min="14617" max="14617" width="8.42578125" style="114" customWidth="1"/>
    <col min="14618" max="14618" width="8.85546875" style="114" customWidth="1"/>
    <col min="14619" max="14619" width="9.42578125" style="114" customWidth="1"/>
    <col min="14620" max="14620" width="8.7109375" style="114" customWidth="1"/>
    <col min="14621" max="14621" width="17" style="114" customWidth="1"/>
    <col min="14622" max="14622" width="11.7109375" style="114" bestFit="1" customWidth="1"/>
    <col min="14623" max="14623" width="16.42578125" style="114" bestFit="1" customWidth="1"/>
    <col min="14624" max="14631" width="11.7109375" style="114" bestFit="1" customWidth="1"/>
    <col min="14632" max="14632" width="19.140625" style="114" bestFit="1" customWidth="1"/>
    <col min="14633" max="14633" width="21.28515625" style="114" bestFit="1" customWidth="1"/>
    <col min="14634" max="14634" width="11.7109375" style="114" bestFit="1" customWidth="1"/>
    <col min="14635" max="14635" width="13.85546875" style="114" customWidth="1"/>
    <col min="14636" max="14636" width="11.7109375" style="114" bestFit="1" customWidth="1"/>
    <col min="14637" max="14637" width="16.42578125" style="114" bestFit="1" customWidth="1"/>
    <col min="14638" max="14645" width="11.7109375" style="114" bestFit="1" customWidth="1"/>
    <col min="14646" max="14646" width="15.28515625" style="114" bestFit="1" customWidth="1"/>
    <col min="14647" max="14648" width="11.7109375" style="114" bestFit="1" customWidth="1"/>
    <col min="14649" max="14848" width="11.42578125" style="114"/>
    <col min="14849" max="14849" width="2.85546875" style="114" customWidth="1"/>
    <col min="14850" max="14850" width="20.7109375" style="114" customWidth="1"/>
    <col min="14851" max="14851" width="10.42578125" style="114" customWidth="1"/>
    <col min="14852" max="14852" width="16.28515625" style="114" customWidth="1"/>
    <col min="14853" max="14853" width="21.7109375" style="114" customWidth="1"/>
    <col min="14854" max="14854" width="16.28515625" style="114" customWidth="1"/>
    <col min="14855" max="14855" width="27.5703125" style="114" customWidth="1"/>
    <col min="14856" max="14856" width="27.7109375" style="114" customWidth="1"/>
    <col min="14857" max="14859" width="16.42578125" style="114" customWidth="1"/>
    <col min="14860" max="14860" width="30.140625" style="114" customWidth="1"/>
    <col min="14861" max="14861" width="16.7109375" style="114" customWidth="1"/>
    <col min="14862" max="14862" width="13.7109375" style="114" customWidth="1"/>
    <col min="14863" max="14863" width="19" style="114" customWidth="1"/>
    <col min="14864" max="14865" width="16.28515625" style="114" customWidth="1"/>
    <col min="14866" max="14866" width="8.140625" style="114" customWidth="1"/>
    <col min="14867" max="14867" width="8.42578125" style="114" customWidth="1"/>
    <col min="14868" max="14871" width="11.7109375" style="114" bestFit="1" customWidth="1"/>
    <col min="14872" max="14872" width="10" style="114" customWidth="1"/>
    <col min="14873" max="14873" width="8.42578125" style="114" customWidth="1"/>
    <col min="14874" max="14874" width="8.85546875" style="114" customWidth="1"/>
    <col min="14875" max="14875" width="9.42578125" style="114" customWidth="1"/>
    <col min="14876" max="14876" width="8.7109375" style="114" customWidth="1"/>
    <col min="14877" max="14877" width="17" style="114" customWidth="1"/>
    <col min="14878" max="14878" width="11.7109375" style="114" bestFit="1" customWidth="1"/>
    <col min="14879" max="14879" width="16.42578125" style="114" bestFit="1" customWidth="1"/>
    <col min="14880" max="14887" width="11.7109375" style="114" bestFit="1" customWidth="1"/>
    <col min="14888" max="14888" width="19.140625" style="114" bestFit="1" customWidth="1"/>
    <col min="14889" max="14889" width="21.28515625" style="114" bestFit="1" customWidth="1"/>
    <col min="14890" max="14890" width="11.7109375" style="114" bestFit="1" customWidth="1"/>
    <col min="14891" max="14891" width="13.85546875" style="114" customWidth="1"/>
    <col min="14892" max="14892" width="11.7109375" style="114" bestFit="1" customWidth="1"/>
    <col min="14893" max="14893" width="16.42578125" style="114" bestFit="1" customWidth="1"/>
    <col min="14894" max="14901" width="11.7109375" style="114" bestFit="1" customWidth="1"/>
    <col min="14902" max="14902" width="15.28515625" style="114" bestFit="1" customWidth="1"/>
    <col min="14903" max="14904" width="11.7109375" style="114" bestFit="1" customWidth="1"/>
    <col min="14905" max="15104" width="11.42578125" style="114"/>
    <col min="15105" max="15105" width="2.85546875" style="114" customWidth="1"/>
    <col min="15106" max="15106" width="20.7109375" style="114" customWidth="1"/>
    <col min="15107" max="15107" width="10.42578125" style="114" customWidth="1"/>
    <col min="15108" max="15108" width="16.28515625" style="114" customWidth="1"/>
    <col min="15109" max="15109" width="21.7109375" style="114" customWidth="1"/>
    <col min="15110" max="15110" width="16.28515625" style="114" customWidth="1"/>
    <col min="15111" max="15111" width="27.5703125" style="114" customWidth="1"/>
    <col min="15112" max="15112" width="27.7109375" style="114" customWidth="1"/>
    <col min="15113" max="15115" width="16.42578125" style="114" customWidth="1"/>
    <col min="15116" max="15116" width="30.140625" style="114" customWidth="1"/>
    <col min="15117" max="15117" width="16.7109375" style="114" customWidth="1"/>
    <col min="15118" max="15118" width="13.7109375" style="114" customWidth="1"/>
    <col min="15119" max="15119" width="19" style="114" customWidth="1"/>
    <col min="15120" max="15121" width="16.28515625" style="114" customWidth="1"/>
    <col min="15122" max="15122" width="8.140625" style="114" customWidth="1"/>
    <col min="15123" max="15123" width="8.42578125" style="114" customWidth="1"/>
    <col min="15124" max="15127" width="11.7109375" style="114" bestFit="1" customWidth="1"/>
    <col min="15128" max="15128" width="10" style="114" customWidth="1"/>
    <col min="15129" max="15129" width="8.42578125" style="114" customWidth="1"/>
    <col min="15130" max="15130" width="8.85546875" style="114" customWidth="1"/>
    <col min="15131" max="15131" width="9.42578125" style="114" customWidth="1"/>
    <col min="15132" max="15132" width="8.7109375" style="114" customWidth="1"/>
    <col min="15133" max="15133" width="17" style="114" customWidth="1"/>
    <col min="15134" max="15134" width="11.7109375" style="114" bestFit="1" customWidth="1"/>
    <col min="15135" max="15135" width="16.42578125" style="114" bestFit="1" customWidth="1"/>
    <col min="15136" max="15143" width="11.7109375" style="114" bestFit="1" customWidth="1"/>
    <col min="15144" max="15144" width="19.140625" style="114" bestFit="1" customWidth="1"/>
    <col min="15145" max="15145" width="21.28515625" style="114" bestFit="1" customWidth="1"/>
    <col min="15146" max="15146" width="11.7109375" style="114" bestFit="1" customWidth="1"/>
    <col min="15147" max="15147" width="13.85546875" style="114" customWidth="1"/>
    <col min="15148" max="15148" width="11.7109375" style="114" bestFit="1" customWidth="1"/>
    <col min="15149" max="15149" width="16.42578125" style="114" bestFit="1" customWidth="1"/>
    <col min="15150" max="15157" width="11.7109375" style="114" bestFit="1" customWidth="1"/>
    <col min="15158" max="15158" width="15.28515625" style="114" bestFit="1" customWidth="1"/>
    <col min="15159" max="15160" width="11.7109375" style="114" bestFit="1" customWidth="1"/>
    <col min="15161" max="15360" width="11.42578125" style="114"/>
    <col min="15361" max="15361" width="2.85546875" style="114" customWidth="1"/>
    <col min="15362" max="15362" width="20.7109375" style="114" customWidth="1"/>
    <col min="15363" max="15363" width="10.42578125" style="114" customWidth="1"/>
    <col min="15364" max="15364" width="16.28515625" style="114" customWidth="1"/>
    <col min="15365" max="15365" width="21.7109375" style="114" customWidth="1"/>
    <col min="15366" max="15366" width="16.28515625" style="114" customWidth="1"/>
    <col min="15367" max="15367" width="27.5703125" style="114" customWidth="1"/>
    <col min="15368" max="15368" width="27.7109375" style="114" customWidth="1"/>
    <col min="15369" max="15371" width="16.42578125" style="114" customWidth="1"/>
    <col min="15372" max="15372" width="30.140625" style="114" customWidth="1"/>
    <col min="15373" max="15373" width="16.7109375" style="114" customWidth="1"/>
    <col min="15374" max="15374" width="13.7109375" style="114" customWidth="1"/>
    <col min="15375" max="15375" width="19" style="114" customWidth="1"/>
    <col min="15376" max="15377" width="16.28515625" style="114" customWidth="1"/>
    <col min="15378" max="15378" width="8.140625" style="114" customWidth="1"/>
    <col min="15379" max="15379" width="8.42578125" style="114" customWidth="1"/>
    <col min="15380" max="15383" width="11.7109375" style="114" bestFit="1" customWidth="1"/>
    <col min="15384" max="15384" width="10" style="114" customWidth="1"/>
    <col min="15385" max="15385" width="8.42578125" style="114" customWidth="1"/>
    <col min="15386" max="15386" width="8.85546875" style="114" customWidth="1"/>
    <col min="15387" max="15387" width="9.42578125" style="114" customWidth="1"/>
    <col min="15388" max="15388" width="8.7109375" style="114" customWidth="1"/>
    <col min="15389" max="15389" width="17" style="114" customWidth="1"/>
    <col min="15390" max="15390" width="11.7109375" style="114" bestFit="1" customWidth="1"/>
    <col min="15391" max="15391" width="16.42578125" style="114" bestFit="1" customWidth="1"/>
    <col min="15392" max="15399" width="11.7109375" style="114" bestFit="1" customWidth="1"/>
    <col min="15400" max="15400" width="19.140625" style="114" bestFit="1" customWidth="1"/>
    <col min="15401" max="15401" width="21.28515625" style="114" bestFit="1" customWidth="1"/>
    <col min="15402" max="15402" width="11.7109375" style="114" bestFit="1" customWidth="1"/>
    <col min="15403" max="15403" width="13.85546875" style="114" customWidth="1"/>
    <col min="15404" max="15404" width="11.7109375" style="114" bestFit="1" customWidth="1"/>
    <col min="15405" max="15405" width="16.42578125" style="114" bestFit="1" customWidth="1"/>
    <col min="15406" max="15413" width="11.7109375" style="114" bestFit="1" customWidth="1"/>
    <col min="15414" max="15414" width="15.28515625" style="114" bestFit="1" customWidth="1"/>
    <col min="15415" max="15416" width="11.7109375" style="114" bestFit="1" customWidth="1"/>
    <col min="15417" max="15616" width="11.42578125" style="114"/>
    <col min="15617" max="15617" width="2.85546875" style="114" customWidth="1"/>
    <col min="15618" max="15618" width="20.7109375" style="114" customWidth="1"/>
    <col min="15619" max="15619" width="10.42578125" style="114" customWidth="1"/>
    <col min="15620" max="15620" width="16.28515625" style="114" customWidth="1"/>
    <col min="15621" max="15621" width="21.7109375" style="114" customWidth="1"/>
    <col min="15622" max="15622" width="16.28515625" style="114" customWidth="1"/>
    <col min="15623" max="15623" width="27.5703125" style="114" customWidth="1"/>
    <col min="15624" max="15624" width="27.7109375" style="114" customWidth="1"/>
    <col min="15625" max="15627" width="16.42578125" style="114" customWidth="1"/>
    <col min="15628" max="15628" width="30.140625" style="114" customWidth="1"/>
    <col min="15629" max="15629" width="16.7109375" style="114" customWidth="1"/>
    <col min="15630" max="15630" width="13.7109375" style="114" customWidth="1"/>
    <col min="15631" max="15631" width="19" style="114" customWidth="1"/>
    <col min="15632" max="15633" width="16.28515625" style="114" customWidth="1"/>
    <col min="15634" max="15634" width="8.140625" style="114" customWidth="1"/>
    <col min="15635" max="15635" width="8.42578125" style="114" customWidth="1"/>
    <col min="15636" max="15639" width="11.7109375" style="114" bestFit="1" customWidth="1"/>
    <col min="15640" max="15640" width="10" style="114" customWidth="1"/>
    <col min="15641" max="15641" width="8.42578125" style="114" customWidth="1"/>
    <col min="15642" max="15642" width="8.85546875" style="114" customWidth="1"/>
    <col min="15643" max="15643" width="9.42578125" style="114" customWidth="1"/>
    <col min="15644" max="15644" width="8.7109375" style="114" customWidth="1"/>
    <col min="15645" max="15645" width="17" style="114" customWidth="1"/>
    <col min="15646" max="15646" width="11.7109375" style="114" bestFit="1" customWidth="1"/>
    <col min="15647" max="15647" width="16.42578125" style="114" bestFit="1" customWidth="1"/>
    <col min="15648" max="15655" width="11.7109375" style="114" bestFit="1" customWidth="1"/>
    <col min="15656" max="15656" width="19.140625" style="114" bestFit="1" customWidth="1"/>
    <col min="15657" max="15657" width="21.28515625" style="114" bestFit="1" customWidth="1"/>
    <col min="15658" max="15658" width="11.7109375" style="114" bestFit="1" customWidth="1"/>
    <col min="15659" max="15659" width="13.85546875" style="114" customWidth="1"/>
    <col min="15660" max="15660" width="11.7109375" style="114" bestFit="1" customWidth="1"/>
    <col min="15661" max="15661" width="16.42578125" style="114" bestFit="1" customWidth="1"/>
    <col min="15662" max="15669" width="11.7109375" style="114" bestFit="1" customWidth="1"/>
    <col min="15670" max="15670" width="15.28515625" style="114" bestFit="1" customWidth="1"/>
    <col min="15671" max="15672" width="11.7109375" style="114" bestFit="1" customWidth="1"/>
    <col min="15673" max="15872" width="11.42578125" style="114"/>
    <col min="15873" max="15873" width="2.85546875" style="114" customWidth="1"/>
    <col min="15874" max="15874" width="20.7109375" style="114" customWidth="1"/>
    <col min="15875" max="15875" width="10.42578125" style="114" customWidth="1"/>
    <col min="15876" max="15876" width="16.28515625" style="114" customWidth="1"/>
    <col min="15877" max="15877" width="21.7109375" style="114" customWidth="1"/>
    <col min="15878" max="15878" width="16.28515625" style="114" customWidth="1"/>
    <col min="15879" max="15879" width="27.5703125" style="114" customWidth="1"/>
    <col min="15880" max="15880" width="27.7109375" style="114" customWidth="1"/>
    <col min="15881" max="15883" width="16.42578125" style="114" customWidth="1"/>
    <col min="15884" max="15884" width="30.140625" style="114" customWidth="1"/>
    <col min="15885" max="15885" width="16.7109375" style="114" customWidth="1"/>
    <col min="15886" max="15886" width="13.7109375" style="114" customWidth="1"/>
    <col min="15887" max="15887" width="19" style="114" customWidth="1"/>
    <col min="15888" max="15889" width="16.28515625" style="114" customWidth="1"/>
    <col min="15890" max="15890" width="8.140625" style="114" customWidth="1"/>
    <col min="15891" max="15891" width="8.42578125" style="114" customWidth="1"/>
    <col min="15892" max="15895" width="11.7109375" style="114" bestFit="1" customWidth="1"/>
    <col min="15896" max="15896" width="10" style="114" customWidth="1"/>
    <col min="15897" max="15897" width="8.42578125" style="114" customWidth="1"/>
    <col min="15898" max="15898" width="8.85546875" style="114" customWidth="1"/>
    <col min="15899" max="15899" width="9.42578125" style="114" customWidth="1"/>
    <col min="15900" max="15900" width="8.7109375" style="114" customWidth="1"/>
    <col min="15901" max="15901" width="17" style="114" customWidth="1"/>
    <col min="15902" max="15902" width="11.7109375" style="114" bestFit="1" customWidth="1"/>
    <col min="15903" max="15903" width="16.42578125" style="114" bestFit="1" customWidth="1"/>
    <col min="15904" max="15911" width="11.7109375" style="114" bestFit="1" customWidth="1"/>
    <col min="15912" max="15912" width="19.140625" style="114" bestFit="1" customWidth="1"/>
    <col min="15913" max="15913" width="21.28515625" style="114" bestFit="1" customWidth="1"/>
    <col min="15914" max="15914" width="11.7109375" style="114" bestFit="1" customWidth="1"/>
    <col min="15915" max="15915" width="13.85546875" style="114" customWidth="1"/>
    <col min="15916" max="15916" width="11.7109375" style="114" bestFit="1" customWidth="1"/>
    <col min="15917" max="15917" width="16.42578125" style="114" bestFit="1" customWidth="1"/>
    <col min="15918" max="15925" width="11.7109375" style="114" bestFit="1" customWidth="1"/>
    <col min="15926" max="15926" width="15.28515625" style="114" bestFit="1" customWidth="1"/>
    <col min="15927" max="15928" width="11.7109375" style="114" bestFit="1" customWidth="1"/>
    <col min="15929" max="16128" width="11.42578125" style="114"/>
    <col min="16129" max="16129" width="2.85546875" style="114" customWidth="1"/>
    <col min="16130" max="16130" width="20.7109375" style="114" customWidth="1"/>
    <col min="16131" max="16131" width="10.42578125" style="114" customWidth="1"/>
    <col min="16132" max="16132" width="16.28515625" style="114" customWidth="1"/>
    <col min="16133" max="16133" width="21.7109375" style="114" customWidth="1"/>
    <col min="16134" max="16134" width="16.28515625" style="114" customWidth="1"/>
    <col min="16135" max="16135" width="27.5703125" style="114" customWidth="1"/>
    <col min="16136" max="16136" width="27.7109375" style="114" customWidth="1"/>
    <col min="16137" max="16139" width="16.42578125" style="114" customWidth="1"/>
    <col min="16140" max="16140" width="30.140625" style="114" customWidth="1"/>
    <col min="16141" max="16141" width="16.7109375" style="114" customWidth="1"/>
    <col min="16142" max="16142" width="13.7109375" style="114" customWidth="1"/>
    <col min="16143" max="16143" width="19" style="114" customWidth="1"/>
    <col min="16144" max="16145" width="16.28515625" style="114" customWidth="1"/>
    <col min="16146" max="16146" width="8.140625" style="114" customWidth="1"/>
    <col min="16147" max="16147" width="8.42578125" style="114" customWidth="1"/>
    <col min="16148" max="16151" width="11.7109375" style="114" bestFit="1" customWidth="1"/>
    <col min="16152" max="16152" width="10" style="114" customWidth="1"/>
    <col min="16153" max="16153" width="8.42578125" style="114" customWidth="1"/>
    <col min="16154" max="16154" width="8.85546875" style="114" customWidth="1"/>
    <col min="16155" max="16155" width="9.42578125" style="114" customWidth="1"/>
    <col min="16156" max="16156" width="8.7109375" style="114" customWidth="1"/>
    <col min="16157" max="16157" width="17" style="114" customWidth="1"/>
    <col min="16158" max="16158" width="11.7109375" style="114" bestFit="1" customWidth="1"/>
    <col min="16159" max="16159" width="16.42578125" style="114" bestFit="1" customWidth="1"/>
    <col min="16160" max="16167" width="11.7109375" style="114" bestFit="1" customWidth="1"/>
    <col min="16168" max="16168" width="19.140625" style="114" bestFit="1" customWidth="1"/>
    <col min="16169" max="16169" width="21.28515625" style="114" bestFit="1" customWidth="1"/>
    <col min="16170" max="16170" width="11.7109375" style="114" bestFit="1" customWidth="1"/>
    <col min="16171" max="16171" width="13.85546875" style="114" customWidth="1"/>
    <col min="16172" max="16172" width="11.7109375" style="114" bestFit="1" customWidth="1"/>
    <col min="16173" max="16173" width="16.42578125" style="114" bestFit="1" customWidth="1"/>
    <col min="16174" max="16181" width="11.7109375" style="114" bestFit="1" customWidth="1"/>
    <col min="16182" max="16182" width="15.28515625" style="114" bestFit="1" customWidth="1"/>
    <col min="16183" max="16184" width="11.7109375" style="114" bestFit="1" customWidth="1"/>
    <col min="16185" max="16384" width="11.42578125" style="114"/>
  </cols>
  <sheetData>
    <row r="1" spans="2:56" ht="15" thickBot="1"/>
    <row r="2" spans="2:56" s="257" customFormat="1" ht="26.25" customHeight="1">
      <c r="B2" s="1181"/>
      <c r="C2" s="1182"/>
      <c r="D2" s="1182"/>
      <c r="E2" s="1182"/>
      <c r="F2" s="1183"/>
      <c r="G2" s="1190" t="s">
        <v>65</v>
      </c>
      <c r="H2" s="1191"/>
      <c r="I2" s="1191"/>
      <c r="J2" s="1191"/>
      <c r="K2" s="1191"/>
      <c r="L2" s="1191"/>
      <c r="M2" s="1191"/>
      <c r="N2" s="1192"/>
      <c r="O2" s="1196" t="s">
        <v>0</v>
      </c>
      <c r="P2" s="1197"/>
      <c r="Q2" s="1197"/>
      <c r="R2" s="1198"/>
      <c r="S2" s="1199"/>
      <c r="T2" s="1199"/>
      <c r="U2" s="1200"/>
    </row>
    <row r="3" spans="2:56" s="257" customFormat="1" ht="26.25" customHeight="1">
      <c r="B3" s="1184"/>
      <c r="C3" s="1185"/>
      <c r="D3" s="1185"/>
      <c r="E3" s="1185"/>
      <c r="F3" s="1186"/>
      <c r="G3" s="1193"/>
      <c r="H3" s="1194"/>
      <c r="I3" s="1194"/>
      <c r="J3" s="1194"/>
      <c r="K3" s="1194"/>
      <c r="L3" s="1194"/>
      <c r="M3" s="1194"/>
      <c r="N3" s="1195"/>
      <c r="O3" s="1205" t="s">
        <v>148</v>
      </c>
      <c r="P3" s="1206"/>
      <c r="Q3" s="1206"/>
      <c r="R3" s="1207"/>
      <c r="S3" s="1201"/>
      <c r="T3" s="1201"/>
      <c r="U3" s="1202"/>
    </row>
    <row r="4" spans="2:56" s="257" customFormat="1" ht="26.25" customHeight="1">
      <c r="B4" s="1184"/>
      <c r="C4" s="1185"/>
      <c r="D4" s="1185"/>
      <c r="E4" s="1185"/>
      <c r="F4" s="1186"/>
      <c r="G4" s="1208" t="s">
        <v>67</v>
      </c>
      <c r="H4" s="1209"/>
      <c r="I4" s="1209"/>
      <c r="J4" s="1209"/>
      <c r="K4" s="1209"/>
      <c r="L4" s="1209"/>
      <c r="M4" s="1209"/>
      <c r="N4" s="1210"/>
      <c r="O4" s="1205" t="s">
        <v>1</v>
      </c>
      <c r="P4" s="1206"/>
      <c r="Q4" s="1206"/>
      <c r="R4" s="1207"/>
      <c r="S4" s="1201"/>
      <c r="T4" s="1201"/>
      <c r="U4" s="1202"/>
    </row>
    <row r="5" spans="2:56" s="257" customFormat="1" ht="26.25" customHeight="1" thickBot="1">
      <c r="B5" s="1187"/>
      <c r="C5" s="1188"/>
      <c r="D5" s="1188"/>
      <c r="E5" s="1188"/>
      <c r="F5" s="1189"/>
      <c r="G5" s="1211"/>
      <c r="H5" s="1212"/>
      <c r="I5" s="1212"/>
      <c r="J5" s="1212"/>
      <c r="K5" s="1212"/>
      <c r="L5" s="1212"/>
      <c r="M5" s="1212"/>
      <c r="N5" s="1213"/>
      <c r="O5" s="1214" t="s">
        <v>149</v>
      </c>
      <c r="P5" s="1215"/>
      <c r="Q5" s="1215"/>
      <c r="R5" s="1216"/>
      <c r="S5" s="1203"/>
      <c r="T5" s="1203"/>
      <c r="U5" s="1204"/>
    </row>
    <row r="7" spans="2:56" ht="15">
      <c r="B7" s="1217" t="s">
        <v>477</v>
      </c>
      <c r="C7" s="1217"/>
      <c r="D7" s="1217"/>
      <c r="E7" s="1217"/>
      <c r="F7" s="1217"/>
      <c r="G7" s="1217"/>
      <c r="H7" s="1217"/>
      <c r="I7" s="1217"/>
      <c r="J7" s="1217"/>
      <c r="K7" s="1217"/>
      <c r="L7" s="1217"/>
      <c r="M7" s="1217"/>
      <c r="N7" s="1217"/>
      <c r="O7" s="1217"/>
      <c r="P7" s="1217"/>
      <c r="Q7" s="1217"/>
      <c r="R7" s="1217"/>
      <c r="S7" s="1217"/>
      <c r="T7" s="1217"/>
      <c r="U7" s="1217"/>
      <c r="V7" s="259"/>
      <c r="W7" s="259"/>
      <c r="X7" s="259"/>
      <c r="Y7" s="259"/>
      <c r="Z7" s="259"/>
      <c r="AA7" s="259"/>
      <c r="AB7" s="260"/>
    </row>
    <row r="8" spans="2:56" ht="24.75" customHeight="1">
      <c r="B8" s="1217" t="s">
        <v>370</v>
      </c>
      <c r="C8" s="1217"/>
      <c r="D8" s="1217"/>
      <c r="E8" s="1217"/>
      <c r="F8" s="1217"/>
      <c r="G8" s="1217"/>
      <c r="H8" s="1217"/>
      <c r="I8" s="1217"/>
      <c r="J8" s="1217"/>
      <c r="K8" s="1217"/>
      <c r="L8" s="1217"/>
      <c r="M8" s="1217"/>
      <c r="N8" s="1217"/>
      <c r="O8" s="1217"/>
      <c r="P8" s="1217"/>
      <c r="Q8" s="1217"/>
      <c r="R8" s="1217"/>
      <c r="S8" s="1217"/>
      <c r="T8" s="1217"/>
      <c r="U8" s="1217"/>
      <c r="V8" s="260"/>
      <c r="W8" s="260"/>
      <c r="X8" s="260"/>
      <c r="Y8" s="260"/>
      <c r="Z8" s="260"/>
      <c r="AA8" s="260"/>
      <c r="AB8" s="260"/>
    </row>
    <row r="9" spans="2:56" ht="21" customHeight="1">
      <c r="B9" s="1217" t="s">
        <v>4</v>
      </c>
      <c r="C9" s="1217"/>
      <c r="D9" s="1217"/>
      <c r="E9" s="1217"/>
      <c r="F9" s="1217"/>
      <c r="G9" s="1217"/>
      <c r="H9" s="1217"/>
      <c r="I9" s="1217"/>
      <c r="J9" s="1217"/>
      <c r="K9" s="1217"/>
      <c r="L9" s="1217"/>
      <c r="M9" s="1217"/>
      <c r="N9" s="1217"/>
      <c r="O9" s="1217"/>
      <c r="P9" s="1217"/>
      <c r="Q9" s="1217"/>
      <c r="R9" s="1217"/>
      <c r="S9" s="1217"/>
      <c r="T9" s="1217"/>
      <c r="U9" s="1217"/>
      <c r="V9" s="259"/>
      <c r="W9" s="259"/>
      <c r="X9" s="259"/>
      <c r="Y9" s="259"/>
      <c r="Z9" s="259"/>
      <c r="AA9" s="259"/>
      <c r="AB9" s="260"/>
    </row>
    <row r="10" spans="2:56" ht="15.75" thickBot="1">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60"/>
    </row>
    <row r="11" spans="2:56" ht="13.35" customHeight="1" thickBot="1">
      <c r="B11" s="1218" t="s">
        <v>5</v>
      </c>
      <c r="C11" s="1219"/>
      <c r="D11" s="1219"/>
      <c r="E11" s="1219"/>
      <c r="F11" s="1219"/>
      <c r="G11" s="1219"/>
      <c r="H11" s="1219"/>
      <c r="I11" s="1219"/>
      <c r="J11" s="1219"/>
      <c r="K11" s="1219"/>
      <c r="L11" s="1219"/>
      <c r="M11" s="1219"/>
      <c r="N11" s="1220"/>
      <c r="O11" s="1221" t="s">
        <v>6</v>
      </c>
      <c r="P11" s="1136" t="s">
        <v>7</v>
      </c>
      <c r="Q11" s="1138"/>
      <c r="R11" s="1138"/>
      <c r="S11" s="1138"/>
      <c r="T11" s="1138"/>
      <c r="U11" s="1138"/>
      <c r="V11" s="1138"/>
      <c r="W11" s="1138"/>
      <c r="X11" s="1138"/>
      <c r="Y11" s="1138"/>
      <c r="Z11" s="1138"/>
      <c r="AA11" s="1138"/>
      <c r="AB11" s="1139"/>
      <c r="AC11" s="1221" t="s">
        <v>8</v>
      </c>
      <c r="AD11" s="1136" t="s">
        <v>7</v>
      </c>
      <c r="AE11" s="1138"/>
      <c r="AF11" s="1138"/>
      <c r="AG11" s="1138"/>
      <c r="AH11" s="1138"/>
      <c r="AI11" s="1138"/>
      <c r="AJ11" s="1138"/>
      <c r="AK11" s="1138"/>
      <c r="AL11" s="1138"/>
      <c r="AM11" s="1138"/>
      <c r="AN11" s="1138"/>
      <c r="AO11" s="1138"/>
      <c r="AP11" s="1139"/>
      <c r="AQ11" s="1221" t="s">
        <v>9</v>
      </c>
      <c r="AR11" s="1136" t="s">
        <v>7</v>
      </c>
      <c r="AS11" s="1138"/>
      <c r="AT11" s="1138"/>
      <c r="AU11" s="1138"/>
      <c r="AV11" s="1138"/>
      <c r="AW11" s="1138"/>
      <c r="AX11" s="1138"/>
      <c r="AY11" s="1138"/>
      <c r="AZ11" s="1138"/>
      <c r="BA11" s="1138"/>
      <c r="BB11" s="1138"/>
      <c r="BC11" s="1138"/>
      <c r="BD11" s="1139"/>
    </row>
    <row r="12" spans="2:56" ht="12.75" customHeight="1" thickBot="1">
      <c r="B12" s="1227" t="s">
        <v>10</v>
      </c>
      <c r="C12" s="1233" t="s">
        <v>11</v>
      </c>
      <c r="D12" s="1235" t="s">
        <v>12</v>
      </c>
      <c r="E12" s="1140" t="s">
        <v>13</v>
      </c>
      <c r="F12" s="1144" t="s">
        <v>14</v>
      </c>
      <c r="G12" s="1233" t="s">
        <v>15</v>
      </c>
      <c r="H12" s="1227" t="s">
        <v>16</v>
      </c>
      <c r="I12" s="1229" t="s">
        <v>17</v>
      </c>
      <c r="J12" s="1140" t="s">
        <v>18</v>
      </c>
      <c r="K12" s="1231" t="s">
        <v>19</v>
      </c>
      <c r="L12" s="1233" t="s">
        <v>20</v>
      </c>
      <c r="M12" s="1229" t="s">
        <v>21</v>
      </c>
      <c r="N12" s="1144" t="s">
        <v>22</v>
      </c>
      <c r="O12" s="1222"/>
      <c r="P12" s="1146" t="s">
        <v>23</v>
      </c>
      <c r="Q12" s="1160"/>
      <c r="R12" s="1146" t="s">
        <v>24</v>
      </c>
      <c r="S12" s="1148"/>
      <c r="T12" s="1148"/>
      <c r="U12" s="1148"/>
      <c r="V12" s="1148"/>
      <c r="W12" s="1148"/>
      <c r="X12" s="1148"/>
      <c r="Y12" s="1161" t="s">
        <v>25</v>
      </c>
      <c r="Z12" s="1142" t="s">
        <v>26</v>
      </c>
      <c r="AA12" s="1142" t="s">
        <v>27</v>
      </c>
      <c r="AB12" s="1158" t="s">
        <v>28</v>
      </c>
      <c r="AC12" s="1222"/>
      <c r="AD12" s="1146" t="s">
        <v>23</v>
      </c>
      <c r="AE12" s="1160"/>
      <c r="AF12" s="1146" t="s">
        <v>24</v>
      </c>
      <c r="AG12" s="1148"/>
      <c r="AH12" s="1148"/>
      <c r="AI12" s="1148"/>
      <c r="AJ12" s="1148"/>
      <c r="AK12" s="1148"/>
      <c r="AL12" s="1148"/>
      <c r="AM12" s="1237" t="s">
        <v>25</v>
      </c>
      <c r="AN12" s="1239" t="s">
        <v>26</v>
      </c>
      <c r="AO12" s="1239" t="s">
        <v>27</v>
      </c>
      <c r="AP12" s="1241" t="s">
        <v>28</v>
      </c>
      <c r="AQ12" s="1222"/>
      <c r="AR12" s="1146" t="s">
        <v>23</v>
      </c>
      <c r="AS12" s="1160"/>
      <c r="AT12" s="1146" t="s">
        <v>24</v>
      </c>
      <c r="AU12" s="1148"/>
      <c r="AV12" s="1148"/>
      <c r="AW12" s="1148"/>
      <c r="AX12" s="1148"/>
      <c r="AY12" s="1148"/>
      <c r="AZ12" s="1148"/>
      <c r="BA12" s="1237" t="s">
        <v>25</v>
      </c>
      <c r="BB12" s="1239" t="s">
        <v>26</v>
      </c>
      <c r="BC12" s="1239" t="s">
        <v>27</v>
      </c>
      <c r="BD12" s="1241" t="s">
        <v>28</v>
      </c>
    </row>
    <row r="13" spans="2:56" ht="100.5" customHeight="1" thickBot="1">
      <c r="B13" s="1228"/>
      <c r="C13" s="1234"/>
      <c r="D13" s="1236"/>
      <c r="E13" s="1141"/>
      <c r="F13" s="1145"/>
      <c r="G13" s="1234"/>
      <c r="H13" s="1228"/>
      <c r="I13" s="1230"/>
      <c r="J13" s="1141"/>
      <c r="K13" s="1232"/>
      <c r="L13" s="1234"/>
      <c r="M13" s="1230"/>
      <c r="N13" s="1145"/>
      <c r="O13" s="1223"/>
      <c r="P13" s="373" t="s">
        <v>29</v>
      </c>
      <c r="Q13" s="374" t="s">
        <v>30</v>
      </c>
      <c r="R13" s="373" t="s">
        <v>31</v>
      </c>
      <c r="S13" s="129" t="s">
        <v>32</v>
      </c>
      <c r="T13" s="129" t="s">
        <v>33</v>
      </c>
      <c r="U13" s="129" t="s">
        <v>34</v>
      </c>
      <c r="V13" s="129" t="s">
        <v>35</v>
      </c>
      <c r="W13" s="129" t="s">
        <v>36</v>
      </c>
      <c r="X13" s="129" t="s">
        <v>37</v>
      </c>
      <c r="Y13" s="1162"/>
      <c r="Z13" s="1143"/>
      <c r="AA13" s="1143"/>
      <c r="AB13" s="1159"/>
      <c r="AC13" s="1223"/>
      <c r="AD13" s="415" t="s">
        <v>29</v>
      </c>
      <c r="AE13" s="416" t="s">
        <v>30</v>
      </c>
      <c r="AF13" s="415" t="s">
        <v>31</v>
      </c>
      <c r="AG13" s="417" t="s">
        <v>32</v>
      </c>
      <c r="AH13" s="417" t="s">
        <v>33</v>
      </c>
      <c r="AI13" s="417" t="s">
        <v>34</v>
      </c>
      <c r="AJ13" s="417" t="s">
        <v>35</v>
      </c>
      <c r="AK13" s="417" t="s">
        <v>36</v>
      </c>
      <c r="AL13" s="417" t="s">
        <v>37</v>
      </c>
      <c r="AM13" s="1238"/>
      <c r="AN13" s="1240"/>
      <c r="AO13" s="1240"/>
      <c r="AP13" s="1242"/>
      <c r="AQ13" s="1223"/>
      <c r="AR13" s="415" t="s">
        <v>29</v>
      </c>
      <c r="AS13" s="416" t="s">
        <v>30</v>
      </c>
      <c r="AT13" s="415" t="s">
        <v>31</v>
      </c>
      <c r="AU13" s="417" t="s">
        <v>32</v>
      </c>
      <c r="AV13" s="417" t="s">
        <v>33</v>
      </c>
      <c r="AW13" s="417" t="s">
        <v>34</v>
      </c>
      <c r="AX13" s="417" t="s">
        <v>35</v>
      </c>
      <c r="AY13" s="417" t="s">
        <v>36</v>
      </c>
      <c r="AZ13" s="417" t="s">
        <v>37</v>
      </c>
      <c r="BA13" s="1238"/>
      <c r="BB13" s="1240"/>
      <c r="BC13" s="1240"/>
      <c r="BD13" s="1242"/>
    </row>
    <row r="14" spans="2:56" ht="120" customHeight="1">
      <c r="B14" s="1163" t="s">
        <v>371</v>
      </c>
      <c r="C14" s="1243">
        <v>41</v>
      </c>
      <c r="D14" s="1165" t="s">
        <v>372</v>
      </c>
      <c r="E14" s="1165">
        <v>4103</v>
      </c>
      <c r="F14" s="1165" t="s">
        <v>373</v>
      </c>
      <c r="G14" s="1245">
        <v>2024730010015</v>
      </c>
      <c r="H14" s="1245" t="s">
        <v>374</v>
      </c>
      <c r="I14" s="1245">
        <v>4103005</v>
      </c>
      <c r="J14" s="1245" t="s">
        <v>375</v>
      </c>
      <c r="K14" s="1245" t="s">
        <v>376</v>
      </c>
      <c r="L14" s="512" t="s">
        <v>377</v>
      </c>
      <c r="M14" s="376" t="s">
        <v>47</v>
      </c>
      <c r="N14" s="1165">
        <v>10</v>
      </c>
      <c r="O14" s="503">
        <v>40000000</v>
      </c>
      <c r="P14" s="504"/>
      <c r="Q14" s="505">
        <f>O14</f>
        <v>40000000</v>
      </c>
      <c r="R14" s="273"/>
      <c r="S14" s="273"/>
      <c r="T14" s="273"/>
      <c r="U14" s="273"/>
      <c r="V14" s="273"/>
      <c r="W14" s="273"/>
      <c r="X14" s="273"/>
      <c r="Y14" s="273"/>
      <c r="Z14" s="273"/>
      <c r="AA14" s="273"/>
      <c r="AB14" s="273"/>
      <c r="AC14" s="467">
        <v>40000000</v>
      </c>
      <c r="AD14" s="276"/>
      <c r="AE14" s="276"/>
      <c r="AF14" s="276"/>
      <c r="AG14" s="276"/>
      <c r="AH14" s="276"/>
      <c r="AI14" s="276"/>
      <c r="AJ14" s="276"/>
      <c r="AK14" s="276"/>
      <c r="AL14" s="276"/>
      <c r="AM14" s="276"/>
      <c r="AN14" s="276"/>
      <c r="AO14" s="276"/>
      <c r="AP14" s="276"/>
      <c r="AQ14" s="506">
        <v>40000000</v>
      </c>
      <c r="AR14" s="276"/>
      <c r="AS14" s="276"/>
      <c r="AT14" s="276"/>
      <c r="AU14" s="276"/>
      <c r="AV14" s="276"/>
      <c r="AW14" s="276"/>
      <c r="AX14" s="276"/>
      <c r="AY14" s="276"/>
      <c r="AZ14" s="276"/>
      <c r="BA14" s="276"/>
      <c r="BB14" s="276"/>
      <c r="BC14" s="276"/>
      <c r="BD14" s="223"/>
    </row>
    <row r="15" spans="2:56" ht="105.95" customHeight="1">
      <c r="B15" s="1164"/>
      <c r="C15" s="1244"/>
      <c r="D15" s="1166"/>
      <c r="E15" s="1166"/>
      <c r="F15" s="1166"/>
      <c r="G15" s="1246"/>
      <c r="H15" s="1246"/>
      <c r="I15" s="1246"/>
      <c r="J15" s="1246"/>
      <c r="K15" s="1246"/>
      <c r="L15" s="513" t="s">
        <v>378</v>
      </c>
      <c r="M15" s="150" t="s">
        <v>45</v>
      </c>
      <c r="N15" s="1166"/>
      <c r="O15" s="285">
        <v>8549999</v>
      </c>
      <c r="P15" s="289"/>
      <c r="Q15" s="404">
        <f>O15</f>
        <v>8549999</v>
      </c>
      <c r="R15" s="289"/>
      <c r="S15" s="289"/>
      <c r="T15" s="289"/>
      <c r="U15" s="289"/>
      <c r="V15" s="289"/>
      <c r="W15" s="289"/>
      <c r="X15" s="289"/>
      <c r="Y15" s="289"/>
      <c r="Z15" s="289"/>
      <c r="AA15" s="289"/>
      <c r="AB15" s="289"/>
      <c r="AC15" s="468">
        <v>8999999</v>
      </c>
      <c r="AD15" s="291"/>
      <c r="AE15" s="291"/>
      <c r="AF15" s="291"/>
      <c r="AG15" s="291"/>
      <c r="AH15" s="291"/>
      <c r="AI15" s="291"/>
      <c r="AJ15" s="291"/>
      <c r="AK15" s="291"/>
      <c r="AL15" s="291"/>
      <c r="AM15" s="291"/>
      <c r="AN15" s="291"/>
      <c r="AO15" s="291"/>
      <c r="AP15" s="291"/>
      <c r="AQ15" s="499">
        <v>8999999</v>
      </c>
      <c r="AR15" s="291"/>
      <c r="AS15" s="291"/>
      <c r="AT15" s="291"/>
      <c r="AU15" s="291"/>
      <c r="AV15" s="291"/>
      <c r="AW15" s="291"/>
      <c r="AX15" s="291"/>
      <c r="AY15" s="291"/>
      <c r="AZ15" s="291"/>
      <c r="BA15" s="291"/>
      <c r="BB15" s="291"/>
      <c r="BC15" s="291"/>
      <c r="BD15" s="224"/>
    </row>
    <row r="16" spans="2:56" ht="113.1" customHeight="1">
      <c r="B16" s="514" t="s">
        <v>371</v>
      </c>
      <c r="C16" s="169">
        <v>41</v>
      </c>
      <c r="D16" s="149" t="s">
        <v>372</v>
      </c>
      <c r="E16" s="149">
        <v>4103</v>
      </c>
      <c r="F16" s="149" t="s">
        <v>373</v>
      </c>
      <c r="G16" s="150">
        <v>2024730010015</v>
      </c>
      <c r="H16" s="150" t="s">
        <v>374</v>
      </c>
      <c r="I16" s="150">
        <v>4103027</v>
      </c>
      <c r="J16" s="150" t="s">
        <v>379</v>
      </c>
      <c r="K16" s="150" t="s">
        <v>380</v>
      </c>
      <c r="L16" s="513" t="s">
        <v>377</v>
      </c>
      <c r="M16" s="150" t="s">
        <v>47</v>
      </c>
      <c r="N16" s="149">
        <v>1</v>
      </c>
      <c r="O16" s="496">
        <v>118050000</v>
      </c>
      <c r="P16" s="497"/>
      <c r="Q16" s="498">
        <f t="shared" ref="Q16:Q24" si="0">O16</f>
        <v>118050000</v>
      </c>
      <c r="R16" s="289"/>
      <c r="S16" s="289"/>
      <c r="T16" s="294"/>
      <c r="U16" s="294"/>
      <c r="V16" s="294"/>
      <c r="W16" s="294"/>
      <c r="X16" s="289"/>
      <c r="Y16" s="289"/>
      <c r="Z16" s="289"/>
      <c r="AA16" s="289"/>
      <c r="AB16" s="289"/>
      <c r="AC16" s="468">
        <v>118050000</v>
      </c>
      <c r="AD16" s="291"/>
      <c r="AE16" s="291"/>
      <c r="AF16" s="291"/>
      <c r="AG16" s="291"/>
      <c r="AH16" s="291"/>
      <c r="AI16" s="291"/>
      <c r="AJ16" s="291"/>
      <c r="AK16" s="291"/>
      <c r="AL16" s="291"/>
      <c r="AM16" s="291"/>
      <c r="AN16" s="291"/>
      <c r="AO16" s="291"/>
      <c r="AP16" s="291"/>
      <c r="AQ16" s="470">
        <v>116165997</v>
      </c>
      <c r="AR16" s="291"/>
      <c r="AS16" s="291"/>
      <c r="AT16" s="291"/>
      <c r="AU16" s="291"/>
      <c r="AV16" s="291"/>
      <c r="AW16" s="291"/>
      <c r="AX16" s="291"/>
      <c r="AY16" s="291"/>
      <c r="AZ16" s="291"/>
      <c r="BA16" s="291"/>
      <c r="BB16" s="291"/>
      <c r="BC16" s="291"/>
      <c r="BD16" s="224"/>
    </row>
    <row r="17" spans="2:56" ht="99.75">
      <c r="B17" s="514" t="s">
        <v>371</v>
      </c>
      <c r="C17" s="169">
        <v>41</v>
      </c>
      <c r="D17" s="149" t="s">
        <v>372</v>
      </c>
      <c r="E17" s="149">
        <v>4103</v>
      </c>
      <c r="F17" s="149" t="s">
        <v>373</v>
      </c>
      <c r="G17" s="150">
        <v>2024730010015</v>
      </c>
      <c r="H17" s="150" t="s">
        <v>374</v>
      </c>
      <c r="I17" s="150">
        <v>4103027</v>
      </c>
      <c r="J17" s="150" t="s">
        <v>381</v>
      </c>
      <c r="K17" s="150" t="s">
        <v>382</v>
      </c>
      <c r="L17" s="513" t="s">
        <v>377</v>
      </c>
      <c r="M17" s="150" t="s">
        <v>47</v>
      </c>
      <c r="N17" s="149">
        <v>1</v>
      </c>
      <c r="O17" s="496">
        <v>170000000</v>
      </c>
      <c r="P17" s="497"/>
      <c r="Q17" s="498">
        <f t="shared" si="0"/>
        <v>170000000</v>
      </c>
      <c r="R17" s="470">
        <f>SUM(R14:R16)</f>
        <v>0</v>
      </c>
      <c r="S17" s="470">
        <f>SUM(S14:S16)</f>
        <v>0</v>
      </c>
      <c r="T17" s="470">
        <f>SUM(T14:T16)</f>
        <v>0</v>
      </c>
      <c r="U17" s="470">
        <v>0</v>
      </c>
      <c r="V17" s="470">
        <v>0</v>
      </c>
      <c r="W17" s="470">
        <v>0</v>
      </c>
      <c r="X17" s="470">
        <v>0</v>
      </c>
      <c r="Y17" s="470">
        <f>SUM(Y14:Y16)</f>
        <v>0</v>
      </c>
      <c r="Z17" s="470">
        <f>SUM(Z14:Z16)</f>
        <v>0</v>
      </c>
      <c r="AA17" s="470">
        <f>SUM(AA14:AA16)</f>
        <v>0</v>
      </c>
      <c r="AB17" s="470">
        <f>SUM(AB14:AB16)</f>
        <v>0</v>
      </c>
      <c r="AC17" s="471">
        <v>240061858</v>
      </c>
      <c r="AD17" s="291"/>
      <c r="AE17" s="291"/>
      <c r="AF17" s="291"/>
      <c r="AG17" s="291"/>
      <c r="AH17" s="291"/>
      <c r="AI17" s="291"/>
      <c r="AJ17" s="291"/>
      <c r="AK17" s="291"/>
      <c r="AL17" s="291"/>
      <c r="AM17" s="291"/>
      <c r="AN17" s="291"/>
      <c r="AO17" s="291"/>
      <c r="AP17" s="291"/>
      <c r="AQ17" s="470">
        <v>190607830</v>
      </c>
      <c r="AR17" s="291"/>
      <c r="AS17" s="291"/>
      <c r="AT17" s="291"/>
      <c r="AU17" s="291"/>
      <c r="AV17" s="291"/>
      <c r="AW17" s="291"/>
      <c r="AX17" s="291"/>
      <c r="AY17" s="291"/>
      <c r="AZ17" s="291"/>
      <c r="BA17" s="291"/>
      <c r="BB17" s="291"/>
      <c r="BC17" s="291"/>
      <c r="BD17" s="224"/>
    </row>
    <row r="18" spans="2:56" ht="122.1" customHeight="1">
      <c r="B18" s="1164" t="s">
        <v>371</v>
      </c>
      <c r="C18" s="1244">
        <v>41</v>
      </c>
      <c r="D18" s="1166" t="s">
        <v>372</v>
      </c>
      <c r="E18" s="1166">
        <v>4103</v>
      </c>
      <c r="F18" s="1166" t="s">
        <v>373</v>
      </c>
      <c r="G18" s="1246">
        <v>2024730010015</v>
      </c>
      <c r="H18" s="1246" t="s">
        <v>374</v>
      </c>
      <c r="I18" s="1246">
        <v>4103073</v>
      </c>
      <c r="J18" s="1246" t="s">
        <v>383</v>
      </c>
      <c r="K18" s="1246" t="s">
        <v>384</v>
      </c>
      <c r="L18" s="513" t="s">
        <v>377</v>
      </c>
      <c r="M18" s="150" t="s">
        <v>47</v>
      </c>
      <c r="N18" s="1166">
        <v>8</v>
      </c>
      <c r="O18" s="496">
        <v>100000000</v>
      </c>
      <c r="P18" s="497"/>
      <c r="Q18" s="498">
        <f t="shared" si="0"/>
        <v>100000000</v>
      </c>
      <c r="R18" s="470">
        <f t="shared" ref="R18:T20" si="1">SUM(R14:R17)</f>
        <v>0</v>
      </c>
      <c r="S18" s="470">
        <f t="shared" si="1"/>
        <v>0</v>
      </c>
      <c r="T18" s="470">
        <f t="shared" si="1"/>
        <v>0</v>
      </c>
      <c r="U18" s="470">
        <v>0</v>
      </c>
      <c r="V18" s="470">
        <v>0</v>
      </c>
      <c r="W18" s="470">
        <v>0</v>
      </c>
      <c r="X18" s="470">
        <v>0</v>
      </c>
      <c r="Y18" s="470">
        <f t="shared" ref="Y18:AB20" si="2">SUM(Y14:Y17)</f>
        <v>0</v>
      </c>
      <c r="Z18" s="470">
        <f t="shared" si="2"/>
        <v>0</v>
      </c>
      <c r="AA18" s="470">
        <f t="shared" si="2"/>
        <v>0</v>
      </c>
      <c r="AB18" s="470">
        <f t="shared" si="2"/>
        <v>0</v>
      </c>
      <c r="AC18" s="471">
        <v>110000000</v>
      </c>
      <c r="AD18" s="291"/>
      <c r="AE18" s="291"/>
      <c r="AF18" s="291"/>
      <c r="AG18" s="291"/>
      <c r="AH18" s="291"/>
      <c r="AI18" s="291"/>
      <c r="AJ18" s="291"/>
      <c r="AK18" s="291"/>
      <c r="AL18" s="291"/>
      <c r="AM18" s="291"/>
      <c r="AN18" s="291"/>
      <c r="AO18" s="291"/>
      <c r="AP18" s="291"/>
      <c r="AQ18" s="470">
        <v>100000000</v>
      </c>
      <c r="AR18" s="291"/>
      <c r="AS18" s="291"/>
      <c r="AT18" s="291"/>
      <c r="AU18" s="291"/>
      <c r="AV18" s="291"/>
      <c r="AW18" s="291"/>
      <c r="AX18" s="291"/>
      <c r="AY18" s="291"/>
      <c r="AZ18" s="291"/>
      <c r="BA18" s="291"/>
      <c r="BB18" s="291"/>
      <c r="BC18" s="291"/>
      <c r="BD18" s="224"/>
    </row>
    <row r="19" spans="2:56" ht="114">
      <c r="B19" s="1164"/>
      <c r="C19" s="1244"/>
      <c r="D19" s="1166"/>
      <c r="E19" s="1166"/>
      <c r="F19" s="1166"/>
      <c r="G19" s="1246"/>
      <c r="H19" s="1246"/>
      <c r="I19" s="1246"/>
      <c r="J19" s="1246"/>
      <c r="K19" s="1246"/>
      <c r="L19" s="513" t="s">
        <v>385</v>
      </c>
      <c r="M19" s="150" t="s">
        <v>55</v>
      </c>
      <c r="N19" s="1166"/>
      <c r="O19" s="285">
        <v>4500000</v>
      </c>
      <c r="P19" s="289"/>
      <c r="Q19" s="404">
        <f t="shared" si="0"/>
        <v>4500000</v>
      </c>
      <c r="R19" s="470">
        <f t="shared" si="1"/>
        <v>0</v>
      </c>
      <c r="S19" s="470">
        <f t="shared" si="1"/>
        <v>0</v>
      </c>
      <c r="T19" s="470">
        <f t="shared" si="1"/>
        <v>0</v>
      </c>
      <c r="U19" s="470">
        <v>0</v>
      </c>
      <c r="V19" s="470">
        <v>0</v>
      </c>
      <c r="W19" s="470">
        <v>0</v>
      </c>
      <c r="X19" s="470">
        <v>0</v>
      </c>
      <c r="Y19" s="470">
        <f t="shared" si="2"/>
        <v>0</v>
      </c>
      <c r="Z19" s="470">
        <f t="shared" si="2"/>
        <v>0</v>
      </c>
      <c r="AA19" s="470">
        <f t="shared" si="2"/>
        <v>0</v>
      </c>
      <c r="AB19" s="470">
        <f t="shared" si="2"/>
        <v>0</v>
      </c>
      <c r="AC19" s="470">
        <v>4500000</v>
      </c>
      <c r="AD19" s="470">
        <f t="shared" ref="AD19:BD24" si="3">SUM(AD14:AD18)</f>
        <v>0</v>
      </c>
      <c r="AE19" s="470">
        <f t="shared" si="3"/>
        <v>0</v>
      </c>
      <c r="AF19" s="470">
        <f t="shared" si="3"/>
        <v>0</v>
      </c>
      <c r="AG19" s="470">
        <f t="shared" si="3"/>
        <v>0</v>
      </c>
      <c r="AH19" s="470">
        <f t="shared" si="3"/>
        <v>0</v>
      </c>
      <c r="AI19" s="470">
        <f t="shared" si="3"/>
        <v>0</v>
      </c>
      <c r="AJ19" s="470">
        <f t="shared" si="3"/>
        <v>0</v>
      </c>
      <c r="AK19" s="470">
        <f t="shared" si="3"/>
        <v>0</v>
      </c>
      <c r="AL19" s="470">
        <f t="shared" si="3"/>
        <v>0</v>
      </c>
      <c r="AM19" s="470">
        <f t="shared" si="3"/>
        <v>0</v>
      </c>
      <c r="AN19" s="470">
        <f t="shared" si="3"/>
        <v>0</v>
      </c>
      <c r="AO19" s="470">
        <f t="shared" si="3"/>
        <v>0</v>
      </c>
      <c r="AP19" s="470">
        <f t="shared" si="3"/>
        <v>0</v>
      </c>
      <c r="AQ19" s="470">
        <v>4495730</v>
      </c>
      <c r="AR19" s="470">
        <f t="shared" si="3"/>
        <v>0</v>
      </c>
      <c r="AS19" s="470">
        <f t="shared" si="3"/>
        <v>0</v>
      </c>
      <c r="AT19" s="470">
        <f t="shared" si="3"/>
        <v>0</v>
      </c>
      <c r="AU19" s="470">
        <f t="shared" si="3"/>
        <v>0</v>
      </c>
      <c r="AV19" s="470">
        <f t="shared" si="3"/>
        <v>0</v>
      </c>
      <c r="AW19" s="470">
        <f t="shared" si="3"/>
        <v>0</v>
      </c>
      <c r="AX19" s="470">
        <f t="shared" si="3"/>
        <v>0</v>
      </c>
      <c r="AY19" s="470">
        <f t="shared" si="3"/>
        <v>0</v>
      </c>
      <c r="AZ19" s="470">
        <f t="shared" si="3"/>
        <v>0</v>
      </c>
      <c r="BA19" s="470">
        <f t="shared" si="3"/>
        <v>0</v>
      </c>
      <c r="BB19" s="470">
        <f t="shared" si="3"/>
        <v>0</v>
      </c>
      <c r="BC19" s="470">
        <f t="shared" si="3"/>
        <v>0</v>
      </c>
      <c r="BD19" s="507">
        <f t="shared" si="3"/>
        <v>0</v>
      </c>
    </row>
    <row r="20" spans="2:56" ht="99.75">
      <c r="B20" s="514" t="s">
        <v>371</v>
      </c>
      <c r="C20" s="169">
        <v>41</v>
      </c>
      <c r="D20" s="149" t="s">
        <v>372</v>
      </c>
      <c r="E20" s="149">
        <v>4103</v>
      </c>
      <c r="F20" s="149" t="s">
        <v>373</v>
      </c>
      <c r="G20" s="150">
        <v>2024730010015</v>
      </c>
      <c r="H20" s="150" t="s">
        <v>374</v>
      </c>
      <c r="I20" s="150">
        <v>4103052</v>
      </c>
      <c r="J20" s="150" t="s">
        <v>386</v>
      </c>
      <c r="K20" s="150" t="s">
        <v>387</v>
      </c>
      <c r="L20" s="513" t="s">
        <v>377</v>
      </c>
      <c r="M20" s="150" t="s">
        <v>47</v>
      </c>
      <c r="N20" s="149">
        <v>100</v>
      </c>
      <c r="O20" s="496">
        <v>80000000</v>
      </c>
      <c r="P20" s="497"/>
      <c r="Q20" s="498">
        <f t="shared" si="0"/>
        <v>80000000</v>
      </c>
      <c r="R20" s="470">
        <f t="shared" si="1"/>
        <v>0</v>
      </c>
      <c r="S20" s="470">
        <f t="shared" si="1"/>
        <v>0</v>
      </c>
      <c r="T20" s="470">
        <f t="shared" si="1"/>
        <v>0</v>
      </c>
      <c r="U20" s="470">
        <v>0</v>
      </c>
      <c r="V20" s="470">
        <v>0</v>
      </c>
      <c r="W20" s="470">
        <v>0</v>
      </c>
      <c r="X20" s="470">
        <v>0</v>
      </c>
      <c r="Y20" s="470">
        <f t="shared" si="2"/>
        <v>0</v>
      </c>
      <c r="Z20" s="470">
        <f t="shared" si="2"/>
        <v>0</v>
      </c>
      <c r="AA20" s="470">
        <f t="shared" si="2"/>
        <v>0</v>
      </c>
      <c r="AB20" s="470">
        <f t="shared" si="2"/>
        <v>0</v>
      </c>
      <c r="AC20" s="471">
        <v>119000000</v>
      </c>
      <c r="AD20" s="470">
        <f t="shared" si="3"/>
        <v>0</v>
      </c>
      <c r="AE20" s="470">
        <f t="shared" si="3"/>
        <v>0</v>
      </c>
      <c r="AF20" s="470">
        <f t="shared" si="3"/>
        <v>0</v>
      </c>
      <c r="AG20" s="470">
        <f t="shared" si="3"/>
        <v>0</v>
      </c>
      <c r="AH20" s="470">
        <f t="shared" si="3"/>
        <v>0</v>
      </c>
      <c r="AI20" s="470">
        <f t="shared" si="3"/>
        <v>0</v>
      </c>
      <c r="AJ20" s="470">
        <f t="shared" si="3"/>
        <v>0</v>
      </c>
      <c r="AK20" s="470">
        <f t="shared" si="3"/>
        <v>0</v>
      </c>
      <c r="AL20" s="470">
        <f t="shared" si="3"/>
        <v>0</v>
      </c>
      <c r="AM20" s="470">
        <f t="shared" si="3"/>
        <v>0</v>
      </c>
      <c r="AN20" s="470">
        <f t="shared" si="3"/>
        <v>0</v>
      </c>
      <c r="AO20" s="470">
        <f t="shared" si="3"/>
        <v>0</v>
      </c>
      <c r="AP20" s="470">
        <f t="shared" si="3"/>
        <v>0</v>
      </c>
      <c r="AQ20" s="470">
        <v>80000000</v>
      </c>
      <c r="AR20" s="470">
        <f t="shared" si="3"/>
        <v>0</v>
      </c>
      <c r="AS20" s="470">
        <f t="shared" si="3"/>
        <v>0</v>
      </c>
      <c r="AT20" s="470">
        <f t="shared" si="3"/>
        <v>0</v>
      </c>
      <c r="AU20" s="470">
        <f t="shared" si="3"/>
        <v>0</v>
      </c>
      <c r="AV20" s="470">
        <f t="shared" si="3"/>
        <v>0</v>
      </c>
      <c r="AW20" s="470">
        <f t="shared" si="3"/>
        <v>0</v>
      </c>
      <c r="AX20" s="470">
        <f t="shared" si="3"/>
        <v>0</v>
      </c>
      <c r="AY20" s="470">
        <f t="shared" si="3"/>
        <v>0</v>
      </c>
      <c r="AZ20" s="470">
        <f t="shared" si="3"/>
        <v>0</v>
      </c>
      <c r="BA20" s="470">
        <f t="shared" si="3"/>
        <v>0</v>
      </c>
      <c r="BB20" s="470">
        <f t="shared" si="3"/>
        <v>0</v>
      </c>
      <c r="BC20" s="470">
        <f t="shared" si="3"/>
        <v>0</v>
      </c>
      <c r="BD20" s="507">
        <f t="shared" si="3"/>
        <v>0</v>
      </c>
    </row>
    <row r="21" spans="2:56" ht="85.5">
      <c r="B21" s="514" t="s">
        <v>388</v>
      </c>
      <c r="C21" s="169">
        <v>45</v>
      </c>
      <c r="D21" s="149" t="s">
        <v>389</v>
      </c>
      <c r="E21" s="149">
        <v>4501</v>
      </c>
      <c r="F21" s="149" t="s">
        <v>390</v>
      </c>
      <c r="G21" s="150">
        <v>2024730010016</v>
      </c>
      <c r="H21" s="150" t="s">
        <v>391</v>
      </c>
      <c r="I21" s="150">
        <v>4501050</v>
      </c>
      <c r="J21" s="150" t="s">
        <v>392</v>
      </c>
      <c r="K21" s="150" t="s">
        <v>393</v>
      </c>
      <c r="L21" s="513" t="s">
        <v>377</v>
      </c>
      <c r="M21" s="150" t="s">
        <v>47</v>
      </c>
      <c r="N21" s="149">
        <v>200</v>
      </c>
      <c r="O21" s="496">
        <v>290000000</v>
      </c>
      <c r="P21" s="289"/>
      <c r="Q21" s="498">
        <f t="shared" si="0"/>
        <v>290000000</v>
      </c>
      <c r="R21" s="472">
        <f t="shared" ref="R21:T24" si="4">SUM(R16:R20)</f>
        <v>0</v>
      </c>
      <c r="S21" s="472">
        <f t="shared" si="4"/>
        <v>0</v>
      </c>
      <c r="T21" s="472">
        <f t="shared" si="4"/>
        <v>0</v>
      </c>
      <c r="U21" s="472">
        <v>0</v>
      </c>
      <c r="V21" s="472">
        <v>0</v>
      </c>
      <c r="W21" s="472">
        <v>0</v>
      </c>
      <c r="X21" s="472">
        <v>0</v>
      </c>
      <c r="Y21" s="472">
        <f t="shared" ref="Y21:AB24" si="5">SUM(Y16:Y20)</f>
        <v>0</v>
      </c>
      <c r="Z21" s="472">
        <f t="shared" si="5"/>
        <v>0</v>
      </c>
      <c r="AA21" s="472">
        <f t="shared" si="5"/>
        <v>0</v>
      </c>
      <c r="AB21" s="472">
        <f t="shared" si="5"/>
        <v>0</v>
      </c>
      <c r="AC21" s="473">
        <v>290000000</v>
      </c>
      <c r="AD21" s="470">
        <f t="shared" si="3"/>
        <v>0</v>
      </c>
      <c r="AE21" s="470">
        <f t="shared" si="3"/>
        <v>0</v>
      </c>
      <c r="AF21" s="470">
        <f t="shared" si="3"/>
        <v>0</v>
      </c>
      <c r="AG21" s="470">
        <f t="shared" si="3"/>
        <v>0</v>
      </c>
      <c r="AH21" s="470">
        <f t="shared" si="3"/>
        <v>0</v>
      </c>
      <c r="AI21" s="470">
        <f t="shared" si="3"/>
        <v>0</v>
      </c>
      <c r="AJ21" s="470">
        <f t="shared" si="3"/>
        <v>0</v>
      </c>
      <c r="AK21" s="470">
        <f t="shared" si="3"/>
        <v>0</v>
      </c>
      <c r="AL21" s="470">
        <f t="shared" si="3"/>
        <v>0</v>
      </c>
      <c r="AM21" s="470">
        <f t="shared" si="3"/>
        <v>0</v>
      </c>
      <c r="AN21" s="470">
        <f t="shared" si="3"/>
        <v>0</v>
      </c>
      <c r="AO21" s="470">
        <f t="shared" si="3"/>
        <v>0</v>
      </c>
      <c r="AP21" s="470">
        <f t="shared" si="3"/>
        <v>0</v>
      </c>
      <c r="AQ21" s="470">
        <v>278900000</v>
      </c>
      <c r="AR21" s="470">
        <f t="shared" si="3"/>
        <v>0</v>
      </c>
      <c r="AS21" s="470">
        <f t="shared" si="3"/>
        <v>0</v>
      </c>
      <c r="AT21" s="470">
        <f t="shared" si="3"/>
        <v>0</v>
      </c>
      <c r="AU21" s="470">
        <f t="shared" si="3"/>
        <v>0</v>
      </c>
      <c r="AV21" s="470">
        <f t="shared" si="3"/>
        <v>0</v>
      </c>
      <c r="AW21" s="470">
        <f t="shared" si="3"/>
        <v>0</v>
      </c>
      <c r="AX21" s="470">
        <f t="shared" si="3"/>
        <v>0</v>
      </c>
      <c r="AY21" s="470">
        <f t="shared" si="3"/>
        <v>0</v>
      </c>
      <c r="AZ21" s="470">
        <f t="shared" si="3"/>
        <v>0</v>
      </c>
      <c r="BA21" s="470">
        <f t="shared" si="3"/>
        <v>0</v>
      </c>
      <c r="BB21" s="470">
        <f t="shared" si="3"/>
        <v>0</v>
      </c>
      <c r="BC21" s="470">
        <f t="shared" si="3"/>
        <v>0</v>
      </c>
      <c r="BD21" s="507">
        <f t="shared" si="3"/>
        <v>0</v>
      </c>
    </row>
    <row r="22" spans="2:56" ht="114">
      <c r="B22" s="514" t="s">
        <v>371</v>
      </c>
      <c r="C22" s="169">
        <v>41</v>
      </c>
      <c r="D22" s="149" t="s">
        <v>372</v>
      </c>
      <c r="E22" s="149">
        <v>4103</v>
      </c>
      <c r="F22" s="149" t="s">
        <v>373</v>
      </c>
      <c r="G22" s="150">
        <v>2024730010018</v>
      </c>
      <c r="H22" s="150" t="s">
        <v>394</v>
      </c>
      <c r="I22" s="150">
        <v>4103005</v>
      </c>
      <c r="J22" s="150" t="s">
        <v>375</v>
      </c>
      <c r="K22" s="150" t="s">
        <v>395</v>
      </c>
      <c r="L22" s="513" t="s">
        <v>377</v>
      </c>
      <c r="M22" s="150" t="s">
        <v>47</v>
      </c>
      <c r="N22" s="149">
        <v>55</v>
      </c>
      <c r="O22" s="496">
        <v>30000000</v>
      </c>
      <c r="P22" s="497"/>
      <c r="Q22" s="498">
        <v>30000000</v>
      </c>
      <c r="R22" s="470">
        <f t="shared" si="4"/>
        <v>0</v>
      </c>
      <c r="S22" s="470">
        <f t="shared" si="4"/>
        <v>0</v>
      </c>
      <c r="T22" s="470">
        <f t="shared" si="4"/>
        <v>0</v>
      </c>
      <c r="U22" s="470">
        <v>0</v>
      </c>
      <c r="V22" s="470">
        <v>0</v>
      </c>
      <c r="W22" s="470">
        <v>0</v>
      </c>
      <c r="X22" s="470">
        <v>0</v>
      </c>
      <c r="Y22" s="470">
        <f t="shared" si="5"/>
        <v>0</v>
      </c>
      <c r="Z22" s="470">
        <f t="shared" si="5"/>
        <v>0</v>
      </c>
      <c r="AA22" s="470">
        <f t="shared" si="5"/>
        <v>0</v>
      </c>
      <c r="AB22" s="470">
        <f t="shared" si="5"/>
        <v>0</v>
      </c>
      <c r="AC22" s="470">
        <v>18712500</v>
      </c>
      <c r="AD22" s="470">
        <f t="shared" si="3"/>
        <v>0</v>
      </c>
      <c r="AE22" s="470">
        <f t="shared" si="3"/>
        <v>0</v>
      </c>
      <c r="AF22" s="470">
        <f t="shared" si="3"/>
        <v>0</v>
      </c>
      <c r="AG22" s="470">
        <f t="shared" si="3"/>
        <v>0</v>
      </c>
      <c r="AH22" s="470">
        <f t="shared" si="3"/>
        <v>0</v>
      </c>
      <c r="AI22" s="470">
        <f t="shared" si="3"/>
        <v>0</v>
      </c>
      <c r="AJ22" s="470">
        <f t="shared" si="3"/>
        <v>0</v>
      </c>
      <c r="AK22" s="470">
        <f t="shared" si="3"/>
        <v>0</v>
      </c>
      <c r="AL22" s="470">
        <f t="shared" si="3"/>
        <v>0</v>
      </c>
      <c r="AM22" s="470">
        <f t="shared" si="3"/>
        <v>0</v>
      </c>
      <c r="AN22" s="470">
        <f t="shared" si="3"/>
        <v>0</v>
      </c>
      <c r="AO22" s="470">
        <f t="shared" si="3"/>
        <v>0</v>
      </c>
      <c r="AP22" s="470">
        <f t="shared" si="3"/>
        <v>0</v>
      </c>
      <c r="AQ22" s="470">
        <v>18712500</v>
      </c>
      <c r="AR22" s="470">
        <f t="shared" si="3"/>
        <v>0</v>
      </c>
      <c r="AS22" s="470">
        <f t="shared" si="3"/>
        <v>0</v>
      </c>
      <c r="AT22" s="470">
        <f t="shared" si="3"/>
        <v>0</v>
      </c>
      <c r="AU22" s="470">
        <f t="shared" si="3"/>
        <v>0</v>
      </c>
      <c r="AV22" s="470">
        <f t="shared" si="3"/>
        <v>0</v>
      </c>
      <c r="AW22" s="470">
        <f t="shared" si="3"/>
        <v>0</v>
      </c>
      <c r="AX22" s="470">
        <f t="shared" si="3"/>
        <v>0</v>
      </c>
      <c r="AY22" s="470">
        <f t="shared" si="3"/>
        <v>0</v>
      </c>
      <c r="AZ22" s="470">
        <f t="shared" si="3"/>
        <v>0</v>
      </c>
      <c r="BA22" s="470">
        <f t="shared" si="3"/>
        <v>0</v>
      </c>
      <c r="BB22" s="470">
        <f t="shared" si="3"/>
        <v>0</v>
      </c>
      <c r="BC22" s="470">
        <f t="shared" si="3"/>
        <v>0</v>
      </c>
      <c r="BD22" s="507">
        <f t="shared" si="3"/>
        <v>0</v>
      </c>
    </row>
    <row r="23" spans="2:56" ht="99.75">
      <c r="B23" s="514" t="s">
        <v>371</v>
      </c>
      <c r="C23" s="169">
        <v>41</v>
      </c>
      <c r="D23" s="149" t="s">
        <v>372</v>
      </c>
      <c r="E23" s="149">
        <v>4103</v>
      </c>
      <c r="F23" s="149" t="s">
        <v>373</v>
      </c>
      <c r="G23" s="150">
        <v>2024730010018</v>
      </c>
      <c r="H23" s="150" t="s">
        <v>394</v>
      </c>
      <c r="I23" s="150">
        <v>4103067</v>
      </c>
      <c r="J23" s="150" t="s">
        <v>396</v>
      </c>
      <c r="K23" s="150" t="s">
        <v>397</v>
      </c>
      <c r="L23" s="513" t="s">
        <v>377</v>
      </c>
      <c r="M23" s="150" t="s">
        <v>47</v>
      </c>
      <c r="N23" s="149">
        <v>2</v>
      </c>
      <c r="O23" s="285">
        <v>72999999</v>
      </c>
      <c r="P23" s="289"/>
      <c r="Q23" s="404">
        <f t="shared" si="0"/>
        <v>72999999</v>
      </c>
      <c r="R23" s="470">
        <f t="shared" si="4"/>
        <v>0</v>
      </c>
      <c r="S23" s="470">
        <f t="shared" si="4"/>
        <v>0</v>
      </c>
      <c r="T23" s="470">
        <f t="shared" si="4"/>
        <v>0</v>
      </c>
      <c r="U23" s="470">
        <v>0</v>
      </c>
      <c r="V23" s="470">
        <v>0</v>
      </c>
      <c r="W23" s="470">
        <v>0</v>
      </c>
      <c r="X23" s="470">
        <v>0</v>
      </c>
      <c r="Y23" s="470">
        <f t="shared" si="5"/>
        <v>0</v>
      </c>
      <c r="Z23" s="470">
        <f t="shared" si="5"/>
        <v>0</v>
      </c>
      <c r="AA23" s="470">
        <f t="shared" si="5"/>
        <v>0</v>
      </c>
      <c r="AB23" s="470">
        <f t="shared" si="5"/>
        <v>0</v>
      </c>
      <c r="AC23" s="470">
        <v>72812499</v>
      </c>
      <c r="AD23" s="470">
        <f t="shared" si="3"/>
        <v>0</v>
      </c>
      <c r="AE23" s="470">
        <f t="shared" si="3"/>
        <v>0</v>
      </c>
      <c r="AF23" s="470">
        <f t="shared" si="3"/>
        <v>0</v>
      </c>
      <c r="AG23" s="470">
        <f t="shared" si="3"/>
        <v>0</v>
      </c>
      <c r="AH23" s="470">
        <f t="shared" si="3"/>
        <v>0</v>
      </c>
      <c r="AI23" s="470">
        <f t="shared" si="3"/>
        <v>0</v>
      </c>
      <c r="AJ23" s="470">
        <f t="shared" si="3"/>
        <v>0</v>
      </c>
      <c r="AK23" s="470">
        <f t="shared" si="3"/>
        <v>0</v>
      </c>
      <c r="AL23" s="470">
        <f t="shared" si="3"/>
        <v>0</v>
      </c>
      <c r="AM23" s="470">
        <f t="shared" si="3"/>
        <v>0</v>
      </c>
      <c r="AN23" s="470">
        <f t="shared" si="3"/>
        <v>0</v>
      </c>
      <c r="AO23" s="470">
        <f t="shared" si="3"/>
        <v>0</v>
      </c>
      <c r="AP23" s="470">
        <f t="shared" si="3"/>
        <v>0</v>
      </c>
      <c r="AQ23" s="470">
        <v>70312500</v>
      </c>
      <c r="AR23" s="470">
        <f t="shared" si="3"/>
        <v>0</v>
      </c>
      <c r="AS23" s="470">
        <f t="shared" si="3"/>
        <v>0</v>
      </c>
      <c r="AT23" s="470">
        <f t="shared" si="3"/>
        <v>0</v>
      </c>
      <c r="AU23" s="470">
        <f t="shared" si="3"/>
        <v>0</v>
      </c>
      <c r="AV23" s="470">
        <f t="shared" si="3"/>
        <v>0</v>
      </c>
      <c r="AW23" s="470">
        <f t="shared" si="3"/>
        <v>0</v>
      </c>
      <c r="AX23" s="470">
        <f t="shared" si="3"/>
        <v>0</v>
      </c>
      <c r="AY23" s="470">
        <f t="shared" si="3"/>
        <v>0</v>
      </c>
      <c r="AZ23" s="470">
        <f t="shared" si="3"/>
        <v>0</v>
      </c>
      <c r="BA23" s="470">
        <f t="shared" si="3"/>
        <v>0</v>
      </c>
      <c r="BB23" s="470">
        <f t="shared" si="3"/>
        <v>0</v>
      </c>
      <c r="BC23" s="470">
        <f t="shared" si="3"/>
        <v>0</v>
      </c>
      <c r="BD23" s="507">
        <f t="shared" si="3"/>
        <v>0</v>
      </c>
    </row>
    <row r="24" spans="2:56" ht="99.75">
      <c r="B24" s="514" t="s">
        <v>388</v>
      </c>
      <c r="C24" s="169">
        <v>45</v>
      </c>
      <c r="D24" s="149" t="s">
        <v>389</v>
      </c>
      <c r="E24" s="149">
        <v>4501</v>
      </c>
      <c r="F24" s="149" t="s">
        <v>390</v>
      </c>
      <c r="G24" s="150">
        <v>2024730010017</v>
      </c>
      <c r="H24" s="150" t="s">
        <v>398</v>
      </c>
      <c r="I24" s="150">
        <v>4501050</v>
      </c>
      <c r="J24" s="150" t="s">
        <v>392</v>
      </c>
      <c r="K24" s="150" t="s">
        <v>399</v>
      </c>
      <c r="L24" s="513" t="s">
        <v>377</v>
      </c>
      <c r="M24" s="150" t="s">
        <v>47</v>
      </c>
      <c r="N24" s="149">
        <v>100</v>
      </c>
      <c r="O24" s="496">
        <v>143000000</v>
      </c>
      <c r="P24" s="289"/>
      <c r="Q24" s="498">
        <f t="shared" si="0"/>
        <v>143000000</v>
      </c>
      <c r="R24" s="470">
        <f t="shared" si="4"/>
        <v>0</v>
      </c>
      <c r="S24" s="470">
        <f t="shared" si="4"/>
        <v>0</v>
      </c>
      <c r="T24" s="470">
        <f t="shared" si="4"/>
        <v>0</v>
      </c>
      <c r="U24" s="470">
        <v>0</v>
      </c>
      <c r="V24" s="470">
        <v>0</v>
      </c>
      <c r="W24" s="470">
        <v>0</v>
      </c>
      <c r="X24" s="470">
        <v>0</v>
      </c>
      <c r="Y24" s="470">
        <f t="shared" si="5"/>
        <v>0</v>
      </c>
      <c r="Z24" s="470">
        <f t="shared" si="5"/>
        <v>0</v>
      </c>
      <c r="AA24" s="470">
        <f t="shared" si="5"/>
        <v>0</v>
      </c>
      <c r="AB24" s="470">
        <f t="shared" si="5"/>
        <v>0</v>
      </c>
      <c r="AC24" s="473">
        <v>143000000</v>
      </c>
      <c r="AD24" s="470">
        <f t="shared" si="3"/>
        <v>0</v>
      </c>
      <c r="AE24" s="470">
        <f t="shared" si="3"/>
        <v>0</v>
      </c>
      <c r="AF24" s="470">
        <f t="shared" si="3"/>
        <v>0</v>
      </c>
      <c r="AG24" s="470">
        <f t="shared" si="3"/>
        <v>0</v>
      </c>
      <c r="AH24" s="470">
        <f t="shared" si="3"/>
        <v>0</v>
      </c>
      <c r="AI24" s="470">
        <f t="shared" si="3"/>
        <v>0</v>
      </c>
      <c r="AJ24" s="470">
        <f t="shared" si="3"/>
        <v>0</v>
      </c>
      <c r="AK24" s="470">
        <f t="shared" si="3"/>
        <v>0</v>
      </c>
      <c r="AL24" s="470">
        <f t="shared" si="3"/>
        <v>0</v>
      </c>
      <c r="AM24" s="470">
        <f t="shared" si="3"/>
        <v>0</v>
      </c>
      <c r="AN24" s="470">
        <f t="shared" si="3"/>
        <v>0</v>
      </c>
      <c r="AO24" s="470">
        <f t="shared" si="3"/>
        <v>0</v>
      </c>
      <c r="AP24" s="470">
        <f t="shared" si="3"/>
        <v>0</v>
      </c>
      <c r="AQ24" s="470">
        <v>143000000</v>
      </c>
      <c r="AR24" s="470">
        <f t="shared" si="3"/>
        <v>0</v>
      </c>
      <c r="AS24" s="470">
        <f t="shared" si="3"/>
        <v>0</v>
      </c>
      <c r="AT24" s="470">
        <f t="shared" si="3"/>
        <v>0</v>
      </c>
      <c r="AU24" s="470">
        <f t="shared" si="3"/>
        <v>0</v>
      </c>
      <c r="AV24" s="470">
        <f t="shared" si="3"/>
        <v>0</v>
      </c>
      <c r="AW24" s="470">
        <f t="shared" si="3"/>
        <v>0</v>
      </c>
      <c r="AX24" s="470">
        <f t="shared" si="3"/>
        <v>0</v>
      </c>
      <c r="AY24" s="470">
        <f t="shared" si="3"/>
        <v>0</v>
      </c>
      <c r="AZ24" s="470">
        <f t="shared" si="3"/>
        <v>0</v>
      </c>
      <c r="BA24" s="470">
        <f t="shared" si="3"/>
        <v>0</v>
      </c>
      <c r="BB24" s="470">
        <f t="shared" si="3"/>
        <v>0</v>
      </c>
      <c r="BC24" s="470">
        <f t="shared" si="3"/>
        <v>0</v>
      </c>
      <c r="BD24" s="507">
        <f t="shared" si="3"/>
        <v>0</v>
      </c>
    </row>
    <row r="25" spans="2:56">
      <c r="B25" s="474"/>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24"/>
    </row>
    <row r="26" spans="2:56" ht="128.25">
      <c r="B26" s="383" t="s">
        <v>371</v>
      </c>
      <c r="C26" s="169">
        <v>41</v>
      </c>
      <c r="D26" s="289" t="s">
        <v>372</v>
      </c>
      <c r="E26" s="149">
        <v>4102</v>
      </c>
      <c r="F26" s="289" t="s">
        <v>400</v>
      </c>
      <c r="G26" s="150">
        <v>2024730010021</v>
      </c>
      <c r="H26" s="150" t="s">
        <v>401</v>
      </c>
      <c r="I26" s="150">
        <v>4102052</v>
      </c>
      <c r="J26" s="475" t="s">
        <v>402</v>
      </c>
      <c r="K26" s="475" t="s">
        <v>402</v>
      </c>
      <c r="L26" s="150">
        <v>211320202009</v>
      </c>
      <c r="M26" s="150" t="s">
        <v>47</v>
      </c>
      <c r="N26" s="149">
        <v>200</v>
      </c>
      <c r="O26" s="285">
        <v>171100000</v>
      </c>
      <c r="P26" s="291"/>
      <c r="Q26" s="404">
        <v>171100000</v>
      </c>
      <c r="R26" s="289"/>
      <c r="S26" s="289"/>
      <c r="T26" s="289"/>
      <c r="U26" s="289"/>
      <c r="V26" s="294"/>
      <c r="W26" s="289"/>
      <c r="X26" s="289"/>
      <c r="Y26" s="289"/>
      <c r="Z26" s="289"/>
      <c r="AA26" s="289"/>
      <c r="AB26" s="289"/>
      <c r="AC26" s="472">
        <v>166100000</v>
      </c>
      <c r="AD26" s="476"/>
      <c r="AE26" s="404">
        <v>166100000</v>
      </c>
      <c r="AF26" s="291"/>
      <c r="AG26" s="291"/>
      <c r="AH26" s="291"/>
      <c r="AI26" s="291"/>
      <c r="AJ26" s="291"/>
      <c r="AK26" s="291"/>
      <c r="AL26" s="291"/>
      <c r="AM26" s="291"/>
      <c r="AN26" s="291"/>
      <c r="AO26" s="291"/>
      <c r="AP26" s="291"/>
      <c r="AQ26" s="472">
        <v>79500000</v>
      </c>
      <c r="AR26" s="476"/>
      <c r="AS26" s="404">
        <v>79500000</v>
      </c>
      <c r="AT26" s="291"/>
      <c r="AU26" s="291"/>
      <c r="AV26" s="291"/>
      <c r="AW26" s="291"/>
      <c r="AX26" s="291"/>
      <c r="AY26" s="291"/>
      <c r="AZ26" s="291"/>
      <c r="BA26" s="291"/>
      <c r="BB26" s="291"/>
      <c r="BC26" s="291"/>
      <c r="BD26" s="224"/>
    </row>
    <row r="27" spans="2:56" ht="156.75">
      <c r="B27" s="383" t="s">
        <v>371</v>
      </c>
      <c r="C27" s="169">
        <v>41</v>
      </c>
      <c r="D27" s="289" t="s">
        <v>372</v>
      </c>
      <c r="E27" s="149">
        <v>4102</v>
      </c>
      <c r="F27" s="289" t="s">
        <v>400</v>
      </c>
      <c r="G27" s="150">
        <v>2024730010021</v>
      </c>
      <c r="H27" s="150" t="s">
        <v>401</v>
      </c>
      <c r="I27" s="150">
        <v>4102046</v>
      </c>
      <c r="J27" s="475" t="s">
        <v>403</v>
      </c>
      <c r="K27" s="475" t="s">
        <v>403</v>
      </c>
      <c r="L27" s="150">
        <v>211320202009</v>
      </c>
      <c r="M27" s="150" t="s">
        <v>47</v>
      </c>
      <c r="N27" s="149">
        <v>1</v>
      </c>
      <c r="O27" s="285">
        <v>747358333</v>
      </c>
      <c r="P27" s="291"/>
      <c r="Q27" s="404">
        <v>747358333</v>
      </c>
      <c r="R27" s="289"/>
      <c r="S27" s="289"/>
      <c r="T27" s="289"/>
      <c r="U27" s="289"/>
      <c r="V27" s="294"/>
      <c r="W27" s="289"/>
      <c r="X27" s="289"/>
      <c r="Y27" s="289"/>
      <c r="Z27" s="289"/>
      <c r="AA27" s="289"/>
      <c r="AB27" s="289"/>
      <c r="AC27" s="472">
        <v>736443850</v>
      </c>
      <c r="AD27" s="476"/>
      <c r="AE27" s="404">
        <v>736443850</v>
      </c>
      <c r="AF27" s="291"/>
      <c r="AG27" s="291"/>
      <c r="AH27" s="291"/>
      <c r="AI27" s="291"/>
      <c r="AJ27" s="291"/>
      <c r="AK27" s="291"/>
      <c r="AL27" s="291"/>
      <c r="AM27" s="291"/>
      <c r="AN27" s="291"/>
      <c r="AO27" s="291"/>
      <c r="AP27" s="291"/>
      <c r="AQ27" s="472">
        <v>673163101</v>
      </c>
      <c r="AR27" s="476"/>
      <c r="AS27" s="404">
        <v>673163101</v>
      </c>
      <c r="AT27" s="291"/>
      <c r="AU27" s="291"/>
      <c r="AV27" s="291"/>
      <c r="AW27" s="291"/>
      <c r="AX27" s="291"/>
      <c r="AY27" s="291"/>
      <c r="AZ27" s="291"/>
      <c r="BA27" s="291"/>
      <c r="BB27" s="291"/>
      <c r="BC27" s="291"/>
      <c r="BD27" s="224"/>
    </row>
    <row r="28" spans="2:56" ht="114">
      <c r="B28" s="383" t="s">
        <v>371</v>
      </c>
      <c r="C28" s="169">
        <v>41</v>
      </c>
      <c r="D28" s="289" t="s">
        <v>372</v>
      </c>
      <c r="E28" s="149">
        <v>4102</v>
      </c>
      <c r="F28" s="289" t="s">
        <v>400</v>
      </c>
      <c r="G28" s="150">
        <v>2024730010059</v>
      </c>
      <c r="H28" s="150" t="s">
        <v>404</v>
      </c>
      <c r="I28" s="150">
        <v>4102046</v>
      </c>
      <c r="J28" s="475" t="s">
        <v>405</v>
      </c>
      <c r="K28" s="475" t="s">
        <v>405</v>
      </c>
      <c r="L28" s="150">
        <v>211320202009</v>
      </c>
      <c r="M28" s="150" t="s">
        <v>47</v>
      </c>
      <c r="N28" s="149">
        <v>1</v>
      </c>
      <c r="O28" s="285">
        <v>644136171</v>
      </c>
      <c r="P28" s="291"/>
      <c r="Q28" s="404">
        <v>644136171</v>
      </c>
      <c r="R28" s="289"/>
      <c r="S28" s="289"/>
      <c r="T28" s="289"/>
      <c r="U28" s="289"/>
      <c r="V28" s="294"/>
      <c r="W28" s="289"/>
      <c r="X28" s="289"/>
      <c r="Y28" s="289"/>
      <c r="Z28" s="289"/>
      <c r="AA28" s="289"/>
      <c r="AB28" s="289"/>
      <c r="AC28" s="479">
        <v>644136171</v>
      </c>
      <c r="AD28" s="476"/>
      <c r="AE28" s="500">
        <v>644136171</v>
      </c>
      <c r="AF28" s="291"/>
      <c r="AG28" s="291"/>
      <c r="AH28" s="291"/>
      <c r="AI28" s="291"/>
      <c r="AJ28" s="291"/>
      <c r="AK28" s="291"/>
      <c r="AL28" s="291"/>
      <c r="AM28" s="291"/>
      <c r="AN28" s="480"/>
      <c r="AO28" s="291"/>
      <c r="AP28" s="291"/>
      <c r="AQ28" s="479">
        <v>490703170</v>
      </c>
      <c r="AR28" s="291"/>
      <c r="AS28" s="500">
        <v>490703170</v>
      </c>
      <c r="AT28" s="291"/>
      <c r="AU28" s="291"/>
      <c r="AV28" s="291"/>
      <c r="AW28" s="291"/>
      <c r="AX28" s="291"/>
      <c r="AY28" s="291"/>
      <c r="AZ28" s="291"/>
      <c r="BA28" s="291"/>
      <c r="BB28" s="291"/>
      <c r="BC28" s="291"/>
      <c r="BD28" s="224"/>
    </row>
    <row r="29" spans="2:56" ht="185.25">
      <c r="B29" s="383" t="s">
        <v>371</v>
      </c>
      <c r="C29" s="169">
        <v>41</v>
      </c>
      <c r="D29" s="289" t="s">
        <v>372</v>
      </c>
      <c r="E29" s="149">
        <v>4102</v>
      </c>
      <c r="F29" s="289" t="s">
        <v>400</v>
      </c>
      <c r="G29" s="150">
        <v>2024730010059</v>
      </c>
      <c r="H29" s="150" t="s">
        <v>404</v>
      </c>
      <c r="I29" s="150">
        <v>4102052</v>
      </c>
      <c r="J29" s="475" t="s">
        <v>406</v>
      </c>
      <c r="K29" s="475" t="s">
        <v>406</v>
      </c>
      <c r="L29" s="150" t="s">
        <v>407</v>
      </c>
      <c r="M29" s="150" t="s">
        <v>408</v>
      </c>
      <c r="N29" s="149">
        <v>164</v>
      </c>
      <c r="O29" s="285">
        <v>1610617778</v>
      </c>
      <c r="P29" s="291"/>
      <c r="Q29" s="404">
        <v>1610617778</v>
      </c>
      <c r="R29" s="289"/>
      <c r="S29" s="289"/>
      <c r="T29" s="289"/>
      <c r="U29" s="289"/>
      <c r="V29" s="294"/>
      <c r="W29" s="289"/>
      <c r="X29" s="289"/>
      <c r="Y29" s="289"/>
      <c r="Z29" s="289"/>
      <c r="AA29" s="289"/>
      <c r="AB29" s="289"/>
      <c r="AC29" s="479">
        <v>1610617778</v>
      </c>
      <c r="AD29" s="476"/>
      <c r="AE29" s="500">
        <v>1610617778</v>
      </c>
      <c r="AF29" s="291"/>
      <c r="AG29" s="291"/>
      <c r="AH29" s="291"/>
      <c r="AI29" s="291"/>
      <c r="AJ29" s="291"/>
      <c r="AK29" s="291"/>
      <c r="AL29" s="291"/>
      <c r="AM29" s="291"/>
      <c r="AN29" s="291"/>
      <c r="AO29" s="291"/>
      <c r="AP29" s="291"/>
      <c r="AQ29" s="481">
        <v>1585002632</v>
      </c>
      <c r="AR29" s="482"/>
      <c r="AS29" s="500">
        <v>1585002632</v>
      </c>
      <c r="AT29" s="291"/>
      <c r="AU29" s="291"/>
      <c r="AV29" s="291"/>
      <c r="AW29" s="291"/>
      <c r="AX29" s="291"/>
      <c r="AY29" s="291"/>
      <c r="AZ29" s="291"/>
      <c r="BA29" s="291"/>
      <c r="BB29" s="291"/>
      <c r="BC29" s="291"/>
      <c r="BD29" s="224"/>
    </row>
    <row r="30" spans="2:56" ht="185.25">
      <c r="B30" s="383" t="s">
        <v>371</v>
      </c>
      <c r="C30" s="169">
        <v>41</v>
      </c>
      <c r="D30" s="289" t="s">
        <v>372</v>
      </c>
      <c r="E30" s="149">
        <v>4102</v>
      </c>
      <c r="F30" s="289" t="s">
        <v>400</v>
      </c>
      <c r="G30" s="150">
        <v>2024730010019</v>
      </c>
      <c r="H30" s="150" t="s">
        <v>409</v>
      </c>
      <c r="I30" s="150">
        <v>4102042</v>
      </c>
      <c r="J30" s="475" t="s">
        <v>410</v>
      </c>
      <c r="K30" s="475" t="s">
        <v>410</v>
      </c>
      <c r="L30" s="150">
        <v>211320202009</v>
      </c>
      <c r="M30" s="150" t="s">
        <v>47</v>
      </c>
      <c r="N30" s="149">
        <v>1</v>
      </c>
      <c r="O30" s="285">
        <v>435460157</v>
      </c>
      <c r="P30" s="291"/>
      <c r="Q30" s="404">
        <v>435460157</v>
      </c>
      <c r="R30" s="289"/>
      <c r="S30" s="289"/>
      <c r="T30" s="289"/>
      <c r="U30" s="289"/>
      <c r="V30" s="515"/>
      <c r="W30" s="289"/>
      <c r="X30" s="289"/>
      <c r="Y30" s="289"/>
      <c r="Z30" s="289"/>
      <c r="AA30" s="289"/>
      <c r="AB30" s="289"/>
      <c r="AC30" s="479">
        <v>435460157</v>
      </c>
      <c r="AD30" s="476"/>
      <c r="AE30" s="516">
        <v>435460157</v>
      </c>
      <c r="AF30" s="291"/>
      <c r="AG30" s="291"/>
      <c r="AH30" s="291"/>
      <c r="AI30" s="291"/>
      <c r="AJ30" s="291"/>
      <c r="AK30" s="291"/>
      <c r="AL30" s="291"/>
      <c r="AM30" s="291"/>
      <c r="AN30" s="291"/>
      <c r="AO30" s="291"/>
      <c r="AP30" s="291"/>
      <c r="AQ30" s="481">
        <v>245240667</v>
      </c>
      <c r="AR30" s="482"/>
      <c r="AS30" s="500">
        <v>245240667</v>
      </c>
      <c r="AT30" s="291"/>
      <c r="AU30" s="291"/>
      <c r="AV30" s="291"/>
      <c r="AW30" s="291"/>
      <c r="AX30" s="291"/>
      <c r="AY30" s="291"/>
      <c r="AZ30" s="291"/>
      <c r="BA30" s="291"/>
      <c r="BB30" s="291"/>
      <c r="BC30" s="291"/>
      <c r="BD30" s="224"/>
    </row>
    <row r="31" spans="2:56" ht="399">
      <c r="B31" s="383" t="s">
        <v>371</v>
      </c>
      <c r="C31" s="169">
        <v>41</v>
      </c>
      <c r="D31" s="289" t="s">
        <v>372</v>
      </c>
      <c r="E31" s="149">
        <v>4102</v>
      </c>
      <c r="F31" s="289" t="s">
        <v>400</v>
      </c>
      <c r="G31" s="150">
        <v>2024730010019</v>
      </c>
      <c r="H31" s="209" t="s">
        <v>409</v>
      </c>
      <c r="I31" s="150">
        <v>4102035</v>
      </c>
      <c r="J31" s="475" t="s">
        <v>411</v>
      </c>
      <c r="K31" s="475" t="s">
        <v>411</v>
      </c>
      <c r="L31" s="209">
        <v>211320202009</v>
      </c>
      <c r="M31" s="209" t="s">
        <v>47</v>
      </c>
      <c r="N31" s="149">
        <v>1</v>
      </c>
      <c r="O31" s="285">
        <v>576879840</v>
      </c>
      <c r="P31" s="289"/>
      <c r="Q31" s="404">
        <v>576879840</v>
      </c>
      <c r="R31" s="289"/>
      <c r="S31" s="289"/>
      <c r="T31" s="294"/>
      <c r="U31" s="289"/>
      <c r="V31" s="515"/>
      <c r="W31" s="289"/>
      <c r="X31" s="289"/>
      <c r="Y31" s="289"/>
      <c r="Z31" s="289"/>
      <c r="AA31" s="289"/>
      <c r="AB31" s="289"/>
      <c r="AC31" s="479">
        <v>476879840</v>
      </c>
      <c r="AD31" s="476"/>
      <c r="AE31" s="516">
        <v>476879840</v>
      </c>
      <c r="AF31" s="291"/>
      <c r="AG31" s="516"/>
      <c r="AH31" s="291"/>
      <c r="AI31" s="291"/>
      <c r="AJ31" s="291"/>
      <c r="AK31" s="291"/>
      <c r="AL31" s="291"/>
      <c r="AM31" s="291"/>
      <c r="AN31" s="517"/>
      <c r="AO31" s="291"/>
      <c r="AP31" s="291"/>
      <c r="AQ31" s="481">
        <v>469115997</v>
      </c>
      <c r="AR31" s="482"/>
      <c r="AS31" s="500">
        <v>469115997</v>
      </c>
      <c r="AT31" s="291"/>
      <c r="AU31" s="291"/>
      <c r="AV31" s="291"/>
      <c r="AW31" s="291"/>
      <c r="AX31" s="291"/>
      <c r="AY31" s="291"/>
      <c r="AZ31" s="291"/>
      <c r="BA31" s="291"/>
      <c r="BB31" s="291"/>
      <c r="BC31" s="291"/>
      <c r="BD31" s="224"/>
    </row>
    <row r="32" spans="2:56" ht="114">
      <c r="B32" s="383" t="s">
        <v>371</v>
      </c>
      <c r="C32" s="169">
        <v>41</v>
      </c>
      <c r="D32" s="289" t="s">
        <v>372</v>
      </c>
      <c r="E32" s="149">
        <v>4102</v>
      </c>
      <c r="F32" s="289" t="s">
        <v>400</v>
      </c>
      <c r="G32" s="150">
        <v>2024730010019</v>
      </c>
      <c r="H32" s="209" t="s">
        <v>409</v>
      </c>
      <c r="I32" s="150"/>
      <c r="J32" s="475" t="s">
        <v>412</v>
      </c>
      <c r="K32" s="475" t="s">
        <v>412</v>
      </c>
      <c r="L32" s="209">
        <v>211320202010</v>
      </c>
      <c r="M32" s="209" t="s">
        <v>47</v>
      </c>
      <c r="N32" s="149">
        <v>1</v>
      </c>
      <c r="O32" s="285">
        <v>79250000</v>
      </c>
      <c r="P32" s="289"/>
      <c r="Q32" s="404">
        <v>79250000</v>
      </c>
      <c r="R32" s="289"/>
      <c r="S32" s="289"/>
      <c r="T32" s="289"/>
      <c r="U32" s="289"/>
      <c r="V32" s="289"/>
      <c r="W32" s="289"/>
      <c r="X32" s="289"/>
      <c r="Y32" s="289"/>
      <c r="Z32" s="289"/>
      <c r="AA32" s="289"/>
      <c r="AB32" s="289"/>
      <c r="AC32" s="479">
        <v>79250000</v>
      </c>
      <c r="AD32" s="476"/>
      <c r="AE32" s="516">
        <v>79250000</v>
      </c>
      <c r="AF32" s="291"/>
      <c r="AG32" s="291"/>
      <c r="AH32" s="291"/>
      <c r="AI32" s="291"/>
      <c r="AJ32" s="291"/>
      <c r="AK32" s="291"/>
      <c r="AL32" s="291"/>
      <c r="AM32" s="291"/>
      <c r="AN32" s="517"/>
      <c r="AO32" s="291"/>
      <c r="AP32" s="291"/>
      <c r="AQ32" s="481">
        <v>79250000</v>
      </c>
      <c r="AR32" s="482"/>
      <c r="AS32" s="500">
        <v>79250000</v>
      </c>
      <c r="AT32" s="291"/>
      <c r="AU32" s="291"/>
      <c r="AV32" s="291"/>
      <c r="AW32" s="291"/>
      <c r="AX32" s="291"/>
      <c r="AY32" s="291"/>
      <c r="AZ32" s="291"/>
      <c r="BA32" s="291"/>
      <c r="BB32" s="291"/>
      <c r="BC32" s="291"/>
      <c r="BD32" s="224"/>
    </row>
    <row r="33" spans="2:56" ht="327.75">
      <c r="B33" s="383" t="s">
        <v>371</v>
      </c>
      <c r="C33" s="169">
        <v>41</v>
      </c>
      <c r="D33" s="289" t="s">
        <v>372</v>
      </c>
      <c r="E33" s="149">
        <v>4102</v>
      </c>
      <c r="F33" s="289" t="s">
        <v>400</v>
      </c>
      <c r="G33" s="150">
        <v>2024730010019</v>
      </c>
      <c r="H33" s="209" t="s">
        <v>409</v>
      </c>
      <c r="I33" s="150"/>
      <c r="J33" s="475" t="s">
        <v>413</v>
      </c>
      <c r="K33" s="475" t="s">
        <v>413</v>
      </c>
      <c r="L33" s="209">
        <v>211320202011</v>
      </c>
      <c r="M33" s="209" t="s">
        <v>47</v>
      </c>
      <c r="N33" s="149">
        <v>1</v>
      </c>
      <c r="O33" s="285">
        <v>65300002</v>
      </c>
      <c r="P33" s="289"/>
      <c r="Q33" s="404">
        <v>65300002</v>
      </c>
      <c r="R33" s="289"/>
      <c r="S33" s="289"/>
      <c r="T33" s="289"/>
      <c r="U33" s="289"/>
      <c r="V33" s="289"/>
      <c r="W33" s="289"/>
      <c r="X33" s="289"/>
      <c r="Y33" s="289"/>
      <c r="Z33" s="289"/>
      <c r="AA33" s="289"/>
      <c r="AB33" s="289"/>
      <c r="AC33" s="479">
        <v>65300002</v>
      </c>
      <c r="AD33" s="476"/>
      <c r="AE33" s="516">
        <v>65300002</v>
      </c>
      <c r="AF33" s="291"/>
      <c r="AG33" s="291"/>
      <c r="AH33" s="291"/>
      <c r="AI33" s="291"/>
      <c r="AJ33" s="291"/>
      <c r="AK33" s="291"/>
      <c r="AL33" s="291"/>
      <c r="AM33" s="291"/>
      <c r="AN33" s="291"/>
      <c r="AO33" s="291"/>
      <c r="AP33" s="291"/>
      <c r="AQ33" s="481">
        <v>65300002</v>
      </c>
      <c r="AR33" s="482"/>
      <c r="AS33" s="500">
        <v>65300002</v>
      </c>
      <c r="AT33" s="291"/>
      <c r="AU33" s="291"/>
      <c r="AV33" s="291"/>
      <c r="AW33" s="291"/>
      <c r="AX33" s="291"/>
      <c r="AY33" s="291"/>
      <c r="AZ33" s="291"/>
      <c r="BA33" s="291"/>
      <c r="BB33" s="291"/>
      <c r="BC33" s="291"/>
      <c r="BD33" s="224"/>
    </row>
    <row r="34" spans="2:56">
      <c r="B34" s="474"/>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24"/>
    </row>
    <row r="35" spans="2:56" ht="185.25">
      <c r="B35" s="383" t="s">
        <v>371</v>
      </c>
      <c r="C35" s="483">
        <v>41</v>
      </c>
      <c r="D35" s="289" t="s">
        <v>414</v>
      </c>
      <c r="E35" s="483">
        <v>4101</v>
      </c>
      <c r="F35" s="289" t="s">
        <v>415</v>
      </c>
      <c r="G35" s="150" t="s">
        <v>416</v>
      </c>
      <c r="H35" s="150" t="s">
        <v>417</v>
      </c>
      <c r="I35" s="150" t="s">
        <v>418</v>
      </c>
      <c r="J35" s="150" t="s">
        <v>419</v>
      </c>
      <c r="K35" s="150" t="s">
        <v>47</v>
      </c>
      <c r="L35" s="149">
        <v>110</v>
      </c>
      <c r="M35" s="484">
        <v>765000000</v>
      </c>
      <c r="N35" s="501">
        <v>0</v>
      </c>
      <c r="O35" s="486">
        <v>765000000</v>
      </c>
      <c r="P35" s="197">
        <v>0</v>
      </c>
      <c r="Q35" s="197">
        <v>0</v>
      </c>
      <c r="R35" s="197">
        <v>0</v>
      </c>
      <c r="S35" s="197">
        <v>0</v>
      </c>
      <c r="T35" s="197">
        <v>0</v>
      </c>
      <c r="U35" s="197">
        <v>0</v>
      </c>
      <c r="V35" s="197">
        <v>0</v>
      </c>
      <c r="W35" s="197">
        <v>0</v>
      </c>
      <c r="X35" s="197">
        <v>0</v>
      </c>
      <c r="Y35" s="197">
        <v>0</v>
      </c>
      <c r="Z35" s="197">
        <v>0</v>
      </c>
      <c r="AA35" s="485">
        <v>656000000</v>
      </c>
      <c r="AB35" s="197">
        <v>0</v>
      </c>
      <c r="AC35" s="485">
        <v>656000000</v>
      </c>
      <c r="AD35" s="197">
        <v>0</v>
      </c>
      <c r="AE35" s="197">
        <v>0</v>
      </c>
      <c r="AF35" s="197">
        <v>0</v>
      </c>
      <c r="AG35" s="197">
        <v>0</v>
      </c>
      <c r="AH35" s="197">
        <v>0</v>
      </c>
      <c r="AI35" s="197">
        <v>0</v>
      </c>
      <c r="AJ35" s="197">
        <v>0</v>
      </c>
      <c r="AK35" s="197">
        <v>0</v>
      </c>
      <c r="AL35" s="197">
        <v>0</v>
      </c>
      <c r="AM35" s="197">
        <v>0</v>
      </c>
      <c r="AN35" s="197">
        <v>0</v>
      </c>
      <c r="AO35" s="488">
        <v>420593741</v>
      </c>
      <c r="AP35" s="291"/>
      <c r="AQ35" s="488">
        <v>420593741</v>
      </c>
      <c r="AR35" s="197">
        <v>0</v>
      </c>
      <c r="AS35" s="197">
        <v>0</v>
      </c>
      <c r="AT35" s="197">
        <v>0</v>
      </c>
      <c r="AU35" s="197">
        <v>0</v>
      </c>
      <c r="AV35" s="197">
        <v>0</v>
      </c>
      <c r="AW35" s="197">
        <v>0</v>
      </c>
      <c r="AX35" s="197">
        <v>0</v>
      </c>
      <c r="AY35" s="197">
        <v>0</v>
      </c>
      <c r="AZ35" s="197">
        <v>0</v>
      </c>
      <c r="BA35" s="197">
        <v>0</v>
      </c>
      <c r="BB35" s="197">
        <v>0</v>
      </c>
      <c r="BC35" s="291"/>
      <c r="BD35" s="224"/>
    </row>
    <row r="36" spans="2:56" ht="114">
      <c r="B36" s="383" t="s">
        <v>371</v>
      </c>
      <c r="C36" s="483">
        <v>41</v>
      </c>
      <c r="D36" s="289" t="s">
        <v>414</v>
      </c>
      <c r="E36" s="483">
        <v>4101</v>
      </c>
      <c r="F36" s="289" t="s">
        <v>415</v>
      </c>
      <c r="G36" s="150" t="s">
        <v>416</v>
      </c>
      <c r="H36" s="150" t="s">
        <v>420</v>
      </c>
      <c r="I36" s="150" t="s">
        <v>421</v>
      </c>
      <c r="J36" s="150" t="s">
        <v>419</v>
      </c>
      <c r="K36" s="150" t="s">
        <v>47</v>
      </c>
      <c r="L36" s="149">
        <v>100</v>
      </c>
      <c r="M36" s="484">
        <v>107168250</v>
      </c>
      <c r="N36" s="501">
        <v>0</v>
      </c>
      <c r="O36" s="486">
        <v>100000000</v>
      </c>
      <c r="P36" s="197">
        <v>0</v>
      </c>
      <c r="Q36" s="197">
        <v>0</v>
      </c>
      <c r="R36" s="197">
        <v>0</v>
      </c>
      <c r="S36" s="197">
        <v>0</v>
      </c>
      <c r="T36" s="197">
        <v>0</v>
      </c>
      <c r="U36" s="197">
        <v>0</v>
      </c>
      <c r="V36" s="197">
        <v>0</v>
      </c>
      <c r="W36" s="197">
        <v>0</v>
      </c>
      <c r="X36" s="197">
        <v>0</v>
      </c>
      <c r="Y36" s="197">
        <v>0</v>
      </c>
      <c r="Z36" s="197">
        <v>0</v>
      </c>
      <c r="AA36" s="485">
        <v>107168250</v>
      </c>
      <c r="AB36" s="197">
        <v>0</v>
      </c>
      <c r="AC36" s="485">
        <v>107168250</v>
      </c>
      <c r="AD36" s="197">
        <v>0</v>
      </c>
      <c r="AE36" s="197">
        <v>0</v>
      </c>
      <c r="AF36" s="197">
        <v>0</v>
      </c>
      <c r="AG36" s="197">
        <v>0</v>
      </c>
      <c r="AH36" s="197">
        <v>0</v>
      </c>
      <c r="AI36" s="197">
        <v>0</v>
      </c>
      <c r="AJ36" s="197">
        <v>0</v>
      </c>
      <c r="AK36" s="197">
        <v>0</v>
      </c>
      <c r="AL36" s="197">
        <v>0</v>
      </c>
      <c r="AM36" s="197">
        <v>0</v>
      </c>
      <c r="AN36" s="197">
        <v>0</v>
      </c>
      <c r="AO36" s="488">
        <v>97150000</v>
      </c>
      <c r="AP36" s="291"/>
      <c r="AQ36" s="488">
        <v>97150000</v>
      </c>
      <c r="AR36" s="197">
        <v>0</v>
      </c>
      <c r="AS36" s="197">
        <v>0</v>
      </c>
      <c r="AT36" s="197">
        <v>0</v>
      </c>
      <c r="AU36" s="197">
        <v>0</v>
      </c>
      <c r="AV36" s="197">
        <v>0</v>
      </c>
      <c r="AW36" s="197">
        <v>0</v>
      </c>
      <c r="AX36" s="197">
        <v>0</v>
      </c>
      <c r="AY36" s="197">
        <v>0</v>
      </c>
      <c r="AZ36" s="197">
        <v>0</v>
      </c>
      <c r="BA36" s="197">
        <v>0</v>
      </c>
      <c r="BB36" s="197">
        <v>0</v>
      </c>
      <c r="BC36" s="291"/>
      <c r="BD36" s="224"/>
    </row>
    <row r="37" spans="2:56" ht="128.25">
      <c r="B37" s="383" t="s">
        <v>371</v>
      </c>
      <c r="C37" s="483">
        <v>41</v>
      </c>
      <c r="D37" s="289" t="s">
        <v>414</v>
      </c>
      <c r="E37" s="483">
        <v>4101</v>
      </c>
      <c r="F37" s="289" t="s">
        <v>415</v>
      </c>
      <c r="G37" s="150" t="s">
        <v>416</v>
      </c>
      <c r="H37" s="150" t="s">
        <v>422</v>
      </c>
      <c r="I37" s="150" t="s">
        <v>423</v>
      </c>
      <c r="J37" s="150" t="s">
        <v>419</v>
      </c>
      <c r="K37" s="150" t="s">
        <v>47</v>
      </c>
      <c r="L37" s="149">
        <v>1440</v>
      </c>
      <c r="M37" s="484">
        <v>110466668</v>
      </c>
      <c r="N37" s="501">
        <v>0</v>
      </c>
      <c r="O37" s="486">
        <v>130000000</v>
      </c>
      <c r="P37" s="197">
        <v>0</v>
      </c>
      <c r="Q37" s="197">
        <v>0</v>
      </c>
      <c r="R37" s="197">
        <v>0</v>
      </c>
      <c r="S37" s="197">
        <v>0</v>
      </c>
      <c r="T37" s="197">
        <v>0</v>
      </c>
      <c r="U37" s="197">
        <v>0</v>
      </c>
      <c r="V37" s="197">
        <v>0</v>
      </c>
      <c r="W37" s="197">
        <v>0</v>
      </c>
      <c r="X37" s="197">
        <v>0</v>
      </c>
      <c r="Y37" s="197">
        <v>0</v>
      </c>
      <c r="Z37" s="197">
        <v>0</v>
      </c>
      <c r="AA37" s="485">
        <v>131566668</v>
      </c>
      <c r="AB37" s="197">
        <v>0</v>
      </c>
      <c r="AC37" s="485">
        <v>131566668</v>
      </c>
      <c r="AD37" s="197">
        <v>0</v>
      </c>
      <c r="AE37" s="197">
        <v>0</v>
      </c>
      <c r="AF37" s="197">
        <v>0</v>
      </c>
      <c r="AG37" s="197">
        <v>0</v>
      </c>
      <c r="AH37" s="197">
        <v>0</v>
      </c>
      <c r="AI37" s="197">
        <v>0</v>
      </c>
      <c r="AJ37" s="197">
        <v>0</v>
      </c>
      <c r="AK37" s="197">
        <v>0</v>
      </c>
      <c r="AL37" s="197">
        <v>0</v>
      </c>
      <c r="AM37" s="197">
        <v>0</v>
      </c>
      <c r="AN37" s="197">
        <v>0</v>
      </c>
      <c r="AO37" s="488">
        <v>103484918</v>
      </c>
      <c r="AP37" s="291"/>
      <c r="AQ37" s="488">
        <v>103484918</v>
      </c>
      <c r="AR37" s="197">
        <v>0</v>
      </c>
      <c r="AS37" s="197">
        <v>0</v>
      </c>
      <c r="AT37" s="197">
        <v>0</v>
      </c>
      <c r="AU37" s="197">
        <v>0</v>
      </c>
      <c r="AV37" s="197">
        <v>0</v>
      </c>
      <c r="AW37" s="197">
        <v>0</v>
      </c>
      <c r="AX37" s="197">
        <v>0</v>
      </c>
      <c r="AY37" s="197">
        <v>0</v>
      </c>
      <c r="AZ37" s="197">
        <v>0</v>
      </c>
      <c r="BA37" s="197">
        <v>0</v>
      </c>
      <c r="BB37" s="197">
        <v>0</v>
      </c>
      <c r="BC37" s="291"/>
      <c r="BD37" s="224"/>
    </row>
    <row r="38" spans="2:56" ht="71.25">
      <c r="B38" s="383" t="s">
        <v>371</v>
      </c>
      <c r="C38" s="483">
        <v>41</v>
      </c>
      <c r="D38" s="289" t="s">
        <v>414</v>
      </c>
      <c r="E38" s="483">
        <v>4101</v>
      </c>
      <c r="F38" s="289" t="s">
        <v>415</v>
      </c>
      <c r="G38" s="150" t="s">
        <v>416</v>
      </c>
      <c r="H38" s="150" t="s">
        <v>424</v>
      </c>
      <c r="I38" s="150" t="s">
        <v>425</v>
      </c>
      <c r="J38" s="150" t="s">
        <v>419</v>
      </c>
      <c r="K38" s="150" t="s">
        <v>47</v>
      </c>
      <c r="L38" s="149">
        <v>2</v>
      </c>
      <c r="M38" s="484">
        <v>130000000</v>
      </c>
      <c r="N38" s="501">
        <v>0</v>
      </c>
      <c r="O38" s="486">
        <v>50000000</v>
      </c>
      <c r="P38" s="197">
        <v>0</v>
      </c>
      <c r="Q38" s="197">
        <v>0</v>
      </c>
      <c r="R38" s="197">
        <v>0</v>
      </c>
      <c r="S38" s="197">
        <v>0</v>
      </c>
      <c r="T38" s="197">
        <v>0</v>
      </c>
      <c r="U38" s="197">
        <v>0</v>
      </c>
      <c r="V38" s="197">
        <v>0</v>
      </c>
      <c r="W38" s="197">
        <v>0</v>
      </c>
      <c r="X38" s="197">
        <v>0</v>
      </c>
      <c r="Y38" s="197">
        <v>0</v>
      </c>
      <c r="Z38" s="197">
        <v>0</v>
      </c>
      <c r="AA38" s="485">
        <v>130000000</v>
      </c>
      <c r="AB38" s="197">
        <v>0</v>
      </c>
      <c r="AC38" s="485">
        <v>130000000</v>
      </c>
      <c r="AD38" s="197">
        <v>0</v>
      </c>
      <c r="AE38" s="197">
        <v>0</v>
      </c>
      <c r="AF38" s="197">
        <v>0</v>
      </c>
      <c r="AG38" s="197">
        <v>0</v>
      </c>
      <c r="AH38" s="197">
        <v>0</v>
      </c>
      <c r="AI38" s="197">
        <v>0</v>
      </c>
      <c r="AJ38" s="197">
        <v>0</v>
      </c>
      <c r="AK38" s="197">
        <v>0</v>
      </c>
      <c r="AL38" s="197">
        <v>0</v>
      </c>
      <c r="AM38" s="197">
        <v>0</v>
      </c>
      <c r="AN38" s="197">
        <v>0</v>
      </c>
      <c r="AO38" s="488">
        <v>100000000</v>
      </c>
      <c r="AP38" s="291"/>
      <c r="AQ38" s="488">
        <v>100000000</v>
      </c>
      <c r="AR38" s="197">
        <v>0</v>
      </c>
      <c r="AS38" s="197">
        <v>0</v>
      </c>
      <c r="AT38" s="197">
        <v>0</v>
      </c>
      <c r="AU38" s="197">
        <v>0</v>
      </c>
      <c r="AV38" s="197">
        <v>0</v>
      </c>
      <c r="AW38" s="197">
        <v>0</v>
      </c>
      <c r="AX38" s="197">
        <v>0</v>
      </c>
      <c r="AY38" s="197">
        <v>0</v>
      </c>
      <c r="AZ38" s="197">
        <v>0</v>
      </c>
      <c r="BA38" s="197">
        <v>0</v>
      </c>
      <c r="BB38" s="197">
        <v>0</v>
      </c>
      <c r="BC38" s="291"/>
      <c r="BD38" s="224"/>
    </row>
    <row r="39" spans="2:56" ht="128.25">
      <c r="B39" s="383" t="s">
        <v>371</v>
      </c>
      <c r="C39" s="483">
        <v>41</v>
      </c>
      <c r="D39" s="289" t="s">
        <v>414</v>
      </c>
      <c r="E39" s="483">
        <v>4101</v>
      </c>
      <c r="F39" s="289" t="s">
        <v>415</v>
      </c>
      <c r="G39" s="150" t="s">
        <v>416</v>
      </c>
      <c r="H39" s="150" t="s">
        <v>426</v>
      </c>
      <c r="I39" s="150" t="s">
        <v>427</v>
      </c>
      <c r="J39" s="150" t="s">
        <v>419</v>
      </c>
      <c r="K39" s="150" t="s">
        <v>47</v>
      </c>
      <c r="L39" s="149">
        <v>1</v>
      </c>
      <c r="M39" s="484">
        <v>160159213</v>
      </c>
      <c r="N39" s="501">
        <v>0</v>
      </c>
      <c r="O39" s="486">
        <v>120000000</v>
      </c>
      <c r="P39" s="197">
        <v>0</v>
      </c>
      <c r="Q39" s="197">
        <v>0</v>
      </c>
      <c r="R39" s="197">
        <v>0</v>
      </c>
      <c r="S39" s="197">
        <v>0</v>
      </c>
      <c r="T39" s="197">
        <v>0</v>
      </c>
      <c r="U39" s="197">
        <v>0</v>
      </c>
      <c r="V39" s="197">
        <v>0</v>
      </c>
      <c r="W39" s="197">
        <v>0</v>
      </c>
      <c r="X39" s="197">
        <v>0</v>
      </c>
      <c r="Y39" s="197">
        <v>0</v>
      </c>
      <c r="Z39" s="197">
        <v>0</v>
      </c>
      <c r="AA39" s="485">
        <v>190005213</v>
      </c>
      <c r="AB39" s="197">
        <v>0</v>
      </c>
      <c r="AC39" s="485">
        <v>190005213</v>
      </c>
      <c r="AD39" s="197">
        <v>0</v>
      </c>
      <c r="AE39" s="197">
        <v>0</v>
      </c>
      <c r="AF39" s="197">
        <v>0</v>
      </c>
      <c r="AG39" s="197">
        <v>0</v>
      </c>
      <c r="AH39" s="197">
        <v>0</v>
      </c>
      <c r="AI39" s="197">
        <v>0</v>
      </c>
      <c r="AJ39" s="197">
        <v>0</v>
      </c>
      <c r="AK39" s="197">
        <v>0</v>
      </c>
      <c r="AL39" s="197">
        <v>0</v>
      </c>
      <c r="AM39" s="197">
        <v>0</v>
      </c>
      <c r="AN39" s="197">
        <v>0</v>
      </c>
      <c r="AO39" s="488">
        <v>154183698</v>
      </c>
      <c r="AP39" s="339"/>
      <c r="AQ39" s="488">
        <v>154183698</v>
      </c>
      <c r="AR39" s="197">
        <v>0</v>
      </c>
      <c r="AS39" s="197">
        <v>0</v>
      </c>
      <c r="AT39" s="197">
        <v>0</v>
      </c>
      <c r="AU39" s="197">
        <v>0</v>
      </c>
      <c r="AV39" s="197">
        <v>0</v>
      </c>
      <c r="AW39" s="197">
        <v>0</v>
      </c>
      <c r="AX39" s="197">
        <v>0</v>
      </c>
      <c r="AY39" s="197">
        <v>0</v>
      </c>
      <c r="AZ39" s="197">
        <v>0</v>
      </c>
      <c r="BA39" s="197">
        <v>0</v>
      </c>
      <c r="BB39" s="197">
        <v>0</v>
      </c>
      <c r="BC39" s="291"/>
      <c r="BD39" s="224"/>
    </row>
    <row r="40" spans="2:56" ht="142.5">
      <c r="B40" s="383" t="s">
        <v>371</v>
      </c>
      <c r="C40" s="483">
        <v>41</v>
      </c>
      <c r="D40" s="289" t="s">
        <v>414</v>
      </c>
      <c r="E40" s="483">
        <v>4101</v>
      </c>
      <c r="F40" s="289" t="s">
        <v>415</v>
      </c>
      <c r="G40" s="150" t="s">
        <v>416</v>
      </c>
      <c r="H40" s="150" t="s">
        <v>428</v>
      </c>
      <c r="I40" s="150" t="s">
        <v>429</v>
      </c>
      <c r="J40" s="150" t="s">
        <v>419</v>
      </c>
      <c r="K40" s="150" t="s">
        <v>47</v>
      </c>
      <c r="L40" s="149">
        <v>1</v>
      </c>
      <c r="M40" s="484">
        <v>25105869</v>
      </c>
      <c r="N40" s="501">
        <v>0</v>
      </c>
      <c r="O40" s="486">
        <v>42816679</v>
      </c>
      <c r="P40" s="197">
        <v>0</v>
      </c>
      <c r="Q40" s="197">
        <v>0</v>
      </c>
      <c r="R40" s="197">
        <v>0</v>
      </c>
      <c r="S40" s="197">
        <v>0</v>
      </c>
      <c r="T40" s="197">
        <v>0</v>
      </c>
      <c r="U40" s="197">
        <v>0</v>
      </c>
      <c r="V40" s="197">
        <v>0</v>
      </c>
      <c r="W40" s="197">
        <v>0</v>
      </c>
      <c r="X40" s="197">
        <v>0</v>
      </c>
      <c r="Y40" s="197">
        <v>0</v>
      </c>
      <c r="Z40" s="197">
        <v>0</v>
      </c>
      <c r="AA40" s="485">
        <v>25105869</v>
      </c>
      <c r="AB40" s="197">
        <v>0</v>
      </c>
      <c r="AC40" s="485">
        <v>25105869</v>
      </c>
      <c r="AD40" s="197">
        <v>0</v>
      </c>
      <c r="AE40" s="197">
        <v>0</v>
      </c>
      <c r="AF40" s="197">
        <v>0</v>
      </c>
      <c r="AG40" s="197">
        <v>0</v>
      </c>
      <c r="AH40" s="197">
        <v>0</v>
      </c>
      <c r="AI40" s="197">
        <v>0</v>
      </c>
      <c r="AJ40" s="197">
        <v>0</v>
      </c>
      <c r="AK40" s="197">
        <v>0</v>
      </c>
      <c r="AL40" s="197">
        <v>0</v>
      </c>
      <c r="AM40" s="197">
        <v>0</v>
      </c>
      <c r="AN40" s="197">
        <v>0</v>
      </c>
      <c r="AO40" s="488">
        <v>4392589</v>
      </c>
      <c r="AP40" s="291"/>
      <c r="AQ40" s="488">
        <v>4392589</v>
      </c>
      <c r="AR40" s="197">
        <v>0</v>
      </c>
      <c r="AS40" s="197">
        <v>0</v>
      </c>
      <c r="AT40" s="197">
        <v>0</v>
      </c>
      <c r="AU40" s="197">
        <v>0</v>
      </c>
      <c r="AV40" s="197">
        <v>0</v>
      </c>
      <c r="AW40" s="197">
        <v>0</v>
      </c>
      <c r="AX40" s="197">
        <v>0</v>
      </c>
      <c r="AY40" s="197">
        <v>0</v>
      </c>
      <c r="AZ40" s="197">
        <v>0</v>
      </c>
      <c r="BA40" s="197">
        <v>0</v>
      </c>
      <c r="BB40" s="197">
        <v>0</v>
      </c>
      <c r="BC40" s="291"/>
      <c r="BD40" s="224"/>
    </row>
    <row r="41" spans="2:56" ht="171">
      <c r="B41" s="383" t="s">
        <v>371</v>
      </c>
      <c r="C41" s="483">
        <v>41</v>
      </c>
      <c r="D41" s="289" t="s">
        <v>414</v>
      </c>
      <c r="E41" s="483">
        <v>4101</v>
      </c>
      <c r="F41" s="289" t="s">
        <v>415</v>
      </c>
      <c r="G41" s="150" t="s">
        <v>416</v>
      </c>
      <c r="H41" s="150" t="s">
        <v>430</v>
      </c>
      <c r="I41" s="150" t="s">
        <v>431</v>
      </c>
      <c r="J41" s="150" t="s">
        <v>419</v>
      </c>
      <c r="K41" s="150" t="s">
        <v>47</v>
      </c>
      <c r="L41" s="149">
        <v>0</v>
      </c>
      <c r="M41" s="484">
        <v>0</v>
      </c>
      <c r="N41" s="501">
        <v>0</v>
      </c>
      <c r="O41" s="486">
        <v>0</v>
      </c>
      <c r="P41" s="197">
        <v>0</v>
      </c>
      <c r="Q41" s="197">
        <v>0</v>
      </c>
      <c r="R41" s="197">
        <v>0</v>
      </c>
      <c r="S41" s="197">
        <v>0</v>
      </c>
      <c r="T41" s="197">
        <v>0</v>
      </c>
      <c r="U41" s="197">
        <v>0</v>
      </c>
      <c r="V41" s="197">
        <v>0</v>
      </c>
      <c r="W41" s="197">
        <v>0</v>
      </c>
      <c r="X41" s="197">
        <v>0</v>
      </c>
      <c r="Y41" s="197">
        <v>0</v>
      </c>
      <c r="Z41" s="197">
        <v>0</v>
      </c>
      <c r="AA41" s="485">
        <v>0</v>
      </c>
      <c r="AB41" s="197">
        <v>0</v>
      </c>
      <c r="AC41" s="485"/>
      <c r="AD41" s="197">
        <v>0</v>
      </c>
      <c r="AE41" s="197">
        <v>0</v>
      </c>
      <c r="AF41" s="197">
        <v>0</v>
      </c>
      <c r="AG41" s="197">
        <v>0</v>
      </c>
      <c r="AH41" s="197">
        <v>0</v>
      </c>
      <c r="AI41" s="197">
        <v>0</v>
      </c>
      <c r="AJ41" s="197">
        <v>0</v>
      </c>
      <c r="AK41" s="197">
        <v>0</v>
      </c>
      <c r="AL41" s="197">
        <v>0</v>
      </c>
      <c r="AM41" s="197">
        <v>0</v>
      </c>
      <c r="AN41" s="197">
        <v>0</v>
      </c>
      <c r="AO41" s="488">
        <v>0</v>
      </c>
      <c r="AP41" s="291"/>
      <c r="AQ41" s="488">
        <v>0</v>
      </c>
      <c r="AR41" s="197">
        <v>0</v>
      </c>
      <c r="AS41" s="197">
        <v>0</v>
      </c>
      <c r="AT41" s="197">
        <v>0</v>
      </c>
      <c r="AU41" s="197">
        <v>0</v>
      </c>
      <c r="AV41" s="197">
        <v>0</v>
      </c>
      <c r="AW41" s="197">
        <v>0</v>
      </c>
      <c r="AX41" s="197">
        <v>0</v>
      </c>
      <c r="AY41" s="197">
        <v>0</v>
      </c>
      <c r="AZ41" s="197">
        <v>0</v>
      </c>
      <c r="BA41" s="197">
        <v>0</v>
      </c>
      <c r="BB41" s="197">
        <v>0</v>
      </c>
      <c r="BC41" s="291"/>
      <c r="BD41" s="224"/>
    </row>
    <row r="42" spans="2:56" ht="142.5">
      <c r="B42" s="383" t="s">
        <v>371</v>
      </c>
      <c r="C42" s="483">
        <v>41</v>
      </c>
      <c r="D42" s="289" t="s">
        <v>414</v>
      </c>
      <c r="E42" s="483">
        <v>4103</v>
      </c>
      <c r="F42" s="289" t="s">
        <v>432</v>
      </c>
      <c r="G42" s="150" t="s">
        <v>433</v>
      </c>
      <c r="H42" s="150" t="s">
        <v>434</v>
      </c>
      <c r="I42" s="150" t="s">
        <v>435</v>
      </c>
      <c r="J42" s="150" t="s">
        <v>419</v>
      </c>
      <c r="K42" s="150" t="s">
        <v>47</v>
      </c>
      <c r="L42" s="149">
        <v>1</v>
      </c>
      <c r="M42" s="486">
        <v>58150000</v>
      </c>
      <c r="N42" s="501">
        <v>0</v>
      </c>
      <c r="O42" s="486">
        <v>58150000</v>
      </c>
      <c r="P42" s="197">
        <v>0</v>
      </c>
      <c r="Q42" s="197">
        <v>0</v>
      </c>
      <c r="R42" s="197">
        <v>0</v>
      </c>
      <c r="S42" s="197">
        <v>0</v>
      </c>
      <c r="T42" s="197">
        <v>0</v>
      </c>
      <c r="U42" s="197">
        <v>0</v>
      </c>
      <c r="V42" s="197">
        <v>0</v>
      </c>
      <c r="W42" s="197">
        <v>0</v>
      </c>
      <c r="X42" s="197">
        <v>0</v>
      </c>
      <c r="Y42" s="197">
        <v>0</v>
      </c>
      <c r="Z42" s="197">
        <v>0</v>
      </c>
      <c r="AA42" s="485">
        <v>55150000</v>
      </c>
      <c r="AB42" s="197">
        <v>0</v>
      </c>
      <c r="AC42" s="485">
        <v>55150000</v>
      </c>
      <c r="AD42" s="197">
        <v>0</v>
      </c>
      <c r="AE42" s="197">
        <v>0</v>
      </c>
      <c r="AF42" s="197">
        <v>0</v>
      </c>
      <c r="AG42" s="197">
        <v>0</v>
      </c>
      <c r="AH42" s="197">
        <v>0</v>
      </c>
      <c r="AI42" s="197">
        <v>0</v>
      </c>
      <c r="AJ42" s="197">
        <v>0</v>
      </c>
      <c r="AK42" s="197">
        <v>0</v>
      </c>
      <c r="AL42" s="197">
        <v>0</v>
      </c>
      <c r="AM42" s="197">
        <v>0</v>
      </c>
      <c r="AN42" s="197">
        <v>0</v>
      </c>
      <c r="AO42" s="488">
        <v>55150000</v>
      </c>
      <c r="AP42" s="291"/>
      <c r="AQ42" s="488">
        <v>55150000</v>
      </c>
      <c r="AR42" s="197">
        <v>0</v>
      </c>
      <c r="AS42" s="197">
        <v>0</v>
      </c>
      <c r="AT42" s="197">
        <v>0</v>
      </c>
      <c r="AU42" s="197">
        <v>0</v>
      </c>
      <c r="AV42" s="197">
        <v>0</v>
      </c>
      <c r="AW42" s="197">
        <v>0</v>
      </c>
      <c r="AX42" s="197">
        <v>0</v>
      </c>
      <c r="AY42" s="197">
        <v>0</v>
      </c>
      <c r="AZ42" s="197">
        <v>0</v>
      </c>
      <c r="BA42" s="197">
        <v>0</v>
      </c>
      <c r="BB42" s="197">
        <v>0</v>
      </c>
      <c r="BC42" s="291"/>
      <c r="BD42" s="224"/>
    </row>
    <row r="43" spans="2:56" ht="114">
      <c r="B43" s="383" t="s">
        <v>371</v>
      </c>
      <c r="C43" s="483">
        <v>41</v>
      </c>
      <c r="D43" s="289" t="s">
        <v>414</v>
      </c>
      <c r="E43" s="483">
        <v>4103</v>
      </c>
      <c r="F43" s="289" t="s">
        <v>432</v>
      </c>
      <c r="G43" s="150" t="s">
        <v>433</v>
      </c>
      <c r="H43" s="150" t="s">
        <v>436</v>
      </c>
      <c r="I43" s="150" t="s">
        <v>437</v>
      </c>
      <c r="J43" s="150" t="s">
        <v>438</v>
      </c>
      <c r="K43" s="150" t="s">
        <v>45</v>
      </c>
      <c r="L43" s="149">
        <v>0</v>
      </c>
      <c r="M43" s="484">
        <v>0</v>
      </c>
      <c r="N43" s="501">
        <v>0</v>
      </c>
      <c r="O43" s="486">
        <v>0</v>
      </c>
      <c r="P43" s="197">
        <v>0</v>
      </c>
      <c r="Q43" s="197">
        <v>0</v>
      </c>
      <c r="R43" s="197">
        <v>0</v>
      </c>
      <c r="S43" s="197">
        <v>0</v>
      </c>
      <c r="T43" s="197">
        <v>0</v>
      </c>
      <c r="U43" s="197">
        <v>0</v>
      </c>
      <c r="V43" s="197">
        <v>0</v>
      </c>
      <c r="W43" s="197">
        <v>0</v>
      </c>
      <c r="X43" s="197">
        <v>0</v>
      </c>
      <c r="Y43" s="197">
        <v>0</v>
      </c>
      <c r="Z43" s="197">
        <v>0</v>
      </c>
      <c r="AA43" s="485">
        <v>0</v>
      </c>
      <c r="AB43" s="197">
        <v>0</v>
      </c>
      <c r="AC43" s="485"/>
      <c r="AD43" s="197">
        <v>0</v>
      </c>
      <c r="AE43" s="197">
        <v>0</v>
      </c>
      <c r="AF43" s="197">
        <v>0</v>
      </c>
      <c r="AG43" s="197">
        <v>0</v>
      </c>
      <c r="AH43" s="197">
        <v>0</v>
      </c>
      <c r="AI43" s="197">
        <v>0</v>
      </c>
      <c r="AJ43" s="197">
        <v>0</v>
      </c>
      <c r="AK43" s="197">
        <v>0</v>
      </c>
      <c r="AL43" s="197">
        <v>0</v>
      </c>
      <c r="AM43" s="197">
        <v>0</v>
      </c>
      <c r="AN43" s="197">
        <v>0</v>
      </c>
      <c r="AO43" s="488">
        <v>0</v>
      </c>
      <c r="AP43" s="291"/>
      <c r="AQ43" s="488">
        <v>0</v>
      </c>
      <c r="AR43" s="197">
        <v>0</v>
      </c>
      <c r="AS43" s="197">
        <v>0</v>
      </c>
      <c r="AT43" s="197">
        <v>0</v>
      </c>
      <c r="AU43" s="197">
        <v>0</v>
      </c>
      <c r="AV43" s="197">
        <v>0</v>
      </c>
      <c r="AW43" s="197">
        <v>0</v>
      </c>
      <c r="AX43" s="197">
        <v>0</v>
      </c>
      <c r="AY43" s="197">
        <v>0</v>
      </c>
      <c r="AZ43" s="197">
        <v>0</v>
      </c>
      <c r="BA43" s="197">
        <v>0</v>
      </c>
      <c r="BB43" s="197">
        <v>0</v>
      </c>
      <c r="BC43" s="291"/>
      <c r="BD43" s="224"/>
    </row>
    <row r="44" spans="2:56" ht="114">
      <c r="B44" s="383" t="s">
        <v>371</v>
      </c>
      <c r="C44" s="483">
        <v>41</v>
      </c>
      <c r="D44" s="289" t="s">
        <v>414</v>
      </c>
      <c r="E44" s="483">
        <v>4103</v>
      </c>
      <c r="F44" s="289" t="s">
        <v>432</v>
      </c>
      <c r="G44" s="150" t="s">
        <v>433</v>
      </c>
      <c r="H44" s="150" t="s">
        <v>436</v>
      </c>
      <c r="I44" s="150" t="s">
        <v>437</v>
      </c>
      <c r="J44" s="150" t="s">
        <v>419</v>
      </c>
      <c r="K44" s="150" t="s">
        <v>47</v>
      </c>
      <c r="L44" s="149">
        <v>0</v>
      </c>
      <c r="M44" s="484">
        <v>0</v>
      </c>
      <c r="N44" s="501">
        <v>0</v>
      </c>
      <c r="O44" s="486">
        <v>0</v>
      </c>
      <c r="P44" s="197">
        <v>0</v>
      </c>
      <c r="Q44" s="197">
        <v>0</v>
      </c>
      <c r="R44" s="197">
        <v>0</v>
      </c>
      <c r="S44" s="197">
        <v>0</v>
      </c>
      <c r="T44" s="197">
        <v>0</v>
      </c>
      <c r="U44" s="197">
        <v>0</v>
      </c>
      <c r="V44" s="197">
        <v>0</v>
      </c>
      <c r="W44" s="197">
        <v>0</v>
      </c>
      <c r="X44" s="197">
        <v>0</v>
      </c>
      <c r="Y44" s="197">
        <v>0</v>
      </c>
      <c r="Z44" s="197">
        <v>0</v>
      </c>
      <c r="AA44" s="485">
        <v>0</v>
      </c>
      <c r="AB44" s="197">
        <v>0</v>
      </c>
      <c r="AC44" s="485"/>
      <c r="AD44" s="197">
        <v>0</v>
      </c>
      <c r="AE44" s="197">
        <v>0</v>
      </c>
      <c r="AF44" s="197">
        <v>0</v>
      </c>
      <c r="AG44" s="197">
        <v>0</v>
      </c>
      <c r="AH44" s="197">
        <v>0</v>
      </c>
      <c r="AI44" s="197">
        <v>0</v>
      </c>
      <c r="AJ44" s="197">
        <v>0</v>
      </c>
      <c r="AK44" s="197">
        <v>0</v>
      </c>
      <c r="AL44" s="197">
        <v>0</v>
      </c>
      <c r="AM44" s="197">
        <v>0</v>
      </c>
      <c r="AN44" s="197">
        <v>0</v>
      </c>
      <c r="AO44" s="488">
        <v>0</v>
      </c>
      <c r="AP44" s="291"/>
      <c r="AQ44" s="488">
        <v>0</v>
      </c>
      <c r="AR44" s="197">
        <v>0</v>
      </c>
      <c r="AS44" s="197">
        <v>0</v>
      </c>
      <c r="AT44" s="197">
        <v>0</v>
      </c>
      <c r="AU44" s="197">
        <v>0</v>
      </c>
      <c r="AV44" s="197">
        <v>0</v>
      </c>
      <c r="AW44" s="197">
        <v>0</v>
      </c>
      <c r="AX44" s="197">
        <v>0</v>
      </c>
      <c r="AY44" s="197">
        <v>0</v>
      </c>
      <c r="AZ44" s="197">
        <v>0</v>
      </c>
      <c r="BA44" s="197">
        <v>0</v>
      </c>
      <c r="BB44" s="197">
        <v>0</v>
      </c>
      <c r="BC44" s="291"/>
      <c r="BD44" s="224"/>
    </row>
    <row r="45" spans="2:56" ht="156.75">
      <c r="B45" s="383" t="s">
        <v>371</v>
      </c>
      <c r="C45" s="483">
        <v>41</v>
      </c>
      <c r="D45" s="289" t="s">
        <v>414</v>
      </c>
      <c r="E45" s="483">
        <v>4103</v>
      </c>
      <c r="F45" s="289" t="s">
        <v>432</v>
      </c>
      <c r="G45" s="150" t="s">
        <v>433</v>
      </c>
      <c r="H45" s="150" t="s">
        <v>381</v>
      </c>
      <c r="I45" s="150" t="s">
        <v>439</v>
      </c>
      <c r="J45" s="150" t="s">
        <v>419</v>
      </c>
      <c r="K45" s="150" t="s">
        <v>47</v>
      </c>
      <c r="L45" s="149">
        <v>10</v>
      </c>
      <c r="M45" s="484">
        <v>69083333</v>
      </c>
      <c r="N45" s="501">
        <v>0</v>
      </c>
      <c r="O45" s="486">
        <v>69083333</v>
      </c>
      <c r="P45" s="197">
        <v>0</v>
      </c>
      <c r="Q45" s="197">
        <v>0</v>
      </c>
      <c r="R45" s="197">
        <v>0</v>
      </c>
      <c r="S45" s="197">
        <v>0</v>
      </c>
      <c r="T45" s="197">
        <v>0</v>
      </c>
      <c r="U45" s="197">
        <v>0</v>
      </c>
      <c r="V45" s="197">
        <v>0</v>
      </c>
      <c r="W45" s="197">
        <v>0</v>
      </c>
      <c r="X45" s="197">
        <v>0</v>
      </c>
      <c r="Y45" s="197">
        <v>0</v>
      </c>
      <c r="Z45" s="197">
        <v>0</v>
      </c>
      <c r="AA45" s="485">
        <v>9333333</v>
      </c>
      <c r="AB45" s="197">
        <v>0</v>
      </c>
      <c r="AC45" s="485">
        <v>9333333</v>
      </c>
      <c r="AD45" s="197">
        <v>0</v>
      </c>
      <c r="AE45" s="197">
        <v>0</v>
      </c>
      <c r="AF45" s="197">
        <v>0</v>
      </c>
      <c r="AG45" s="197">
        <v>0</v>
      </c>
      <c r="AH45" s="197">
        <v>0</v>
      </c>
      <c r="AI45" s="197">
        <v>0</v>
      </c>
      <c r="AJ45" s="197">
        <v>0</v>
      </c>
      <c r="AK45" s="197">
        <v>0</v>
      </c>
      <c r="AL45" s="197">
        <v>0</v>
      </c>
      <c r="AM45" s="197">
        <v>0</v>
      </c>
      <c r="AN45" s="197">
        <v>0</v>
      </c>
      <c r="AO45" s="488">
        <v>9333333</v>
      </c>
      <c r="AP45" s="291"/>
      <c r="AQ45" s="488">
        <v>9333333</v>
      </c>
      <c r="AR45" s="197">
        <v>0</v>
      </c>
      <c r="AS45" s="197">
        <v>0</v>
      </c>
      <c r="AT45" s="197">
        <v>0</v>
      </c>
      <c r="AU45" s="197">
        <v>0</v>
      </c>
      <c r="AV45" s="197">
        <v>0</v>
      </c>
      <c r="AW45" s="197">
        <v>0</v>
      </c>
      <c r="AX45" s="197">
        <v>0</v>
      </c>
      <c r="AY45" s="197">
        <v>0</v>
      </c>
      <c r="AZ45" s="197">
        <v>0</v>
      </c>
      <c r="BA45" s="197">
        <v>0</v>
      </c>
      <c r="BB45" s="197">
        <v>0</v>
      </c>
      <c r="BC45" s="291"/>
      <c r="BD45" s="224"/>
    </row>
    <row r="46" spans="2:56" ht="142.5">
      <c r="B46" s="383" t="s">
        <v>371</v>
      </c>
      <c r="C46" s="483">
        <v>41</v>
      </c>
      <c r="D46" s="289" t="s">
        <v>414</v>
      </c>
      <c r="E46" s="483">
        <v>4103</v>
      </c>
      <c r="F46" s="289" t="s">
        <v>432</v>
      </c>
      <c r="G46" s="150" t="s">
        <v>433</v>
      </c>
      <c r="H46" s="150" t="s">
        <v>434</v>
      </c>
      <c r="I46" s="150" t="s">
        <v>435</v>
      </c>
      <c r="J46" s="150" t="s">
        <v>438</v>
      </c>
      <c r="K46" s="150" t="s">
        <v>45</v>
      </c>
      <c r="L46" s="149">
        <v>10</v>
      </c>
      <c r="M46" s="484">
        <v>126750000</v>
      </c>
      <c r="N46" s="501">
        <v>0</v>
      </c>
      <c r="O46" s="486">
        <v>126750000</v>
      </c>
      <c r="P46" s="197">
        <v>0</v>
      </c>
      <c r="Q46" s="197">
        <v>0</v>
      </c>
      <c r="R46" s="197">
        <v>0</v>
      </c>
      <c r="S46" s="197">
        <v>0</v>
      </c>
      <c r="T46" s="197">
        <v>0</v>
      </c>
      <c r="U46" s="197">
        <v>0</v>
      </c>
      <c r="V46" s="197">
        <v>0</v>
      </c>
      <c r="W46" s="197">
        <v>0</v>
      </c>
      <c r="X46" s="197">
        <v>0</v>
      </c>
      <c r="Y46" s="197">
        <v>0</v>
      </c>
      <c r="Z46" s="197">
        <v>0</v>
      </c>
      <c r="AA46" s="485">
        <v>105000000</v>
      </c>
      <c r="AB46" s="197">
        <v>0</v>
      </c>
      <c r="AC46" s="485">
        <v>105000000</v>
      </c>
      <c r="AD46" s="197">
        <v>0</v>
      </c>
      <c r="AE46" s="197">
        <v>0</v>
      </c>
      <c r="AF46" s="197">
        <v>0</v>
      </c>
      <c r="AG46" s="197">
        <v>0</v>
      </c>
      <c r="AH46" s="197">
        <v>0</v>
      </c>
      <c r="AI46" s="197">
        <v>0</v>
      </c>
      <c r="AJ46" s="197">
        <v>0</v>
      </c>
      <c r="AK46" s="197">
        <v>0</v>
      </c>
      <c r="AL46" s="197">
        <v>0</v>
      </c>
      <c r="AM46" s="197">
        <v>0</v>
      </c>
      <c r="AN46" s="197">
        <v>0</v>
      </c>
      <c r="AO46" s="488">
        <v>105000000</v>
      </c>
      <c r="AP46" s="291"/>
      <c r="AQ46" s="488">
        <v>0</v>
      </c>
      <c r="AR46" s="197">
        <v>0</v>
      </c>
      <c r="AS46" s="197">
        <v>0</v>
      </c>
      <c r="AT46" s="197">
        <v>0</v>
      </c>
      <c r="AU46" s="197">
        <v>0</v>
      </c>
      <c r="AV46" s="197">
        <v>0</v>
      </c>
      <c r="AW46" s="197">
        <v>0</v>
      </c>
      <c r="AX46" s="197">
        <v>0</v>
      </c>
      <c r="AY46" s="197">
        <v>0</v>
      </c>
      <c r="AZ46" s="197">
        <v>0</v>
      </c>
      <c r="BA46" s="197">
        <v>0</v>
      </c>
      <c r="BB46" s="197">
        <v>0</v>
      </c>
      <c r="BC46" s="291"/>
      <c r="BD46" s="224"/>
    </row>
    <row r="47" spans="2:56" ht="128.25">
      <c r="B47" s="383" t="s">
        <v>371</v>
      </c>
      <c r="C47" s="483">
        <v>41</v>
      </c>
      <c r="D47" s="289" t="s">
        <v>414</v>
      </c>
      <c r="E47" s="483">
        <v>4103</v>
      </c>
      <c r="F47" s="289" t="s">
        <v>432</v>
      </c>
      <c r="G47" s="150">
        <v>2024730010077</v>
      </c>
      <c r="H47" s="150" t="s">
        <v>440</v>
      </c>
      <c r="I47" s="150" t="s">
        <v>441</v>
      </c>
      <c r="J47" s="150" t="s">
        <v>419</v>
      </c>
      <c r="K47" s="150" t="s">
        <v>47</v>
      </c>
      <c r="L47" s="149">
        <v>0</v>
      </c>
      <c r="M47" s="484">
        <v>0</v>
      </c>
      <c r="N47" s="501">
        <v>0</v>
      </c>
      <c r="O47" s="486">
        <v>0</v>
      </c>
      <c r="P47" s="197">
        <v>0</v>
      </c>
      <c r="Q47" s="197">
        <v>0</v>
      </c>
      <c r="R47" s="197">
        <v>0</v>
      </c>
      <c r="S47" s="197">
        <v>0</v>
      </c>
      <c r="T47" s="197">
        <v>0</v>
      </c>
      <c r="U47" s="197">
        <v>0</v>
      </c>
      <c r="V47" s="197">
        <v>0</v>
      </c>
      <c r="W47" s="197">
        <v>0</v>
      </c>
      <c r="X47" s="197">
        <v>0</v>
      </c>
      <c r="Y47" s="197">
        <v>0</v>
      </c>
      <c r="Z47" s="197">
        <v>0</v>
      </c>
      <c r="AA47" s="485">
        <v>0</v>
      </c>
      <c r="AB47" s="197">
        <v>0</v>
      </c>
      <c r="AC47" s="485">
        <v>0</v>
      </c>
      <c r="AD47" s="197">
        <v>0</v>
      </c>
      <c r="AE47" s="197">
        <v>0</v>
      </c>
      <c r="AF47" s="197">
        <v>0</v>
      </c>
      <c r="AG47" s="197">
        <v>0</v>
      </c>
      <c r="AH47" s="197">
        <v>0</v>
      </c>
      <c r="AI47" s="197">
        <v>0</v>
      </c>
      <c r="AJ47" s="197">
        <v>0</v>
      </c>
      <c r="AK47" s="197">
        <v>0</v>
      </c>
      <c r="AL47" s="197">
        <v>0</v>
      </c>
      <c r="AM47" s="197">
        <v>0</v>
      </c>
      <c r="AN47" s="197">
        <v>0</v>
      </c>
      <c r="AO47" s="488">
        <v>0</v>
      </c>
      <c r="AP47" s="291"/>
      <c r="AQ47" s="488"/>
      <c r="AR47" s="197">
        <v>0</v>
      </c>
      <c r="AS47" s="197">
        <v>0</v>
      </c>
      <c r="AT47" s="197">
        <v>0</v>
      </c>
      <c r="AU47" s="197">
        <v>0</v>
      </c>
      <c r="AV47" s="197">
        <v>0</v>
      </c>
      <c r="AW47" s="197">
        <v>0</v>
      </c>
      <c r="AX47" s="197">
        <v>0</v>
      </c>
      <c r="AY47" s="197">
        <v>0</v>
      </c>
      <c r="AZ47" s="197">
        <v>0</v>
      </c>
      <c r="BA47" s="197">
        <v>0</v>
      </c>
      <c r="BB47" s="197">
        <v>0</v>
      </c>
      <c r="BC47" s="291"/>
      <c r="BD47" s="224"/>
    </row>
    <row r="48" spans="2:56" ht="142.5">
      <c r="B48" s="383" t="s">
        <v>371</v>
      </c>
      <c r="C48" s="483">
        <v>41</v>
      </c>
      <c r="D48" s="289" t="s">
        <v>414</v>
      </c>
      <c r="E48" s="483">
        <v>4103</v>
      </c>
      <c r="F48" s="289" t="s">
        <v>432</v>
      </c>
      <c r="G48" s="150" t="s">
        <v>442</v>
      </c>
      <c r="H48" s="150" t="s">
        <v>443</v>
      </c>
      <c r="I48" s="150" t="s">
        <v>444</v>
      </c>
      <c r="J48" s="150" t="s">
        <v>419</v>
      </c>
      <c r="K48" s="150" t="s">
        <v>47</v>
      </c>
      <c r="L48" s="149">
        <v>3639</v>
      </c>
      <c r="M48" s="485">
        <v>409553361</v>
      </c>
      <c r="N48" s="501">
        <v>0</v>
      </c>
      <c r="O48" s="486">
        <v>438844094</v>
      </c>
      <c r="P48" s="197">
        <v>0</v>
      </c>
      <c r="Q48" s="197">
        <v>0</v>
      </c>
      <c r="R48" s="197">
        <v>0</v>
      </c>
      <c r="S48" s="197">
        <v>0</v>
      </c>
      <c r="T48" s="197">
        <v>0</v>
      </c>
      <c r="U48" s="197">
        <v>0</v>
      </c>
      <c r="V48" s="197">
        <v>0</v>
      </c>
      <c r="W48" s="197">
        <v>0</v>
      </c>
      <c r="X48" s="197">
        <v>0</v>
      </c>
      <c r="Y48" s="197">
        <v>0</v>
      </c>
      <c r="Z48" s="197">
        <v>0</v>
      </c>
      <c r="AA48" s="485">
        <v>409553361</v>
      </c>
      <c r="AB48" s="197">
        <v>0</v>
      </c>
      <c r="AC48" s="486">
        <v>409553361</v>
      </c>
      <c r="AD48" s="197">
        <v>0</v>
      </c>
      <c r="AE48" s="197">
        <v>0</v>
      </c>
      <c r="AF48" s="197">
        <v>0</v>
      </c>
      <c r="AG48" s="197">
        <v>0</v>
      </c>
      <c r="AH48" s="197">
        <v>0</v>
      </c>
      <c r="AI48" s="197">
        <v>0</v>
      </c>
      <c r="AJ48" s="197">
        <v>0</v>
      </c>
      <c r="AK48" s="197">
        <v>0</v>
      </c>
      <c r="AL48" s="197">
        <v>0</v>
      </c>
      <c r="AM48" s="197">
        <v>0</v>
      </c>
      <c r="AN48" s="197">
        <v>0</v>
      </c>
      <c r="AO48" s="488">
        <v>378477261</v>
      </c>
      <c r="AP48" s="291"/>
      <c r="AQ48" s="488">
        <v>378477261</v>
      </c>
      <c r="AR48" s="197">
        <v>0</v>
      </c>
      <c r="AS48" s="197">
        <v>0</v>
      </c>
      <c r="AT48" s="197">
        <v>0</v>
      </c>
      <c r="AU48" s="197">
        <v>0</v>
      </c>
      <c r="AV48" s="197">
        <v>0</v>
      </c>
      <c r="AW48" s="197">
        <v>0</v>
      </c>
      <c r="AX48" s="197">
        <v>0</v>
      </c>
      <c r="AY48" s="197">
        <v>0</v>
      </c>
      <c r="AZ48" s="197">
        <v>0</v>
      </c>
      <c r="BA48" s="197">
        <v>0</v>
      </c>
      <c r="BB48" s="197">
        <v>0</v>
      </c>
      <c r="BC48" s="291"/>
      <c r="BD48" s="224"/>
    </row>
    <row r="49" spans="2:56" ht="142.5">
      <c r="B49" s="383" t="s">
        <v>371</v>
      </c>
      <c r="C49" s="483">
        <v>41</v>
      </c>
      <c r="D49" s="289" t="s">
        <v>414</v>
      </c>
      <c r="E49" s="483">
        <v>4103</v>
      </c>
      <c r="F49" s="289" t="s">
        <v>432</v>
      </c>
      <c r="G49" s="150" t="s">
        <v>442</v>
      </c>
      <c r="H49" s="150" t="s">
        <v>443</v>
      </c>
      <c r="I49" s="150" t="s">
        <v>444</v>
      </c>
      <c r="J49" s="150" t="s">
        <v>438</v>
      </c>
      <c r="K49" s="150" t="s">
        <v>45</v>
      </c>
      <c r="L49" s="149">
        <v>1</v>
      </c>
      <c r="M49" s="485">
        <v>38184066</v>
      </c>
      <c r="N49" s="501">
        <v>0</v>
      </c>
      <c r="O49" s="486">
        <v>0</v>
      </c>
      <c r="P49" s="197">
        <v>0</v>
      </c>
      <c r="Q49" s="197">
        <v>0</v>
      </c>
      <c r="R49" s="197">
        <v>0</v>
      </c>
      <c r="S49" s="197">
        <v>0</v>
      </c>
      <c r="T49" s="197">
        <v>0</v>
      </c>
      <c r="U49" s="197">
        <v>0</v>
      </c>
      <c r="V49" s="197">
        <v>0</v>
      </c>
      <c r="W49" s="197">
        <v>0</v>
      </c>
      <c r="X49" s="197">
        <v>0</v>
      </c>
      <c r="Y49" s="197">
        <v>0</v>
      </c>
      <c r="Z49" s="197">
        <v>0</v>
      </c>
      <c r="AA49" s="485">
        <v>38184066</v>
      </c>
      <c r="AB49" s="197">
        <v>0</v>
      </c>
      <c r="AC49" s="485">
        <v>38184066</v>
      </c>
      <c r="AD49" s="197">
        <v>0</v>
      </c>
      <c r="AE49" s="197">
        <v>0</v>
      </c>
      <c r="AF49" s="197">
        <v>0</v>
      </c>
      <c r="AG49" s="197">
        <v>0</v>
      </c>
      <c r="AH49" s="197">
        <v>0</v>
      </c>
      <c r="AI49" s="197">
        <v>0</v>
      </c>
      <c r="AJ49" s="197">
        <v>0</v>
      </c>
      <c r="AK49" s="197">
        <v>0</v>
      </c>
      <c r="AL49" s="197">
        <v>0</v>
      </c>
      <c r="AM49" s="197">
        <v>0</v>
      </c>
      <c r="AN49" s="197">
        <v>0</v>
      </c>
      <c r="AO49" s="488">
        <v>38184066</v>
      </c>
      <c r="AP49" s="291"/>
      <c r="AQ49" s="488">
        <v>38184066</v>
      </c>
      <c r="AR49" s="197">
        <v>0</v>
      </c>
      <c r="AS49" s="197">
        <v>0</v>
      </c>
      <c r="AT49" s="197">
        <v>0</v>
      </c>
      <c r="AU49" s="197">
        <v>0</v>
      </c>
      <c r="AV49" s="197">
        <v>0</v>
      </c>
      <c r="AW49" s="197">
        <v>0</v>
      </c>
      <c r="AX49" s="197">
        <v>0</v>
      </c>
      <c r="AY49" s="197">
        <v>0</v>
      </c>
      <c r="AZ49" s="197">
        <v>0</v>
      </c>
      <c r="BA49" s="197">
        <v>0</v>
      </c>
      <c r="BB49" s="197">
        <v>0</v>
      </c>
      <c r="BC49" s="291"/>
      <c r="BD49" s="224"/>
    </row>
    <row r="50" spans="2:56" ht="142.5">
      <c r="B50" s="383" t="s">
        <v>371</v>
      </c>
      <c r="C50" s="483">
        <v>41</v>
      </c>
      <c r="D50" s="289" t="s">
        <v>414</v>
      </c>
      <c r="E50" s="483">
        <v>4103</v>
      </c>
      <c r="F50" s="289" t="s">
        <v>432</v>
      </c>
      <c r="G50" s="150" t="s">
        <v>442</v>
      </c>
      <c r="H50" s="150" t="s">
        <v>443</v>
      </c>
      <c r="I50" s="150" t="s">
        <v>444</v>
      </c>
      <c r="J50" s="150" t="s">
        <v>445</v>
      </c>
      <c r="K50" s="150" t="s">
        <v>446</v>
      </c>
      <c r="L50" s="149">
        <v>1</v>
      </c>
      <c r="M50" s="484">
        <v>40557536</v>
      </c>
      <c r="N50" s="501">
        <v>0</v>
      </c>
      <c r="O50" s="486">
        <v>37557536</v>
      </c>
      <c r="P50" s="197">
        <v>0</v>
      </c>
      <c r="Q50" s="197">
        <v>0</v>
      </c>
      <c r="R50" s="197">
        <v>0</v>
      </c>
      <c r="S50" s="197">
        <v>0</v>
      </c>
      <c r="T50" s="197">
        <v>0</v>
      </c>
      <c r="U50" s="197">
        <v>0</v>
      </c>
      <c r="V50" s="197">
        <v>0</v>
      </c>
      <c r="W50" s="197">
        <v>0</v>
      </c>
      <c r="X50" s="197">
        <v>0</v>
      </c>
      <c r="Y50" s="197">
        <v>0</v>
      </c>
      <c r="Z50" s="197">
        <v>0</v>
      </c>
      <c r="AA50" s="485">
        <v>40557536</v>
      </c>
      <c r="AB50" s="197">
        <v>0</v>
      </c>
      <c r="AC50" s="485">
        <v>40557536</v>
      </c>
      <c r="AD50" s="197">
        <v>0</v>
      </c>
      <c r="AE50" s="197">
        <v>0</v>
      </c>
      <c r="AF50" s="197">
        <v>0</v>
      </c>
      <c r="AG50" s="197">
        <v>0</v>
      </c>
      <c r="AH50" s="197">
        <v>0</v>
      </c>
      <c r="AI50" s="197">
        <v>0</v>
      </c>
      <c r="AJ50" s="197">
        <v>0</v>
      </c>
      <c r="AK50" s="197">
        <v>0</v>
      </c>
      <c r="AL50" s="197">
        <v>0</v>
      </c>
      <c r="AM50" s="197">
        <v>0</v>
      </c>
      <c r="AN50" s="197">
        <v>0</v>
      </c>
      <c r="AO50" s="488">
        <v>37804037</v>
      </c>
      <c r="AP50" s="291"/>
      <c r="AQ50" s="488">
        <v>37804037</v>
      </c>
      <c r="AR50" s="197">
        <v>0</v>
      </c>
      <c r="AS50" s="197">
        <v>0</v>
      </c>
      <c r="AT50" s="197">
        <v>0</v>
      </c>
      <c r="AU50" s="197">
        <v>0</v>
      </c>
      <c r="AV50" s="197">
        <v>0</v>
      </c>
      <c r="AW50" s="197">
        <v>0</v>
      </c>
      <c r="AX50" s="197">
        <v>0</v>
      </c>
      <c r="AY50" s="197">
        <v>0</v>
      </c>
      <c r="AZ50" s="197">
        <v>0</v>
      </c>
      <c r="BA50" s="197">
        <v>0</v>
      </c>
      <c r="BB50" s="197">
        <v>0</v>
      </c>
      <c r="BC50" s="291"/>
      <c r="BD50" s="224"/>
    </row>
    <row r="51" spans="2:56" ht="85.5">
      <c r="B51" s="383" t="s">
        <v>371</v>
      </c>
      <c r="C51" s="483">
        <v>41</v>
      </c>
      <c r="D51" s="289" t="s">
        <v>414</v>
      </c>
      <c r="E51" s="483">
        <v>4103</v>
      </c>
      <c r="F51" s="289" t="s">
        <v>432</v>
      </c>
      <c r="G51" s="150" t="s">
        <v>442</v>
      </c>
      <c r="H51" s="150" t="s">
        <v>263</v>
      </c>
      <c r="I51" s="150" t="s">
        <v>447</v>
      </c>
      <c r="J51" s="150" t="s">
        <v>419</v>
      </c>
      <c r="K51" s="150" t="s">
        <v>47</v>
      </c>
      <c r="L51" s="149">
        <v>6</v>
      </c>
      <c r="M51" s="484">
        <v>16500000</v>
      </c>
      <c r="N51" s="501">
        <v>0</v>
      </c>
      <c r="O51" s="486">
        <v>16500000</v>
      </c>
      <c r="P51" s="197">
        <v>0</v>
      </c>
      <c r="Q51" s="197">
        <v>0</v>
      </c>
      <c r="R51" s="197">
        <v>0</v>
      </c>
      <c r="S51" s="197">
        <v>0</v>
      </c>
      <c r="T51" s="197">
        <v>0</v>
      </c>
      <c r="U51" s="197">
        <v>0</v>
      </c>
      <c r="V51" s="197">
        <v>0</v>
      </c>
      <c r="W51" s="197">
        <v>0</v>
      </c>
      <c r="X51" s="197">
        <v>0</v>
      </c>
      <c r="Y51" s="197">
        <v>0</v>
      </c>
      <c r="Z51" s="197">
        <v>0</v>
      </c>
      <c r="AA51" s="485">
        <v>0</v>
      </c>
      <c r="AB51" s="197">
        <v>0</v>
      </c>
      <c r="AC51" s="485">
        <v>0</v>
      </c>
      <c r="AD51" s="197">
        <v>0</v>
      </c>
      <c r="AE51" s="197">
        <v>0</v>
      </c>
      <c r="AF51" s="197">
        <v>0</v>
      </c>
      <c r="AG51" s="197">
        <v>0</v>
      </c>
      <c r="AH51" s="197">
        <v>0</v>
      </c>
      <c r="AI51" s="197">
        <v>0</v>
      </c>
      <c r="AJ51" s="197">
        <v>0</v>
      </c>
      <c r="AK51" s="197">
        <v>0</v>
      </c>
      <c r="AL51" s="197">
        <v>0</v>
      </c>
      <c r="AM51" s="197">
        <v>0</v>
      </c>
      <c r="AN51" s="197">
        <v>0</v>
      </c>
      <c r="AO51" s="488">
        <v>0</v>
      </c>
      <c r="AP51" s="291"/>
      <c r="AQ51" s="488">
        <v>0</v>
      </c>
      <c r="AR51" s="197">
        <v>0</v>
      </c>
      <c r="AS51" s="197">
        <v>0</v>
      </c>
      <c r="AT51" s="197">
        <v>0</v>
      </c>
      <c r="AU51" s="197">
        <v>0</v>
      </c>
      <c r="AV51" s="197">
        <v>0</v>
      </c>
      <c r="AW51" s="197">
        <v>0</v>
      </c>
      <c r="AX51" s="197">
        <v>0</v>
      </c>
      <c r="AY51" s="197">
        <v>0</v>
      </c>
      <c r="AZ51" s="197">
        <v>0</v>
      </c>
      <c r="BA51" s="197">
        <v>0</v>
      </c>
      <c r="BB51" s="197">
        <v>0</v>
      </c>
      <c r="BC51" s="291"/>
      <c r="BD51" s="224"/>
    </row>
    <row r="52" spans="2:56" ht="114">
      <c r="B52" s="383" t="s">
        <v>371</v>
      </c>
      <c r="C52" s="483">
        <v>41</v>
      </c>
      <c r="D52" s="289" t="s">
        <v>414</v>
      </c>
      <c r="E52" s="483">
        <v>4104</v>
      </c>
      <c r="F52" s="289" t="s">
        <v>448</v>
      </c>
      <c r="G52" s="150" t="s">
        <v>449</v>
      </c>
      <c r="H52" s="150" t="s">
        <v>450</v>
      </c>
      <c r="I52" s="150" t="s">
        <v>451</v>
      </c>
      <c r="J52" s="150" t="s">
        <v>419</v>
      </c>
      <c r="K52" s="150" t="s">
        <v>47</v>
      </c>
      <c r="L52" s="149">
        <v>119</v>
      </c>
      <c r="M52" s="484">
        <v>94050000</v>
      </c>
      <c r="N52" s="501">
        <v>0</v>
      </c>
      <c r="O52" s="486">
        <v>94050000</v>
      </c>
      <c r="P52" s="197">
        <v>0</v>
      </c>
      <c r="Q52" s="197">
        <v>0</v>
      </c>
      <c r="R52" s="197">
        <v>0</v>
      </c>
      <c r="S52" s="197">
        <v>0</v>
      </c>
      <c r="T52" s="197">
        <v>0</v>
      </c>
      <c r="U52" s="197">
        <v>0</v>
      </c>
      <c r="V52" s="197">
        <v>0</v>
      </c>
      <c r="W52" s="197">
        <v>0</v>
      </c>
      <c r="X52" s="197">
        <v>0</v>
      </c>
      <c r="Y52" s="197">
        <v>0</v>
      </c>
      <c r="Z52" s="197">
        <v>0</v>
      </c>
      <c r="AA52" s="485">
        <v>94050000</v>
      </c>
      <c r="AB52" s="197">
        <v>0</v>
      </c>
      <c r="AC52" s="485">
        <v>94050000</v>
      </c>
      <c r="AD52" s="197">
        <v>0</v>
      </c>
      <c r="AE52" s="197">
        <v>0</v>
      </c>
      <c r="AF52" s="197">
        <v>0</v>
      </c>
      <c r="AG52" s="197">
        <v>0</v>
      </c>
      <c r="AH52" s="197">
        <v>0</v>
      </c>
      <c r="AI52" s="197">
        <v>0</v>
      </c>
      <c r="AJ52" s="197">
        <v>0</v>
      </c>
      <c r="AK52" s="197">
        <v>0</v>
      </c>
      <c r="AL52" s="197">
        <v>0</v>
      </c>
      <c r="AM52" s="197">
        <v>0</v>
      </c>
      <c r="AN52" s="197">
        <v>0</v>
      </c>
      <c r="AO52" s="488">
        <v>66244750</v>
      </c>
      <c r="AP52" s="291"/>
      <c r="AQ52" s="488">
        <v>66244750</v>
      </c>
      <c r="AR52" s="197">
        <v>0</v>
      </c>
      <c r="AS52" s="197">
        <v>0</v>
      </c>
      <c r="AT52" s="197">
        <v>0</v>
      </c>
      <c r="AU52" s="197">
        <v>0</v>
      </c>
      <c r="AV52" s="197">
        <v>0</v>
      </c>
      <c r="AW52" s="197">
        <v>0</v>
      </c>
      <c r="AX52" s="197">
        <v>0</v>
      </c>
      <c r="AY52" s="197">
        <v>0</v>
      </c>
      <c r="AZ52" s="197">
        <v>0</v>
      </c>
      <c r="BA52" s="197">
        <v>0</v>
      </c>
      <c r="BB52" s="197">
        <v>0</v>
      </c>
      <c r="BC52" s="291"/>
      <c r="BD52" s="224"/>
    </row>
    <row r="53" spans="2:56" ht="99.75">
      <c r="B53" s="383" t="s">
        <v>371</v>
      </c>
      <c r="C53" s="483">
        <v>41</v>
      </c>
      <c r="D53" s="289" t="s">
        <v>414</v>
      </c>
      <c r="E53" s="483">
        <v>4104</v>
      </c>
      <c r="F53" s="289" t="s">
        <v>448</v>
      </c>
      <c r="G53" s="150" t="s">
        <v>449</v>
      </c>
      <c r="H53" s="150" t="s">
        <v>452</v>
      </c>
      <c r="I53" s="150" t="s">
        <v>453</v>
      </c>
      <c r="J53" s="150" t="s">
        <v>419</v>
      </c>
      <c r="K53" s="150" t="s">
        <v>47</v>
      </c>
      <c r="L53" s="149">
        <v>1</v>
      </c>
      <c r="M53" s="484">
        <v>113333333</v>
      </c>
      <c r="N53" s="501">
        <v>0</v>
      </c>
      <c r="O53" s="486">
        <v>113333333</v>
      </c>
      <c r="P53" s="197">
        <v>0</v>
      </c>
      <c r="Q53" s="197">
        <v>0</v>
      </c>
      <c r="R53" s="197">
        <v>0</v>
      </c>
      <c r="S53" s="197">
        <v>0</v>
      </c>
      <c r="T53" s="197">
        <v>0</v>
      </c>
      <c r="U53" s="197">
        <v>0</v>
      </c>
      <c r="V53" s="197">
        <v>0</v>
      </c>
      <c r="W53" s="197">
        <v>0</v>
      </c>
      <c r="X53" s="197">
        <v>0</v>
      </c>
      <c r="Y53" s="197">
        <v>0</v>
      </c>
      <c r="Z53" s="197">
        <v>0</v>
      </c>
      <c r="AA53" s="485">
        <v>83333333</v>
      </c>
      <c r="AB53" s="197">
        <v>0</v>
      </c>
      <c r="AC53" s="485">
        <v>83333333</v>
      </c>
      <c r="AD53" s="197">
        <v>0</v>
      </c>
      <c r="AE53" s="197">
        <v>0</v>
      </c>
      <c r="AF53" s="197">
        <v>0</v>
      </c>
      <c r="AG53" s="197">
        <v>0</v>
      </c>
      <c r="AH53" s="197">
        <v>0</v>
      </c>
      <c r="AI53" s="197">
        <v>0</v>
      </c>
      <c r="AJ53" s="197">
        <v>0</v>
      </c>
      <c r="AK53" s="197">
        <v>0</v>
      </c>
      <c r="AL53" s="197">
        <v>0</v>
      </c>
      <c r="AM53" s="197">
        <v>0</v>
      </c>
      <c r="AN53" s="197">
        <v>0</v>
      </c>
      <c r="AO53" s="488">
        <v>83333333</v>
      </c>
      <c r="AP53" s="291"/>
      <c r="AQ53" s="488">
        <v>83333333</v>
      </c>
      <c r="AR53" s="197">
        <v>0</v>
      </c>
      <c r="AS53" s="197">
        <v>0</v>
      </c>
      <c r="AT53" s="197">
        <v>0</v>
      </c>
      <c r="AU53" s="197">
        <v>0</v>
      </c>
      <c r="AV53" s="197">
        <v>0</v>
      </c>
      <c r="AW53" s="197">
        <v>0</v>
      </c>
      <c r="AX53" s="197">
        <v>0</v>
      </c>
      <c r="AY53" s="197">
        <v>0</v>
      </c>
      <c r="AZ53" s="197">
        <v>0</v>
      </c>
      <c r="BA53" s="197">
        <v>0</v>
      </c>
      <c r="BB53" s="197">
        <v>0</v>
      </c>
      <c r="BC53" s="291"/>
      <c r="BD53" s="224"/>
    </row>
    <row r="54" spans="2:56" ht="99.75">
      <c r="B54" s="383" t="s">
        <v>371</v>
      </c>
      <c r="C54" s="483">
        <v>41</v>
      </c>
      <c r="D54" s="289" t="s">
        <v>414</v>
      </c>
      <c r="E54" s="483">
        <v>4104</v>
      </c>
      <c r="F54" s="289" t="s">
        <v>448</v>
      </c>
      <c r="G54" s="150" t="s">
        <v>454</v>
      </c>
      <c r="H54" s="150" t="s">
        <v>455</v>
      </c>
      <c r="I54" s="150" t="s">
        <v>456</v>
      </c>
      <c r="J54" s="150" t="s">
        <v>457</v>
      </c>
      <c r="K54" s="150" t="s">
        <v>228</v>
      </c>
      <c r="L54" s="149">
        <v>1</v>
      </c>
      <c r="M54" s="484">
        <v>0</v>
      </c>
      <c r="N54" s="501">
        <v>0</v>
      </c>
      <c r="O54" s="486">
        <v>0</v>
      </c>
      <c r="P54" s="197">
        <v>0</v>
      </c>
      <c r="Q54" s="197">
        <v>0</v>
      </c>
      <c r="R54" s="197">
        <v>0</v>
      </c>
      <c r="S54" s="197">
        <v>0</v>
      </c>
      <c r="T54" s="197">
        <v>0</v>
      </c>
      <c r="U54" s="197">
        <v>0</v>
      </c>
      <c r="V54" s="197">
        <v>0</v>
      </c>
      <c r="W54" s="197">
        <v>0</v>
      </c>
      <c r="X54" s="197">
        <v>0</v>
      </c>
      <c r="Y54" s="197">
        <v>0</v>
      </c>
      <c r="Z54" s="197">
        <v>0</v>
      </c>
      <c r="AA54" s="485">
        <v>0</v>
      </c>
      <c r="AB54" s="314">
        <v>0</v>
      </c>
      <c r="AC54" s="485">
        <v>0</v>
      </c>
      <c r="AD54" s="197">
        <v>0</v>
      </c>
      <c r="AE54" s="197">
        <v>0</v>
      </c>
      <c r="AF54" s="197">
        <v>0</v>
      </c>
      <c r="AG54" s="197">
        <v>0</v>
      </c>
      <c r="AH54" s="197">
        <v>0</v>
      </c>
      <c r="AI54" s="197">
        <v>0</v>
      </c>
      <c r="AJ54" s="197">
        <v>0</v>
      </c>
      <c r="AK54" s="197">
        <v>0</v>
      </c>
      <c r="AL54" s="197">
        <v>0</v>
      </c>
      <c r="AM54" s="197">
        <v>0</v>
      </c>
      <c r="AN54" s="197">
        <v>0</v>
      </c>
      <c r="AO54" s="488">
        <v>0</v>
      </c>
      <c r="AP54" s="291"/>
      <c r="AQ54" s="488">
        <v>0</v>
      </c>
      <c r="AR54" s="197">
        <v>0</v>
      </c>
      <c r="AS54" s="197">
        <v>0</v>
      </c>
      <c r="AT54" s="197">
        <v>0</v>
      </c>
      <c r="AU54" s="197">
        <v>0</v>
      </c>
      <c r="AV54" s="197">
        <v>0</v>
      </c>
      <c r="AW54" s="197">
        <v>0</v>
      </c>
      <c r="AX54" s="197">
        <v>0</v>
      </c>
      <c r="AY54" s="197">
        <v>0</v>
      </c>
      <c r="AZ54" s="197">
        <v>0</v>
      </c>
      <c r="BA54" s="197">
        <v>0</v>
      </c>
      <c r="BB54" s="197">
        <v>0</v>
      </c>
      <c r="BC54" s="291"/>
      <c r="BD54" s="224"/>
    </row>
    <row r="55" spans="2:56" ht="99.75">
      <c r="B55" s="383" t="s">
        <v>371</v>
      </c>
      <c r="C55" s="483">
        <v>41</v>
      </c>
      <c r="D55" s="289" t="s">
        <v>414</v>
      </c>
      <c r="E55" s="483">
        <v>4104</v>
      </c>
      <c r="F55" s="289" t="s">
        <v>448</v>
      </c>
      <c r="G55" s="150" t="s">
        <v>454</v>
      </c>
      <c r="H55" s="150" t="s">
        <v>455</v>
      </c>
      <c r="I55" s="150" t="s">
        <v>456</v>
      </c>
      <c r="J55" s="150" t="s">
        <v>419</v>
      </c>
      <c r="K55" s="150" t="s">
        <v>47</v>
      </c>
      <c r="L55" s="149">
        <v>1</v>
      </c>
      <c r="M55" s="484">
        <v>0</v>
      </c>
      <c r="N55" s="501">
        <v>0</v>
      </c>
      <c r="O55" s="486">
        <v>0</v>
      </c>
      <c r="P55" s="197">
        <v>0</v>
      </c>
      <c r="Q55" s="197">
        <v>0</v>
      </c>
      <c r="R55" s="197">
        <v>0</v>
      </c>
      <c r="S55" s="197">
        <v>0</v>
      </c>
      <c r="T55" s="197">
        <v>0</v>
      </c>
      <c r="U55" s="197">
        <v>0</v>
      </c>
      <c r="V55" s="197">
        <v>0</v>
      </c>
      <c r="W55" s="197">
        <v>0</v>
      </c>
      <c r="X55" s="197">
        <v>0</v>
      </c>
      <c r="Y55" s="197">
        <v>0</v>
      </c>
      <c r="Z55" s="197">
        <v>0</v>
      </c>
      <c r="AA55" s="485">
        <v>0</v>
      </c>
      <c r="AB55" s="314">
        <v>0</v>
      </c>
      <c r="AC55" s="485">
        <v>0</v>
      </c>
      <c r="AD55" s="197">
        <v>0</v>
      </c>
      <c r="AE55" s="197">
        <v>0</v>
      </c>
      <c r="AF55" s="197">
        <v>0</v>
      </c>
      <c r="AG55" s="197">
        <v>0</v>
      </c>
      <c r="AH55" s="197">
        <v>0</v>
      </c>
      <c r="AI55" s="197">
        <v>0</v>
      </c>
      <c r="AJ55" s="197">
        <v>0</v>
      </c>
      <c r="AK55" s="197">
        <v>0</v>
      </c>
      <c r="AL55" s="197">
        <v>0</v>
      </c>
      <c r="AM55" s="197">
        <v>0</v>
      </c>
      <c r="AN55" s="197">
        <v>0</v>
      </c>
      <c r="AO55" s="488">
        <v>0</v>
      </c>
      <c r="AP55" s="291"/>
      <c r="AQ55" s="488">
        <v>0</v>
      </c>
      <c r="AR55" s="197">
        <v>0</v>
      </c>
      <c r="AS55" s="197">
        <v>0</v>
      </c>
      <c r="AT55" s="197">
        <v>0</v>
      </c>
      <c r="AU55" s="197">
        <v>0</v>
      </c>
      <c r="AV55" s="197">
        <v>0</v>
      </c>
      <c r="AW55" s="197">
        <v>0</v>
      </c>
      <c r="AX55" s="197">
        <v>0</v>
      </c>
      <c r="AY55" s="197">
        <v>0</v>
      </c>
      <c r="AZ55" s="197">
        <v>0</v>
      </c>
      <c r="BA55" s="197">
        <v>0</v>
      </c>
      <c r="BB55" s="197">
        <v>0</v>
      </c>
      <c r="BC55" s="291"/>
      <c r="BD55" s="224"/>
    </row>
    <row r="56" spans="2:56" ht="213.75">
      <c r="B56" s="383" t="s">
        <v>371</v>
      </c>
      <c r="C56" s="483">
        <v>41</v>
      </c>
      <c r="D56" s="289" t="s">
        <v>414</v>
      </c>
      <c r="E56" s="483">
        <v>4104</v>
      </c>
      <c r="F56" s="289" t="s">
        <v>448</v>
      </c>
      <c r="G56" s="150" t="s">
        <v>458</v>
      </c>
      <c r="H56" s="150" t="s">
        <v>459</v>
      </c>
      <c r="I56" s="150" t="s">
        <v>460</v>
      </c>
      <c r="J56" s="150" t="s">
        <v>445</v>
      </c>
      <c r="K56" s="150" t="s">
        <v>408</v>
      </c>
      <c r="L56" s="149">
        <v>3</v>
      </c>
      <c r="M56" s="484">
        <v>0</v>
      </c>
      <c r="N56" s="501">
        <v>0</v>
      </c>
      <c r="O56" s="486"/>
      <c r="P56" s="197">
        <v>0</v>
      </c>
      <c r="Q56" s="197">
        <v>0</v>
      </c>
      <c r="R56" s="197">
        <v>0</v>
      </c>
      <c r="S56" s="197">
        <v>0</v>
      </c>
      <c r="T56" s="197">
        <v>0</v>
      </c>
      <c r="U56" s="197">
        <v>0</v>
      </c>
      <c r="V56" s="197">
        <v>0</v>
      </c>
      <c r="W56" s="197">
        <v>0</v>
      </c>
      <c r="X56" s="197">
        <v>0</v>
      </c>
      <c r="Y56" s="197">
        <v>0</v>
      </c>
      <c r="Z56" s="197">
        <v>0</v>
      </c>
      <c r="AA56" s="485">
        <v>629071829</v>
      </c>
      <c r="AB56" s="314">
        <v>0</v>
      </c>
      <c r="AC56" s="486">
        <v>56688496</v>
      </c>
      <c r="AD56" s="197">
        <v>0</v>
      </c>
      <c r="AE56" s="197">
        <v>0</v>
      </c>
      <c r="AF56" s="197">
        <v>0</v>
      </c>
      <c r="AG56" s="197">
        <v>0</v>
      </c>
      <c r="AH56" s="197">
        <v>0</v>
      </c>
      <c r="AI56" s="197">
        <v>0</v>
      </c>
      <c r="AJ56" s="197">
        <v>0</v>
      </c>
      <c r="AK56" s="197">
        <v>0</v>
      </c>
      <c r="AL56" s="197">
        <v>0</v>
      </c>
      <c r="AM56" s="197">
        <v>0</v>
      </c>
      <c r="AN56" s="197">
        <v>572383333</v>
      </c>
      <c r="AO56" s="488">
        <v>586628333</v>
      </c>
      <c r="AP56" s="291"/>
      <c r="AQ56" s="488">
        <v>14245000</v>
      </c>
      <c r="AR56" s="197">
        <v>0</v>
      </c>
      <c r="AS56" s="197">
        <v>0</v>
      </c>
      <c r="AT56" s="197">
        <v>0</v>
      </c>
      <c r="AU56" s="197">
        <v>0</v>
      </c>
      <c r="AV56" s="197">
        <v>0</v>
      </c>
      <c r="AW56" s="197">
        <v>0</v>
      </c>
      <c r="AX56" s="197">
        <v>0</v>
      </c>
      <c r="AY56" s="197">
        <v>0</v>
      </c>
      <c r="AZ56" s="197">
        <v>0</v>
      </c>
      <c r="BA56" s="197">
        <v>0</v>
      </c>
      <c r="BB56" s="197">
        <v>572383333</v>
      </c>
      <c r="BC56" s="291"/>
      <c r="BD56" s="224"/>
    </row>
    <row r="57" spans="2:56" ht="99.75">
      <c r="B57" s="383" t="s">
        <v>371</v>
      </c>
      <c r="C57" s="483">
        <v>41</v>
      </c>
      <c r="D57" s="289" t="s">
        <v>414</v>
      </c>
      <c r="E57" s="483">
        <v>4104</v>
      </c>
      <c r="F57" s="289" t="s">
        <v>448</v>
      </c>
      <c r="G57" s="150" t="s">
        <v>454</v>
      </c>
      <c r="H57" s="150" t="s">
        <v>459</v>
      </c>
      <c r="I57" s="150" t="s">
        <v>460</v>
      </c>
      <c r="J57" s="150" t="s">
        <v>419</v>
      </c>
      <c r="K57" s="150" t="s">
        <v>47</v>
      </c>
      <c r="L57" s="149">
        <v>3</v>
      </c>
      <c r="M57" s="484">
        <v>1071049411</v>
      </c>
      <c r="N57" s="487"/>
      <c r="O57" s="486">
        <v>56688496</v>
      </c>
      <c r="P57" s="197">
        <v>0</v>
      </c>
      <c r="Q57" s="197">
        <v>0</v>
      </c>
      <c r="R57" s="197">
        <v>0</v>
      </c>
      <c r="S57" s="197">
        <v>0</v>
      </c>
      <c r="T57" s="197">
        <v>0</v>
      </c>
      <c r="U57" s="197">
        <v>0</v>
      </c>
      <c r="V57" s="197">
        <v>0</v>
      </c>
      <c r="W57" s="197">
        <v>0</v>
      </c>
      <c r="X57" s="197">
        <v>0</v>
      </c>
      <c r="Y57" s="197">
        <v>0</v>
      </c>
      <c r="Z57" s="487"/>
      <c r="AA57" s="487">
        <v>441977582</v>
      </c>
      <c r="AB57" s="488"/>
      <c r="AC57" s="486"/>
      <c r="AD57" s="197">
        <v>0</v>
      </c>
      <c r="AE57" s="197">
        <v>0</v>
      </c>
      <c r="AF57" s="197">
        <v>0</v>
      </c>
      <c r="AG57" s="197">
        <v>0</v>
      </c>
      <c r="AH57" s="197">
        <v>0</v>
      </c>
      <c r="AI57" s="197">
        <v>0</v>
      </c>
      <c r="AJ57" s="197">
        <v>0</v>
      </c>
      <c r="AK57" s="197">
        <v>0</v>
      </c>
      <c r="AL57" s="197">
        <v>0</v>
      </c>
      <c r="AM57" s="197">
        <v>0</v>
      </c>
      <c r="AN57" s="487">
        <v>441977582</v>
      </c>
      <c r="AO57" s="488">
        <v>441977582</v>
      </c>
      <c r="AP57" s="502"/>
      <c r="AQ57" s="488"/>
      <c r="AR57" s="197">
        <v>0</v>
      </c>
      <c r="AS57" s="197">
        <v>0</v>
      </c>
      <c r="AT57" s="197">
        <v>0</v>
      </c>
      <c r="AU57" s="197">
        <v>0</v>
      </c>
      <c r="AV57" s="197">
        <v>0</v>
      </c>
      <c r="AW57" s="197">
        <v>0</v>
      </c>
      <c r="AX57" s="197">
        <v>0</v>
      </c>
      <c r="AY57" s="197">
        <v>0</v>
      </c>
      <c r="AZ57" s="197">
        <v>0</v>
      </c>
      <c r="BA57" s="197">
        <v>0</v>
      </c>
      <c r="BB57" s="197">
        <v>441977582</v>
      </c>
      <c r="BC57" s="291"/>
      <c r="BD57" s="224"/>
    </row>
    <row r="58" spans="2:56" ht="99.75">
      <c r="B58" s="383" t="s">
        <v>371</v>
      </c>
      <c r="C58" s="483">
        <v>41</v>
      </c>
      <c r="D58" s="289" t="s">
        <v>414</v>
      </c>
      <c r="E58" s="483">
        <v>4104</v>
      </c>
      <c r="F58" s="289" t="s">
        <v>448</v>
      </c>
      <c r="G58" s="150" t="s">
        <v>461</v>
      </c>
      <c r="H58" s="150" t="s">
        <v>462</v>
      </c>
      <c r="I58" s="150" t="s">
        <v>463</v>
      </c>
      <c r="J58" s="150" t="s">
        <v>419</v>
      </c>
      <c r="K58" s="150" t="s">
        <v>47</v>
      </c>
      <c r="L58" s="149">
        <v>250</v>
      </c>
      <c r="M58" s="484">
        <v>3511175504</v>
      </c>
      <c r="N58" s="487"/>
      <c r="O58" s="486">
        <v>383875504</v>
      </c>
      <c r="P58" s="197">
        <v>0</v>
      </c>
      <c r="Q58" s="197">
        <v>0</v>
      </c>
      <c r="R58" s="197">
        <v>0</v>
      </c>
      <c r="S58" s="197">
        <v>0</v>
      </c>
      <c r="T58" s="197">
        <v>0</v>
      </c>
      <c r="U58" s="197">
        <v>0</v>
      </c>
      <c r="V58" s="197">
        <v>0</v>
      </c>
      <c r="W58" s="197">
        <v>0</v>
      </c>
      <c r="X58" s="197">
        <v>0</v>
      </c>
      <c r="Y58" s="197">
        <v>0</v>
      </c>
      <c r="Z58" s="487">
        <v>3127300000</v>
      </c>
      <c r="AA58" s="485">
        <v>311175504</v>
      </c>
      <c r="AB58" s="488"/>
      <c r="AC58" s="486">
        <v>183875504</v>
      </c>
      <c r="AD58" s="197">
        <v>0</v>
      </c>
      <c r="AE58" s="197">
        <v>0</v>
      </c>
      <c r="AF58" s="197">
        <v>0</v>
      </c>
      <c r="AG58" s="197">
        <v>0</v>
      </c>
      <c r="AH58" s="197">
        <v>0</v>
      </c>
      <c r="AI58" s="197">
        <v>0</v>
      </c>
      <c r="AJ58" s="197">
        <v>0</v>
      </c>
      <c r="AK58" s="197">
        <v>0</v>
      </c>
      <c r="AL58" s="197">
        <v>0</v>
      </c>
      <c r="AM58" s="197">
        <v>0</v>
      </c>
      <c r="AN58" s="487">
        <v>127300000</v>
      </c>
      <c r="AO58" s="488">
        <v>190790163</v>
      </c>
      <c r="AP58" s="502"/>
      <c r="AQ58" s="488">
        <v>117654000</v>
      </c>
      <c r="AR58" s="197">
        <v>0</v>
      </c>
      <c r="AS58" s="197">
        <v>0</v>
      </c>
      <c r="AT58" s="197">
        <v>0</v>
      </c>
      <c r="AU58" s="197">
        <v>0</v>
      </c>
      <c r="AV58" s="197">
        <v>0</v>
      </c>
      <c r="AW58" s="197">
        <v>0</v>
      </c>
      <c r="AX58" s="197">
        <v>0</v>
      </c>
      <c r="AY58" s="197">
        <v>0</v>
      </c>
      <c r="AZ58" s="197">
        <v>0</v>
      </c>
      <c r="BA58" s="197">
        <v>0</v>
      </c>
      <c r="BB58" s="197">
        <v>73136163</v>
      </c>
      <c r="BC58" s="291"/>
      <c r="BD58" s="224"/>
    </row>
    <row r="59" spans="2:56" ht="213.75">
      <c r="B59" s="383" t="s">
        <v>371</v>
      </c>
      <c r="C59" s="483">
        <v>41</v>
      </c>
      <c r="D59" s="289" t="s">
        <v>414</v>
      </c>
      <c r="E59" s="483">
        <v>4104</v>
      </c>
      <c r="F59" s="289" t="s">
        <v>448</v>
      </c>
      <c r="G59" s="150" t="s">
        <v>461</v>
      </c>
      <c r="H59" s="150" t="s">
        <v>462</v>
      </c>
      <c r="I59" s="150" t="s">
        <v>463</v>
      </c>
      <c r="J59" s="150" t="s">
        <v>464</v>
      </c>
      <c r="K59" s="150" t="s">
        <v>408</v>
      </c>
      <c r="L59" s="149">
        <v>250</v>
      </c>
      <c r="M59" s="484">
        <v>0</v>
      </c>
      <c r="N59" s="487">
        <v>0</v>
      </c>
      <c r="O59" s="486"/>
      <c r="P59" s="197">
        <v>0</v>
      </c>
      <c r="Q59" s="197">
        <v>0</v>
      </c>
      <c r="R59" s="197">
        <v>0</v>
      </c>
      <c r="S59" s="197">
        <v>0</v>
      </c>
      <c r="T59" s="197">
        <v>0</v>
      </c>
      <c r="U59" s="197">
        <v>0</v>
      </c>
      <c r="V59" s="197">
        <v>0</v>
      </c>
      <c r="W59" s="197">
        <v>0</v>
      </c>
      <c r="X59" s="197">
        <v>0</v>
      </c>
      <c r="Y59" s="197">
        <v>0</v>
      </c>
      <c r="Z59" s="197">
        <v>0</v>
      </c>
      <c r="AA59" s="485">
        <v>3200000000</v>
      </c>
      <c r="AB59" s="314">
        <v>0</v>
      </c>
      <c r="AC59" s="485">
        <v>200000000</v>
      </c>
      <c r="AD59" s="197">
        <v>0</v>
      </c>
      <c r="AE59" s="197">
        <v>0</v>
      </c>
      <c r="AF59" s="197">
        <v>0</v>
      </c>
      <c r="AG59" s="197">
        <v>0</v>
      </c>
      <c r="AH59" s="197">
        <v>0</v>
      </c>
      <c r="AI59" s="197">
        <v>0</v>
      </c>
      <c r="AJ59" s="197">
        <v>0</v>
      </c>
      <c r="AK59" s="197">
        <v>0</v>
      </c>
      <c r="AL59" s="197">
        <v>0</v>
      </c>
      <c r="AM59" s="197">
        <v>0</v>
      </c>
      <c r="AN59" s="197">
        <v>3000000000</v>
      </c>
      <c r="AO59" s="488">
        <v>3200000000</v>
      </c>
      <c r="AP59" s="291"/>
      <c r="AQ59" s="488">
        <v>200000000</v>
      </c>
      <c r="AR59" s="197">
        <v>0</v>
      </c>
      <c r="AS59" s="197">
        <v>0</v>
      </c>
      <c r="AT59" s="197">
        <v>0</v>
      </c>
      <c r="AU59" s="197">
        <v>0</v>
      </c>
      <c r="AV59" s="197">
        <v>0</v>
      </c>
      <c r="AW59" s="197">
        <v>0</v>
      </c>
      <c r="AX59" s="197">
        <v>0</v>
      </c>
      <c r="AY59" s="197">
        <v>0</v>
      </c>
      <c r="AZ59" s="197">
        <v>0</v>
      </c>
      <c r="BA59" s="197">
        <v>0</v>
      </c>
      <c r="BB59" s="197">
        <v>3000000000</v>
      </c>
      <c r="BC59" s="291"/>
      <c r="BD59" s="224"/>
    </row>
    <row r="60" spans="2:56" ht="114">
      <c r="B60" s="383" t="s">
        <v>371</v>
      </c>
      <c r="C60" s="483">
        <v>41</v>
      </c>
      <c r="D60" s="289" t="s">
        <v>414</v>
      </c>
      <c r="E60" s="483">
        <v>4104</v>
      </c>
      <c r="F60" s="289" t="s">
        <v>448</v>
      </c>
      <c r="G60" s="150" t="s">
        <v>465</v>
      </c>
      <c r="H60" s="150" t="s">
        <v>466</v>
      </c>
      <c r="I60" s="150" t="s">
        <v>467</v>
      </c>
      <c r="J60" s="150" t="s">
        <v>419</v>
      </c>
      <c r="K60" s="150" t="s">
        <v>47</v>
      </c>
      <c r="L60" s="149">
        <v>500</v>
      </c>
      <c r="M60" s="484">
        <v>1299100000</v>
      </c>
      <c r="N60" s="487">
        <v>265600000</v>
      </c>
      <c r="O60" s="486">
        <v>1033500000</v>
      </c>
      <c r="P60" s="197">
        <v>0</v>
      </c>
      <c r="Q60" s="197">
        <v>0</v>
      </c>
      <c r="R60" s="197">
        <v>0</v>
      </c>
      <c r="S60" s="197">
        <v>0</v>
      </c>
      <c r="T60" s="197">
        <v>0</v>
      </c>
      <c r="U60" s="197">
        <v>0</v>
      </c>
      <c r="V60" s="197">
        <v>0</v>
      </c>
      <c r="W60" s="197">
        <v>0</v>
      </c>
      <c r="X60" s="197">
        <v>0</v>
      </c>
      <c r="Y60" s="197">
        <v>0</v>
      </c>
      <c r="Z60" s="197">
        <v>0</v>
      </c>
      <c r="AA60" s="485">
        <v>1593500108</v>
      </c>
      <c r="AB60" s="488"/>
      <c r="AC60" s="485">
        <v>1327900108</v>
      </c>
      <c r="AD60" s="197">
        <v>0</v>
      </c>
      <c r="AE60" s="197">
        <v>0</v>
      </c>
      <c r="AF60" s="197">
        <v>0</v>
      </c>
      <c r="AG60" s="197">
        <v>0</v>
      </c>
      <c r="AH60" s="197">
        <v>0</v>
      </c>
      <c r="AI60" s="197">
        <v>0</v>
      </c>
      <c r="AJ60" s="197">
        <v>0</v>
      </c>
      <c r="AK60" s="197">
        <v>0</v>
      </c>
      <c r="AL60" s="197">
        <v>0</v>
      </c>
      <c r="AM60" s="197">
        <v>0</v>
      </c>
      <c r="AN60" s="197">
        <v>265600000</v>
      </c>
      <c r="AO60" s="488">
        <v>1419439261</v>
      </c>
      <c r="AP60" s="476"/>
      <c r="AQ60" s="488">
        <v>1255989261</v>
      </c>
      <c r="AR60" s="197">
        <v>0</v>
      </c>
      <c r="AS60" s="197">
        <v>0</v>
      </c>
      <c r="AT60" s="197">
        <v>0</v>
      </c>
      <c r="AU60" s="197">
        <v>0</v>
      </c>
      <c r="AV60" s="197">
        <v>0</v>
      </c>
      <c r="AW60" s="197">
        <v>0</v>
      </c>
      <c r="AX60" s="197">
        <v>0</v>
      </c>
      <c r="AY60" s="197">
        <v>0</v>
      </c>
      <c r="AZ60" s="197">
        <v>0</v>
      </c>
      <c r="BA60" s="197">
        <v>0</v>
      </c>
      <c r="BB60" s="197">
        <v>163450000</v>
      </c>
      <c r="BC60" s="291"/>
      <c r="BD60" s="224"/>
    </row>
    <row r="61" spans="2:56" ht="213.75">
      <c r="B61" s="383" t="s">
        <v>371</v>
      </c>
      <c r="C61" s="483">
        <v>41</v>
      </c>
      <c r="D61" s="289" t="s">
        <v>414</v>
      </c>
      <c r="E61" s="483">
        <v>4104</v>
      </c>
      <c r="F61" s="289" t="s">
        <v>448</v>
      </c>
      <c r="G61" s="150" t="s">
        <v>465</v>
      </c>
      <c r="H61" s="150" t="s">
        <v>466</v>
      </c>
      <c r="I61" s="150" t="s">
        <v>467</v>
      </c>
      <c r="J61" s="150" t="s">
        <v>464</v>
      </c>
      <c r="K61" s="150" t="s">
        <v>408</v>
      </c>
      <c r="L61" s="149">
        <v>500</v>
      </c>
      <c r="M61" s="484">
        <v>1422616667</v>
      </c>
      <c r="N61" s="487">
        <v>0</v>
      </c>
      <c r="O61" s="486">
        <v>1422616667</v>
      </c>
      <c r="P61" s="197">
        <v>0</v>
      </c>
      <c r="Q61" s="197">
        <v>0</v>
      </c>
      <c r="R61" s="197">
        <v>0</v>
      </c>
      <c r="S61" s="197">
        <v>0</v>
      </c>
      <c r="T61" s="197">
        <v>0</v>
      </c>
      <c r="U61" s="197">
        <v>0</v>
      </c>
      <c r="V61" s="197">
        <v>0</v>
      </c>
      <c r="W61" s="197">
        <v>0</v>
      </c>
      <c r="X61" s="197">
        <v>0</v>
      </c>
      <c r="Y61" s="197">
        <v>0</v>
      </c>
      <c r="Z61" s="197">
        <v>0</v>
      </c>
      <c r="AA61" s="485">
        <v>827616667</v>
      </c>
      <c r="AB61" s="314">
        <v>0</v>
      </c>
      <c r="AC61" s="518">
        <v>827616667</v>
      </c>
      <c r="AD61" s="197">
        <v>0</v>
      </c>
      <c r="AE61" s="197">
        <v>0</v>
      </c>
      <c r="AF61" s="197">
        <v>0</v>
      </c>
      <c r="AG61" s="197">
        <v>0</v>
      </c>
      <c r="AH61" s="197">
        <v>0</v>
      </c>
      <c r="AI61" s="197">
        <v>0</v>
      </c>
      <c r="AJ61" s="197">
        <v>0</v>
      </c>
      <c r="AK61" s="197">
        <v>0</v>
      </c>
      <c r="AL61" s="197">
        <v>0</v>
      </c>
      <c r="AM61" s="197">
        <v>0</v>
      </c>
      <c r="AN61" s="197"/>
      <c r="AO61" s="488">
        <v>111715000</v>
      </c>
      <c r="AP61" s="291"/>
      <c r="AQ61" s="518">
        <v>111715000</v>
      </c>
      <c r="AR61" s="197">
        <v>0</v>
      </c>
      <c r="AS61" s="197">
        <v>0</v>
      </c>
      <c r="AT61" s="197">
        <v>0</v>
      </c>
      <c r="AU61" s="197">
        <v>0</v>
      </c>
      <c r="AV61" s="197">
        <v>0</v>
      </c>
      <c r="AW61" s="197">
        <v>0</v>
      </c>
      <c r="AX61" s="197">
        <v>0</v>
      </c>
      <c r="AY61" s="197">
        <v>0</v>
      </c>
      <c r="AZ61" s="197">
        <v>0</v>
      </c>
      <c r="BA61" s="197">
        <v>0</v>
      </c>
      <c r="BB61" s="291"/>
      <c r="BC61" s="291"/>
      <c r="BD61" s="224"/>
    </row>
    <row r="62" spans="2:56" ht="156.75">
      <c r="B62" s="383" t="s">
        <v>371</v>
      </c>
      <c r="C62" s="483">
        <v>55</v>
      </c>
      <c r="D62" s="289" t="s">
        <v>414</v>
      </c>
      <c r="E62" s="483">
        <v>4104</v>
      </c>
      <c r="F62" s="289" t="s">
        <v>448</v>
      </c>
      <c r="G62" s="150" t="s">
        <v>468</v>
      </c>
      <c r="H62" s="150" t="s">
        <v>469</v>
      </c>
      <c r="I62" s="150" t="s">
        <v>470</v>
      </c>
      <c r="J62" s="150" t="s">
        <v>419</v>
      </c>
      <c r="K62" s="150" t="s">
        <v>47</v>
      </c>
      <c r="L62" s="149">
        <v>170</v>
      </c>
      <c r="M62" s="484">
        <v>750000000</v>
      </c>
      <c r="N62" s="487">
        <v>0</v>
      </c>
      <c r="O62" s="486">
        <v>1022548332</v>
      </c>
      <c r="P62" s="197">
        <v>0</v>
      </c>
      <c r="Q62" s="197">
        <v>0</v>
      </c>
      <c r="R62" s="197">
        <v>0</v>
      </c>
      <c r="S62" s="197">
        <v>0</v>
      </c>
      <c r="T62" s="197">
        <v>0</v>
      </c>
      <c r="U62" s="197">
        <v>0</v>
      </c>
      <c r="V62" s="197">
        <v>0</v>
      </c>
      <c r="W62" s="197">
        <v>0</v>
      </c>
      <c r="X62" s="197">
        <v>0</v>
      </c>
      <c r="Y62" s="197">
        <v>0</v>
      </c>
      <c r="Z62" s="197">
        <v>0</v>
      </c>
      <c r="AA62" s="485">
        <v>1022548332</v>
      </c>
      <c r="AB62" s="314">
        <v>0</v>
      </c>
      <c r="AC62" s="485">
        <v>1022548332</v>
      </c>
      <c r="AD62" s="197">
        <v>0</v>
      </c>
      <c r="AE62" s="197">
        <v>0</v>
      </c>
      <c r="AF62" s="197">
        <v>0</v>
      </c>
      <c r="AG62" s="197">
        <v>0</v>
      </c>
      <c r="AH62" s="197">
        <v>0</v>
      </c>
      <c r="AI62" s="197">
        <v>0</v>
      </c>
      <c r="AJ62" s="197">
        <v>0</v>
      </c>
      <c r="AK62" s="197">
        <v>0</v>
      </c>
      <c r="AL62" s="197">
        <v>0</v>
      </c>
      <c r="AM62" s="197">
        <v>0</v>
      </c>
      <c r="AN62" s="197"/>
      <c r="AO62" s="488">
        <v>725000000</v>
      </c>
      <c r="AP62" s="291"/>
      <c r="AQ62" s="488">
        <v>725000000</v>
      </c>
      <c r="AR62" s="197">
        <v>0</v>
      </c>
      <c r="AS62" s="197">
        <v>0</v>
      </c>
      <c r="AT62" s="197">
        <v>0</v>
      </c>
      <c r="AU62" s="197">
        <v>0</v>
      </c>
      <c r="AV62" s="197">
        <v>0</v>
      </c>
      <c r="AW62" s="197">
        <v>0</v>
      </c>
      <c r="AX62" s="197">
        <v>0</v>
      </c>
      <c r="AY62" s="197">
        <v>0</v>
      </c>
      <c r="AZ62" s="197">
        <v>0</v>
      </c>
      <c r="BA62" s="197">
        <v>0</v>
      </c>
      <c r="BB62" s="197"/>
      <c r="BC62" s="291"/>
      <c r="BD62" s="224"/>
    </row>
    <row r="63" spans="2:56" ht="156.75">
      <c r="B63" s="383" t="s">
        <v>371</v>
      </c>
      <c r="C63" s="483">
        <v>56</v>
      </c>
      <c r="D63" s="289" t="s">
        <v>414</v>
      </c>
      <c r="E63" s="483">
        <v>4103</v>
      </c>
      <c r="F63" s="289" t="s">
        <v>432</v>
      </c>
      <c r="G63" s="150" t="s">
        <v>471</v>
      </c>
      <c r="H63" s="150" t="s">
        <v>434</v>
      </c>
      <c r="I63" s="150" t="s">
        <v>472</v>
      </c>
      <c r="J63" s="150" t="s">
        <v>419</v>
      </c>
      <c r="K63" s="150" t="s">
        <v>47</v>
      </c>
      <c r="L63" s="149">
        <v>30</v>
      </c>
      <c r="M63" s="484">
        <v>13000000</v>
      </c>
      <c r="N63" s="487">
        <v>0</v>
      </c>
      <c r="O63" s="486">
        <v>13000000</v>
      </c>
      <c r="P63" s="197">
        <v>0</v>
      </c>
      <c r="Q63" s="197">
        <v>0</v>
      </c>
      <c r="R63" s="197">
        <v>0</v>
      </c>
      <c r="S63" s="197">
        <v>0</v>
      </c>
      <c r="T63" s="197">
        <v>0</v>
      </c>
      <c r="U63" s="197">
        <v>0</v>
      </c>
      <c r="V63" s="197">
        <v>0</v>
      </c>
      <c r="W63" s="197">
        <v>0</v>
      </c>
      <c r="X63" s="197">
        <v>0</v>
      </c>
      <c r="Y63" s="197">
        <v>0</v>
      </c>
      <c r="Z63" s="197">
        <v>0</v>
      </c>
      <c r="AA63" s="485">
        <v>33010000</v>
      </c>
      <c r="AB63" s="314">
        <v>0</v>
      </c>
      <c r="AC63" s="485">
        <v>33010000</v>
      </c>
      <c r="AD63" s="197">
        <v>0</v>
      </c>
      <c r="AE63" s="197">
        <v>0</v>
      </c>
      <c r="AF63" s="197">
        <v>0</v>
      </c>
      <c r="AG63" s="197">
        <v>0</v>
      </c>
      <c r="AH63" s="197">
        <v>0</v>
      </c>
      <c r="AI63" s="197">
        <v>0</v>
      </c>
      <c r="AJ63" s="197">
        <v>0</v>
      </c>
      <c r="AK63" s="197">
        <v>0</v>
      </c>
      <c r="AL63" s="197">
        <v>0</v>
      </c>
      <c r="AM63" s="197">
        <v>0</v>
      </c>
      <c r="AN63" s="197"/>
      <c r="AO63" s="488">
        <v>31423333</v>
      </c>
      <c r="AP63" s="291"/>
      <c r="AQ63" s="488">
        <v>31423333</v>
      </c>
      <c r="AR63" s="197">
        <v>0</v>
      </c>
      <c r="AS63" s="197">
        <v>0</v>
      </c>
      <c r="AT63" s="197">
        <v>0</v>
      </c>
      <c r="AU63" s="197">
        <v>0</v>
      </c>
      <c r="AV63" s="197">
        <v>0</v>
      </c>
      <c r="AW63" s="197">
        <v>0</v>
      </c>
      <c r="AX63" s="197">
        <v>0</v>
      </c>
      <c r="AY63" s="197">
        <v>0</v>
      </c>
      <c r="AZ63" s="197">
        <v>0</v>
      </c>
      <c r="BA63" s="197">
        <v>0</v>
      </c>
      <c r="BB63" s="197"/>
      <c r="BC63" s="291"/>
      <c r="BD63" s="224"/>
    </row>
    <row r="64" spans="2:56" ht="156.75">
      <c r="B64" s="383" t="s">
        <v>371</v>
      </c>
      <c r="C64" s="483">
        <v>55</v>
      </c>
      <c r="D64" s="289" t="s">
        <v>414</v>
      </c>
      <c r="E64" s="483">
        <v>4103</v>
      </c>
      <c r="F64" s="289" t="s">
        <v>432</v>
      </c>
      <c r="G64" s="150" t="s">
        <v>473</v>
      </c>
      <c r="H64" s="150" t="s">
        <v>420</v>
      </c>
      <c r="I64" s="150" t="s">
        <v>474</v>
      </c>
      <c r="J64" s="150" t="s">
        <v>419</v>
      </c>
      <c r="K64" s="150" t="s">
        <v>47</v>
      </c>
      <c r="L64" s="149">
        <v>10</v>
      </c>
      <c r="M64" s="484">
        <v>50000000</v>
      </c>
      <c r="N64" s="487">
        <v>0</v>
      </c>
      <c r="O64" s="486"/>
      <c r="P64" s="197">
        <v>0</v>
      </c>
      <c r="Q64" s="197">
        <v>0</v>
      </c>
      <c r="R64" s="197">
        <v>0</v>
      </c>
      <c r="S64" s="197">
        <v>0</v>
      </c>
      <c r="T64" s="197">
        <v>0</v>
      </c>
      <c r="U64" s="197">
        <v>0</v>
      </c>
      <c r="V64" s="197">
        <v>0</v>
      </c>
      <c r="W64" s="197">
        <v>0</v>
      </c>
      <c r="X64" s="197">
        <v>0</v>
      </c>
      <c r="Y64" s="197">
        <v>0</v>
      </c>
      <c r="Z64" s="197">
        <v>0</v>
      </c>
      <c r="AA64" s="485">
        <v>11661667</v>
      </c>
      <c r="AB64" s="314">
        <v>0</v>
      </c>
      <c r="AC64" s="485">
        <v>11661667</v>
      </c>
      <c r="AD64" s="197">
        <v>0</v>
      </c>
      <c r="AE64" s="197">
        <v>0</v>
      </c>
      <c r="AF64" s="197">
        <v>0</v>
      </c>
      <c r="AG64" s="197">
        <v>0</v>
      </c>
      <c r="AH64" s="197">
        <v>0</v>
      </c>
      <c r="AI64" s="197">
        <v>0</v>
      </c>
      <c r="AJ64" s="197">
        <v>0</v>
      </c>
      <c r="AK64" s="197">
        <v>0</v>
      </c>
      <c r="AL64" s="197">
        <v>0</v>
      </c>
      <c r="AM64" s="197">
        <v>0</v>
      </c>
      <c r="AN64" s="197"/>
      <c r="AO64" s="488">
        <v>9858333</v>
      </c>
      <c r="AP64" s="291"/>
      <c r="AQ64" s="488">
        <v>9858333</v>
      </c>
      <c r="AR64" s="197">
        <v>0</v>
      </c>
      <c r="AS64" s="197">
        <v>0</v>
      </c>
      <c r="AT64" s="197">
        <v>0</v>
      </c>
      <c r="AU64" s="197">
        <v>0</v>
      </c>
      <c r="AV64" s="197">
        <v>0</v>
      </c>
      <c r="AW64" s="197">
        <v>0</v>
      </c>
      <c r="AX64" s="197">
        <v>0</v>
      </c>
      <c r="AY64" s="197">
        <v>0</v>
      </c>
      <c r="AZ64" s="197">
        <v>0</v>
      </c>
      <c r="BA64" s="197">
        <v>0</v>
      </c>
      <c r="BB64" s="197"/>
      <c r="BC64" s="291"/>
      <c r="BD64" s="224"/>
    </row>
    <row r="65" spans="2:56" ht="86.25" thickBot="1">
      <c r="B65" s="391" t="s">
        <v>371</v>
      </c>
      <c r="C65" s="489">
        <v>55</v>
      </c>
      <c r="D65" s="392" t="s">
        <v>414</v>
      </c>
      <c r="E65" s="489">
        <v>4103</v>
      </c>
      <c r="F65" s="392" t="s">
        <v>432</v>
      </c>
      <c r="G65" s="242" t="s">
        <v>471</v>
      </c>
      <c r="H65" s="242" t="s">
        <v>475</v>
      </c>
      <c r="I65" s="242" t="s">
        <v>476</v>
      </c>
      <c r="J65" s="242" t="s">
        <v>419</v>
      </c>
      <c r="K65" s="242" t="s">
        <v>47</v>
      </c>
      <c r="L65" s="241">
        <v>20</v>
      </c>
      <c r="M65" s="490">
        <v>33010000</v>
      </c>
      <c r="N65" s="491">
        <v>0</v>
      </c>
      <c r="O65" s="492">
        <v>33010000</v>
      </c>
      <c r="P65" s="508">
        <v>0</v>
      </c>
      <c r="Q65" s="508">
        <v>0</v>
      </c>
      <c r="R65" s="508">
        <v>0</v>
      </c>
      <c r="S65" s="508">
        <v>0</v>
      </c>
      <c r="T65" s="508">
        <v>0</v>
      </c>
      <c r="U65" s="508">
        <v>0</v>
      </c>
      <c r="V65" s="508">
        <v>0</v>
      </c>
      <c r="W65" s="508">
        <v>0</v>
      </c>
      <c r="X65" s="508">
        <v>0</v>
      </c>
      <c r="Y65" s="508">
        <v>0</v>
      </c>
      <c r="Z65" s="508">
        <v>0</v>
      </c>
      <c r="AA65" s="493">
        <v>50000000</v>
      </c>
      <c r="AB65" s="494">
        <v>0</v>
      </c>
      <c r="AC65" s="493">
        <v>50000000</v>
      </c>
      <c r="AD65" s="508">
        <v>0</v>
      </c>
      <c r="AE65" s="508">
        <v>0</v>
      </c>
      <c r="AF65" s="508">
        <v>0</v>
      </c>
      <c r="AG65" s="508">
        <v>0</v>
      </c>
      <c r="AH65" s="508">
        <v>0</v>
      </c>
      <c r="AI65" s="508">
        <v>0</v>
      </c>
      <c r="AJ65" s="508">
        <v>0</v>
      </c>
      <c r="AK65" s="508">
        <v>0</v>
      </c>
      <c r="AL65" s="508">
        <v>0</v>
      </c>
      <c r="AM65" s="508">
        <v>0</v>
      </c>
      <c r="AN65" s="508"/>
      <c r="AO65" s="509">
        <v>34258334</v>
      </c>
      <c r="AP65" s="510"/>
      <c r="AQ65" s="509">
        <v>34258334</v>
      </c>
      <c r="AR65" s="508">
        <v>0</v>
      </c>
      <c r="AS65" s="508">
        <v>0</v>
      </c>
      <c r="AT65" s="508">
        <v>0</v>
      </c>
      <c r="AU65" s="508">
        <v>0</v>
      </c>
      <c r="AV65" s="508">
        <v>0</v>
      </c>
      <c r="AW65" s="508">
        <v>0</v>
      </c>
      <c r="AX65" s="508">
        <v>0</v>
      </c>
      <c r="AY65" s="508">
        <v>0</v>
      </c>
      <c r="AZ65" s="508">
        <v>0</v>
      </c>
      <c r="BA65" s="508">
        <v>0</v>
      </c>
      <c r="BB65" s="508"/>
      <c r="BC65" s="510"/>
      <c r="BD65" s="511"/>
    </row>
  </sheetData>
  <mergeCells count="71">
    <mergeCell ref="I14:I15"/>
    <mergeCell ref="J14:J15"/>
    <mergeCell ref="K14:K15"/>
    <mergeCell ref="N14:N15"/>
    <mergeCell ref="B18:B19"/>
    <mergeCell ref="C18:C19"/>
    <mergeCell ref="D18:D19"/>
    <mergeCell ref="E18:E19"/>
    <mergeCell ref="F18:F19"/>
    <mergeCell ref="G18:G19"/>
    <mergeCell ref="H18:H19"/>
    <mergeCell ref="I18:I19"/>
    <mergeCell ref="J18:J19"/>
    <mergeCell ref="K18:K19"/>
    <mergeCell ref="N18:N19"/>
    <mergeCell ref="BB12:BB13"/>
    <mergeCell ref="BC12:BC13"/>
    <mergeCell ref="BD12:BD13"/>
    <mergeCell ref="B14:B15"/>
    <mergeCell ref="C14:C15"/>
    <mergeCell ref="D14:D15"/>
    <mergeCell ref="E14:E15"/>
    <mergeCell ref="F14:F15"/>
    <mergeCell ref="G14:G15"/>
    <mergeCell ref="H14:H15"/>
    <mergeCell ref="AN12:AN13"/>
    <mergeCell ref="AO12:AO13"/>
    <mergeCell ref="AP12:AP13"/>
    <mergeCell ref="AR12:AS12"/>
    <mergeCell ref="AT12:AZ12"/>
    <mergeCell ref="BA12:BA13"/>
    <mergeCell ref="AD11:AP11"/>
    <mergeCell ref="Z12:Z13"/>
    <mergeCell ref="AA12:AA13"/>
    <mergeCell ref="AB12:AB13"/>
    <mergeCell ref="AD12:AE12"/>
    <mergeCell ref="AF12:AL12"/>
    <mergeCell ref="AQ11:AQ13"/>
    <mergeCell ref="AR11:BD11"/>
    <mergeCell ref="B12:B13"/>
    <mergeCell ref="C12:C13"/>
    <mergeCell ref="D12:D13"/>
    <mergeCell ref="E12:E13"/>
    <mergeCell ref="F12:F13"/>
    <mergeCell ref="G12:G13"/>
    <mergeCell ref="AM12:AM13"/>
    <mergeCell ref="L12:L13"/>
    <mergeCell ref="M12:M13"/>
    <mergeCell ref="N12:N13"/>
    <mergeCell ref="P12:Q12"/>
    <mergeCell ref="R12:X12"/>
    <mergeCell ref="Y12:Y13"/>
    <mergeCell ref="AC11:AC13"/>
    <mergeCell ref="B7:U7"/>
    <mergeCell ref="B8:U8"/>
    <mergeCell ref="B9:U9"/>
    <mergeCell ref="B11:N11"/>
    <mergeCell ref="O11:O13"/>
    <mergeCell ref="P11:AB11"/>
    <mergeCell ref="H12:H13"/>
    <mergeCell ref="I12:I13"/>
    <mergeCell ref="J12:J13"/>
    <mergeCell ref="K12:K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39"/>
  <sheetViews>
    <sheetView zoomScale="80" zoomScaleNormal="80" workbookViewId="0">
      <selection activeCell="H15" sqref="H15"/>
    </sheetView>
  </sheetViews>
  <sheetFormatPr baseColWidth="10" defaultColWidth="11.42578125" defaultRowHeight="14.25"/>
  <cols>
    <col min="1" max="1" width="2.85546875" style="368" customWidth="1"/>
    <col min="2" max="2" width="20.7109375" style="412" customWidth="1"/>
    <col min="3" max="3" width="10.5703125" style="368" customWidth="1"/>
    <col min="4" max="4" width="16.28515625" style="368" customWidth="1"/>
    <col min="5" max="5" width="21.7109375" style="368" customWidth="1"/>
    <col min="6" max="6" width="29.85546875" style="368" customWidth="1"/>
    <col min="7" max="7" width="16.5703125" style="368" customWidth="1"/>
    <col min="8" max="8" width="46.85546875" style="368" customWidth="1"/>
    <col min="9" max="9" width="16.5703125" style="368" customWidth="1"/>
    <col min="10" max="10" width="22.5703125" style="368" customWidth="1"/>
    <col min="11" max="11" width="36.28515625" style="368" hidden="1" customWidth="1"/>
    <col min="12" max="13" width="16.7109375" style="368" hidden="1" customWidth="1"/>
    <col min="14" max="14" width="13.7109375" style="368" hidden="1" customWidth="1"/>
    <col min="15" max="15" width="19" style="368" customWidth="1"/>
    <col min="16" max="16" width="16.28515625" style="368" hidden="1" customWidth="1"/>
    <col min="17" max="17" width="16.28515625" style="368" customWidth="1"/>
    <col min="18" max="18" width="8.140625" style="368" hidden="1" customWidth="1"/>
    <col min="19" max="19" width="8.5703125" style="368" hidden="1" customWidth="1"/>
    <col min="20" max="23" width="0" style="368" hidden="1" customWidth="1"/>
    <col min="24" max="24" width="10" style="368" hidden="1" customWidth="1"/>
    <col min="25" max="25" width="8.42578125" style="368" hidden="1" customWidth="1"/>
    <col min="26" max="26" width="8.85546875" style="368" hidden="1" customWidth="1"/>
    <col min="27" max="27" width="9.42578125" style="368" hidden="1" customWidth="1"/>
    <col min="28" max="28" width="8.7109375" style="368" hidden="1" customWidth="1"/>
    <col min="29" max="29" width="17" style="368" customWidth="1"/>
    <col min="30" max="30" width="12" style="368" hidden="1" customWidth="1"/>
    <col min="31" max="31" width="18.7109375" style="368" bestFit="1" customWidth="1"/>
    <col min="32" max="42" width="0" style="368" hidden="1" customWidth="1"/>
    <col min="43" max="43" width="18.140625" style="368" customWidth="1"/>
    <col min="44" max="44" width="0" style="368" hidden="1" customWidth="1"/>
    <col min="45" max="45" width="18.85546875" style="368" bestFit="1" customWidth="1"/>
    <col min="46" max="56" width="11.5703125" style="368" bestFit="1" customWidth="1"/>
    <col min="57" max="16384" width="11.42578125" style="368"/>
  </cols>
  <sheetData>
    <row r="1" spans="2:56" ht="15" thickBot="1"/>
    <row r="2" spans="2:56" s="257" customFormat="1" ht="25.5" customHeight="1">
      <c r="B2" s="1181"/>
      <c r="C2" s="1182"/>
      <c r="D2" s="1182"/>
      <c r="E2" s="1182"/>
      <c r="F2" s="1183"/>
      <c r="G2" s="1190" t="s">
        <v>65</v>
      </c>
      <c r="H2" s="1191"/>
      <c r="I2" s="1191"/>
      <c r="J2" s="1191"/>
      <c r="K2" s="1191"/>
      <c r="L2" s="1191"/>
      <c r="M2" s="1191"/>
      <c r="N2" s="1192"/>
      <c r="O2" s="1196" t="s">
        <v>0</v>
      </c>
      <c r="P2" s="1197"/>
      <c r="Q2" s="1197"/>
      <c r="R2" s="1247"/>
      <c r="S2" s="1248"/>
      <c r="T2" s="1201"/>
      <c r="U2" s="1201"/>
    </row>
    <row r="3" spans="2:56" s="257" customFormat="1" ht="25.5" customHeight="1">
      <c r="B3" s="1184"/>
      <c r="C3" s="1185"/>
      <c r="D3" s="1185"/>
      <c r="E3" s="1185"/>
      <c r="F3" s="1186"/>
      <c r="G3" s="1193"/>
      <c r="H3" s="1194"/>
      <c r="I3" s="1194"/>
      <c r="J3" s="1194"/>
      <c r="K3" s="1194"/>
      <c r="L3" s="1194"/>
      <c r="M3" s="1194"/>
      <c r="N3" s="1195"/>
      <c r="O3" s="1205" t="s">
        <v>148</v>
      </c>
      <c r="P3" s="1206"/>
      <c r="Q3" s="1206"/>
      <c r="R3" s="1249"/>
      <c r="S3" s="1248"/>
      <c r="T3" s="1201"/>
      <c r="U3" s="1201"/>
    </row>
    <row r="4" spans="2:56" s="257" customFormat="1" ht="25.5" customHeight="1">
      <c r="B4" s="1184"/>
      <c r="C4" s="1185"/>
      <c r="D4" s="1185"/>
      <c r="E4" s="1185"/>
      <c r="F4" s="1186"/>
      <c r="G4" s="1208" t="s">
        <v>67</v>
      </c>
      <c r="H4" s="1209"/>
      <c r="I4" s="1209"/>
      <c r="J4" s="1209"/>
      <c r="K4" s="1209"/>
      <c r="L4" s="1209"/>
      <c r="M4" s="1209"/>
      <c r="N4" s="1210"/>
      <c r="O4" s="1205" t="s">
        <v>1</v>
      </c>
      <c r="P4" s="1206"/>
      <c r="Q4" s="1206"/>
      <c r="R4" s="1249"/>
      <c r="S4" s="1248"/>
      <c r="T4" s="1201"/>
      <c r="U4" s="1201"/>
    </row>
    <row r="5" spans="2:56" s="257" customFormat="1" ht="25.5" customHeight="1" thickBot="1">
      <c r="B5" s="1187"/>
      <c r="C5" s="1188"/>
      <c r="D5" s="1188"/>
      <c r="E5" s="1188"/>
      <c r="F5" s="1189"/>
      <c r="G5" s="1211"/>
      <c r="H5" s="1212"/>
      <c r="I5" s="1212"/>
      <c r="J5" s="1212"/>
      <c r="K5" s="1212"/>
      <c r="L5" s="1212"/>
      <c r="M5" s="1212"/>
      <c r="N5" s="1213"/>
      <c r="O5" s="1214" t="s">
        <v>149</v>
      </c>
      <c r="P5" s="1215"/>
      <c r="Q5" s="1215"/>
      <c r="R5" s="1250"/>
      <c r="S5" s="1248"/>
      <c r="T5" s="1201"/>
      <c r="U5" s="1201"/>
    </row>
    <row r="6" spans="2:56" ht="15" thickBot="1"/>
    <row r="7" spans="2:56" ht="15">
      <c r="B7" s="1253" t="s">
        <v>312</v>
      </c>
      <c r="C7" s="1254"/>
      <c r="D7" s="1254"/>
      <c r="E7" s="1254"/>
      <c r="F7" s="1254"/>
      <c r="G7" s="1254"/>
      <c r="H7" s="1254"/>
      <c r="I7" s="1254"/>
      <c r="J7" s="1254"/>
      <c r="K7" s="1254"/>
      <c r="L7" s="1254"/>
      <c r="M7" s="1254"/>
      <c r="N7" s="1254"/>
      <c r="O7" s="1254"/>
      <c r="P7" s="1254"/>
      <c r="Q7" s="1254"/>
      <c r="R7" s="1254"/>
      <c r="S7" s="1254"/>
      <c r="T7" s="1254"/>
      <c r="U7" s="1255"/>
      <c r="V7" s="413"/>
      <c r="W7" s="413"/>
      <c r="X7" s="413"/>
      <c r="Y7" s="413"/>
      <c r="Z7" s="413"/>
      <c r="AA7" s="413"/>
      <c r="AB7" s="414"/>
    </row>
    <row r="8" spans="2:56" ht="15">
      <c r="B8" s="1256" t="s">
        <v>369</v>
      </c>
      <c r="C8" s="1217"/>
      <c r="D8" s="1217"/>
      <c r="E8" s="1217"/>
      <c r="F8" s="1217"/>
      <c r="G8" s="1217"/>
      <c r="H8" s="1217"/>
      <c r="I8" s="1217"/>
      <c r="J8" s="1217"/>
      <c r="K8" s="1217"/>
      <c r="L8" s="1217"/>
      <c r="M8" s="1217"/>
      <c r="N8" s="1217"/>
      <c r="O8" s="1217"/>
      <c r="P8" s="1217"/>
      <c r="Q8" s="1217"/>
      <c r="R8" s="1217"/>
      <c r="S8" s="1217"/>
      <c r="T8" s="1217"/>
      <c r="U8" s="1257"/>
      <c r="V8" s="414"/>
      <c r="W8" s="414"/>
      <c r="X8" s="414"/>
      <c r="Y8" s="414"/>
      <c r="Z8" s="414"/>
      <c r="AA8" s="414"/>
      <c r="AB8" s="414"/>
    </row>
    <row r="9" spans="2:56" ht="15.75" thickBot="1">
      <c r="B9" s="1258" t="s">
        <v>4</v>
      </c>
      <c r="C9" s="1259"/>
      <c r="D9" s="1259"/>
      <c r="E9" s="1259"/>
      <c r="F9" s="1259"/>
      <c r="G9" s="1259"/>
      <c r="H9" s="1259"/>
      <c r="I9" s="1259"/>
      <c r="J9" s="1259"/>
      <c r="K9" s="1259"/>
      <c r="L9" s="1259"/>
      <c r="M9" s="1259"/>
      <c r="N9" s="1259"/>
      <c r="O9" s="1259"/>
      <c r="P9" s="1259"/>
      <c r="Q9" s="1259"/>
      <c r="R9" s="1259"/>
      <c r="S9" s="1259"/>
      <c r="T9" s="1259"/>
      <c r="U9" s="1260"/>
      <c r="V9" s="413"/>
      <c r="W9" s="413"/>
      <c r="X9" s="413"/>
      <c r="Y9" s="413"/>
      <c r="Z9" s="413"/>
      <c r="AA9" s="413"/>
      <c r="AB9" s="414"/>
    </row>
    <row r="10" spans="2:56" ht="15.75" thickBot="1">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4"/>
    </row>
    <row r="11" spans="2:56" ht="15.75" thickBot="1">
      <c r="B11" s="1218" t="s">
        <v>5</v>
      </c>
      <c r="C11" s="1219"/>
      <c r="D11" s="1219"/>
      <c r="E11" s="1219"/>
      <c r="F11" s="1219"/>
      <c r="G11" s="1219"/>
      <c r="H11" s="1219"/>
      <c r="I11" s="1219"/>
      <c r="J11" s="1219"/>
      <c r="K11" s="1219"/>
      <c r="L11" s="1219"/>
      <c r="M11" s="1219"/>
      <c r="N11" s="1220"/>
      <c r="O11" s="1221" t="s">
        <v>6</v>
      </c>
      <c r="P11" s="1136" t="s">
        <v>7</v>
      </c>
      <c r="Q11" s="1138"/>
      <c r="R11" s="1138"/>
      <c r="S11" s="1138"/>
      <c r="T11" s="1138"/>
      <c r="U11" s="1138"/>
      <c r="V11" s="1138"/>
      <c r="W11" s="1138"/>
      <c r="X11" s="1138"/>
      <c r="Y11" s="1138"/>
      <c r="Z11" s="1138"/>
      <c r="AA11" s="1138"/>
      <c r="AB11" s="1139"/>
      <c r="AC11" s="1221" t="s">
        <v>8</v>
      </c>
      <c r="AD11" s="1136" t="s">
        <v>7</v>
      </c>
      <c r="AE11" s="1138"/>
      <c r="AF11" s="1138"/>
      <c r="AG11" s="1138"/>
      <c r="AH11" s="1138"/>
      <c r="AI11" s="1138"/>
      <c r="AJ11" s="1138"/>
      <c r="AK11" s="1138"/>
      <c r="AL11" s="1138"/>
      <c r="AM11" s="1138"/>
      <c r="AN11" s="1138"/>
      <c r="AO11" s="1138"/>
      <c r="AP11" s="1139"/>
      <c r="AQ11" s="1221" t="s">
        <v>9</v>
      </c>
      <c r="AR11" s="1136" t="s">
        <v>7</v>
      </c>
      <c r="AS11" s="1138"/>
      <c r="AT11" s="1138"/>
      <c r="AU11" s="1138"/>
      <c r="AV11" s="1138"/>
      <c r="AW11" s="1138"/>
      <c r="AX11" s="1138"/>
      <c r="AY11" s="1138"/>
      <c r="AZ11" s="1138"/>
      <c r="BA11" s="1138"/>
      <c r="BB11" s="1138"/>
      <c r="BC11" s="1138"/>
      <c r="BD11" s="1139"/>
    </row>
    <row r="12" spans="2:56" ht="15.75" thickBot="1">
      <c r="B12" s="1268" t="s">
        <v>10</v>
      </c>
      <c r="C12" s="1239" t="s">
        <v>11</v>
      </c>
      <c r="D12" s="1270" t="s">
        <v>12</v>
      </c>
      <c r="E12" s="1251" t="s">
        <v>13</v>
      </c>
      <c r="F12" s="1251" t="s">
        <v>14</v>
      </c>
      <c r="G12" s="1239" t="s">
        <v>15</v>
      </c>
      <c r="H12" s="1251" t="s">
        <v>16</v>
      </c>
      <c r="I12" s="1239" t="s">
        <v>17</v>
      </c>
      <c r="J12" s="1251" t="s">
        <v>18</v>
      </c>
      <c r="K12" s="1251" t="s">
        <v>19</v>
      </c>
      <c r="L12" s="1239" t="s">
        <v>20</v>
      </c>
      <c r="M12" s="1239" t="s">
        <v>21</v>
      </c>
      <c r="N12" s="1262" t="s">
        <v>22</v>
      </c>
      <c r="O12" s="1222"/>
      <c r="P12" s="1146" t="s">
        <v>23</v>
      </c>
      <c r="Q12" s="1160"/>
      <c r="R12" s="1146" t="s">
        <v>24</v>
      </c>
      <c r="S12" s="1148"/>
      <c r="T12" s="1148"/>
      <c r="U12" s="1148"/>
      <c r="V12" s="1148"/>
      <c r="W12" s="1148"/>
      <c r="X12" s="1148"/>
      <c r="Y12" s="1237" t="s">
        <v>25</v>
      </c>
      <c r="Z12" s="1239" t="s">
        <v>26</v>
      </c>
      <c r="AA12" s="1239" t="s">
        <v>27</v>
      </c>
      <c r="AB12" s="1241" t="s">
        <v>28</v>
      </c>
      <c r="AC12" s="1222"/>
      <c r="AD12" s="1146" t="s">
        <v>23</v>
      </c>
      <c r="AE12" s="1160"/>
      <c r="AF12" s="1146" t="s">
        <v>24</v>
      </c>
      <c r="AG12" s="1148"/>
      <c r="AH12" s="1148"/>
      <c r="AI12" s="1148"/>
      <c r="AJ12" s="1148"/>
      <c r="AK12" s="1148"/>
      <c r="AL12" s="1148"/>
      <c r="AM12" s="1237" t="s">
        <v>25</v>
      </c>
      <c r="AN12" s="1239" t="s">
        <v>26</v>
      </c>
      <c r="AO12" s="1239" t="s">
        <v>27</v>
      </c>
      <c r="AP12" s="1241" t="s">
        <v>28</v>
      </c>
      <c r="AQ12" s="1222"/>
      <c r="AR12" s="1146" t="s">
        <v>23</v>
      </c>
      <c r="AS12" s="1160"/>
      <c r="AT12" s="1146" t="s">
        <v>24</v>
      </c>
      <c r="AU12" s="1148"/>
      <c r="AV12" s="1148"/>
      <c r="AW12" s="1148"/>
      <c r="AX12" s="1148"/>
      <c r="AY12" s="1148"/>
      <c r="AZ12" s="1148"/>
      <c r="BA12" s="1237" t="s">
        <v>25</v>
      </c>
      <c r="BB12" s="1239" t="s">
        <v>26</v>
      </c>
      <c r="BC12" s="1239" t="s">
        <v>27</v>
      </c>
      <c r="BD12" s="1241" t="s">
        <v>28</v>
      </c>
    </row>
    <row r="13" spans="2:56" ht="117" thickBot="1">
      <c r="B13" s="1269"/>
      <c r="C13" s="1240"/>
      <c r="D13" s="1271"/>
      <c r="E13" s="1252"/>
      <c r="F13" s="1252"/>
      <c r="G13" s="1240"/>
      <c r="H13" s="1252"/>
      <c r="I13" s="1240"/>
      <c r="J13" s="1252"/>
      <c r="K13" s="1252"/>
      <c r="L13" s="1240"/>
      <c r="M13" s="1240"/>
      <c r="N13" s="1263"/>
      <c r="O13" s="1223"/>
      <c r="P13" s="415" t="s">
        <v>29</v>
      </c>
      <c r="Q13" s="416" t="s">
        <v>30</v>
      </c>
      <c r="R13" s="415" t="s">
        <v>31</v>
      </c>
      <c r="S13" s="417" t="s">
        <v>32</v>
      </c>
      <c r="T13" s="417" t="s">
        <v>33</v>
      </c>
      <c r="U13" s="417" t="s">
        <v>34</v>
      </c>
      <c r="V13" s="417" t="s">
        <v>35</v>
      </c>
      <c r="W13" s="417" t="s">
        <v>36</v>
      </c>
      <c r="X13" s="417" t="s">
        <v>37</v>
      </c>
      <c r="Y13" s="1238"/>
      <c r="Z13" s="1240"/>
      <c r="AA13" s="1240"/>
      <c r="AB13" s="1242"/>
      <c r="AC13" s="1223"/>
      <c r="AD13" s="415" t="s">
        <v>29</v>
      </c>
      <c r="AE13" s="416" t="s">
        <v>30</v>
      </c>
      <c r="AF13" s="415" t="s">
        <v>31</v>
      </c>
      <c r="AG13" s="417" t="s">
        <v>32</v>
      </c>
      <c r="AH13" s="417" t="s">
        <v>33</v>
      </c>
      <c r="AI13" s="417" t="s">
        <v>34</v>
      </c>
      <c r="AJ13" s="417" t="s">
        <v>35</v>
      </c>
      <c r="AK13" s="417" t="s">
        <v>36</v>
      </c>
      <c r="AL13" s="417" t="s">
        <v>37</v>
      </c>
      <c r="AM13" s="1238"/>
      <c r="AN13" s="1240"/>
      <c r="AO13" s="1240"/>
      <c r="AP13" s="1242"/>
      <c r="AQ13" s="1223"/>
      <c r="AR13" s="415" t="s">
        <v>29</v>
      </c>
      <c r="AS13" s="416" t="s">
        <v>30</v>
      </c>
      <c r="AT13" s="415" t="s">
        <v>31</v>
      </c>
      <c r="AU13" s="417" t="s">
        <v>32</v>
      </c>
      <c r="AV13" s="417" t="s">
        <v>33</v>
      </c>
      <c r="AW13" s="417" t="s">
        <v>34</v>
      </c>
      <c r="AX13" s="417" t="s">
        <v>35</v>
      </c>
      <c r="AY13" s="417" t="s">
        <v>36</v>
      </c>
      <c r="AZ13" s="417" t="s">
        <v>37</v>
      </c>
      <c r="BA13" s="1238"/>
      <c r="BB13" s="1240"/>
      <c r="BC13" s="1240"/>
      <c r="BD13" s="1242"/>
    </row>
    <row r="14" spans="2:56" ht="85.5">
      <c r="B14" s="418" t="s">
        <v>314</v>
      </c>
      <c r="C14" s="419" t="s">
        <v>315</v>
      </c>
      <c r="D14" s="420" t="s">
        <v>316</v>
      </c>
      <c r="E14" s="420">
        <v>3605</v>
      </c>
      <c r="F14" s="420" t="s">
        <v>317</v>
      </c>
      <c r="G14" s="421" t="s">
        <v>318</v>
      </c>
      <c r="H14" s="421" t="s">
        <v>319</v>
      </c>
      <c r="I14" s="421">
        <v>360501400</v>
      </c>
      <c r="J14" s="421" t="s">
        <v>320</v>
      </c>
      <c r="K14" s="421" t="s">
        <v>321</v>
      </c>
      <c r="L14" s="421">
        <v>220320202009</v>
      </c>
      <c r="M14" s="421" t="s">
        <v>47</v>
      </c>
      <c r="N14" s="422">
        <v>50</v>
      </c>
      <c r="O14" s="423">
        <v>40000000</v>
      </c>
      <c r="P14" s="424"/>
      <c r="Q14" s="425">
        <f>O14</f>
        <v>40000000</v>
      </c>
      <c r="R14" s="426"/>
      <c r="S14" s="426"/>
      <c r="T14" s="426"/>
      <c r="U14" s="426"/>
      <c r="V14" s="426"/>
      <c r="W14" s="426"/>
      <c r="X14" s="426"/>
      <c r="Y14" s="426"/>
      <c r="Z14" s="426"/>
      <c r="AA14" s="426"/>
      <c r="AB14" s="426"/>
      <c r="AC14" s="455">
        <v>33153333</v>
      </c>
      <c r="AD14" s="424"/>
      <c r="AE14" s="455">
        <f>AC14</f>
        <v>33153333</v>
      </c>
      <c r="AF14" s="424"/>
      <c r="AG14" s="424"/>
      <c r="AH14" s="424"/>
      <c r="AI14" s="424"/>
      <c r="AJ14" s="424"/>
      <c r="AK14" s="424"/>
      <c r="AL14" s="424"/>
      <c r="AM14" s="424"/>
      <c r="AN14" s="424"/>
      <c r="AO14" s="424"/>
      <c r="AP14" s="424"/>
      <c r="AQ14" s="456">
        <v>32354133</v>
      </c>
      <c r="AR14" s="424"/>
      <c r="AS14" s="456">
        <f>AQ14</f>
        <v>32354133</v>
      </c>
      <c r="AT14" s="457"/>
      <c r="AU14" s="457"/>
      <c r="AV14" s="457"/>
      <c r="AW14" s="457"/>
      <c r="AX14" s="457"/>
      <c r="AY14" s="457"/>
      <c r="AZ14" s="457"/>
      <c r="BA14" s="457"/>
      <c r="BB14" s="457"/>
      <c r="BC14" s="457"/>
      <c r="BD14" s="458"/>
    </row>
    <row r="15" spans="2:56" ht="85.5">
      <c r="B15" s="438" t="s">
        <v>48</v>
      </c>
      <c r="C15" s="431" t="s">
        <v>322</v>
      </c>
      <c r="D15" s="432" t="s">
        <v>49</v>
      </c>
      <c r="E15" s="432" t="s">
        <v>323</v>
      </c>
      <c r="F15" s="432" t="s">
        <v>50</v>
      </c>
      <c r="G15" s="433" t="s">
        <v>324</v>
      </c>
      <c r="H15" s="434" t="s">
        <v>325</v>
      </c>
      <c r="I15" s="434">
        <v>459901902</v>
      </c>
      <c r="J15" s="433" t="s">
        <v>326</v>
      </c>
      <c r="K15" s="434" t="s">
        <v>327</v>
      </c>
      <c r="L15" s="434">
        <v>220320202009</v>
      </c>
      <c r="M15" s="434" t="s">
        <v>47</v>
      </c>
      <c r="N15" s="435">
        <v>2</v>
      </c>
      <c r="O15" s="436">
        <v>505038395</v>
      </c>
      <c r="P15" s="437"/>
      <c r="Q15" s="454">
        <f t="shared" ref="Q15:Q29" si="0">O15</f>
        <v>505038395</v>
      </c>
      <c r="R15" s="437"/>
      <c r="S15" s="437"/>
      <c r="T15" s="437"/>
      <c r="U15" s="437"/>
      <c r="V15" s="437"/>
      <c r="W15" s="437"/>
      <c r="X15" s="437"/>
      <c r="Y15" s="437"/>
      <c r="Z15" s="437"/>
      <c r="AA15" s="437"/>
      <c r="AB15" s="437"/>
      <c r="AC15" s="427">
        <v>502975061</v>
      </c>
      <c r="AD15" s="428"/>
      <c r="AE15" s="427">
        <f t="shared" ref="AE15:AE29" si="1">AC15</f>
        <v>502975061</v>
      </c>
      <c r="AF15" s="428"/>
      <c r="AG15" s="428"/>
      <c r="AH15" s="428"/>
      <c r="AI15" s="428"/>
      <c r="AJ15" s="428"/>
      <c r="AK15" s="428"/>
      <c r="AL15" s="428"/>
      <c r="AM15" s="428"/>
      <c r="AN15" s="428"/>
      <c r="AO15" s="428"/>
      <c r="AP15" s="428"/>
      <c r="AQ15" s="429">
        <v>502975061</v>
      </c>
      <c r="AR15" s="428"/>
      <c r="AS15" s="429">
        <f t="shared" ref="AS15:AS29" si="2">AQ15</f>
        <v>502975061</v>
      </c>
      <c r="AT15" s="430"/>
      <c r="AU15" s="430"/>
      <c r="AV15" s="430"/>
      <c r="AW15" s="430"/>
      <c r="AX15" s="430"/>
      <c r="AY15" s="430"/>
      <c r="AZ15" s="430"/>
      <c r="BA15" s="430"/>
      <c r="BB15" s="430"/>
      <c r="BC15" s="430"/>
      <c r="BD15" s="459"/>
    </row>
    <row r="16" spans="2:56" ht="71.25">
      <c r="B16" s="438" t="s">
        <v>48</v>
      </c>
      <c r="C16" s="431" t="s">
        <v>322</v>
      </c>
      <c r="D16" s="432" t="s">
        <v>49</v>
      </c>
      <c r="E16" s="432" t="s">
        <v>323</v>
      </c>
      <c r="F16" s="432" t="s">
        <v>50</v>
      </c>
      <c r="G16" s="433" t="s">
        <v>324</v>
      </c>
      <c r="H16" s="434" t="s">
        <v>325</v>
      </c>
      <c r="I16" s="434">
        <v>459902300</v>
      </c>
      <c r="J16" s="433" t="s">
        <v>328</v>
      </c>
      <c r="K16" s="434" t="s">
        <v>329</v>
      </c>
      <c r="L16" s="434">
        <v>220320202009</v>
      </c>
      <c r="M16" s="434" t="s">
        <v>47</v>
      </c>
      <c r="N16" s="435">
        <v>1</v>
      </c>
      <c r="O16" s="436">
        <v>38253333</v>
      </c>
      <c r="P16" s="437"/>
      <c r="Q16" s="454">
        <f t="shared" si="0"/>
        <v>38253333</v>
      </c>
      <c r="R16" s="437"/>
      <c r="S16" s="437"/>
      <c r="T16" s="437"/>
      <c r="U16" s="437"/>
      <c r="V16" s="437"/>
      <c r="W16" s="437"/>
      <c r="X16" s="437"/>
      <c r="Y16" s="437"/>
      <c r="Z16" s="437"/>
      <c r="AA16" s="437"/>
      <c r="AB16" s="437"/>
      <c r="AC16" s="427">
        <v>37826666</v>
      </c>
      <c r="AD16" s="428"/>
      <c r="AE16" s="427">
        <f t="shared" si="1"/>
        <v>37826666</v>
      </c>
      <c r="AF16" s="428"/>
      <c r="AG16" s="428"/>
      <c r="AH16" s="428"/>
      <c r="AI16" s="428"/>
      <c r="AJ16" s="428"/>
      <c r="AK16" s="428"/>
      <c r="AL16" s="428"/>
      <c r="AM16" s="428"/>
      <c r="AN16" s="428"/>
      <c r="AO16" s="428"/>
      <c r="AP16" s="428"/>
      <c r="AQ16" s="429">
        <v>37826666</v>
      </c>
      <c r="AR16" s="428"/>
      <c r="AS16" s="429">
        <f t="shared" si="2"/>
        <v>37826666</v>
      </c>
      <c r="AT16" s="430"/>
      <c r="AU16" s="430"/>
      <c r="AV16" s="430"/>
      <c r="AW16" s="430"/>
      <c r="AX16" s="430"/>
      <c r="AY16" s="430"/>
      <c r="AZ16" s="430"/>
      <c r="BA16" s="430"/>
      <c r="BB16" s="430"/>
      <c r="BC16" s="430"/>
      <c r="BD16" s="459"/>
    </row>
    <row r="17" spans="2:56" ht="128.25">
      <c r="B17" s="438" t="s">
        <v>314</v>
      </c>
      <c r="C17" s="431" t="s">
        <v>330</v>
      </c>
      <c r="D17" s="432" t="s">
        <v>331</v>
      </c>
      <c r="E17" s="432" t="s">
        <v>332</v>
      </c>
      <c r="F17" s="439" t="s">
        <v>333</v>
      </c>
      <c r="G17" s="433" t="s">
        <v>334</v>
      </c>
      <c r="H17" s="434" t="s">
        <v>335</v>
      </c>
      <c r="I17" s="434">
        <v>350200900</v>
      </c>
      <c r="J17" s="433" t="s">
        <v>336</v>
      </c>
      <c r="K17" s="434" t="s">
        <v>337</v>
      </c>
      <c r="L17" s="434">
        <v>220320202009</v>
      </c>
      <c r="M17" s="434" t="s">
        <v>47</v>
      </c>
      <c r="N17" s="435">
        <v>175</v>
      </c>
      <c r="O17" s="436">
        <v>335170012</v>
      </c>
      <c r="P17" s="437"/>
      <c r="Q17" s="454">
        <f t="shared" si="0"/>
        <v>335170012</v>
      </c>
      <c r="R17" s="437"/>
      <c r="S17" s="437"/>
      <c r="T17" s="437"/>
      <c r="U17" s="437"/>
      <c r="V17" s="437"/>
      <c r="W17" s="437"/>
      <c r="X17" s="437"/>
      <c r="Y17" s="437"/>
      <c r="Z17" s="437"/>
      <c r="AA17" s="437"/>
      <c r="AB17" s="437"/>
      <c r="AC17" s="427">
        <v>323513344</v>
      </c>
      <c r="AD17" s="428"/>
      <c r="AE17" s="427">
        <f t="shared" si="1"/>
        <v>323513344</v>
      </c>
      <c r="AF17" s="428"/>
      <c r="AG17" s="428"/>
      <c r="AH17" s="428"/>
      <c r="AI17" s="428"/>
      <c r="AJ17" s="428"/>
      <c r="AK17" s="428"/>
      <c r="AL17" s="428"/>
      <c r="AM17" s="428"/>
      <c r="AN17" s="428"/>
      <c r="AO17" s="428"/>
      <c r="AP17" s="428"/>
      <c r="AQ17" s="429">
        <v>305265574.67000002</v>
      </c>
      <c r="AR17" s="428"/>
      <c r="AS17" s="429">
        <f t="shared" si="2"/>
        <v>305265574.67000002</v>
      </c>
      <c r="AT17" s="430"/>
      <c r="AU17" s="430"/>
      <c r="AV17" s="430"/>
      <c r="AW17" s="430"/>
      <c r="AX17" s="430"/>
      <c r="AY17" s="430"/>
      <c r="AZ17" s="430"/>
      <c r="BA17" s="430"/>
      <c r="BB17" s="430"/>
      <c r="BC17" s="430"/>
      <c r="BD17" s="459"/>
    </row>
    <row r="18" spans="2:56" ht="114">
      <c r="B18" s="438" t="s">
        <v>314</v>
      </c>
      <c r="C18" s="431" t="s">
        <v>330</v>
      </c>
      <c r="D18" s="432" t="s">
        <v>331</v>
      </c>
      <c r="E18" s="432" t="s">
        <v>332</v>
      </c>
      <c r="F18" s="439" t="s">
        <v>333</v>
      </c>
      <c r="G18" s="433" t="s">
        <v>334</v>
      </c>
      <c r="H18" s="434" t="s">
        <v>335</v>
      </c>
      <c r="I18" s="434">
        <v>350202100</v>
      </c>
      <c r="J18" s="433" t="s">
        <v>338</v>
      </c>
      <c r="K18" s="434" t="s">
        <v>339</v>
      </c>
      <c r="L18" s="434">
        <v>220320202009</v>
      </c>
      <c r="M18" s="434" t="s">
        <v>47</v>
      </c>
      <c r="N18" s="435">
        <v>375</v>
      </c>
      <c r="O18" s="436">
        <v>821934362</v>
      </c>
      <c r="P18" s="437"/>
      <c r="Q18" s="454">
        <f t="shared" si="0"/>
        <v>821934362</v>
      </c>
      <c r="R18" s="437"/>
      <c r="S18" s="437"/>
      <c r="T18" s="437"/>
      <c r="U18" s="437"/>
      <c r="V18" s="437"/>
      <c r="W18" s="437"/>
      <c r="X18" s="437"/>
      <c r="Y18" s="437"/>
      <c r="Z18" s="437"/>
      <c r="AA18" s="437"/>
      <c r="AB18" s="437"/>
      <c r="AC18" s="427">
        <v>818461320</v>
      </c>
      <c r="AD18" s="428"/>
      <c r="AE18" s="427">
        <f t="shared" si="1"/>
        <v>818461320</v>
      </c>
      <c r="AF18" s="428"/>
      <c r="AG18" s="428"/>
      <c r="AH18" s="428"/>
      <c r="AI18" s="428"/>
      <c r="AJ18" s="428"/>
      <c r="AK18" s="428"/>
      <c r="AL18" s="428"/>
      <c r="AM18" s="428"/>
      <c r="AN18" s="428"/>
      <c r="AO18" s="428"/>
      <c r="AP18" s="428"/>
      <c r="AQ18" s="429">
        <v>781440176</v>
      </c>
      <c r="AR18" s="428"/>
      <c r="AS18" s="429">
        <f t="shared" si="2"/>
        <v>781440176</v>
      </c>
      <c r="AT18" s="430"/>
      <c r="AU18" s="430"/>
      <c r="AV18" s="430"/>
      <c r="AW18" s="430"/>
      <c r="AX18" s="430"/>
      <c r="AY18" s="430"/>
      <c r="AZ18" s="430"/>
      <c r="BA18" s="430"/>
      <c r="BB18" s="430"/>
      <c r="BC18" s="430"/>
      <c r="BD18" s="459"/>
    </row>
    <row r="19" spans="2:56" ht="99.75">
      <c r="B19" s="438" t="s">
        <v>314</v>
      </c>
      <c r="C19" s="431" t="s">
        <v>330</v>
      </c>
      <c r="D19" s="432" t="s">
        <v>331</v>
      </c>
      <c r="E19" s="432" t="s">
        <v>332</v>
      </c>
      <c r="F19" s="439" t="s">
        <v>333</v>
      </c>
      <c r="G19" s="433" t="s">
        <v>334</v>
      </c>
      <c r="H19" s="434" t="s">
        <v>335</v>
      </c>
      <c r="I19" s="434">
        <v>350200400</v>
      </c>
      <c r="J19" s="433" t="s">
        <v>340</v>
      </c>
      <c r="K19" s="434" t="s">
        <v>341</v>
      </c>
      <c r="L19" s="434">
        <v>220320202009</v>
      </c>
      <c r="M19" s="434" t="s">
        <v>47</v>
      </c>
      <c r="N19" s="435">
        <v>200</v>
      </c>
      <c r="O19" s="436">
        <v>127653333</v>
      </c>
      <c r="P19" s="437"/>
      <c r="Q19" s="454">
        <f t="shared" si="0"/>
        <v>127653333</v>
      </c>
      <c r="R19" s="437"/>
      <c r="S19" s="437"/>
      <c r="T19" s="437"/>
      <c r="U19" s="437"/>
      <c r="V19" s="437"/>
      <c r="W19" s="437"/>
      <c r="X19" s="437"/>
      <c r="Y19" s="437"/>
      <c r="Z19" s="437"/>
      <c r="AA19" s="437"/>
      <c r="AB19" s="437"/>
      <c r="AC19" s="427">
        <v>126986666</v>
      </c>
      <c r="AD19" s="428"/>
      <c r="AE19" s="427">
        <f t="shared" si="1"/>
        <v>126986666</v>
      </c>
      <c r="AF19" s="428"/>
      <c r="AG19" s="428"/>
      <c r="AH19" s="428"/>
      <c r="AI19" s="428"/>
      <c r="AJ19" s="428"/>
      <c r="AK19" s="428"/>
      <c r="AL19" s="428"/>
      <c r="AM19" s="428"/>
      <c r="AN19" s="428"/>
      <c r="AO19" s="428"/>
      <c r="AP19" s="428"/>
      <c r="AQ19" s="429">
        <v>126986666</v>
      </c>
      <c r="AR19" s="428"/>
      <c r="AS19" s="429">
        <f t="shared" si="2"/>
        <v>126986666</v>
      </c>
      <c r="AT19" s="430"/>
      <c r="AU19" s="430"/>
      <c r="AV19" s="430"/>
      <c r="AW19" s="430"/>
      <c r="AX19" s="430"/>
      <c r="AY19" s="430"/>
      <c r="AZ19" s="430"/>
      <c r="BA19" s="430"/>
      <c r="BB19" s="430"/>
      <c r="BC19" s="430"/>
      <c r="BD19" s="459"/>
    </row>
    <row r="20" spans="2:56" ht="99.75">
      <c r="B20" s="438" t="s">
        <v>314</v>
      </c>
      <c r="C20" s="431" t="s">
        <v>330</v>
      </c>
      <c r="D20" s="432" t="s">
        <v>331</v>
      </c>
      <c r="E20" s="432" t="s">
        <v>332</v>
      </c>
      <c r="F20" s="439" t="s">
        <v>333</v>
      </c>
      <c r="G20" s="433" t="s">
        <v>334</v>
      </c>
      <c r="H20" s="434" t="s">
        <v>335</v>
      </c>
      <c r="I20" s="434">
        <v>350201000</v>
      </c>
      <c r="J20" s="433" t="s">
        <v>342</v>
      </c>
      <c r="K20" s="434" t="s">
        <v>343</v>
      </c>
      <c r="L20" s="434">
        <v>220320202009</v>
      </c>
      <c r="M20" s="434" t="s">
        <v>47</v>
      </c>
      <c r="N20" s="435">
        <v>100</v>
      </c>
      <c r="O20" s="436">
        <v>318920000</v>
      </c>
      <c r="P20" s="437"/>
      <c r="Q20" s="454">
        <f t="shared" si="0"/>
        <v>318920000</v>
      </c>
      <c r="R20" s="437"/>
      <c r="S20" s="437"/>
      <c r="T20" s="437"/>
      <c r="U20" s="437"/>
      <c r="V20" s="437"/>
      <c r="W20" s="437"/>
      <c r="X20" s="437"/>
      <c r="Y20" s="437"/>
      <c r="Z20" s="437"/>
      <c r="AA20" s="437"/>
      <c r="AB20" s="437"/>
      <c r="AC20" s="427">
        <v>317249955</v>
      </c>
      <c r="AD20" s="428"/>
      <c r="AE20" s="427">
        <f t="shared" si="1"/>
        <v>317249955</v>
      </c>
      <c r="AF20" s="428"/>
      <c r="AG20" s="428"/>
      <c r="AH20" s="428"/>
      <c r="AI20" s="428"/>
      <c r="AJ20" s="428"/>
      <c r="AK20" s="428"/>
      <c r="AL20" s="428"/>
      <c r="AM20" s="428"/>
      <c r="AN20" s="428"/>
      <c r="AO20" s="428"/>
      <c r="AP20" s="428"/>
      <c r="AQ20" s="429">
        <v>25659955</v>
      </c>
      <c r="AR20" s="428"/>
      <c r="AS20" s="429">
        <f t="shared" si="2"/>
        <v>25659955</v>
      </c>
      <c r="AT20" s="430"/>
      <c r="AU20" s="430"/>
      <c r="AV20" s="430"/>
      <c r="AW20" s="430"/>
      <c r="AX20" s="430"/>
      <c r="AY20" s="430"/>
      <c r="AZ20" s="430"/>
      <c r="BA20" s="430"/>
      <c r="BB20" s="430"/>
      <c r="BC20" s="430"/>
      <c r="BD20" s="459"/>
    </row>
    <row r="21" spans="2:56" ht="99.75">
      <c r="B21" s="438" t="s">
        <v>314</v>
      </c>
      <c r="C21" s="431" t="s">
        <v>315</v>
      </c>
      <c r="D21" s="432" t="s">
        <v>316</v>
      </c>
      <c r="E21" s="432" t="s">
        <v>344</v>
      </c>
      <c r="F21" s="439" t="s">
        <v>345</v>
      </c>
      <c r="G21" s="433" t="s">
        <v>346</v>
      </c>
      <c r="H21" s="434" t="s">
        <v>347</v>
      </c>
      <c r="I21" s="434">
        <v>360200200</v>
      </c>
      <c r="J21" s="433" t="s">
        <v>348</v>
      </c>
      <c r="K21" s="434" t="s">
        <v>349</v>
      </c>
      <c r="L21" s="434">
        <v>220320202009</v>
      </c>
      <c r="M21" s="434" t="s">
        <v>47</v>
      </c>
      <c r="N21" s="435">
        <v>5</v>
      </c>
      <c r="O21" s="436">
        <v>72128483</v>
      </c>
      <c r="P21" s="437"/>
      <c r="Q21" s="454">
        <f t="shared" si="0"/>
        <v>72128483</v>
      </c>
      <c r="R21" s="437"/>
      <c r="S21" s="437"/>
      <c r="T21" s="437"/>
      <c r="U21" s="437"/>
      <c r="V21" s="437"/>
      <c r="W21" s="437"/>
      <c r="X21" s="437"/>
      <c r="Y21" s="437"/>
      <c r="Z21" s="437"/>
      <c r="AA21" s="437"/>
      <c r="AB21" s="437"/>
      <c r="AC21" s="427">
        <v>71565473</v>
      </c>
      <c r="AD21" s="428"/>
      <c r="AE21" s="427">
        <f t="shared" si="1"/>
        <v>71565473</v>
      </c>
      <c r="AF21" s="428"/>
      <c r="AG21" s="428"/>
      <c r="AH21" s="428"/>
      <c r="AI21" s="428"/>
      <c r="AJ21" s="428"/>
      <c r="AK21" s="428"/>
      <c r="AL21" s="428"/>
      <c r="AM21" s="428"/>
      <c r="AN21" s="428"/>
      <c r="AO21" s="428"/>
      <c r="AP21" s="428"/>
      <c r="AQ21" s="429">
        <v>71565473</v>
      </c>
      <c r="AR21" s="428"/>
      <c r="AS21" s="429">
        <f t="shared" si="2"/>
        <v>71565473</v>
      </c>
      <c r="AT21" s="430"/>
      <c r="AU21" s="430"/>
      <c r="AV21" s="430"/>
      <c r="AW21" s="430"/>
      <c r="AX21" s="430"/>
      <c r="AY21" s="430"/>
      <c r="AZ21" s="430"/>
      <c r="BA21" s="430"/>
      <c r="BB21" s="430"/>
      <c r="BC21" s="430"/>
      <c r="BD21" s="459"/>
    </row>
    <row r="22" spans="2:56" ht="71.25">
      <c r="B22" s="438" t="s">
        <v>314</v>
      </c>
      <c r="C22" s="431" t="s">
        <v>315</v>
      </c>
      <c r="D22" s="432" t="s">
        <v>316</v>
      </c>
      <c r="E22" s="432" t="s">
        <v>344</v>
      </c>
      <c r="F22" s="439" t="s">
        <v>345</v>
      </c>
      <c r="G22" s="433" t="s">
        <v>346</v>
      </c>
      <c r="H22" s="434" t="s">
        <v>347</v>
      </c>
      <c r="I22" s="434">
        <v>360200300</v>
      </c>
      <c r="J22" s="433" t="s">
        <v>350</v>
      </c>
      <c r="K22" s="434" t="s">
        <v>351</v>
      </c>
      <c r="L22" s="434">
        <v>220320202009</v>
      </c>
      <c r="M22" s="434" t="s">
        <v>47</v>
      </c>
      <c r="N22" s="435">
        <v>2</v>
      </c>
      <c r="O22" s="436">
        <v>40018754</v>
      </c>
      <c r="P22" s="437"/>
      <c r="Q22" s="454">
        <f t="shared" si="0"/>
        <v>40018754</v>
      </c>
      <c r="R22" s="437"/>
      <c r="S22" s="437"/>
      <c r="T22" s="437"/>
      <c r="U22" s="437"/>
      <c r="V22" s="437"/>
      <c r="W22" s="437"/>
      <c r="X22" s="437"/>
      <c r="Y22" s="437"/>
      <c r="Z22" s="437"/>
      <c r="AA22" s="437"/>
      <c r="AB22" s="437"/>
      <c r="AC22" s="427">
        <v>38208753</v>
      </c>
      <c r="AD22" s="428"/>
      <c r="AE22" s="427">
        <f t="shared" si="1"/>
        <v>38208753</v>
      </c>
      <c r="AF22" s="428"/>
      <c r="AG22" s="428"/>
      <c r="AH22" s="428"/>
      <c r="AI22" s="428"/>
      <c r="AJ22" s="428"/>
      <c r="AK22" s="428"/>
      <c r="AL22" s="428"/>
      <c r="AM22" s="428"/>
      <c r="AN22" s="428"/>
      <c r="AO22" s="428"/>
      <c r="AP22" s="428"/>
      <c r="AQ22" s="429">
        <v>38208753</v>
      </c>
      <c r="AR22" s="428"/>
      <c r="AS22" s="429">
        <f t="shared" si="2"/>
        <v>38208753</v>
      </c>
      <c r="AT22" s="430"/>
      <c r="AU22" s="430"/>
      <c r="AV22" s="430"/>
      <c r="AW22" s="430"/>
      <c r="AX22" s="430"/>
      <c r="AY22" s="430"/>
      <c r="AZ22" s="430"/>
      <c r="BA22" s="430"/>
      <c r="BB22" s="430"/>
      <c r="BC22" s="430"/>
      <c r="BD22" s="459"/>
    </row>
    <row r="23" spans="2:56" ht="71.25">
      <c r="B23" s="438" t="s">
        <v>314</v>
      </c>
      <c r="C23" s="431" t="s">
        <v>315</v>
      </c>
      <c r="D23" s="432" t="s">
        <v>316</v>
      </c>
      <c r="E23" s="432" t="s">
        <v>344</v>
      </c>
      <c r="F23" s="439" t="s">
        <v>345</v>
      </c>
      <c r="G23" s="433" t="s">
        <v>346</v>
      </c>
      <c r="H23" s="434" t="s">
        <v>347</v>
      </c>
      <c r="I23" s="434">
        <v>360203200</v>
      </c>
      <c r="J23" s="433" t="s">
        <v>352</v>
      </c>
      <c r="K23" s="434" t="s">
        <v>353</v>
      </c>
      <c r="L23" s="434">
        <v>220320202009</v>
      </c>
      <c r="M23" s="434" t="s">
        <v>47</v>
      </c>
      <c r="N23" s="435">
        <v>200</v>
      </c>
      <c r="O23" s="436">
        <v>173825045</v>
      </c>
      <c r="P23" s="437"/>
      <c r="Q23" s="454">
        <f t="shared" si="0"/>
        <v>173825045</v>
      </c>
      <c r="R23" s="437"/>
      <c r="S23" s="437"/>
      <c r="T23" s="437"/>
      <c r="U23" s="437"/>
      <c r="V23" s="437"/>
      <c r="W23" s="437"/>
      <c r="X23" s="437"/>
      <c r="Y23" s="437"/>
      <c r="Z23" s="437"/>
      <c r="AA23" s="437"/>
      <c r="AB23" s="437"/>
      <c r="AC23" s="427">
        <v>173456150</v>
      </c>
      <c r="AD23" s="428"/>
      <c r="AE23" s="427">
        <f t="shared" si="1"/>
        <v>173456150</v>
      </c>
      <c r="AF23" s="428"/>
      <c r="AG23" s="428"/>
      <c r="AH23" s="428"/>
      <c r="AI23" s="428"/>
      <c r="AJ23" s="428"/>
      <c r="AK23" s="428"/>
      <c r="AL23" s="428"/>
      <c r="AM23" s="428"/>
      <c r="AN23" s="428"/>
      <c r="AO23" s="428"/>
      <c r="AP23" s="428"/>
      <c r="AQ23" s="429">
        <v>151085663.32999998</v>
      </c>
      <c r="AR23" s="428"/>
      <c r="AS23" s="429">
        <f t="shared" si="2"/>
        <v>151085663.32999998</v>
      </c>
      <c r="AT23" s="430"/>
      <c r="AU23" s="430"/>
      <c r="AV23" s="430"/>
      <c r="AW23" s="430"/>
      <c r="AX23" s="430"/>
      <c r="AY23" s="430"/>
      <c r="AZ23" s="430"/>
      <c r="BA23" s="430"/>
      <c r="BB23" s="430"/>
      <c r="BC23" s="430"/>
      <c r="BD23" s="459"/>
    </row>
    <row r="24" spans="2:56" ht="99.75">
      <c r="B24" s="438" t="s">
        <v>314</v>
      </c>
      <c r="C24" s="431" t="s">
        <v>330</v>
      </c>
      <c r="D24" s="432" t="s">
        <v>331</v>
      </c>
      <c r="E24" s="432" t="s">
        <v>332</v>
      </c>
      <c r="F24" s="439" t="s">
        <v>333</v>
      </c>
      <c r="G24" s="433" t="s">
        <v>354</v>
      </c>
      <c r="H24" s="434" t="s">
        <v>355</v>
      </c>
      <c r="I24" s="434">
        <v>350204600</v>
      </c>
      <c r="J24" s="433" t="s">
        <v>356</v>
      </c>
      <c r="K24" s="434" t="s">
        <v>357</v>
      </c>
      <c r="L24" s="434">
        <v>220320202009</v>
      </c>
      <c r="M24" s="434" t="s">
        <v>47</v>
      </c>
      <c r="N24" s="435">
        <v>1</v>
      </c>
      <c r="O24" s="436">
        <v>302272289</v>
      </c>
      <c r="P24" s="437"/>
      <c r="Q24" s="454">
        <f t="shared" si="0"/>
        <v>302272289</v>
      </c>
      <c r="R24" s="437"/>
      <c r="S24" s="437"/>
      <c r="T24" s="437"/>
      <c r="U24" s="437"/>
      <c r="V24" s="437"/>
      <c r="W24" s="437"/>
      <c r="X24" s="437"/>
      <c r="Y24" s="437"/>
      <c r="Z24" s="437"/>
      <c r="AA24" s="437"/>
      <c r="AB24" s="437"/>
      <c r="AC24" s="427">
        <v>302272289</v>
      </c>
      <c r="AD24" s="428"/>
      <c r="AE24" s="427">
        <f t="shared" si="1"/>
        <v>302272289</v>
      </c>
      <c r="AF24" s="428"/>
      <c r="AG24" s="428"/>
      <c r="AH24" s="428"/>
      <c r="AI24" s="428"/>
      <c r="AJ24" s="428"/>
      <c r="AK24" s="428"/>
      <c r="AL24" s="428"/>
      <c r="AM24" s="428"/>
      <c r="AN24" s="428"/>
      <c r="AO24" s="428"/>
      <c r="AP24" s="428"/>
      <c r="AQ24" s="429">
        <v>255641667</v>
      </c>
      <c r="AR24" s="428"/>
      <c r="AS24" s="429">
        <f t="shared" si="2"/>
        <v>255641667</v>
      </c>
      <c r="AT24" s="430"/>
      <c r="AU24" s="430"/>
      <c r="AV24" s="430"/>
      <c r="AW24" s="430"/>
      <c r="AX24" s="430"/>
      <c r="AY24" s="430"/>
      <c r="AZ24" s="430"/>
      <c r="BA24" s="430"/>
      <c r="BB24" s="430"/>
      <c r="BC24" s="430"/>
      <c r="BD24" s="459"/>
    </row>
    <row r="25" spans="2:56" ht="71.25">
      <c r="B25" s="438" t="s">
        <v>314</v>
      </c>
      <c r="C25" s="431" t="s">
        <v>330</v>
      </c>
      <c r="D25" s="432" t="s">
        <v>331</v>
      </c>
      <c r="E25" s="432" t="s">
        <v>332</v>
      </c>
      <c r="F25" s="439" t="s">
        <v>333</v>
      </c>
      <c r="G25" s="433" t="s">
        <v>354</v>
      </c>
      <c r="H25" s="434" t="s">
        <v>355</v>
      </c>
      <c r="I25" s="434">
        <v>350204602</v>
      </c>
      <c r="J25" s="433" t="s">
        <v>358</v>
      </c>
      <c r="K25" s="434" t="s">
        <v>359</v>
      </c>
      <c r="L25" s="434">
        <v>220320202009</v>
      </c>
      <c r="M25" s="434" t="s">
        <v>47</v>
      </c>
      <c r="N25" s="435">
        <v>5</v>
      </c>
      <c r="O25" s="436">
        <v>107671112</v>
      </c>
      <c r="P25" s="437"/>
      <c r="Q25" s="454">
        <f t="shared" si="0"/>
        <v>107671112</v>
      </c>
      <c r="R25" s="437"/>
      <c r="S25" s="437"/>
      <c r="T25" s="437"/>
      <c r="U25" s="437"/>
      <c r="V25" s="437"/>
      <c r="W25" s="437"/>
      <c r="X25" s="437"/>
      <c r="Y25" s="437"/>
      <c r="Z25" s="437"/>
      <c r="AA25" s="437"/>
      <c r="AB25" s="437"/>
      <c r="AC25" s="427">
        <v>107592779</v>
      </c>
      <c r="AD25" s="428"/>
      <c r="AE25" s="427">
        <f t="shared" si="1"/>
        <v>107592779</v>
      </c>
      <c r="AF25" s="428"/>
      <c r="AG25" s="428"/>
      <c r="AH25" s="428"/>
      <c r="AI25" s="428"/>
      <c r="AJ25" s="428"/>
      <c r="AK25" s="428"/>
      <c r="AL25" s="428"/>
      <c r="AM25" s="428"/>
      <c r="AN25" s="428"/>
      <c r="AO25" s="428"/>
      <c r="AP25" s="428"/>
      <c r="AQ25" s="429">
        <v>88256831</v>
      </c>
      <c r="AR25" s="428"/>
      <c r="AS25" s="429">
        <f t="shared" si="2"/>
        <v>88256831</v>
      </c>
      <c r="AT25" s="430"/>
      <c r="AU25" s="430"/>
      <c r="AV25" s="430"/>
      <c r="AW25" s="430"/>
      <c r="AX25" s="430"/>
      <c r="AY25" s="430"/>
      <c r="AZ25" s="430"/>
      <c r="BA25" s="430"/>
      <c r="BB25" s="430"/>
      <c r="BC25" s="430"/>
      <c r="BD25" s="459"/>
    </row>
    <row r="26" spans="2:56" ht="99.75">
      <c r="B26" s="438" t="s">
        <v>314</v>
      </c>
      <c r="C26" s="431" t="s">
        <v>330</v>
      </c>
      <c r="D26" s="432" t="s">
        <v>331</v>
      </c>
      <c r="E26" s="432" t="s">
        <v>332</v>
      </c>
      <c r="F26" s="439" t="s">
        <v>333</v>
      </c>
      <c r="G26" s="433" t="s">
        <v>354</v>
      </c>
      <c r="H26" s="434" t="s">
        <v>355</v>
      </c>
      <c r="I26" s="434">
        <v>350201000</v>
      </c>
      <c r="J26" s="433" t="s">
        <v>342</v>
      </c>
      <c r="K26" s="434" t="s">
        <v>360</v>
      </c>
      <c r="L26" s="434">
        <v>220320202009</v>
      </c>
      <c r="M26" s="434" t="s">
        <v>47</v>
      </c>
      <c r="N26" s="435">
        <v>20</v>
      </c>
      <c r="O26" s="436">
        <v>27300000</v>
      </c>
      <c r="P26" s="437"/>
      <c r="Q26" s="454">
        <f t="shared" si="0"/>
        <v>27300000</v>
      </c>
      <c r="R26" s="437"/>
      <c r="S26" s="437"/>
      <c r="T26" s="437"/>
      <c r="U26" s="437"/>
      <c r="V26" s="437"/>
      <c r="W26" s="437"/>
      <c r="X26" s="437"/>
      <c r="Y26" s="437"/>
      <c r="Z26" s="437"/>
      <c r="AA26" s="437"/>
      <c r="AB26" s="437"/>
      <c r="AC26" s="427">
        <v>25640499</v>
      </c>
      <c r="AD26" s="428"/>
      <c r="AE26" s="427">
        <f t="shared" si="1"/>
        <v>25640499</v>
      </c>
      <c r="AF26" s="428"/>
      <c r="AG26" s="428"/>
      <c r="AH26" s="428"/>
      <c r="AI26" s="428"/>
      <c r="AJ26" s="428"/>
      <c r="AK26" s="428"/>
      <c r="AL26" s="428"/>
      <c r="AM26" s="428"/>
      <c r="AN26" s="428"/>
      <c r="AO26" s="428"/>
      <c r="AP26" s="428"/>
      <c r="AQ26" s="429">
        <v>25640499</v>
      </c>
      <c r="AR26" s="428"/>
      <c r="AS26" s="429">
        <f t="shared" si="2"/>
        <v>25640499</v>
      </c>
      <c r="AT26" s="430"/>
      <c r="AU26" s="430"/>
      <c r="AV26" s="430"/>
      <c r="AW26" s="430"/>
      <c r="AX26" s="430"/>
      <c r="AY26" s="430"/>
      <c r="AZ26" s="430"/>
      <c r="BA26" s="430"/>
      <c r="BB26" s="430"/>
      <c r="BC26" s="430"/>
      <c r="BD26" s="459"/>
    </row>
    <row r="27" spans="2:56" ht="85.5">
      <c r="B27" s="438" t="s">
        <v>314</v>
      </c>
      <c r="C27" s="431" t="s">
        <v>330</v>
      </c>
      <c r="D27" s="432" t="s">
        <v>331</v>
      </c>
      <c r="E27" s="432" t="s">
        <v>332</v>
      </c>
      <c r="F27" s="439" t="s">
        <v>333</v>
      </c>
      <c r="G27" s="433" t="s">
        <v>354</v>
      </c>
      <c r="H27" s="434" t="s">
        <v>355</v>
      </c>
      <c r="I27" s="434">
        <v>350200900</v>
      </c>
      <c r="J27" s="433" t="s">
        <v>336</v>
      </c>
      <c r="K27" s="434" t="s">
        <v>361</v>
      </c>
      <c r="L27" s="434">
        <v>220320202009</v>
      </c>
      <c r="M27" s="434" t="s">
        <v>47</v>
      </c>
      <c r="N27" s="435">
        <v>25</v>
      </c>
      <c r="O27" s="436">
        <v>42704379</v>
      </c>
      <c r="P27" s="437"/>
      <c r="Q27" s="454">
        <f t="shared" si="0"/>
        <v>42704379</v>
      </c>
      <c r="R27" s="437"/>
      <c r="S27" s="437"/>
      <c r="T27" s="437"/>
      <c r="U27" s="437"/>
      <c r="V27" s="437"/>
      <c r="W27" s="437"/>
      <c r="X27" s="437"/>
      <c r="Y27" s="437"/>
      <c r="Z27" s="437"/>
      <c r="AA27" s="437"/>
      <c r="AB27" s="437"/>
      <c r="AC27" s="427">
        <v>32659939</v>
      </c>
      <c r="AD27" s="428"/>
      <c r="AE27" s="427">
        <f t="shared" si="1"/>
        <v>32659939</v>
      </c>
      <c r="AF27" s="428"/>
      <c r="AG27" s="428"/>
      <c r="AH27" s="428"/>
      <c r="AI27" s="428"/>
      <c r="AJ27" s="428"/>
      <c r="AK27" s="428"/>
      <c r="AL27" s="428"/>
      <c r="AM27" s="428"/>
      <c r="AN27" s="428"/>
      <c r="AO27" s="428"/>
      <c r="AP27" s="428"/>
      <c r="AQ27" s="429">
        <v>32659939</v>
      </c>
      <c r="AR27" s="428"/>
      <c r="AS27" s="429">
        <f t="shared" si="2"/>
        <v>32659939</v>
      </c>
      <c r="AT27" s="430"/>
      <c r="AU27" s="430"/>
      <c r="AV27" s="430"/>
      <c r="AW27" s="430"/>
      <c r="AX27" s="430"/>
      <c r="AY27" s="430"/>
      <c r="AZ27" s="430"/>
      <c r="BA27" s="430"/>
      <c r="BB27" s="430"/>
      <c r="BC27" s="430"/>
      <c r="BD27" s="459"/>
    </row>
    <row r="28" spans="2:56" ht="85.5">
      <c r="B28" s="438" t="s">
        <v>314</v>
      </c>
      <c r="C28" s="431" t="s">
        <v>330</v>
      </c>
      <c r="D28" s="432" t="s">
        <v>331</v>
      </c>
      <c r="E28" s="432" t="s">
        <v>332</v>
      </c>
      <c r="F28" s="439" t="s">
        <v>333</v>
      </c>
      <c r="G28" s="433" t="s">
        <v>354</v>
      </c>
      <c r="H28" s="434" t="s">
        <v>355</v>
      </c>
      <c r="I28" s="434">
        <v>350204500</v>
      </c>
      <c r="J28" s="433" t="s">
        <v>362</v>
      </c>
      <c r="K28" s="434" t="s">
        <v>363</v>
      </c>
      <c r="L28" s="434">
        <v>220320202009</v>
      </c>
      <c r="M28" s="434" t="s">
        <v>47</v>
      </c>
      <c r="N28" s="435">
        <v>275</v>
      </c>
      <c r="O28" s="436">
        <v>112910503</v>
      </c>
      <c r="P28" s="437"/>
      <c r="Q28" s="454">
        <f t="shared" si="0"/>
        <v>112910503</v>
      </c>
      <c r="R28" s="437"/>
      <c r="S28" s="437"/>
      <c r="T28" s="437"/>
      <c r="U28" s="437"/>
      <c r="V28" s="437"/>
      <c r="W28" s="437"/>
      <c r="X28" s="437"/>
      <c r="Y28" s="437"/>
      <c r="Z28" s="437"/>
      <c r="AA28" s="437"/>
      <c r="AB28" s="437"/>
      <c r="AC28" s="427">
        <v>112910503</v>
      </c>
      <c r="AD28" s="428"/>
      <c r="AE28" s="427">
        <f t="shared" si="1"/>
        <v>112910503</v>
      </c>
      <c r="AF28" s="428"/>
      <c r="AG28" s="428"/>
      <c r="AH28" s="428"/>
      <c r="AI28" s="428"/>
      <c r="AJ28" s="428"/>
      <c r="AK28" s="428"/>
      <c r="AL28" s="428"/>
      <c r="AM28" s="428"/>
      <c r="AN28" s="428"/>
      <c r="AO28" s="428"/>
      <c r="AP28" s="428"/>
      <c r="AQ28" s="429">
        <v>98877073</v>
      </c>
      <c r="AR28" s="428"/>
      <c r="AS28" s="429">
        <f t="shared" si="2"/>
        <v>98877073</v>
      </c>
      <c r="AT28" s="430"/>
      <c r="AU28" s="430"/>
      <c r="AV28" s="430"/>
      <c r="AW28" s="430"/>
      <c r="AX28" s="430"/>
      <c r="AY28" s="430"/>
      <c r="AZ28" s="430"/>
      <c r="BA28" s="430"/>
      <c r="BB28" s="430"/>
      <c r="BC28" s="430"/>
      <c r="BD28" s="459"/>
    </row>
    <row r="29" spans="2:56" ht="72" thickBot="1">
      <c r="B29" s="440" t="s">
        <v>314</v>
      </c>
      <c r="C29" s="441" t="s">
        <v>330</v>
      </c>
      <c r="D29" s="442" t="s">
        <v>331</v>
      </c>
      <c r="E29" s="442" t="s">
        <v>332</v>
      </c>
      <c r="F29" s="442" t="s">
        <v>333</v>
      </c>
      <c r="G29" s="460" t="s">
        <v>354</v>
      </c>
      <c r="H29" s="443" t="s">
        <v>355</v>
      </c>
      <c r="I29" s="443">
        <v>350209301</v>
      </c>
      <c r="J29" s="443" t="s">
        <v>364</v>
      </c>
      <c r="K29" s="443" t="s">
        <v>365</v>
      </c>
      <c r="L29" s="443">
        <v>220320202009</v>
      </c>
      <c r="M29" s="443" t="s">
        <v>47</v>
      </c>
      <c r="N29" s="444">
        <v>1</v>
      </c>
      <c r="O29" s="445">
        <v>36700000</v>
      </c>
      <c r="P29" s="446"/>
      <c r="Q29" s="461">
        <f t="shared" si="0"/>
        <v>36700000</v>
      </c>
      <c r="R29" s="446"/>
      <c r="S29" s="446"/>
      <c r="T29" s="446"/>
      <c r="U29" s="446"/>
      <c r="V29" s="446"/>
      <c r="W29" s="446"/>
      <c r="X29" s="446"/>
      <c r="Y29" s="446"/>
      <c r="Z29" s="446"/>
      <c r="AA29" s="446"/>
      <c r="AB29" s="446"/>
      <c r="AC29" s="462">
        <v>36700000</v>
      </c>
      <c r="AD29" s="463"/>
      <c r="AE29" s="462">
        <f t="shared" si="1"/>
        <v>36700000</v>
      </c>
      <c r="AF29" s="463"/>
      <c r="AG29" s="463"/>
      <c r="AH29" s="463"/>
      <c r="AI29" s="463"/>
      <c r="AJ29" s="463"/>
      <c r="AK29" s="463"/>
      <c r="AL29" s="463"/>
      <c r="AM29" s="463"/>
      <c r="AN29" s="463"/>
      <c r="AO29" s="463"/>
      <c r="AP29" s="463"/>
      <c r="AQ29" s="464">
        <v>36700000</v>
      </c>
      <c r="AR29" s="463"/>
      <c r="AS29" s="464">
        <f t="shared" si="2"/>
        <v>36700000</v>
      </c>
      <c r="AT29" s="465"/>
      <c r="AU29" s="465"/>
      <c r="AV29" s="465"/>
      <c r="AW29" s="465"/>
      <c r="AX29" s="465"/>
      <c r="AY29" s="465"/>
      <c r="AZ29" s="465"/>
      <c r="BA29" s="465"/>
      <c r="BB29" s="465"/>
      <c r="BC29" s="465"/>
      <c r="BD29" s="466"/>
    </row>
    <row r="30" spans="2:56" ht="15.75" thickBot="1">
      <c r="B30" s="1264" t="s">
        <v>60</v>
      </c>
      <c r="C30" s="1265"/>
      <c r="D30" s="1265"/>
      <c r="E30" s="1265"/>
      <c r="F30" s="1265"/>
      <c r="G30" s="1265"/>
      <c r="H30" s="1265"/>
      <c r="I30" s="1265"/>
      <c r="J30" s="1265"/>
      <c r="K30" s="1265"/>
      <c r="L30" s="1265"/>
      <c r="M30" s="1265"/>
      <c r="N30" s="1266"/>
      <c r="O30" s="447">
        <f t="shared" ref="O30:T30" si="3">SUM(O14:O29)</f>
        <v>3102500000</v>
      </c>
      <c r="P30" s="448">
        <f t="shared" si="3"/>
        <v>0</v>
      </c>
      <c r="Q30" s="448">
        <f t="shared" si="3"/>
        <v>3102500000</v>
      </c>
      <c r="R30" s="448">
        <f t="shared" si="3"/>
        <v>0</v>
      </c>
      <c r="S30" s="448">
        <f t="shared" si="3"/>
        <v>0</v>
      </c>
      <c r="T30" s="448">
        <f t="shared" si="3"/>
        <v>0</v>
      </c>
      <c r="U30" s="448">
        <v>0</v>
      </c>
      <c r="V30" s="448">
        <v>0</v>
      </c>
      <c r="W30" s="448">
        <v>0</v>
      </c>
      <c r="X30" s="448">
        <v>0</v>
      </c>
      <c r="Y30" s="448">
        <f t="shared" ref="Y30:AH30" si="4">SUM(Y14:Y29)</f>
        <v>0</v>
      </c>
      <c r="Z30" s="448">
        <f t="shared" si="4"/>
        <v>0</v>
      </c>
      <c r="AA30" s="448">
        <f t="shared" si="4"/>
        <v>0</v>
      </c>
      <c r="AB30" s="449">
        <f t="shared" si="4"/>
        <v>0</v>
      </c>
      <c r="AC30" s="447">
        <f t="shared" si="4"/>
        <v>3061172730</v>
      </c>
      <c r="AD30" s="448">
        <f t="shared" si="4"/>
        <v>0</v>
      </c>
      <c r="AE30" s="448">
        <f t="shared" si="4"/>
        <v>3061172730</v>
      </c>
      <c r="AF30" s="448">
        <f t="shared" si="4"/>
        <v>0</v>
      </c>
      <c r="AG30" s="448">
        <f t="shared" si="4"/>
        <v>0</v>
      </c>
      <c r="AH30" s="448">
        <f t="shared" si="4"/>
        <v>0</v>
      </c>
      <c r="AI30" s="448">
        <v>0</v>
      </c>
      <c r="AJ30" s="448">
        <v>0</v>
      </c>
      <c r="AK30" s="448">
        <v>0</v>
      </c>
      <c r="AL30" s="448">
        <v>0</v>
      </c>
      <c r="AM30" s="448">
        <f t="shared" ref="AM30:AV30" si="5">SUM(AM14:AM29)</f>
        <v>0</v>
      </c>
      <c r="AN30" s="448">
        <f t="shared" si="5"/>
        <v>0</v>
      </c>
      <c r="AO30" s="448">
        <f t="shared" si="5"/>
        <v>0</v>
      </c>
      <c r="AP30" s="449">
        <f t="shared" si="5"/>
        <v>0</v>
      </c>
      <c r="AQ30" s="447">
        <f t="shared" si="5"/>
        <v>2611144130</v>
      </c>
      <c r="AR30" s="448">
        <f t="shared" si="5"/>
        <v>0</v>
      </c>
      <c r="AS30" s="448">
        <f t="shared" si="5"/>
        <v>2611144130</v>
      </c>
      <c r="AT30" s="450">
        <f t="shared" si="5"/>
        <v>0</v>
      </c>
      <c r="AU30" s="450">
        <f t="shared" si="5"/>
        <v>0</v>
      </c>
      <c r="AV30" s="450">
        <f t="shared" si="5"/>
        <v>0</v>
      </c>
      <c r="AW30" s="450">
        <v>0</v>
      </c>
      <c r="AX30" s="450">
        <v>0</v>
      </c>
      <c r="AY30" s="450">
        <v>0</v>
      </c>
      <c r="AZ30" s="450">
        <v>0</v>
      </c>
      <c r="BA30" s="450">
        <f>SUM(BA14:BA29)</f>
        <v>0</v>
      </c>
      <c r="BB30" s="450">
        <f>SUM(BB14:BB29)</f>
        <v>0</v>
      </c>
      <c r="BC30" s="450">
        <f>SUM(BC14:BC29)</f>
        <v>0</v>
      </c>
      <c r="BD30" s="451">
        <f>SUM(BD14:BD29)</f>
        <v>0</v>
      </c>
    </row>
    <row r="31" spans="2:56" ht="15">
      <c r="O31" s="452"/>
      <c r="P31" s="452"/>
      <c r="Q31" s="453"/>
    </row>
    <row r="35" spans="2:4" ht="15">
      <c r="B35" s="1267" t="s">
        <v>366</v>
      </c>
      <c r="C35" s="1267"/>
      <c r="D35" s="1267"/>
    </row>
    <row r="36" spans="2:4">
      <c r="B36" s="1261" t="s">
        <v>367</v>
      </c>
      <c r="C36" s="1261"/>
      <c r="D36" s="1261"/>
    </row>
    <row r="39" spans="2:4">
      <c r="B39" s="412" t="s">
        <v>368</v>
      </c>
    </row>
  </sheetData>
  <mergeCells count="52">
    <mergeCell ref="BB12:BB13"/>
    <mergeCell ref="BC12:BC13"/>
    <mergeCell ref="BD12:BD13"/>
    <mergeCell ref="B30:N30"/>
    <mergeCell ref="B35:D35"/>
    <mergeCell ref="AT12:AZ12"/>
    <mergeCell ref="BA12:BA13"/>
    <mergeCell ref="Y12:Y13"/>
    <mergeCell ref="AC11:AC13"/>
    <mergeCell ref="AD11:AP11"/>
    <mergeCell ref="AQ11:AQ13"/>
    <mergeCell ref="AR11:BD11"/>
    <mergeCell ref="B12:B13"/>
    <mergeCell ref="C12:C13"/>
    <mergeCell ref="D12:D13"/>
    <mergeCell ref="E12:E13"/>
    <mergeCell ref="B36:D36"/>
    <mergeCell ref="AN12:AN13"/>
    <mergeCell ref="AO12:AO13"/>
    <mergeCell ref="AP12:AP13"/>
    <mergeCell ref="AR12:AS12"/>
    <mergeCell ref="Z12:Z13"/>
    <mergeCell ref="AA12:AA13"/>
    <mergeCell ref="AB12:AB13"/>
    <mergeCell ref="AD12:AE12"/>
    <mergeCell ref="AF12:AL12"/>
    <mergeCell ref="AM12:AM13"/>
    <mergeCell ref="L12:L13"/>
    <mergeCell ref="M12:M13"/>
    <mergeCell ref="N12:N13"/>
    <mergeCell ref="P12:Q12"/>
    <mergeCell ref="R12:X12"/>
    <mergeCell ref="F12:F13"/>
    <mergeCell ref="G12:G13"/>
    <mergeCell ref="B7:U7"/>
    <mergeCell ref="B8:U8"/>
    <mergeCell ref="B9:U9"/>
    <mergeCell ref="B11:N11"/>
    <mergeCell ref="O11:O13"/>
    <mergeCell ref="P11:AB11"/>
    <mergeCell ref="H12:H13"/>
    <mergeCell ref="I12:I13"/>
    <mergeCell ref="J12:J13"/>
    <mergeCell ref="K12:K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44"/>
  <sheetViews>
    <sheetView zoomScale="80" zoomScaleNormal="80" workbookViewId="0">
      <selection activeCell="BE14" sqref="BE14"/>
    </sheetView>
  </sheetViews>
  <sheetFormatPr baseColWidth="10" defaultRowHeight="14.25"/>
  <cols>
    <col min="1" max="1" width="2.85546875" style="116" customWidth="1"/>
    <col min="2" max="2" width="20.7109375" style="253" customWidth="1"/>
    <col min="3" max="3" width="10.5703125" style="114" customWidth="1"/>
    <col min="4" max="4" width="16.28515625" style="114" customWidth="1"/>
    <col min="5" max="5" width="21.7109375" style="114" customWidth="1"/>
    <col min="6" max="6" width="16.28515625" style="114" customWidth="1"/>
    <col min="7" max="7" width="22.85546875" style="399" customWidth="1"/>
    <col min="8" max="8" width="19.42578125" style="114" customWidth="1"/>
    <col min="9" max="10" width="16.5703125" style="114" customWidth="1"/>
    <col min="11" max="11" width="29.5703125" style="114" customWidth="1"/>
    <col min="12" max="12" width="22.5703125" style="253" customWidth="1"/>
    <col min="13" max="13" width="21" style="114" customWidth="1"/>
    <col min="14" max="14" width="13.7109375" style="114" customWidth="1"/>
    <col min="15" max="15" width="19" style="254" customWidth="1"/>
    <col min="16" max="16" width="19.28515625" style="254" hidden="1" customWidth="1"/>
    <col min="17" max="17" width="16.28515625" style="114" hidden="1" customWidth="1"/>
    <col min="18" max="18" width="8.140625" style="114" hidden="1" customWidth="1"/>
    <col min="19" max="19" width="8.5703125" style="114" hidden="1" customWidth="1"/>
    <col min="20" max="23" width="0" style="114" hidden="1" customWidth="1"/>
    <col min="24" max="24" width="10" style="114" hidden="1" customWidth="1"/>
    <col min="25" max="25" width="8.42578125" style="114" hidden="1" customWidth="1"/>
    <col min="26" max="26" width="8.85546875" style="114" hidden="1" customWidth="1"/>
    <col min="27" max="27" width="9.42578125" style="114" hidden="1" customWidth="1"/>
    <col min="28" max="28" width="8.7109375" style="114" hidden="1" customWidth="1"/>
    <col min="29" max="29" width="20.28515625" style="116" customWidth="1"/>
    <col min="30" max="30" width="18.85546875" style="116" hidden="1" customWidth="1"/>
    <col min="31" max="31" width="15.28515625" style="116" hidden="1" customWidth="1"/>
    <col min="32" max="41" width="0" style="116" hidden="1" customWidth="1"/>
    <col min="42" max="42" width="2.7109375" style="116" hidden="1" customWidth="1"/>
    <col min="43" max="43" width="20.7109375" style="760" customWidth="1"/>
    <col min="44" max="45" width="17.85546875" style="116" hidden="1" customWidth="1"/>
    <col min="46" max="56" width="0" style="116" hidden="1" customWidth="1"/>
    <col min="57" max="57" width="14.28515625" style="116" bestFit="1" customWidth="1"/>
    <col min="58" max="58" width="12.7109375" style="116" bestFit="1" customWidth="1"/>
    <col min="59" max="190" width="11.42578125" style="116"/>
    <col min="191" max="256" width="11.42578125" style="114"/>
    <col min="257" max="257" width="2.85546875" style="114" customWidth="1"/>
    <col min="258" max="258" width="20.7109375" style="114" customWidth="1"/>
    <col min="259" max="259" width="10.5703125" style="114" customWidth="1"/>
    <col min="260" max="260" width="16.28515625" style="114" customWidth="1"/>
    <col min="261" max="261" width="21.7109375" style="114" customWidth="1"/>
    <col min="262" max="262" width="16.28515625" style="114" customWidth="1"/>
    <col min="263" max="263" width="16.5703125" style="114" customWidth="1"/>
    <col min="264" max="264" width="19.42578125" style="114" customWidth="1"/>
    <col min="265" max="266" width="16.5703125" style="114" customWidth="1"/>
    <col min="267" max="267" width="29.5703125" style="114" customWidth="1"/>
    <col min="268" max="268" width="22.5703125" style="114" customWidth="1"/>
    <col min="269" max="269" width="21" style="114" customWidth="1"/>
    <col min="270" max="270" width="13.7109375" style="114" customWidth="1"/>
    <col min="271" max="271" width="19" style="114" customWidth="1"/>
    <col min="272" max="284" width="0" style="114" hidden="1" customWidth="1"/>
    <col min="285" max="285" width="20.28515625" style="114" customWidth="1"/>
    <col min="286" max="298" width="0" style="114" hidden="1" customWidth="1"/>
    <col min="299" max="299" width="20.7109375" style="114" customWidth="1"/>
    <col min="300" max="312" width="0" style="114" hidden="1" customWidth="1"/>
    <col min="313" max="313" width="14.28515625" style="114" bestFit="1" customWidth="1"/>
    <col min="314" max="314" width="12.7109375" style="114" bestFit="1" customWidth="1"/>
    <col min="315" max="512" width="11.42578125" style="114"/>
    <col min="513" max="513" width="2.85546875" style="114" customWidth="1"/>
    <col min="514" max="514" width="20.7109375" style="114" customWidth="1"/>
    <col min="515" max="515" width="10.5703125" style="114" customWidth="1"/>
    <col min="516" max="516" width="16.28515625" style="114" customWidth="1"/>
    <col min="517" max="517" width="21.7109375" style="114" customWidth="1"/>
    <col min="518" max="518" width="16.28515625" style="114" customWidth="1"/>
    <col min="519" max="519" width="16.5703125" style="114" customWidth="1"/>
    <col min="520" max="520" width="19.42578125" style="114" customWidth="1"/>
    <col min="521" max="522" width="16.5703125" style="114" customWidth="1"/>
    <col min="523" max="523" width="29.5703125" style="114" customWidth="1"/>
    <col min="524" max="524" width="22.5703125" style="114" customWidth="1"/>
    <col min="525" max="525" width="21" style="114" customWidth="1"/>
    <col min="526" max="526" width="13.7109375" style="114" customWidth="1"/>
    <col min="527" max="527" width="19" style="114" customWidth="1"/>
    <col min="528" max="540" width="0" style="114" hidden="1" customWidth="1"/>
    <col min="541" max="541" width="20.28515625" style="114" customWidth="1"/>
    <col min="542" max="554" width="0" style="114" hidden="1" customWidth="1"/>
    <col min="555" max="555" width="20.7109375" style="114" customWidth="1"/>
    <col min="556" max="568" width="0" style="114" hidden="1" customWidth="1"/>
    <col min="569" max="569" width="14.28515625" style="114" bestFit="1" customWidth="1"/>
    <col min="570" max="570" width="12.7109375" style="114" bestFit="1" customWidth="1"/>
    <col min="571" max="768" width="11.42578125" style="114"/>
    <col min="769" max="769" width="2.85546875" style="114" customWidth="1"/>
    <col min="770" max="770" width="20.7109375" style="114" customWidth="1"/>
    <col min="771" max="771" width="10.5703125" style="114" customWidth="1"/>
    <col min="772" max="772" width="16.28515625" style="114" customWidth="1"/>
    <col min="773" max="773" width="21.7109375" style="114" customWidth="1"/>
    <col min="774" max="774" width="16.28515625" style="114" customWidth="1"/>
    <col min="775" max="775" width="16.5703125" style="114" customWidth="1"/>
    <col min="776" max="776" width="19.42578125" style="114" customWidth="1"/>
    <col min="777" max="778" width="16.5703125" style="114" customWidth="1"/>
    <col min="779" max="779" width="29.5703125" style="114" customWidth="1"/>
    <col min="780" max="780" width="22.5703125" style="114" customWidth="1"/>
    <col min="781" max="781" width="21" style="114" customWidth="1"/>
    <col min="782" max="782" width="13.7109375" style="114" customWidth="1"/>
    <col min="783" max="783" width="19" style="114" customWidth="1"/>
    <col min="784" max="796" width="0" style="114" hidden="1" customWidth="1"/>
    <col min="797" max="797" width="20.28515625" style="114" customWidth="1"/>
    <col min="798" max="810" width="0" style="114" hidden="1" customWidth="1"/>
    <col min="811" max="811" width="20.7109375" style="114" customWidth="1"/>
    <col min="812" max="824" width="0" style="114" hidden="1" customWidth="1"/>
    <col min="825" max="825" width="14.28515625" style="114" bestFit="1" customWidth="1"/>
    <col min="826" max="826" width="12.7109375" style="114" bestFit="1" customWidth="1"/>
    <col min="827" max="1024" width="11.42578125" style="114"/>
    <col min="1025" max="1025" width="2.85546875" style="114" customWidth="1"/>
    <col min="1026" max="1026" width="20.7109375" style="114" customWidth="1"/>
    <col min="1027" max="1027" width="10.5703125" style="114" customWidth="1"/>
    <col min="1028" max="1028" width="16.28515625" style="114" customWidth="1"/>
    <col min="1029" max="1029" width="21.7109375" style="114" customWidth="1"/>
    <col min="1030" max="1030" width="16.28515625" style="114" customWidth="1"/>
    <col min="1031" max="1031" width="16.5703125" style="114" customWidth="1"/>
    <col min="1032" max="1032" width="19.42578125" style="114" customWidth="1"/>
    <col min="1033" max="1034" width="16.5703125" style="114" customWidth="1"/>
    <col min="1035" max="1035" width="29.5703125" style="114" customWidth="1"/>
    <col min="1036" max="1036" width="22.5703125" style="114" customWidth="1"/>
    <col min="1037" max="1037" width="21" style="114" customWidth="1"/>
    <col min="1038" max="1038" width="13.7109375" style="114" customWidth="1"/>
    <col min="1039" max="1039" width="19" style="114" customWidth="1"/>
    <col min="1040" max="1052" width="0" style="114" hidden="1" customWidth="1"/>
    <col min="1053" max="1053" width="20.28515625" style="114" customWidth="1"/>
    <col min="1054" max="1066" width="0" style="114" hidden="1" customWidth="1"/>
    <col min="1067" max="1067" width="20.7109375" style="114" customWidth="1"/>
    <col min="1068" max="1080" width="0" style="114" hidden="1" customWidth="1"/>
    <col min="1081" max="1081" width="14.28515625" style="114" bestFit="1" customWidth="1"/>
    <col min="1082" max="1082" width="12.7109375" style="114" bestFit="1" customWidth="1"/>
    <col min="1083" max="1280" width="11.42578125" style="114"/>
    <col min="1281" max="1281" width="2.85546875" style="114" customWidth="1"/>
    <col min="1282" max="1282" width="20.7109375" style="114" customWidth="1"/>
    <col min="1283" max="1283" width="10.5703125" style="114" customWidth="1"/>
    <col min="1284" max="1284" width="16.28515625" style="114" customWidth="1"/>
    <col min="1285" max="1285" width="21.7109375" style="114" customWidth="1"/>
    <col min="1286" max="1286" width="16.28515625" style="114" customWidth="1"/>
    <col min="1287" max="1287" width="16.5703125" style="114" customWidth="1"/>
    <col min="1288" max="1288" width="19.42578125" style="114" customWidth="1"/>
    <col min="1289" max="1290" width="16.5703125" style="114" customWidth="1"/>
    <col min="1291" max="1291" width="29.5703125" style="114" customWidth="1"/>
    <col min="1292" max="1292" width="22.5703125" style="114" customWidth="1"/>
    <col min="1293" max="1293" width="21" style="114" customWidth="1"/>
    <col min="1294" max="1294" width="13.7109375" style="114" customWidth="1"/>
    <col min="1295" max="1295" width="19" style="114" customWidth="1"/>
    <col min="1296" max="1308" width="0" style="114" hidden="1" customWidth="1"/>
    <col min="1309" max="1309" width="20.28515625" style="114" customWidth="1"/>
    <col min="1310" max="1322" width="0" style="114" hidden="1" customWidth="1"/>
    <col min="1323" max="1323" width="20.7109375" style="114" customWidth="1"/>
    <col min="1324" max="1336" width="0" style="114" hidden="1" customWidth="1"/>
    <col min="1337" max="1337" width="14.28515625" style="114" bestFit="1" customWidth="1"/>
    <col min="1338" max="1338" width="12.7109375" style="114" bestFit="1" customWidth="1"/>
    <col min="1339" max="1536" width="11.42578125" style="114"/>
    <col min="1537" max="1537" width="2.85546875" style="114" customWidth="1"/>
    <col min="1538" max="1538" width="20.7109375" style="114" customWidth="1"/>
    <col min="1539" max="1539" width="10.5703125" style="114" customWidth="1"/>
    <col min="1540" max="1540" width="16.28515625" style="114" customWidth="1"/>
    <col min="1541" max="1541" width="21.7109375" style="114" customWidth="1"/>
    <col min="1542" max="1542" width="16.28515625" style="114" customWidth="1"/>
    <col min="1543" max="1543" width="16.5703125" style="114" customWidth="1"/>
    <col min="1544" max="1544" width="19.42578125" style="114" customWidth="1"/>
    <col min="1545" max="1546" width="16.5703125" style="114" customWidth="1"/>
    <col min="1547" max="1547" width="29.5703125" style="114" customWidth="1"/>
    <col min="1548" max="1548" width="22.5703125" style="114" customWidth="1"/>
    <col min="1549" max="1549" width="21" style="114" customWidth="1"/>
    <col min="1550" max="1550" width="13.7109375" style="114" customWidth="1"/>
    <col min="1551" max="1551" width="19" style="114" customWidth="1"/>
    <col min="1552" max="1564" width="0" style="114" hidden="1" customWidth="1"/>
    <col min="1565" max="1565" width="20.28515625" style="114" customWidth="1"/>
    <col min="1566" max="1578" width="0" style="114" hidden="1" customWidth="1"/>
    <col min="1579" max="1579" width="20.7109375" style="114" customWidth="1"/>
    <col min="1580" max="1592" width="0" style="114" hidden="1" customWidth="1"/>
    <col min="1593" max="1593" width="14.28515625" style="114" bestFit="1" customWidth="1"/>
    <col min="1594" max="1594" width="12.7109375" style="114" bestFit="1" customWidth="1"/>
    <col min="1595" max="1792" width="11.42578125" style="114"/>
    <col min="1793" max="1793" width="2.85546875" style="114" customWidth="1"/>
    <col min="1794" max="1794" width="20.7109375" style="114" customWidth="1"/>
    <col min="1795" max="1795" width="10.5703125" style="114" customWidth="1"/>
    <col min="1796" max="1796" width="16.28515625" style="114" customWidth="1"/>
    <col min="1797" max="1797" width="21.7109375" style="114" customWidth="1"/>
    <col min="1798" max="1798" width="16.28515625" style="114" customWidth="1"/>
    <col min="1799" max="1799" width="16.5703125" style="114" customWidth="1"/>
    <col min="1800" max="1800" width="19.42578125" style="114" customWidth="1"/>
    <col min="1801" max="1802" width="16.5703125" style="114" customWidth="1"/>
    <col min="1803" max="1803" width="29.5703125" style="114" customWidth="1"/>
    <col min="1804" max="1804" width="22.5703125" style="114" customWidth="1"/>
    <col min="1805" max="1805" width="21" style="114" customWidth="1"/>
    <col min="1806" max="1806" width="13.7109375" style="114" customWidth="1"/>
    <col min="1807" max="1807" width="19" style="114" customWidth="1"/>
    <col min="1808" max="1820" width="0" style="114" hidden="1" customWidth="1"/>
    <col min="1821" max="1821" width="20.28515625" style="114" customWidth="1"/>
    <col min="1822" max="1834" width="0" style="114" hidden="1" customWidth="1"/>
    <col min="1835" max="1835" width="20.7109375" style="114" customWidth="1"/>
    <col min="1836" max="1848" width="0" style="114" hidden="1" customWidth="1"/>
    <col min="1849" max="1849" width="14.28515625" style="114" bestFit="1" customWidth="1"/>
    <col min="1850" max="1850" width="12.7109375" style="114" bestFit="1" customWidth="1"/>
    <col min="1851" max="2048" width="11.42578125" style="114"/>
    <col min="2049" max="2049" width="2.85546875" style="114" customWidth="1"/>
    <col min="2050" max="2050" width="20.7109375" style="114" customWidth="1"/>
    <col min="2051" max="2051" width="10.5703125" style="114" customWidth="1"/>
    <col min="2052" max="2052" width="16.28515625" style="114" customWidth="1"/>
    <col min="2053" max="2053" width="21.7109375" style="114" customWidth="1"/>
    <col min="2054" max="2054" width="16.28515625" style="114" customWidth="1"/>
    <col min="2055" max="2055" width="16.5703125" style="114" customWidth="1"/>
    <col min="2056" max="2056" width="19.42578125" style="114" customWidth="1"/>
    <col min="2057" max="2058" width="16.5703125" style="114" customWidth="1"/>
    <col min="2059" max="2059" width="29.5703125" style="114" customWidth="1"/>
    <col min="2060" max="2060" width="22.5703125" style="114" customWidth="1"/>
    <col min="2061" max="2061" width="21" style="114" customWidth="1"/>
    <col min="2062" max="2062" width="13.7109375" style="114" customWidth="1"/>
    <col min="2063" max="2063" width="19" style="114" customWidth="1"/>
    <col min="2064" max="2076" width="0" style="114" hidden="1" customWidth="1"/>
    <col min="2077" max="2077" width="20.28515625" style="114" customWidth="1"/>
    <col min="2078" max="2090" width="0" style="114" hidden="1" customWidth="1"/>
    <col min="2091" max="2091" width="20.7109375" style="114" customWidth="1"/>
    <col min="2092" max="2104" width="0" style="114" hidden="1" customWidth="1"/>
    <col min="2105" max="2105" width="14.28515625" style="114" bestFit="1" customWidth="1"/>
    <col min="2106" max="2106" width="12.7109375" style="114" bestFit="1" customWidth="1"/>
    <col min="2107" max="2304" width="11.42578125" style="114"/>
    <col min="2305" max="2305" width="2.85546875" style="114" customWidth="1"/>
    <col min="2306" max="2306" width="20.7109375" style="114" customWidth="1"/>
    <col min="2307" max="2307" width="10.5703125" style="114" customWidth="1"/>
    <col min="2308" max="2308" width="16.28515625" style="114" customWidth="1"/>
    <col min="2309" max="2309" width="21.7109375" style="114" customWidth="1"/>
    <col min="2310" max="2310" width="16.28515625" style="114" customWidth="1"/>
    <col min="2311" max="2311" width="16.5703125" style="114" customWidth="1"/>
    <col min="2312" max="2312" width="19.42578125" style="114" customWidth="1"/>
    <col min="2313" max="2314" width="16.5703125" style="114" customWidth="1"/>
    <col min="2315" max="2315" width="29.5703125" style="114" customWidth="1"/>
    <col min="2316" max="2316" width="22.5703125" style="114" customWidth="1"/>
    <col min="2317" max="2317" width="21" style="114" customWidth="1"/>
    <col min="2318" max="2318" width="13.7109375" style="114" customWidth="1"/>
    <col min="2319" max="2319" width="19" style="114" customWidth="1"/>
    <col min="2320" max="2332" width="0" style="114" hidden="1" customWidth="1"/>
    <col min="2333" max="2333" width="20.28515625" style="114" customWidth="1"/>
    <col min="2334" max="2346" width="0" style="114" hidden="1" customWidth="1"/>
    <col min="2347" max="2347" width="20.7109375" style="114" customWidth="1"/>
    <col min="2348" max="2360" width="0" style="114" hidden="1" customWidth="1"/>
    <col min="2361" max="2361" width="14.28515625" style="114" bestFit="1" customWidth="1"/>
    <col min="2362" max="2362" width="12.7109375" style="114" bestFit="1" customWidth="1"/>
    <col min="2363" max="2560" width="11.42578125" style="114"/>
    <col min="2561" max="2561" width="2.85546875" style="114" customWidth="1"/>
    <col min="2562" max="2562" width="20.7109375" style="114" customWidth="1"/>
    <col min="2563" max="2563" width="10.5703125" style="114" customWidth="1"/>
    <col min="2564" max="2564" width="16.28515625" style="114" customWidth="1"/>
    <col min="2565" max="2565" width="21.7109375" style="114" customWidth="1"/>
    <col min="2566" max="2566" width="16.28515625" style="114" customWidth="1"/>
    <col min="2567" max="2567" width="16.5703125" style="114" customWidth="1"/>
    <col min="2568" max="2568" width="19.42578125" style="114" customWidth="1"/>
    <col min="2569" max="2570" width="16.5703125" style="114" customWidth="1"/>
    <col min="2571" max="2571" width="29.5703125" style="114" customWidth="1"/>
    <col min="2572" max="2572" width="22.5703125" style="114" customWidth="1"/>
    <col min="2573" max="2573" width="21" style="114" customWidth="1"/>
    <col min="2574" max="2574" width="13.7109375" style="114" customWidth="1"/>
    <col min="2575" max="2575" width="19" style="114" customWidth="1"/>
    <col min="2576" max="2588" width="0" style="114" hidden="1" customWidth="1"/>
    <col min="2589" max="2589" width="20.28515625" style="114" customWidth="1"/>
    <col min="2590" max="2602" width="0" style="114" hidden="1" customWidth="1"/>
    <col min="2603" max="2603" width="20.7109375" style="114" customWidth="1"/>
    <col min="2604" max="2616" width="0" style="114" hidden="1" customWidth="1"/>
    <col min="2617" max="2617" width="14.28515625" style="114" bestFit="1" customWidth="1"/>
    <col min="2618" max="2618" width="12.7109375" style="114" bestFit="1" customWidth="1"/>
    <col min="2619" max="2816" width="11.42578125" style="114"/>
    <col min="2817" max="2817" width="2.85546875" style="114" customWidth="1"/>
    <col min="2818" max="2818" width="20.7109375" style="114" customWidth="1"/>
    <col min="2819" max="2819" width="10.5703125" style="114" customWidth="1"/>
    <col min="2820" max="2820" width="16.28515625" style="114" customWidth="1"/>
    <col min="2821" max="2821" width="21.7109375" style="114" customWidth="1"/>
    <col min="2822" max="2822" width="16.28515625" style="114" customWidth="1"/>
    <col min="2823" max="2823" width="16.5703125" style="114" customWidth="1"/>
    <col min="2824" max="2824" width="19.42578125" style="114" customWidth="1"/>
    <col min="2825" max="2826" width="16.5703125" style="114" customWidth="1"/>
    <col min="2827" max="2827" width="29.5703125" style="114" customWidth="1"/>
    <col min="2828" max="2828" width="22.5703125" style="114" customWidth="1"/>
    <col min="2829" max="2829" width="21" style="114" customWidth="1"/>
    <col min="2830" max="2830" width="13.7109375" style="114" customWidth="1"/>
    <col min="2831" max="2831" width="19" style="114" customWidth="1"/>
    <col min="2832" max="2844" width="0" style="114" hidden="1" customWidth="1"/>
    <col min="2845" max="2845" width="20.28515625" style="114" customWidth="1"/>
    <col min="2846" max="2858" width="0" style="114" hidden="1" customWidth="1"/>
    <col min="2859" max="2859" width="20.7109375" style="114" customWidth="1"/>
    <col min="2860" max="2872" width="0" style="114" hidden="1" customWidth="1"/>
    <col min="2873" max="2873" width="14.28515625" style="114" bestFit="1" customWidth="1"/>
    <col min="2874" max="2874" width="12.7109375" style="114" bestFit="1" customWidth="1"/>
    <col min="2875" max="3072" width="11.42578125" style="114"/>
    <col min="3073" max="3073" width="2.85546875" style="114" customWidth="1"/>
    <col min="3074" max="3074" width="20.7109375" style="114" customWidth="1"/>
    <col min="3075" max="3075" width="10.5703125" style="114" customWidth="1"/>
    <col min="3076" max="3076" width="16.28515625" style="114" customWidth="1"/>
    <col min="3077" max="3077" width="21.7109375" style="114" customWidth="1"/>
    <col min="3078" max="3078" width="16.28515625" style="114" customWidth="1"/>
    <col min="3079" max="3079" width="16.5703125" style="114" customWidth="1"/>
    <col min="3080" max="3080" width="19.42578125" style="114" customWidth="1"/>
    <col min="3081" max="3082" width="16.5703125" style="114" customWidth="1"/>
    <col min="3083" max="3083" width="29.5703125" style="114" customWidth="1"/>
    <col min="3084" max="3084" width="22.5703125" style="114" customWidth="1"/>
    <col min="3085" max="3085" width="21" style="114" customWidth="1"/>
    <col min="3086" max="3086" width="13.7109375" style="114" customWidth="1"/>
    <col min="3087" max="3087" width="19" style="114" customWidth="1"/>
    <col min="3088" max="3100" width="0" style="114" hidden="1" customWidth="1"/>
    <col min="3101" max="3101" width="20.28515625" style="114" customWidth="1"/>
    <col min="3102" max="3114" width="0" style="114" hidden="1" customWidth="1"/>
    <col min="3115" max="3115" width="20.7109375" style="114" customWidth="1"/>
    <col min="3116" max="3128" width="0" style="114" hidden="1" customWidth="1"/>
    <col min="3129" max="3129" width="14.28515625" style="114" bestFit="1" customWidth="1"/>
    <col min="3130" max="3130" width="12.7109375" style="114" bestFit="1" customWidth="1"/>
    <col min="3131" max="3328" width="11.42578125" style="114"/>
    <col min="3329" max="3329" width="2.85546875" style="114" customWidth="1"/>
    <col min="3330" max="3330" width="20.7109375" style="114" customWidth="1"/>
    <col min="3331" max="3331" width="10.5703125" style="114" customWidth="1"/>
    <col min="3332" max="3332" width="16.28515625" style="114" customWidth="1"/>
    <col min="3333" max="3333" width="21.7109375" style="114" customWidth="1"/>
    <col min="3334" max="3334" width="16.28515625" style="114" customWidth="1"/>
    <col min="3335" max="3335" width="16.5703125" style="114" customWidth="1"/>
    <col min="3336" max="3336" width="19.42578125" style="114" customWidth="1"/>
    <col min="3337" max="3338" width="16.5703125" style="114" customWidth="1"/>
    <col min="3339" max="3339" width="29.5703125" style="114" customWidth="1"/>
    <col min="3340" max="3340" width="22.5703125" style="114" customWidth="1"/>
    <col min="3341" max="3341" width="21" style="114" customWidth="1"/>
    <col min="3342" max="3342" width="13.7109375" style="114" customWidth="1"/>
    <col min="3343" max="3343" width="19" style="114" customWidth="1"/>
    <col min="3344" max="3356" width="0" style="114" hidden="1" customWidth="1"/>
    <col min="3357" max="3357" width="20.28515625" style="114" customWidth="1"/>
    <col min="3358" max="3370" width="0" style="114" hidden="1" customWidth="1"/>
    <col min="3371" max="3371" width="20.7109375" style="114" customWidth="1"/>
    <col min="3372" max="3384" width="0" style="114" hidden="1" customWidth="1"/>
    <col min="3385" max="3385" width="14.28515625" style="114" bestFit="1" customWidth="1"/>
    <col min="3386" max="3386" width="12.7109375" style="114" bestFit="1" customWidth="1"/>
    <col min="3387" max="3584" width="11.42578125" style="114"/>
    <col min="3585" max="3585" width="2.85546875" style="114" customWidth="1"/>
    <col min="3586" max="3586" width="20.7109375" style="114" customWidth="1"/>
    <col min="3587" max="3587" width="10.5703125" style="114" customWidth="1"/>
    <col min="3588" max="3588" width="16.28515625" style="114" customWidth="1"/>
    <col min="3589" max="3589" width="21.7109375" style="114" customWidth="1"/>
    <col min="3590" max="3590" width="16.28515625" style="114" customWidth="1"/>
    <col min="3591" max="3591" width="16.5703125" style="114" customWidth="1"/>
    <col min="3592" max="3592" width="19.42578125" style="114" customWidth="1"/>
    <col min="3593" max="3594" width="16.5703125" style="114" customWidth="1"/>
    <col min="3595" max="3595" width="29.5703125" style="114" customWidth="1"/>
    <col min="3596" max="3596" width="22.5703125" style="114" customWidth="1"/>
    <col min="3597" max="3597" width="21" style="114" customWidth="1"/>
    <col min="3598" max="3598" width="13.7109375" style="114" customWidth="1"/>
    <col min="3599" max="3599" width="19" style="114" customWidth="1"/>
    <col min="3600" max="3612" width="0" style="114" hidden="1" customWidth="1"/>
    <col min="3613" max="3613" width="20.28515625" style="114" customWidth="1"/>
    <col min="3614" max="3626" width="0" style="114" hidden="1" customWidth="1"/>
    <col min="3627" max="3627" width="20.7109375" style="114" customWidth="1"/>
    <col min="3628" max="3640" width="0" style="114" hidden="1" customWidth="1"/>
    <col min="3641" max="3641" width="14.28515625" style="114" bestFit="1" customWidth="1"/>
    <col min="3642" max="3642" width="12.7109375" style="114" bestFit="1" customWidth="1"/>
    <col min="3643" max="3840" width="11.42578125" style="114"/>
    <col min="3841" max="3841" width="2.85546875" style="114" customWidth="1"/>
    <col min="3842" max="3842" width="20.7109375" style="114" customWidth="1"/>
    <col min="3843" max="3843" width="10.5703125" style="114" customWidth="1"/>
    <col min="3844" max="3844" width="16.28515625" style="114" customWidth="1"/>
    <col min="3845" max="3845" width="21.7109375" style="114" customWidth="1"/>
    <col min="3846" max="3846" width="16.28515625" style="114" customWidth="1"/>
    <col min="3847" max="3847" width="16.5703125" style="114" customWidth="1"/>
    <col min="3848" max="3848" width="19.42578125" style="114" customWidth="1"/>
    <col min="3849" max="3850" width="16.5703125" style="114" customWidth="1"/>
    <col min="3851" max="3851" width="29.5703125" style="114" customWidth="1"/>
    <col min="3852" max="3852" width="22.5703125" style="114" customWidth="1"/>
    <col min="3853" max="3853" width="21" style="114" customWidth="1"/>
    <col min="3854" max="3854" width="13.7109375" style="114" customWidth="1"/>
    <col min="3855" max="3855" width="19" style="114" customWidth="1"/>
    <col min="3856" max="3868" width="0" style="114" hidden="1" customWidth="1"/>
    <col min="3869" max="3869" width="20.28515625" style="114" customWidth="1"/>
    <col min="3870" max="3882" width="0" style="114" hidden="1" customWidth="1"/>
    <col min="3883" max="3883" width="20.7109375" style="114" customWidth="1"/>
    <col min="3884" max="3896" width="0" style="114" hidden="1" customWidth="1"/>
    <col min="3897" max="3897" width="14.28515625" style="114" bestFit="1" customWidth="1"/>
    <col min="3898" max="3898" width="12.7109375" style="114" bestFit="1" customWidth="1"/>
    <col min="3899" max="4096" width="11.42578125" style="114"/>
    <col min="4097" max="4097" width="2.85546875" style="114" customWidth="1"/>
    <col min="4098" max="4098" width="20.7109375" style="114" customWidth="1"/>
    <col min="4099" max="4099" width="10.5703125" style="114" customWidth="1"/>
    <col min="4100" max="4100" width="16.28515625" style="114" customWidth="1"/>
    <col min="4101" max="4101" width="21.7109375" style="114" customWidth="1"/>
    <col min="4102" max="4102" width="16.28515625" style="114" customWidth="1"/>
    <col min="4103" max="4103" width="16.5703125" style="114" customWidth="1"/>
    <col min="4104" max="4104" width="19.42578125" style="114" customWidth="1"/>
    <col min="4105" max="4106" width="16.5703125" style="114" customWidth="1"/>
    <col min="4107" max="4107" width="29.5703125" style="114" customWidth="1"/>
    <col min="4108" max="4108" width="22.5703125" style="114" customWidth="1"/>
    <col min="4109" max="4109" width="21" style="114" customWidth="1"/>
    <col min="4110" max="4110" width="13.7109375" style="114" customWidth="1"/>
    <col min="4111" max="4111" width="19" style="114" customWidth="1"/>
    <col min="4112" max="4124" width="0" style="114" hidden="1" customWidth="1"/>
    <col min="4125" max="4125" width="20.28515625" style="114" customWidth="1"/>
    <col min="4126" max="4138" width="0" style="114" hidden="1" customWidth="1"/>
    <col min="4139" max="4139" width="20.7109375" style="114" customWidth="1"/>
    <col min="4140" max="4152" width="0" style="114" hidden="1" customWidth="1"/>
    <col min="4153" max="4153" width="14.28515625" style="114" bestFit="1" customWidth="1"/>
    <col min="4154" max="4154" width="12.7109375" style="114" bestFit="1" customWidth="1"/>
    <col min="4155" max="4352" width="11.42578125" style="114"/>
    <col min="4353" max="4353" width="2.85546875" style="114" customWidth="1"/>
    <col min="4354" max="4354" width="20.7109375" style="114" customWidth="1"/>
    <col min="4355" max="4355" width="10.5703125" style="114" customWidth="1"/>
    <col min="4356" max="4356" width="16.28515625" style="114" customWidth="1"/>
    <col min="4357" max="4357" width="21.7109375" style="114" customWidth="1"/>
    <col min="4358" max="4358" width="16.28515625" style="114" customWidth="1"/>
    <col min="4359" max="4359" width="16.5703125" style="114" customWidth="1"/>
    <col min="4360" max="4360" width="19.42578125" style="114" customWidth="1"/>
    <col min="4361" max="4362" width="16.5703125" style="114" customWidth="1"/>
    <col min="4363" max="4363" width="29.5703125" style="114" customWidth="1"/>
    <col min="4364" max="4364" width="22.5703125" style="114" customWidth="1"/>
    <col min="4365" max="4365" width="21" style="114" customWidth="1"/>
    <col min="4366" max="4366" width="13.7109375" style="114" customWidth="1"/>
    <col min="4367" max="4367" width="19" style="114" customWidth="1"/>
    <col min="4368" max="4380" width="0" style="114" hidden="1" customWidth="1"/>
    <col min="4381" max="4381" width="20.28515625" style="114" customWidth="1"/>
    <col min="4382" max="4394" width="0" style="114" hidden="1" customWidth="1"/>
    <col min="4395" max="4395" width="20.7109375" style="114" customWidth="1"/>
    <col min="4396" max="4408" width="0" style="114" hidden="1" customWidth="1"/>
    <col min="4409" max="4409" width="14.28515625" style="114" bestFit="1" customWidth="1"/>
    <col min="4410" max="4410" width="12.7109375" style="114" bestFit="1" customWidth="1"/>
    <col min="4411" max="4608" width="11.42578125" style="114"/>
    <col min="4609" max="4609" width="2.85546875" style="114" customWidth="1"/>
    <col min="4610" max="4610" width="20.7109375" style="114" customWidth="1"/>
    <col min="4611" max="4611" width="10.5703125" style="114" customWidth="1"/>
    <col min="4612" max="4612" width="16.28515625" style="114" customWidth="1"/>
    <col min="4613" max="4613" width="21.7109375" style="114" customWidth="1"/>
    <col min="4614" max="4614" width="16.28515625" style="114" customWidth="1"/>
    <col min="4615" max="4615" width="16.5703125" style="114" customWidth="1"/>
    <col min="4616" max="4616" width="19.42578125" style="114" customWidth="1"/>
    <col min="4617" max="4618" width="16.5703125" style="114" customWidth="1"/>
    <col min="4619" max="4619" width="29.5703125" style="114" customWidth="1"/>
    <col min="4620" max="4620" width="22.5703125" style="114" customWidth="1"/>
    <col min="4621" max="4621" width="21" style="114" customWidth="1"/>
    <col min="4622" max="4622" width="13.7109375" style="114" customWidth="1"/>
    <col min="4623" max="4623" width="19" style="114" customWidth="1"/>
    <col min="4624" max="4636" width="0" style="114" hidden="1" customWidth="1"/>
    <col min="4637" max="4637" width="20.28515625" style="114" customWidth="1"/>
    <col min="4638" max="4650" width="0" style="114" hidden="1" customWidth="1"/>
    <col min="4651" max="4651" width="20.7109375" style="114" customWidth="1"/>
    <col min="4652" max="4664" width="0" style="114" hidden="1" customWidth="1"/>
    <col min="4665" max="4665" width="14.28515625" style="114" bestFit="1" customWidth="1"/>
    <col min="4666" max="4666" width="12.7109375" style="114" bestFit="1" customWidth="1"/>
    <col min="4667" max="4864" width="11.42578125" style="114"/>
    <col min="4865" max="4865" width="2.85546875" style="114" customWidth="1"/>
    <col min="4866" max="4866" width="20.7109375" style="114" customWidth="1"/>
    <col min="4867" max="4867" width="10.5703125" style="114" customWidth="1"/>
    <col min="4868" max="4868" width="16.28515625" style="114" customWidth="1"/>
    <col min="4869" max="4869" width="21.7109375" style="114" customWidth="1"/>
    <col min="4870" max="4870" width="16.28515625" style="114" customWidth="1"/>
    <col min="4871" max="4871" width="16.5703125" style="114" customWidth="1"/>
    <col min="4872" max="4872" width="19.42578125" style="114" customWidth="1"/>
    <col min="4873" max="4874" width="16.5703125" style="114" customWidth="1"/>
    <col min="4875" max="4875" width="29.5703125" style="114" customWidth="1"/>
    <col min="4876" max="4876" width="22.5703125" style="114" customWidth="1"/>
    <col min="4877" max="4877" width="21" style="114" customWidth="1"/>
    <col min="4878" max="4878" width="13.7109375" style="114" customWidth="1"/>
    <col min="4879" max="4879" width="19" style="114" customWidth="1"/>
    <col min="4880" max="4892" width="0" style="114" hidden="1" customWidth="1"/>
    <col min="4893" max="4893" width="20.28515625" style="114" customWidth="1"/>
    <col min="4894" max="4906" width="0" style="114" hidden="1" customWidth="1"/>
    <col min="4907" max="4907" width="20.7109375" style="114" customWidth="1"/>
    <col min="4908" max="4920" width="0" style="114" hidden="1" customWidth="1"/>
    <col min="4921" max="4921" width="14.28515625" style="114" bestFit="1" customWidth="1"/>
    <col min="4922" max="4922" width="12.7109375" style="114" bestFit="1" customWidth="1"/>
    <col min="4923" max="5120" width="11.42578125" style="114"/>
    <col min="5121" max="5121" width="2.85546875" style="114" customWidth="1"/>
    <col min="5122" max="5122" width="20.7109375" style="114" customWidth="1"/>
    <col min="5123" max="5123" width="10.5703125" style="114" customWidth="1"/>
    <col min="5124" max="5124" width="16.28515625" style="114" customWidth="1"/>
    <col min="5125" max="5125" width="21.7109375" style="114" customWidth="1"/>
    <col min="5126" max="5126" width="16.28515625" style="114" customWidth="1"/>
    <col min="5127" max="5127" width="16.5703125" style="114" customWidth="1"/>
    <col min="5128" max="5128" width="19.42578125" style="114" customWidth="1"/>
    <col min="5129" max="5130" width="16.5703125" style="114" customWidth="1"/>
    <col min="5131" max="5131" width="29.5703125" style="114" customWidth="1"/>
    <col min="5132" max="5132" width="22.5703125" style="114" customWidth="1"/>
    <col min="5133" max="5133" width="21" style="114" customWidth="1"/>
    <col min="5134" max="5134" width="13.7109375" style="114" customWidth="1"/>
    <col min="5135" max="5135" width="19" style="114" customWidth="1"/>
    <col min="5136" max="5148" width="0" style="114" hidden="1" customWidth="1"/>
    <col min="5149" max="5149" width="20.28515625" style="114" customWidth="1"/>
    <col min="5150" max="5162" width="0" style="114" hidden="1" customWidth="1"/>
    <col min="5163" max="5163" width="20.7109375" style="114" customWidth="1"/>
    <col min="5164" max="5176" width="0" style="114" hidden="1" customWidth="1"/>
    <col min="5177" max="5177" width="14.28515625" style="114" bestFit="1" customWidth="1"/>
    <col min="5178" max="5178" width="12.7109375" style="114" bestFit="1" customWidth="1"/>
    <col min="5179" max="5376" width="11.42578125" style="114"/>
    <col min="5377" max="5377" width="2.85546875" style="114" customWidth="1"/>
    <col min="5378" max="5378" width="20.7109375" style="114" customWidth="1"/>
    <col min="5379" max="5379" width="10.5703125" style="114" customWidth="1"/>
    <col min="5380" max="5380" width="16.28515625" style="114" customWidth="1"/>
    <col min="5381" max="5381" width="21.7109375" style="114" customWidth="1"/>
    <col min="5382" max="5382" width="16.28515625" style="114" customWidth="1"/>
    <col min="5383" max="5383" width="16.5703125" style="114" customWidth="1"/>
    <col min="5384" max="5384" width="19.42578125" style="114" customWidth="1"/>
    <col min="5385" max="5386" width="16.5703125" style="114" customWidth="1"/>
    <col min="5387" max="5387" width="29.5703125" style="114" customWidth="1"/>
    <col min="5388" max="5388" width="22.5703125" style="114" customWidth="1"/>
    <col min="5389" max="5389" width="21" style="114" customWidth="1"/>
    <col min="5390" max="5390" width="13.7109375" style="114" customWidth="1"/>
    <col min="5391" max="5391" width="19" style="114" customWidth="1"/>
    <col min="5392" max="5404" width="0" style="114" hidden="1" customWidth="1"/>
    <col min="5405" max="5405" width="20.28515625" style="114" customWidth="1"/>
    <col min="5406" max="5418" width="0" style="114" hidden="1" customWidth="1"/>
    <col min="5419" max="5419" width="20.7109375" style="114" customWidth="1"/>
    <col min="5420" max="5432" width="0" style="114" hidden="1" customWidth="1"/>
    <col min="5433" max="5433" width="14.28515625" style="114" bestFit="1" customWidth="1"/>
    <col min="5434" max="5434" width="12.7109375" style="114" bestFit="1" customWidth="1"/>
    <col min="5435" max="5632" width="11.42578125" style="114"/>
    <col min="5633" max="5633" width="2.85546875" style="114" customWidth="1"/>
    <col min="5634" max="5634" width="20.7109375" style="114" customWidth="1"/>
    <col min="5635" max="5635" width="10.5703125" style="114" customWidth="1"/>
    <col min="5636" max="5636" width="16.28515625" style="114" customWidth="1"/>
    <col min="5637" max="5637" width="21.7109375" style="114" customWidth="1"/>
    <col min="5638" max="5638" width="16.28515625" style="114" customWidth="1"/>
    <col min="5639" max="5639" width="16.5703125" style="114" customWidth="1"/>
    <col min="5640" max="5640" width="19.42578125" style="114" customWidth="1"/>
    <col min="5641" max="5642" width="16.5703125" style="114" customWidth="1"/>
    <col min="5643" max="5643" width="29.5703125" style="114" customWidth="1"/>
    <col min="5644" max="5644" width="22.5703125" style="114" customWidth="1"/>
    <col min="5645" max="5645" width="21" style="114" customWidth="1"/>
    <col min="5646" max="5646" width="13.7109375" style="114" customWidth="1"/>
    <col min="5647" max="5647" width="19" style="114" customWidth="1"/>
    <col min="5648" max="5660" width="0" style="114" hidden="1" customWidth="1"/>
    <col min="5661" max="5661" width="20.28515625" style="114" customWidth="1"/>
    <col min="5662" max="5674" width="0" style="114" hidden="1" customWidth="1"/>
    <col min="5675" max="5675" width="20.7109375" style="114" customWidth="1"/>
    <col min="5676" max="5688" width="0" style="114" hidden="1" customWidth="1"/>
    <col min="5689" max="5689" width="14.28515625" style="114" bestFit="1" customWidth="1"/>
    <col min="5690" max="5690" width="12.7109375" style="114" bestFit="1" customWidth="1"/>
    <col min="5691" max="5888" width="11.42578125" style="114"/>
    <col min="5889" max="5889" width="2.85546875" style="114" customWidth="1"/>
    <col min="5890" max="5890" width="20.7109375" style="114" customWidth="1"/>
    <col min="5891" max="5891" width="10.5703125" style="114" customWidth="1"/>
    <col min="5892" max="5892" width="16.28515625" style="114" customWidth="1"/>
    <col min="5893" max="5893" width="21.7109375" style="114" customWidth="1"/>
    <col min="5894" max="5894" width="16.28515625" style="114" customWidth="1"/>
    <col min="5895" max="5895" width="16.5703125" style="114" customWidth="1"/>
    <col min="5896" max="5896" width="19.42578125" style="114" customWidth="1"/>
    <col min="5897" max="5898" width="16.5703125" style="114" customWidth="1"/>
    <col min="5899" max="5899" width="29.5703125" style="114" customWidth="1"/>
    <col min="5900" max="5900" width="22.5703125" style="114" customWidth="1"/>
    <col min="5901" max="5901" width="21" style="114" customWidth="1"/>
    <col min="5902" max="5902" width="13.7109375" style="114" customWidth="1"/>
    <col min="5903" max="5903" width="19" style="114" customWidth="1"/>
    <col min="5904" max="5916" width="0" style="114" hidden="1" customWidth="1"/>
    <col min="5917" max="5917" width="20.28515625" style="114" customWidth="1"/>
    <col min="5918" max="5930" width="0" style="114" hidden="1" customWidth="1"/>
    <col min="5931" max="5931" width="20.7109375" style="114" customWidth="1"/>
    <col min="5932" max="5944" width="0" style="114" hidden="1" customWidth="1"/>
    <col min="5945" max="5945" width="14.28515625" style="114" bestFit="1" customWidth="1"/>
    <col min="5946" max="5946" width="12.7109375" style="114" bestFit="1" customWidth="1"/>
    <col min="5947" max="6144" width="11.42578125" style="114"/>
    <col min="6145" max="6145" width="2.85546875" style="114" customWidth="1"/>
    <col min="6146" max="6146" width="20.7109375" style="114" customWidth="1"/>
    <col min="6147" max="6147" width="10.5703125" style="114" customWidth="1"/>
    <col min="6148" max="6148" width="16.28515625" style="114" customWidth="1"/>
    <col min="6149" max="6149" width="21.7109375" style="114" customWidth="1"/>
    <col min="6150" max="6150" width="16.28515625" style="114" customWidth="1"/>
    <col min="6151" max="6151" width="16.5703125" style="114" customWidth="1"/>
    <col min="6152" max="6152" width="19.42578125" style="114" customWidth="1"/>
    <col min="6153" max="6154" width="16.5703125" style="114" customWidth="1"/>
    <col min="6155" max="6155" width="29.5703125" style="114" customWidth="1"/>
    <col min="6156" max="6156" width="22.5703125" style="114" customWidth="1"/>
    <col min="6157" max="6157" width="21" style="114" customWidth="1"/>
    <col min="6158" max="6158" width="13.7109375" style="114" customWidth="1"/>
    <col min="6159" max="6159" width="19" style="114" customWidth="1"/>
    <col min="6160" max="6172" width="0" style="114" hidden="1" customWidth="1"/>
    <col min="6173" max="6173" width="20.28515625" style="114" customWidth="1"/>
    <col min="6174" max="6186" width="0" style="114" hidden="1" customWidth="1"/>
    <col min="6187" max="6187" width="20.7109375" style="114" customWidth="1"/>
    <col min="6188" max="6200" width="0" style="114" hidden="1" customWidth="1"/>
    <col min="6201" max="6201" width="14.28515625" style="114" bestFit="1" customWidth="1"/>
    <col min="6202" max="6202" width="12.7109375" style="114" bestFit="1" customWidth="1"/>
    <col min="6203" max="6400" width="11.42578125" style="114"/>
    <col min="6401" max="6401" width="2.85546875" style="114" customWidth="1"/>
    <col min="6402" max="6402" width="20.7109375" style="114" customWidth="1"/>
    <col min="6403" max="6403" width="10.5703125" style="114" customWidth="1"/>
    <col min="6404" max="6404" width="16.28515625" style="114" customWidth="1"/>
    <col min="6405" max="6405" width="21.7109375" style="114" customWidth="1"/>
    <col min="6406" max="6406" width="16.28515625" style="114" customWidth="1"/>
    <col min="6407" max="6407" width="16.5703125" style="114" customWidth="1"/>
    <col min="6408" max="6408" width="19.42578125" style="114" customWidth="1"/>
    <col min="6409" max="6410" width="16.5703125" style="114" customWidth="1"/>
    <col min="6411" max="6411" width="29.5703125" style="114" customWidth="1"/>
    <col min="6412" max="6412" width="22.5703125" style="114" customWidth="1"/>
    <col min="6413" max="6413" width="21" style="114" customWidth="1"/>
    <col min="6414" max="6414" width="13.7109375" style="114" customWidth="1"/>
    <col min="6415" max="6415" width="19" style="114" customWidth="1"/>
    <col min="6416" max="6428" width="0" style="114" hidden="1" customWidth="1"/>
    <col min="6429" max="6429" width="20.28515625" style="114" customWidth="1"/>
    <col min="6430" max="6442" width="0" style="114" hidden="1" customWidth="1"/>
    <col min="6443" max="6443" width="20.7109375" style="114" customWidth="1"/>
    <col min="6444" max="6456" width="0" style="114" hidden="1" customWidth="1"/>
    <col min="6457" max="6457" width="14.28515625" style="114" bestFit="1" customWidth="1"/>
    <col min="6458" max="6458" width="12.7109375" style="114" bestFit="1" customWidth="1"/>
    <col min="6459" max="6656" width="11.42578125" style="114"/>
    <col min="6657" max="6657" width="2.85546875" style="114" customWidth="1"/>
    <col min="6658" max="6658" width="20.7109375" style="114" customWidth="1"/>
    <col min="6659" max="6659" width="10.5703125" style="114" customWidth="1"/>
    <col min="6660" max="6660" width="16.28515625" style="114" customWidth="1"/>
    <col min="6661" max="6661" width="21.7109375" style="114" customWidth="1"/>
    <col min="6662" max="6662" width="16.28515625" style="114" customWidth="1"/>
    <col min="6663" max="6663" width="16.5703125" style="114" customWidth="1"/>
    <col min="6664" max="6664" width="19.42578125" style="114" customWidth="1"/>
    <col min="6665" max="6666" width="16.5703125" style="114" customWidth="1"/>
    <col min="6667" max="6667" width="29.5703125" style="114" customWidth="1"/>
    <col min="6668" max="6668" width="22.5703125" style="114" customWidth="1"/>
    <col min="6669" max="6669" width="21" style="114" customWidth="1"/>
    <col min="6670" max="6670" width="13.7109375" style="114" customWidth="1"/>
    <col min="6671" max="6671" width="19" style="114" customWidth="1"/>
    <col min="6672" max="6684" width="0" style="114" hidden="1" customWidth="1"/>
    <col min="6685" max="6685" width="20.28515625" style="114" customWidth="1"/>
    <col min="6686" max="6698" width="0" style="114" hidden="1" customWidth="1"/>
    <col min="6699" max="6699" width="20.7109375" style="114" customWidth="1"/>
    <col min="6700" max="6712" width="0" style="114" hidden="1" customWidth="1"/>
    <col min="6713" max="6713" width="14.28515625" style="114" bestFit="1" customWidth="1"/>
    <col min="6714" max="6714" width="12.7109375" style="114" bestFit="1" customWidth="1"/>
    <col min="6715" max="6912" width="11.42578125" style="114"/>
    <col min="6913" max="6913" width="2.85546875" style="114" customWidth="1"/>
    <col min="6914" max="6914" width="20.7109375" style="114" customWidth="1"/>
    <col min="6915" max="6915" width="10.5703125" style="114" customWidth="1"/>
    <col min="6916" max="6916" width="16.28515625" style="114" customWidth="1"/>
    <col min="6917" max="6917" width="21.7109375" style="114" customWidth="1"/>
    <col min="6918" max="6918" width="16.28515625" style="114" customWidth="1"/>
    <col min="6919" max="6919" width="16.5703125" style="114" customWidth="1"/>
    <col min="6920" max="6920" width="19.42578125" style="114" customWidth="1"/>
    <col min="6921" max="6922" width="16.5703125" style="114" customWidth="1"/>
    <col min="6923" max="6923" width="29.5703125" style="114" customWidth="1"/>
    <col min="6924" max="6924" width="22.5703125" style="114" customWidth="1"/>
    <col min="6925" max="6925" width="21" style="114" customWidth="1"/>
    <col min="6926" max="6926" width="13.7109375" style="114" customWidth="1"/>
    <col min="6927" max="6927" width="19" style="114" customWidth="1"/>
    <col min="6928" max="6940" width="0" style="114" hidden="1" customWidth="1"/>
    <col min="6941" max="6941" width="20.28515625" style="114" customWidth="1"/>
    <col min="6942" max="6954" width="0" style="114" hidden="1" customWidth="1"/>
    <col min="6955" max="6955" width="20.7109375" style="114" customWidth="1"/>
    <col min="6956" max="6968" width="0" style="114" hidden="1" customWidth="1"/>
    <col min="6969" max="6969" width="14.28515625" style="114" bestFit="1" customWidth="1"/>
    <col min="6970" max="6970" width="12.7109375" style="114" bestFit="1" customWidth="1"/>
    <col min="6971" max="7168" width="11.42578125" style="114"/>
    <col min="7169" max="7169" width="2.85546875" style="114" customWidth="1"/>
    <col min="7170" max="7170" width="20.7109375" style="114" customWidth="1"/>
    <col min="7171" max="7171" width="10.5703125" style="114" customWidth="1"/>
    <col min="7172" max="7172" width="16.28515625" style="114" customWidth="1"/>
    <col min="7173" max="7173" width="21.7109375" style="114" customWidth="1"/>
    <col min="7174" max="7174" width="16.28515625" style="114" customWidth="1"/>
    <col min="7175" max="7175" width="16.5703125" style="114" customWidth="1"/>
    <col min="7176" max="7176" width="19.42578125" style="114" customWidth="1"/>
    <col min="7177" max="7178" width="16.5703125" style="114" customWidth="1"/>
    <col min="7179" max="7179" width="29.5703125" style="114" customWidth="1"/>
    <col min="7180" max="7180" width="22.5703125" style="114" customWidth="1"/>
    <col min="7181" max="7181" width="21" style="114" customWidth="1"/>
    <col min="7182" max="7182" width="13.7109375" style="114" customWidth="1"/>
    <col min="7183" max="7183" width="19" style="114" customWidth="1"/>
    <col min="7184" max="7196" width="0" style="114" hidden="1" customWidth="1"/>
    <col min="7197" max="7197" width="20.28515625" style="114" customWidth="1"/>
    <col min="7198" max="7210" width="0" style="114" hidden="1" customWidth="1"/>
    <col min="7211" max="7211" width="20.7109375" style="114" customWidth="1"/>
    <col min="7212" max="7224" width="0" style="114" hidden="1" customWidth="1"/>
    <col min="7225" max="7225" width="14.28515625" style="114" bestFit="1" customWidth="1"/>
    <col min="7226" max="7226" width="12.7109375" style="114" bestFit="1" customWidth="1"/>
    <col min="7227" max="7424" width="11.42578125" style="114"/>
    <col min="7425" max="7425" width="2.85546875" style="114" customWidth="1"/>
    <col min="7426" max="7426" width="20.7109375" style="114" customWidth="1"/>
    <col min="7427" max="7427" width="10.5703125" style="114" customWidth="1"/>
    <col min="7428" max="7428" width="16.28515625" style="114" customWidth="1"/>
    <col min="7429" max="7429" width="21.7109375" style="114" customWidth="1"/>
    <col min="7430" max="7430" width="16.28515625" style="114" customWidth="1"/>
    <col min="7431" max="7431" width="16.5703125" style="114" customWidth="1"/>
    <col min="7432" max="7432" width="19.42578125" style="114" customWidth="1"/>
    <col min="7433" max="7434" width="16.5703125" style="114" customWidth="1"/>
    <col min="7435" max="7435" width="29.5703125" style="114" customWidth="1"/>
    <col min="7436" max="7436" width="22.5703125" style="114" customWidth="1"/>
    <col min="7437" max="7437" width="21" style="114" customWidth="1"/>
    <col min="7438" max="7438" width="13.7109375" style="114" customWidth="1"/>
    <col min="7439" max="7439" width="19" style="114" customWidth="1"/>
    <col min="7440" max="7452" width="0" style="114" hidden="1" customWidth="1"/>
    <col min="7453" max="7453" width="20.28515625" style="114" customWidth="1"/>
    <col min="7454" max="7466" width="0" style="114" hidden="1" customWidth="1"/>
    <col min="7467" max="7467" width="20.7109375" style="114" customWidth="1"/>
    <col min="7468" max="7480" width="0" style="114" hidden="1" customWidth="1"/>
    <col min="7481" max="7481" width="14.28515625" style="114" bestFit="1" customWidth="1"/>
    <col min="7482" max="7482" width="12.7109375" style="114" bestFit="1" customWidth="1"/>
    <col min="7483" max="7680" width="11.42578125" style="114"/>
    <col min="7681" max="7681" width="2.85546875" style="114" customWidth="1"/>
    <col min="7682" max="7682" width="20.7109375" style="114" customWidth="1"/>
    <col min="7683" max="7683" width="10.5703125" style="114" customWidth="1"/>
    <col min="7684" max="7684" width="16.28515625" style="114" customWidth="1"/>
    <col min="7685" max="7685" width="21.7109375" style="114" customWidth="1"/>
    <col min="7686" max="7686" width="16.28515625" style="114" customWidth="1"/>
    <col min="7687" max="7687" width="16.5703125" style="114" customWidth="1"/>
    <col min="7688" max="7688" width="19.42578125" style="114" customWidth="1"/>
    <col min="7689" max="7690" width="16.5703125" style="114" customWidth="1"/>
    <col min="7691" max="7691" width="29.5703125" style="114" customWidth="1"/>
    <col min="7692" max="7692" width="22.5703125" style="114" customWidth="1"/>
    <col min="7693" max="7693" width="21" style="114" customWidth="1"/>
    <col min="7694" max="7694" width="13.7109375" style="114" customWidth="1"/>
    <col min="7695" max="7695" width="19" style="114" customWidth="1"/>
    <col min="7696" max="7708" width="0" style="114" hidden="1" customWidth="1"/>
    <col min="7709" max="7709" width="20.28515625" style="114" customWidth="1"/>
    <col min="7710" max="7722" width="0" style="114" hidden="1" customWidth="1"/>
    <col min="7723" max="7723" width="20.7109375" style="114" customWidth="1"/>
    <col min="7724" max="7736" width="0" style="114" hidden="1" customWidth="1"/>
    <col min="7737" max="7737" width="14.28515625" style="114" bestFit="1" customWidth="1"/>
    <col min="7738" max="7738" width="12.7109375" style="114" bestFit="1" customWidth="1"/>
    <col min="7739" max="7936" width="11.42578125" style="114"/>
    <col min="7937" max="7937" width="2.85546875" style="114" customWidth="1"/>
    <col min="7938" max="7938" width="20.7109375" style="114" customWidth="1"/>
    <col min="7939" max="7939" width="10.5703125" style="114" customWidth="1"/>
    <col min="7940" max="7940" width="16.28515625" style="114" customWidth="1"/>
    <col min="7941" max="7941" width="21.7109375" style="114" customWidth="1"/>
    <col min="7942" max="7942" width="16.28515625" style="114" customWidth="1"/>
    <col min="7943" max="7943" width="16.5703125" style="114" customWidth="1"/>
    <col min="7944" max="7944" width="19.42578125" style="114" customWidth="1"/>
    <col min="7945" max="7946" width="16.5703125" style="114" customWidth="1"/>
    <col min="7947" max="7947" width="29.5703125" style="114" customWidth="1"/>
    <col min="7948" max="7948" width="22.5703125" style="114" customWidth="1"/>
    <col min="7949" max="7949" width="21" style="114" customWidth="1"/>
    <col min="7950" max="7950" width="13.7109375" style="114" customWidth="1"/>
    <col min="7951" max="7951" width="19" style="114" customWidth="1"/>
    <col min="7952" max="7964" width="0" style="114" hidden="1" customWidth="1"/>
    <col min="7965" max="7965" width="20.28515625" style="114" customWidth="1"/>
    <col min="7966" max="7978" width="0" style="114" hidden="1" customWidth="1"/>
    <col min="7979" max="7979" width="20.7109375" style="114" customWidth="1"/>
    <col min="7980" max="7992" width="0" style="114" hidden="1" customWidth="1"/>
    <col min="7993" max="7993" width="14.28515625" style="114" bestFit="1" customWidth="1"/>
    <col min="7994" max="7994" width="12.7109375" style="114" bestFit="1" customWidth="1"/>
    <col min="7995" max="8192" width="11.42578125" style="114"/>
    <col min="8193" max="8193" width="2.85546875" style="114" customWidth="1"/>
    <col min="8194" max="8194" width="20.7109375" style="114" customWidth="1"/>
    <col min="8195" max="8195" width="10.5703125" style="114" customWidth="1"/>
    <col min="8196" max="8196" width="16.28515625" style="114" customWidth="1"/>
    <col min="8197" max="8197" width="21.7109375" style="114" customWidth="1"/>
    <col min="8198" max="8198" width="16.28515625" style="114" customWidth="1"/>
    <col min="8199" max="8199" width="16.5703125" style="114" customWidth="1"/>
    <col min="8200" max="8200" width="19.42578125" style="114" customWidth="1"/>
    <col min="8201" max="8202" width="16.5703125" style="114" customWidth="1"/>
    <col min="8203" max="8203" width="29.5703125" style="114" customWidth="1"/>
    <col min="8204" max="8204" width="22.5703125" style="114" customWidth="1"/>
    <col min="8205" max="8205" width="21" style="114" customWidth="1"/>
    <col min="8206" max="8206" width="13.7109375" style="114" customWidth="1"/>
    <col min="8207" max="8207" width="19" style="114" customWidth="1"/>
    <col min="8208" max="8220" width="0" style="114" hidden="1" customWidth="1"/>
    <col min="8221" max="8221" width="20.28515625" style="114" customWidth="1"/>
    <col min="8222" max="8234" width="0" style="114" hidden="1" customWidth="1"/>
    <col min="8235" max="8235" width="20.7109375" style="114" customWidth="1"/>
    <col min="8236" max="8248" width="0" style="114" hidden="1" customWidth="1"/>
    <col min="8249" max="8249" width="14.28515625" style="114" bestFit="1" customWidth="1"/>
    <col min="8250" max="8250" width="12.7109375" style="114" bestFit="1" customWidth="1"/>
    <col min="8251" max="8448" width="11.42578125" style="114"/>
    <col min="8449" max="8449" width="2.85546875" style="114" customWidth="1"/>
    <col min="8450" max="8450" width="20.7109375" style="114" customWidth="1"/>
    <col min="8451" max="8451" width="10.5703125" style="114" customWidth="1"/>
    <col min="8452" max="8452" width="16.28515625" style="114" customWidth="1"/>
    <col min="8453" max="8453" width="21.7109375" style="114" customWidth="1"/>
    <col min="8454" max="8454" width="16.28515625" style="114" customWidth="1"/>
    <col min="8455" max="8455" width="16.5703125" style="114" customWidth="1"/>
    <col min="8456" max="8456" width="19.42578125" style="114" customWidth="1"/>
    <col min="8457" max="8458" width="16.5703125" style="114" customWidth="1"/>
    <col min="8459" max="8459" width="29.5703125" style="114" customWidth="1"/>
    <col min="8460" max="8460" width="22.5703125" style="114" customWidth="1"/>
    <col min="8461" max="8461" width="21" style="114" customWidth="1"/>
    <col min="8462" max="8462" width="13.7109375" style="114" customWidth="1"/>
    <col min="8463" max="8463" width="19" style="114" customWidth="1"/>
    <col min="8464" max="8476" width="0" style="114" hidden="1" customWidth="1"/>
    <col min="8477" max="8477" width="20.28515625" style="114" customWidth="1"/>
    <col min="8478" max="8490" width="0" style="114" hidden="1" customWidth="1"/>
    <col min="8491" max="8491" width="20.7109375" style="114" customWidth="1"/>
    <col min="8492" max="8504" width="0" style="114" hidden="1" customWidth="1"/>
    <col min="8505" max="8505" width="14.28515625" style="114" bestFit="1" customWidth="1"/>
    <col min="8506" max="8506" width="12.7109375" style="114" bestFit="1" customWidth="1"/>
    <col min="8507" max="8704" width="11.42578125" style="114"/>
    <col min="8705" max="8705" width="2.85546875" style="114" customWidth="1"/>
    <col min="8706" max="8706" width="20.7109375" style="114" customWidth="1"/>
    <col min="8707" max="8707" width="10.5703125" style="114" customWidth="1"/>
    <col min="8708" max="8708" width="16.28515625" style="114" customWidth="1"/>
    <col min="8709" max="8709" width="21.7109375" style="114" customWidth="1"/>
    <col min="8710" max="8710" width="16.28515625" style="114" customWidth="1"/>
    <col min="8711" max="8711" width="16.5703125" style="114" customWidth="1"/>
    <col min="8712" max="8712" width="19.42578125" style="114" customWidth="1"/>
    <col min="8713" max="8714" width="16.5703125" style="114" customWidth="1"/>
    <col min="8715" max="8715" width="29.5703125" style="114" customWidth="1"/>
    <col min="8716" max="8716" width="22.5703125" style="114" customWidth="1"/>
    <col min="8717" max="8717" width="21" style="114" customWidth="1"/>
    <col min="8718" max="8718" width="13.7109375" style="114" customWidth="1"/>
    <col min="8719" max="8719" width="19" style="114" customWidth="1"/>
    <col min="8720" max="8732" width="0" style="114" hidden="1" customWidth="1"/>
    <col min="8733" max="8733" width="20.28515625" style="114" customWidth="1"/>
    <col min="8734" max="8746" width="0" style="114" hidden="1" customWidth="1"/>
    <col min="8747" max="8747" width="20.7109375" style="114" customWidth="1"/>
    <col min="8748" max="8760" width="0" style="114" hidden="1" customWidth="1"/>
    <col min="8761" max="8761" width="14.28515625" style="114" bestFit="1" customWidth="1"/>
    <col min="8762" max="8762" width="12.7109375" style="114" bestFit="1" customWidth="1"/>
    <col min="8763" max="8960" width="11.42578125" style="114"/>
    <col min="8961" max="8961" width="2.85546875" style="114" customWidth="1"/>
    <col min="8962" max="8962" width="20.7109375" style="114" customWidth="1"/>
    <col min="8963" max="8963" width="10.5703125" style="114" customWidth="1"/>
    <col min="8964" max="8964" width="16.28515625" style="114" customWidth="1"/>
    <col min="8965" max="8965" width="21.7109375" style="114" customWidth="1"/>
    <col min="8966" max="8966" width="16.28515625" style="114" customWidth="1"/>
    <col min="8967" max="8967" width="16.5703125" style="114" customWidth="1"/>
    <col min="8968" max="8968" width="19.42578125" style="114" customWidth="1"/>
    <col min="8969" max="8970" width="16.5703125" style="114" customWidth="1"/>
    <col min="8971" max="8971" width="29.5703125" style="114" customWidth="1"/>
    <col min="8972" max="8972" width="22.5703125" style="114" customWidth="1"/>
    <col min="8973" max="8973" width="21" style="114" customWidth="1"/>
    <col min="8974" max="8974" width="13.7109375" style="114" customWidth="1"/>
    <col min="8975" max="8975" width="19" style="114" customWidth="1"/>
    <col min="8976" max="8988" width="0" style="114" hidden="1" customWidth="1"/>
    <col min="8989" max="8989" width="20.28515625" style="114" customWidth="1"/>
    <col min="8990" max="9002" width="0" style="114" hidden="1" customWidth="1"/>
    <col min="9003" max="9003" width="20.7109375" style="114" customWidth="1"/>
    <col min="9004" max="9016" width="0" style="114" hidden="1" customWidth="1"/>
    <col min="9017" max="9017" width="14.28515625" style="114" bestFit="1" customWidth="1"/>
    <col min="9018" max="9018" width="12.7109375" style="114" bestFit="1" customWidth="1"/>
    <col min="9019" max="9216" width="11.42578125" style="114"/>
    <col min="9217" max="9217" width="2.85546875" style="114" customWidth="1"/>
    <col min="9218" max="9218" width="20.7109375" style="114" customWidth="1"/>
    <col min="9219" max="9219" width="10.5703125" style="114" customWidth="1"/>
    <col min="9220" max="9220" width="16.28515625" style="114" customWidth="1"/>
    <col min="9221" max="9221" width="21.7109375" style="114" customWidth="1"/>
    <col min="9222" max="9222" width="16.28515625" style="114" customWidth="1"/>
    <col min="9223" max="9223" width="16.5703125" style="114" customWidth="1"/>
    <col min="9224" max="9224" width="19.42578125" style="114" customWidth="1"/>
    <col min="9225" max="9226" width="16.5703125" style="114" customWidth="1"/>
    <col min="9227" max="9227" width="29.5703125" style="114" customWidth="1"/>
    <col min="9228" max="9228" width="22.5703125" style="114" customWidth="1"/>
    <col min="9229" max="9229" width="21" style="114" customWidth="1"/>
    <col min="9230" max="9230" width="13.7109375" style="114" customWidth="1"/>
    <col min="9231" max="9231" width="19" style="114" customWidth="1"/>
    <col min="9232" max="9244" width="0" style="114" hidden="1" customWidth="1"/>
    <col min="9245" max="9245" width="20.28515625" style="114" customWidth="1"/>
    <col min="9246" max="9258" width="0" style="114" hidden="1" customWidth="1"/>
    <col min="9259" max="9259" width="20.7109375" style="114" customWidth="1"/>
    <col min="9260" max="9272" width="0" style="114" hidden="1" customWidth="1"/>
    <col min="9273" max="9273" width="14.28515625" style="114" bestFit="1" customWidth="1"/>
    <col min="9274" max="9274" width="12.7109375" style="114" bestFit="1" customWidth="1"/>
    <col min="9275" max="9472" width="11.42578125" style="114"/>
    <col min="9473" max="9473" width="2.85546875" style="114" customWidth="1"/>
    <col min="9474" max="9474" width="20.7109375" style="114" customWidth="1"/>
    <col min="9475" max="9475" width="10.5703125" style="114" customWidth="1"/>
    <col min="9476" max="9476" width="16.28515625" style="114" customWidth="1"/>
    <col min="9477" max="9477" width="21.7109375" style="114" customWidth="1"/>
    <col min="9478" max="9478" width="16.28515625" style="114" customWidth="1"/>
    <col min="9479" max="9479" width="16.5703125" style="114" customWidth="1"/>
    <col min="9480" max="9480" width="19.42578125" style="114" customWidth="1"/>
    <col min="9481" max="9482" width="16.5703125" style="114" customWidth="1"/>
    <col min="9483" max="9483" width="29.5703125" style="114" customWidth="1"/>
    <col min="9484" max="9484" width="22.5703125" style="114" customWidth="1"/>
    <col min="9485" max="9485" width="21" style="114" customWidth="1"/>
    <col min="9486" max="9486" width="13.7109375" style="114" customWidth="1"/>
    <col min="9487" max="9487" width="19" style="114" customWidth="1"/>
    <col min="9488" max="9500" width="0" style="114" hidden="1" customWidth="1"/>
    <col min="9501" max="9501" width="20.28515625" style="114" customWidth="1"/>
    <col min="9502" max="9514" width="0" style="114" hidden="1" customWidth="1"/>
    <col min="9515" max="9515" width="20.7109375" style="114" customWidth="1"/>
    <col min="9516" max="9528" width="0" style="114" hidden="1" customWidth="1"/>
    <col min="9529" max="9529" width="14.28515625" style="114" bestFit="1" customWidth="1"/>
    <col min="9530" max="9530" width="12.7109375" style="114" bestFit="1" customWidth="1"/>
    <col min="9531" max="9728" width="11.42578125" style="114"/>
    <col min="9729" max="9729" width="2.85546875" style="114" customWidth="1"/>
    <col min="9730" max="9730" width="20.7109375" style="114" customWidth="1"/>
    <col min="9731" max="9731" width="10.5703125" style="114" customWidth="1"/>
    <col min="9732" max="9732" width="16.28515625" style="114" customWidth="1"/>
    <col min="9733" max="9733" width="21.7109375" style="114" customWidth="1"/>
    <col min="9734" max="9734" width="16.28515625" style="114" customWidth="1"/>
    <col min="9735" max="9735" width="16.5703125" style="114" customWidth="1"/>
    <col min="9736" max="9736" width="19.42578125" style="114" customWidth="1"/>
    <col min="9737" max="9738" width="16.5703125" style="114" customWidth="1"/>
    <col min="9739" max="9739" width="29.5703125" style="114" customWidth="1"/>
    <col min="9740" max="9740" width="22.5703125" style="114" customWidth="1"/>
    <col min="9741" max="9741" width="21" style="114" customWidth="1"/>
    <col min="9742" max="9742" width="13.7109375" style="114" customWidth="1"/>
    <col min="9743" max="9743" width="19" style="114" customWidth="1"/>
    <col min="9744" max="9756" width="0" style="114" hidden="1" customWidth="1"/>
    <col min="9757" max="9757" width="20.28515625" style="114" customWidth="1"/>
    <col min="9758" max="9770" width="0" style="114" hidden="1" customWidth="1"/>
    <col min="9771" max="9771" width="20.7109375" style="114" customWidth="1"/>
    <col min="9772" max="9784" width="0" style="114" hidden="1" customWidth="1"/>
    <col min="9785" max="9785" width="14.28515625" style="114" bestFit="1" customWidth="1"/>
    <col min="9786" max="9786" width="12.7109375" style="114" bestFit="1" customWidth="1"/>
    <col min="9787" max="9984" width="11.42578125" style="114"/>
    <col min="9985" max="9985" width="2.85546875" style="114" customWidth="1"/>
    <col min="9986" max="9986" width="20.7109375" style="114" customWidth="1"/>
    <col min="9987" max="9987" width="10.5703125" style="114" customWidth="1"/>
    <col min="9988" max="9988" width="16.28515625" style="114" customWidth="1"/>
    <col min="9989" max="9989" width="21.7109375" style="114" customWidth="1"/>
    <col min="9990" max="9990" width="16.28515625" style="114" customWidth="1"/>
    <col min="9991" max="9991" width="16.5703125" style="114" customWidth="1"/>
    <col min="9992" max="9992" width="19.42578125" style="114" customWidth="1"/>
    <col min="9993" max="9994" width="16.5703125" style="114" customWidth="1"/>
    <col min="9995" max="9995" width="29.5703125" style="114" customWidth="1"/>
    <col min="9996" max="9996" width="22.5703125" style="114" customWidth="1"/>
    <col min="9997" max="9997" width="21" style="114" customWidth="1"/>
    <col min="9998" max="9998" width="13.7109375" style="114" customWidth="1"/>
    <col min="9999" max="9999" width="19" style="114" customWidth="1"/>
    <col min="10000" max="10012" width="0" style="114" hidden="1" customWidth="1"/>
    <col min="10013" max="10013" width="20.28515625" style="114" customWidth="1"/>
    <col min="10014" max="10026" width="0" style="114" hidden="1" customWidth="1"/>
    <col min="10027" max="10027" width="20.7109375" style="114" customWidth="1"/>
    <col min="10028" max="10040" width="0" style="114" hidden="1" customWidth="1"/>
    <col min="10041" max="10041" width="14.28515625" style="114" bestFit="1" customWidth="1"/>
    <col min="10042" max="10042" width="12.7109375" style="114" bestFit="1" customWidth="1"/>
    <col min="10043" max="10240" width="11.42578125" style="114"/>
    <col min="10241" max="10241" width="2.85546875" style="114" customWidth="1"/>
    <col min="10242" max="10242" width="20.7109375" style="114" customWidth="1"/>
    <col min="10243" max="10243" width="10.5703125" style="114" customWidth="1"/>
    <col min="10244" max="10244" width="16.28515625" style="114" customWidth="1"/>
    <col min="10245" max="10245" width="21.7109375" style="114" customWidth="1"/>
    <col min="10246" max="10246" width="16.28515625" style="114" customWidth="1"/>
    <col min="10247" max="10247" width="16.5703125" style="114" customWidth="1"/>
    <col min="10248" max="10248" width="19.42578125" style="114" customWidth="1"/>
    <col min="10249" max="10250" width="16.5703125" style="114" customWidth="1"/>
    <col min="10251" max="10251" width="29.5703125" style="114" customWidth="1"/>
    <col min="10252" max="10252" width="22.5703125" style="114" customWidth="1"/>
    <col min="10253" max="10253" width="21" style="114" customWidth="1"/>
    <col min="10254" max="10254" width="13.7109375" style="114" customWidth="1"/>
    <col min="10255" max="10255" width="19" style="114" customWidth="1"/>
    <col min="10256" max="10268" width="0" style="114" hidden="1" customWidth="1"/>
    <col min="10269" max="10269" width="20.28515625" style="114" customWidth="1"/>
    <col min="10270" max="10282" width="0" style="114" hidden="1" customWidth="1"/>
    <col min="10283" max="10283" width="20.7109375" style="114" customWidth="1"/>
    <col min="10284" max="10296" width="0" style="114" hidden="1" customWidth="1"/>
    <col min="10297" max="10297" width="14.28515625" style="114" bestFit="1" customWidth="1"/>
    <col min="10298" max="10298" width="12.7109375" style="114" bestFit="1" customWidth="1"/>
    <col min="10299" max="10496" width="11.42578125" style="114"/>
    <col min="10497" max="10497" width="2.85546875" style="114" customWidth="1"/>
    <col min="10498" max="10498" width="20.7109375" style="114" customWidth="1"/>
    <col min="10499" max="10499" width="10.5703125" style="114" customWidth="1"/>
    <col min="10500" max="10500" width="16.28515625" style="114" customWidth="1"/>
    <col min="10501" max="10501" width="21.7109375" style="114" customWidth="1"/>
    <col min="10502" max="10502" width="16.28515625" style="114" customWidth="1"/>
    <col min="10503" max="10503" width="16.5703125" style="114" customWidth="1"/>
    <col min="10504" max="10504" width="19.42578125" style="114" customWidth="1"/>
    <col min="10505" max="10506" width="16.5703125" style="114" customWidth="1"/>
    <col min="10507" max="10507" width="29.5703125" style="114" customWidth="1"/>
    <col min="10508" max="10508" width="22.5703125" style="114" customWidth="1"/>
    <col min="10509" max="10509" width="21" style="114" customWidth="1"/>
    <col min="10510" max="10510" width="13.7109375" style="114" customWidth="1"/>
    <col min="10511" max="10511" width="19" style="114" customWidth="1"/>
    <col min="10512" max="10524" width="0" style="114" hidden="1" customWidth="1"/>
    <col min="10525" max="10525" width="20.28515625" style="114" customWidth="1"/>
    <col min="10526" max="10538" width="0" style="114" hidden="1" customWidth="1"/>
    <col min="10539" max="10539" width="20.7109375" style="114" customWidth="1"/>
    <col min="10540" max="10552" width="0" style="114" hidden="1" customWidth="1"/>
    <col min="10553" max="10553" width="14.28515625" style="114" bestFit="1" customWidth="1"/>
    <col min="10554" max="10554" width="12.7109375" style="114" bestFit="1" customWidth="1"/>
    <col min="10555" max="10752" width="11.42578125" style="114"/>
    <col min="10753" max="10753" width="2.85546875" style="114" customWidth="1"/>
    <col min="10754" max="10754" width="20.7109375" style="114" customWidth="1"/>
    <col min="10755" max="10755" width="10.5703125" style="114" customWidth="1"/>
    <col min="10756" max="10756" width="16.28515625" style="114" customWidth="1"/>
    <col min="10757" max="10757" width="21.7109375" style="114" customWidth="1"/>
    <col min="10758" max="10758" width="16.28515625" style="114" customWidth="1"/>
    <col min="10759" max="10759" width="16.5703125" style="114" customWidth="1"/>
    <col min="10760" max="10760" width="19.42578125" style="114" customWidth="1"/>
    <col min="10761" max="10762" width="16.5703125" style="114" customWidth="1"/>
    <col min="10763" max="10763" width="29.5703125" style="114" customWidth="1"/>
    <col min="10764" max="10764" width="22.5703125" style="114" customWidth="1"/>
    <col min="10765" max="10765" width="21" style="114" customWidth="1"/>
    <col min="10766" max="10766" width="13.7109375" style="114" customWidth="1"/>
    <col min="10767" max="10767" width="19" style="114" customWidth="1"/>
    <col min="10768" max="10780" width="0" style="114" hidden="1" customWidth="1"/>
    <col min="10781" max="10781" width="20.28515625" style="114" customWidth="1"/>
    <col min="10782" max="10794" width="0" style="114" hidden="1" customWidth="1"/>
    <col min="10795" max="10795" width="20.7109375" style="114" customWidth="1"/>
    <col min="10796" max="10808" width="0" style="114" hidden="1" customWidth="1"/>
    <col min="10809" max="10809" width="14.28515625" style="114" bestFit="1" customWidth="1"/>
    <col min="10810" max="10810" width="12.7109375" style="114" bestFit="1" customWidth="1"/>
    <col min="10811" max="11008" width="11.42578125" style="114"/>
    <col min="11009" max="11009" width="2.85546875" style="114" customWidth="1"/>
    <col min="11010" max="11010" width="20.7109375" style="114" customWidth="1"/>
    <col min="11011" max="11011" width="10.5703125" style="114" customWidth="1"/>
    <col min="11012" max="11012" width="16.28515625" style="114" customWidth="1"/>
    <col min="11013" max="11013" width="21.7109375" style="114" customWidth="1"/>
    <col min="11014" max="11014" width="16.28515625" style="114" customWidth="1"/>
    <col min="11015" max="11015" width="16.5703125" style="114" customWidth="1"/>
    <col min="11016" max="11016" width="19.42578125" style="114" customWidth="1"/>
    <col min="11017" max="11018" width="16.5703125" style="114" customWidth="1"/>
    <col min="11019" max="11019" width="29.5703125" style="114" customWidth="1"/>
    <col min="11020" max="11020" width="22.5703125" style="114" customWidth="1"/>
    <col min="11021" max="11021" width="21" style="114" customWidth="1"/>
    <col min="11022" max="11022" width="13.7109375" style="114" customWidth="1"/>
    <col min="11023" max="11023" width="19" style="114" customWidth="1"/>
    <col min="11024" max="11036" width="0" style="114" hidden="1" customWidth="1"/>
    <col min="11037" max="11037" width="20.28515625" style="114" customWidth="1"/>
    <col min="11038" max="11050" width="0" style="114" hidden="1" customWidth="1"/>
    <col min="11051" max="11051" width="20.7109375" style="114" customWidth="1"/>
    <col min="11052" max="11064" width="0" style="114" hidden="1" customWidth="1"/>
    <col min="11065" max="11065" width="14.28515625" style="114" bestFit="1" customWidth="1"/>
    <col min="11066" max="11066" width="12.7109375" style="114" bestFit="1" customWidth="1"/>
    <col min="11067" max="11264" width="11.42578125" style="114"/>
    <col min="11265" max="11265" width="2.85546875" style="114" customWidth="1"/>
    <col min="11266" max="11266" width="20.7109375" style="114" customWidth="1"/>
    <col min="11267" max="11267" width="10.5703125" style="114" customWidth="1"/>
    <col min="11268" max="11268" width="16.28515625" style="114" customWidth="1"/>
    <col min="11269" max="11269" width="21.7109375" style="114" customWidth="1"/>
    <col min="11270" max="11270" width="16.28515625" style="114" customWidth="1"/>
    <col min="11271" max="11271" width="16.5703125" style="114" customWidth="1"/>
    <col min="11272" max="11272" width="19.42578125" style="114" customWidth="1"/>
    <col min="11273" max="11274" width="16.5703125" style="114" customWidth="1"/>
    <col min="11275" max="11275" width="29.5703125" style="114" customWidth="1"/>
    <col min="11276" max="11276" width="22.5703125" style="114" customWidth="1"/>
    <col min="11277" max="11277" width="21" style="114" customWidth="1"/>
    <col min="11278" max="11278" width="13.7109375" style="114" customWidth="1"/>
    <col min="11279" max="11279" width="19" style="114" customWidth="1"/>
    <col min="11280" max="11292" width="0" style="114" hidden="1" customWidth="1"/>
    <col min="11293" max="11293" width="20.28515625" style="114" customWidth="1"/>
    <col min="11294" max="11306" width="0" style="114" hidden="1" customWidth="1"/>
    <col min="11307" max="11307" width="20.7109375" style="114" customWidth="1"/>
    <col min="11308" max="11320" width="0" style="114" hidden="1" customWidth="1"/>
    <col min="11321" max="11321" width="14.28515625" style="114" bestFit="1" customWidth="1"/>
    <col min="11322" max="11322" width="12.7109375" style="114" bestFit="1" customWidth="1"/>
    <col min="11323" max="11520" width="11.42578125" style="114"/>
    <col min="11521" max="11521" width="2.85546875" style="114" customWidth="1"/>
    <col min="11522" max="11522" width="20.7109375" style="114" customWidth="1"/>
    <col min="11523" max="11523" width="10.5703125" style="114" customWidth="1"/>
    <col min="11524" max="11524" width="16.28515625" style="114" customWidth="1"/>
    <col min="11525" max="11525" width="21.7109375" style="114" customWidth="1"/>
    <col min="11526" max="11526" width="16.28515625" style="114" customWidth="1"/>
    <col min="11527" max="11527" width="16.5703125" style="114" customWidth="1"/>
    <col min="11528" max="11528" width="19.42578125" style="114" customWidth="1"/>
    <col min="11529" max="11530" width="16.5703125" style="114" customWidth="1"/>
    <col min="11531" max="11531" width="29.5703125" style="114" customWidth="1"/>
    <col min="11532" max="11532" width="22.5703125" style="114" customWidth="1"/>
    <col min="11533" max="11533" width="21" style="114" customWidth="1"/>
    <col min="11534" max="11534" width="13.7109375" style="114" customWidth="1"/>
    <col min="11535" max="11535" width="19" style="114" customWidth="1"/>
    <col min="11536" max="11548" width="0" style="114" hidden="1" customWidth="1"/>
    <col min="11549" max="11549" width="20.28515625" style="114" customWidth="1"/>
    <col min="11550" max="11562" width="0" style="114" hidden="1" customWidth="1"/>
    <col min="11563" max="11563" width="20.7109375" style="114" customWidth="1"/>
    <col min="11564" max="11576" width="0" style="114" hidden="1" customWidth="1"/>
    <col min="11577" max="11577" width="14.28515625" style="114" bestFit="1" customWidth="1"/>
    <col min="11578" max="11578" width="12.7109375" style="114" bestFit="1" customWidth="1"/>
    <col min="11579" max="11776" width="11.42578125" style="114"/>
    <col min="11777" max="11777" width="2.85546875" style="114" customWidth="1"/>
    <col min="11778" max="11778" width="20.7109375" style="114" customWidth="1"/>
    <col min="11779" max="11779" width="10.5703125" style="114" customWidth="1"/>
    <col min="11780" max="11780" width="16.28515625" style="114" customWidth="1"/>
    <col min="11781" max="11781" width="21.7109375" style="114" customWidth="1"/>
    <col min="11782" max="11782" width="16.28515625" style="114" customWidth="1"/>
    <col min="11783" max="11783" width="16.5703125" style="114" customWidth="1"/>
    <col min="11784" max="11784" width="19.42578125" style="114" customWidth="1"/>
    <col min="11785" max="11786" width="16.5703125" style="114" customWidth="1"/>
    <col min="11787" max="11787" width="29.5703125" style="114" customWidth="1"/>
    <col min="11788" max="11788" width="22.5703125" style="114" customWidth="1"/>
    <col min="11789" max="11789" width="21" style="114" customWidth="1"/>
    <col min="11790" max="11790" width="13.7109375" style="114" customWidth="1"/>
    <col min="11791" max="11791" width="19" style="114" customWidth="1"/>
    <col min="11792" max="11804" width="0" style="114" hidden="1" customWidth="1"/>
    <col min="11805" max="11805" width="20.28515625" style="114" customWidth="1"/>
    <col min="11806" max="11818" width="0" style="114" hidden="1" customWidth="1"/>
    <col min="11819" max="11819" width="20.7109375" style="114" customWidth="1"/>
    <col min="11820" max="11832" width="0" style="114" hidden="1" customWidth="1"/>
    <col min="11833" max="11833" width="14.28515625" style="114" bestFit="1" customWidth="1"/>
    <col min="11834" max="11834" width="12.7109375" style="114" bestFit="1" customWidth="1"/>
    <col min="11835" max="12032" width="11.42578125" style="114"/>
    <col min="12033" max="12033" width="2.85546875" style="114" customWidth="1"/>
    <col min="12034" max="12034" width="20.7109375" style="114" customWidth="1"/>
    <col min="12035" max="12035" width="10.5703125" style="114" customWidth="1"/>
    <col min="12036" max="12036" width="16.28515625" style="114" customWidth="1"/>
    <col min="12037" max="12037" width="21.7109375" style="114" customWidth="1"/>
    <col min="12038" max="12038" width="16.28515625" style="114" customWidth="1"/>
    <col min="12039" max="12039" width="16.5703125" style="114" customWidth="1"/>
    <col min="12040" max="12040" width="19.42578125" style="114" customWidth="1"/>
    <col min="12041" max="12042" width="16.5703125" style="114" customWidth="1"/>
    <col min="12043" max="12043" width="29.5703125" style="114" customWidth="1"/>
    <col min="12044" max="12044" width="22.5703125" style="114" customWidth="1"/>
    <col min="12045" max="12045" width="21" style="114" customWidth="1"/>
    <col min="12046" max="12046" width="13.7109375" style="114" customWidth="1"/>
    <col min="12047" max="12047" width="19" style="114" customWidth="1"/>
    <col min="12048" max="12060" width="0" style="114" hidden="1" customWidth="1"/>
    <col min="12061" max="12061" width="20.28515625" style="114" customWidth="1"/>
    <col min="12062" max="12074" width="0" style="114" hidden="1" customWidth="1"/>
    <col min="12075" max="12075" width="20.7109375" style="114" customWidth="1"/>
    <col min="12076" max="12088" width="0" style="114" hidden="1" customWidth="1"/>
    <col min="12089" max="12089" width="14.28515625" style="114" bestFit="1" customWidth="1"/>
    <col min="12090" max="12090" width="12.7109375" style="114" bestFit="1" customWidth="1"/>
    <col min="12091" max="12288" width="11.42578125" style="114"/>
    <col min="12289" max="12289" width="2.85546875" style="114" customWidth="1"/>
    <col min="12290" max="12290" width="20.7109375" style="114" customWidth="1"/>
    <col min="12291" max="12291" width="10.5703125" style="114" customWidth="1"/>
    <col min="12292" max="12292" width="16.28515625" style="114" customWidth="1"/>
    <col min="12293" max="12293" width="21.7109375" style="114" customWidth="1"/>
    <col min="12294" max="12294" width="16.28515625" style="114" customWidth="1"/>
    <col min="12295" max="12295" width="16.5703125" style="114" customWidth="1"/>
    <col min="12296" max="12296" width="19.42578125" style="114" customWidth="1"/>
    <col min="12297" max="12298" width="16.5703125" style="114" customWidth="1"/>
    <col min="12299" max="12299" width="29.5703125" style="114" customWidth="1"/>
    <col min="12300" max="12300" width="22.5703125" style="114" customWidth="1"/>
    <col min="12301" max="12301" width="21" style="114" customWidth="1"/>
    <col min="12302" max="12302" width="13.7109375" style="114" customWidth="1"/>
    <col min="12303" max="12303" width="19" style="114" customWidth="1"/>
    <col min="12304" max="12316" width="0" style="114" hidden="1" customWidth="1"/>
    <col min="12317" max="12317" width="20.28515625" style="114" customWidth="1"/>
    <col min="12318" max="12330" width="0" style="114" hidden="1" customWidth="1"/>
    <col min="12331" max="12331" width="20.7109375" style="114" customWidth="1"/>
    <col min="12332" max="12344" width="0" style="114" hidden="1" customWidth="1"/>
    <col min="12345" max="12345" width="14.28515625" style="114" bestFit="1" customWidth="1"/>
    <col min="12346" max="12346" width="12.7109375" style="114" bestFit="1" customWidth="1"/>
    <col min="12347" max="12544" width="11.42578125" style="114"/>
    <col min="12545" max="12545" width="2.85546875" style="114" customWidth="1"/>
    <col min="12546" max="12546" width="20.7109375" style="114" customWidth="1"/>
    <col min="12547" max="12547" width="10.5703125" style="114" customWidth="1"/>
    <col min="12548" max="12548" width="16.28515625" style="114" customWidth="1"/>
    <col min="12549" max="12549" width="21.7109375" style="114" customWidth="1"/>
    <col min="12550" max="12550" width="16.28515625" style="114" customWidth="1"/>
    <col min="12551" max="12551" width="16.5703125" style="114" customWidth="1"/>
    <col min="12552" max="12552" width="19.42578125" style="114" customWidth="1"/>
    <col min="12553" max="12554" width="16.5703125" style="114" customWidth="1"/>
    <col min="12555" max="12555" width="29.5703125" style="114" customWidth="1"/>
    <col min="12556" max="12556" width="22.5703125" style="114" customWidth="1"/>
    <col min="12557" max="12557" width="21" style="114" customWidth="1"/>
    <col min="12558" max="12558" width="13.7109375" style="114" customWidth="1"/>
    <col min="12559" max="12559" width="19" style="114" customWidth="1"/>
    <col min="12560" max="12572" width="0" style="114" hidden="1" customWidth="1"/>
    <col min="12573" max="12573" width="20.28515625" style="114" customWidth="1"/>
    <col min="12574" max="12586" width="0" style="114" hidden="1" customWidth="1"/>
    <col min="12587" max="12587" width="20.7109375" style="114" customWidth="1"/>
    <col min="12588" max="12600" width="0" style="114" hidden="1" customWidth="1"/>
    <col min="12601" max="12601" width="14.28515625" style="114" bestFit="1" customWidth="1"/>
    <col min="12602" max="12602" width="12.7109375" style="114" bestFit="1" customWidth="1"/>
    <col min="12603" max="12800" width="11.42578125" style="114"/>
    <col min="12801" max="12801" width="2.85546875" style="114" customWidth="1"/>
    <col min="12802" max="12802" width="20.7109375" style="114" customWidth="1"/>
    <col min="12803" max="12803" width="10.5703125" style="114" customWidth="1"/>
    <col min="12804" max="12804" width="16.28515625" style="114" customWidth="1"/>
    <col min="12805" max="12805" width="21.7109375" style="114" customWidth="1"/>
    <col min="12806" max="12806" width="16.28515625" style="114" customWidth="1"/>
    <col min="12807" max="12807" width="16.5703125" style="114" customWidth="1"/>
    <col min="12808" max="12808" width="19.42578125" style="114" customWidth="1"/>
    <col min="12809" max="12810" width="16.5703125" style="114" customWidth="1"/>
    <col min="12811" max="12811" width="29.5703125" style="114" customWidth="1"/>
    <col min="12812" max="12812" width="22.5703125" style="114" customWidth="1"/>
    <col min="12813" max="12813" width="21" style="114" customWidth="1"/>
    <col min="12814" max="12814" width="13.7109375" style="114" customWidth="1"/>
    <col min="12815" max="12815" width="19" style="114" customWidth="1"/>
    <col min="12816" max="12828" width="0" style="114" hidden="1" customWidth="1"/>
    <col min="12829" max="12829" width="20.28515625" style="114" customWidth="1"/>
    <col min="12830" max="12842" width="0" style="114" hidden="1" customWidth="1"/>
    <col min="12843" max="12843" width="20.7109375" style="114" customWidth="1"/>
    <col min="12844" max="12856" width="0" style="114" hidden="1" customWidth="1"/>
    <col min="12857" max="12857" width="14.28515625" style="114" bestFit="1" customWidth="1"/>
    <col min="12858" max="12858" width="12.7109375" style="114" bestFit="1" customWidth="1"/>
    <col min="12859" max="13056" width="11.42578125" style="114"/>
    <col min="13057" max="13057" width="2.85546875" style="114" customWidth="1"/>
    <col min="13058" max="13058" width="20.7109375" style="114" customWidth="1"/>
    <col min="13059" max="13059" width="10.5703125" style="114" customWidth="1"/>
    <col min="13060" max="13060" width="16.28515625" style="114" customWidth="1"/>
    <col min="13061" max="13061" width="21.7109375" style="114" customWidth="1"/>
    <col min="13062" max="13062" width="16.28515625" style="114" customWidth="1"/>
    <col min="13063" max="13063" width="16.5703125" style="114" customWidth="1"/>
    <col min="13064" max="13064" width="19.42578125" style="114" customWidth="1"/>
    <col min="13065" max="13066" width="16.5703125" style="114" customWidth="1"/>
    <col min="13067" max="13067" width="29.5703125" style="114" customWidth="1"/>
    <col min="13068" max="13068" width="22.5703125" style="114" customWidth="1"/>
    <col min="13069" max="13069" width="21" style="114" customWidth="1"/>
    <col min="13070" max="13070" width="13.7109375" style="114" customWidth="1"/>
    <col min="13071" max="13071" width="19" style="114" customWidth="1"/>
    <col min="13072" max="13084" width="0" style="114" hidden="1" customWidth="1"/>
    <col min="13085" max="13085" width="20.28515625" style="114" customWidth="1"/>
    <col min="13086" max="13098" width="0" style="114" hidden="1" customWidth="1"/>
    <col min="13099" max="13099" width="20.7109375" style="114" customWidth="1"/>
    <col min="13100" max="13112" width="0" style="114" hidden="1" customWidth="1"/>
    <col min="13113" max="13113" width="14.28515625" style="114" bestFit="1" customWidth="1"/>
    <col min="13114" max="13114" width="12.7109375" style="114" bestFit="1" customWidth="1"/>
    <col min="13115" max="13312" width="11.42578125" style="114"/>
    <col min="13313" max="13313" width="2.85546875" style="114" customWidth="1"/>
    <col min="13314" max="13314" width="20.7109375" style="114" customWidth="1"/>
    <col min="13315" max="13315" width="10.5703125" style="114" customWidth="1"/>
    <col min="13316" max="13316" width="16.28515625" style="114" customWidth="1"/>
    <col min="13317" max="13317" width="21.7109375" style="114" customWidth="1"/>
    <col min="13318" max="13318" width="16.28515625" style="114" customWidth="1"/>
    <col min="13319" max="13319" width="16.5703125" style="114" customWidth="1"/>
    <col min="13320" max="13320" width="19.42578125" style="114" customWidth="1"/>
    <col min="13321" max="13322" width="16.5703125" style="114" customWidth="1"/>
    <col min="13323" max="13323" width="29.5703125" style="114" customWidth="1"/>
    <col min="13324" max="13324" width="22.5703125" style="114" customWidth="1"/>
    <col min="13325" max="13325" width="21" style="114" customWidth="1"/>
    <col min="13326" max="13326" width="13.7109375" style="114" customWidth="1"/>
    <col min="13327" max="13327" width="19" style="114" customWidth="1"/>
    <col min="13328" max="13340" width="0" style="114" hidden="1" customWidth="1"/>
    <col min="13341" max="13341" width="20.28515625" style="114" customWidth="1"/>
    <col min="13342" max="13354" width="0" style="114" hidden="1" customWidth="1"/>
    <col min="13355" max="13355" width="20.7109375" style="114" customWidth="1"/>
    <col min="13356" max="13368" width="0" style="114" hidden="1" customWidth="1"/>
    <col min="13369" max="13369" width="14.28515625" style="114" bestFit="1" customWidth="1"/>
    <col min="13370" max="13370" width="12.7109375" style="114" bestFit="1" customWidth="1"/>
    <col min="13371" max="13568" width="11.42578125" style="114"/>
    <col min="13569" max="13569" width="2.85546875" style="114" customWidth="1"/>
    <col min="13570" max="13570" width="20.7109375" style="114" customWidth="1"/>
    <col min="13571" max="13571" width="10.5703125" style="114" customWidth="1"/>
    <col min="13572" max="13572" width="16.28515625" style="114" customWidth="1"/>
    <col min="13573" max="13573" width="21.7109375" style="114" customWidth="1"/>
    <col min="13574" max="13574" width="16.28515625" style="114" customWidth="1"/>
    <col min="13575" max="13575" width="16.5703125" style="114" customWidth="1"/>
    <col min="13576" max="13576" width="19.42578125" style="114" customWidth="1"/>
    <col min="13577" max="13578" width="16.5703125" style="114" customWidth="1"/>
    <col min="13579" max="13579" width="29.5703125" style="114" customWidth="1"/>
    <col min="13580" max="13580" width="22.5703125" style="114" customWidth="1"/>
    <col min="13581" max="13581" width="21" style="114" customWidth="1"/>
    <col min="13582" max="13582" width="13.7109375" style="114" customWidth="1"/>
    <col min="13583" max="13583" width="19" style="114" customWidth="1"/>
    <col min="13584" max="13596" width="0" style="114" hidden="1" customWidth="1"/>
    <col min="13597" max="13597" width="20.28515625" style="114" customWidth="1"/>
    <col min="13598" max="13610" width="0" style="114" hidden="1" customWidth="1"/>
    <col min="13611" max="13611" width="20.7109375" style="114" customWidth="1"/>
    <col min="13612" max="13624" width="0" style="114" hidden="1" customWidth="1"/>
    <col min="13625" max="13625" width="14.28515625" style="114" bestFit="1" customWidth="1"/>
    <col min="13626" max="13626" width="12.7109375" style="114" bestFit="1" customWidth="1"/>
    <col min="13627" max="13824" width="11.42578125" style="114"/>
    <col min="13825" max="13825" width="2.85546875" style="114" customWidth="1"/>
    <col min="13826" max="13826" width="20.7109375" style="114" customWidth="1"/>
    <col min="13827" max="13827" width="10.5703125" style="114" customWidth="1"/>
    <col min="13828" max="13828" width="16.28515625" style="114" customWidth="1"/>
    <col min="13829" max="13829" width="21.7109375" style="114" customWidth="1"/>
    <col min="13830" max="13830" width="16.28515625" style="114" customWidth="1"/>
    <col min="13831" max="13831" width="16.5703125" style="114" customWidth="1"/>
    <col min="13832" max="13832" width="19.42578125" style="114" customWidth="1"/>
    <col min="13833" max="13834" width="16.5703125" style="114" customWidth="1"/>
    <col min="13835" max="13835" width="29.5703125" style="114" customWidth="1"/>
    <col min="13836" max="13836" width="22.5703125" style="114" customWidth="1"/>
    <col min="13837" max="13837" width="21" style="114" customWidth="1"/>
    <col min="13838" max="13838" width="13.7109375" style="114" customWidth="1"/>
    <col min="13839" max="13839" width="19" style="114" customWidth="1"/>
    <col min="13840" max="13852" width="0" style="114" hidden="1" customWidth="1"/>
    <col min="13853" max="13853" width="20.28515625" style="114" customWidth="1"/>
    <col min="13854" max="13866" width="0" style="114" hidden="1" customWidth="1"/>
    <col min="13867" max="13867" width="20.7109375" style="114" customWidth="1"/>
    <col min="13868" max="13880" width="0" style="114" hidden="1" customWidth="1"/>
    <col min="13881" max="13881" width="14.28515625" style="114" bestFit="1" customWidth="1"/>
    <col min="13882" max="13882" width="12.7109375" style="114" bestFit="1" customWidth="1"/>
    <col min="13883" max="14080" width="11.42578125" style="114"/>
    <col min="14081" max="14081" width="2.85546875" style="114" customWidth="1"/>
    <col min="14082" max="14082" width="20.7109375" style="114" customWidth="1"/>
    <col min="14083" max="14083" width="10.5703125" style="114" customWidth="1"/>
    <col min="14084" max="14084" width="16.28515625" style="114" customWidth="1"/>
    <col min="14085" max="14085" width="21.7109375" style="114" customWidth="1"/>
    <col min="14086" max="14086" width="16.28515625" style="114" customWidth="1"/>
    <col min="14087" max="14087" width="16.5703125" style="114" customWidth="1"/>
    <col min="14088" max="14088" width="19.42578125" style="114" customWidth="1"/>
    <col min="14089" max="14090" width="16.5703125" style="114" customWidth="1"/>
    <col min="14091" max="14091" width="29.5703125" style="114" customWidth="1"/>
    <col min="14092" max="14092" width="22.5703125" style="114" customWidth="1"/>
    <col min="14093" max="14093" width="21" style="114" customWidth="1"/>
    <col min="14094" max="14094" width="13.7109375" style="114" customWidth="1"/>
    <col min="14095" max="14095" width="19" style="114" customWidth="1"/>
    <col min="14096" max="14108" width="0" style="114" hidden="1" customWidth="1"/>
    <col min="14109" max="14109" width="20.28515625" style="114" customWidth="1"/>
    <col min="14110" max="14122" width="0" style="114" hidden="1" customWidth="1"/>
    <col min="14123" max="14123" width="20.7109375" style="114" customWidth="1"/>
    <col min="14124" max="14136" width="0" style="114" hidden="1" customWidth="1"/>
    <col min="14137" max="14137" width="14.28515625" style="114" bestFit="1" customWidth="1"/>
    <col min="14138" max="14138" width="12.7109375" style="114" bestFit="1" customWidth="1"/>
    <col min="14139" max="14336" width="11.42578125" style="114"/>
    <col min="14337" max="14337" width="2.85546875" style="114" customWidth="1"/>
    <col min="14338" max="14338" width="20.7109375" style="114" customWidth="1"/>
    <col min="14339" max="14339" width="10.5703125" style="114" customWidth="1"/>
    <col min="14340" max="14340" width="16.28515625" style="114" customWidth="1"/>
    <col min="14341" max="14341" width="21.7109375" style="114" customWidth="1"/>
    <col min="14342" max="14342" width="16.28515625" style="114" customWidth="1"/>
    <col min="14343" max="14343" width="16.5703125" style="114" customWidth="1"/>
    <col min="14344" max="14344" width="19.42578125" style="114" customWidth="1"/>
    <col min="14345" max="14346" width="16.5703125" style="114" customWidth="1"/>
    <col min="14347" max="14347" width="29.5703125" style="114" customWidth="1"/>
    <col min="14348" max="14348" width="22.5703125" style="114" customWidth="1"/>
    <col min="14349" max="14349" width="21" style="114" customWidth="1"/>
    <col min="14350" max="14350" width="13.7109375" style="114" customWidth="1"/>
    <col min="14351" max="14351" width="19" style="114" customWidth="1"/>
    <col min="14352" max="14364" width="0" style="114" hidden="1" customWidth="1"/>
    <col min="14365" max="14365" width="20.28515625" style="114" customWidth="1"/>
    <col min="14366" max="14378" width="0" style="114" hidden="1" customWidth="1"/>
    <col min="14379" max="14379" width="20.7109375" style="114" customWidth="1"/>
    <col min="14380" max="14392" width="0" style="114" hidden="1" customWidth="1"/>
    <col min="14393" max="14393" width="14.28515625" style="114" bestFit="1" customWidth="1"/>
    <col min="14394" max="14394" width="12.7109375" style="114" bestFit="1" customWidth="1"/>
    <col min="14395" max="14592" width="11.42578125" style="114"/>
    <col min="14593" max="14593" width="2.85546875" style="114" customWidth="1"/>
    <col min="14594" max="14594" width="20.7109375" style="114" customWidth="1"/>
    <col min="14595" max="14595" width="10.5703125" style="114" customWidth="1"/>
    <col min="14596" max="14596" width="16.28515625" style="114" customWidth="1"/>
    <col min="14597" max="14597" width="21.7109375" style="114" customWidth="1"/>
    <col min="14598" max="14598" width="16.28515625" style="114" customWidth="1"/>
    <col min="14599" max="14599" width="16.5703125" style="114" customWidth="1"/>
    <col min="14600" max="14600" width="19.42578125" style="114" customWidth="1"/>
    <col min="14601" max="14602" width="16.5703125" style="114" customWidth="1"/>
    <col min="14603" max="14603" width="29.5703125" style="114" customWidth="1"/>
    <col min="14604" max="14604" width="22.5703125" style="114" customWidth="1"/>
    <col min="14605" max="14605" width="21" style="114" customWidth="1"/>
    <col min="14606" max="14606" width="13.7109375" style="114" customWidth="1"/>
    <col min="14607" max="14607" width="19" style="114" customWidth="1"/>
    <col min="14608" max="14620" width="0" style="114" hidden="1" customWidth="1"/>
    <col min="14621" max="14621" width="20.28515625" style="114" customWidth="1"/>
    <col min="14622" max="14634" width="0" style="114" hidden="1" customWidth="1"/>
    <col min="14635" max="14635" width="20.7109375" style="114" customWidth="1"/>
    <col min="14636" max="14648" width="0" style="114" hidden="1" customWidth="1"/>
    <col min="14649" max="14649" width="14.28515625" style="114" bestFit="1" customWidth="1"/>
    <col min="14650" max="14650" width="12.7109375" style="114" bestFit="1" customWidth="1"/>
    <col min="14651" max="14848" width="11.42578125" style="114"/>
    <col min="14849" max="14849" width="2.85546875" style="114" customWidth="1"/>
    <col min="14850" max="14850" width="20.7109375" style="114" customWidth="1"/>
    <col min="14851" max="14851" width="10.5703125" style="114" customWidth="1"/>
    <col min="14852" max="14852" width="16.28515625" style="114" customWidth="1"/>
    <col min="14853" max="14853" width="21.7109375" style="114" customWidth="1"/>
    <col min="14854" max="14854" width="16.28515625" style="114" customWidth="1"/>
    <col min="14855" max="14855" width="16.5703125" style="114" customWidth="1"/>
    <col min="14856" max="14856" width="19.42578125" style="114" customWidth="1"/>
    <col min="14857" max="14858" width="16.5703125" style="114" customWidth="1"/>
    <col min="14859" max="14859" width="29.5703125" style="114" customWidth="1"/>
    <col min="14860" max="14860" width="22.5703125" style="114" customWidth="1"/>
    <col min="14861" max="14861" width="21" style="114" customWidth="1"/>
    <col min="14862" max="14862" width="13.7109375" style="114" customWidth="1"/>
    <col min="14863" max="14863" width="19" style="114" customWidth="1"/>
    <col min="14864" max="14876" width="0" style="114" hidden="1" customWidth="1"/>
    <col min="14877" max="14877" width="20.28515625" style="114" customWidth="1"/>
    <col min="14878" max="14890" width="0" style="114" hidden="1" customWidth="1"/>
    <col min="14891" max="14891" width="20.7109375" style="114" customWidth="1"/>
    <col min="14892" max="14904" width="0" style="114" hidden="1" customWidth="1"/>
    <col min="14905" max="14905" width="14.28515625" style="114" bestFit="1" customWidth="1"/>
    <col min="14906" max="14906" width="12.7109375" style="114" bestFit="1" customWidth="1"/>
    <col min="14907" max="15104" width="11.42578125" style="114"/>
    <col min="15105" max="15105" width="2.85546875" style="114" customWidth="1"/>
    <col min="15106" max="15106" width="20.7109375" style="114" customWidth="1"/>
    <col min="15107" max="15107" width="10.5703125" style="114" customWidth="1"/>
    <col min="15108" max="15108" width="16.28515625" style="114" customWidth="1"/>
    <col min="15109" max="15109" width="21.7109375" style="114" customWidth="1"/>
    <col min="15110" max="15110" width="16.28515625" style="114" customWidth="1"/>
    <col min="15111" max="15111" width="16.5703125" style="114" customWidth="1"/>
    <col min="15112" max="15112" width="19.42578125" style="114" customWidth="1"/>
    <col min="15113" max="15114" width="16.5703125" style="114" customWidth="1"/>
    <col min="15115" max="15115" width="29.5703125" style="114" customWidth="1"/>
    <col min="15116" max="15116" width="22.5703125" style="114" customWidth="1"/>
    <col min="15117" max="15117" width="21" style="114" customWidth="1"/>
    <col min="15118" max="15118" width="13.7109375" style="114" customWidth="1"/>
    <col min="15119" max="15119" width="19" style="114" customWidth="1"/>
    <col min="15120" max="15132" width="0" style="114" hidden="1" customWidth="1"/>
    <col min="15133" max="15133" width="20.28515625" style="114" customWidth="1"/>
    <col min="15134" max="15146" width="0" style="114" hidden="1" customWidth="1"/>
    <col min="15147" max="15147" width="20.7109375" style="114" customWidth="1"/>
    <col min="15148" max="15160" width="0" style="114" hidden="1" customWidth="1"/>
    <col min="15161" max="15161" width="14.28515625" style="114" bestFit="1" customWidth="1"/>
    <col min="15162" max="15162" width="12.7109375" style="114" bestFit="1" customWidth="1"/>
    <col min="15163" max="15360" width="11.42578125" style="114"/>
    <col min="15361" max="15361" width="2.85546875" style="114" customWidth="1"/>
    <col min="15362" max="15362" width="20.7109375" style="114" customWidth="1"/>
    <col min="15363" max="15363" width="10.5703125" style="114" customWidth="1"/>
    <col min="15364" max="15364" width="16.28515625" style="114" customWidth="1"/>
    <col min="15365" max="15365" width="21.7109375" style="114" customWidth="1"/>
    <col min="15366" max="15366" width="16.28515625" style="114" customWidth="1"/>
    <col min="15367" max="15367" width="16.5703125" style="114" customWidth="1"/>
    <col min="15368" max="15368" width="19.42578125" style="114" customWidth="1"/>
    <col min="15369" max="15370" width="16.5703125" style="114" customWidth="1"/>
    <col min="15371" max="15371" width="29.5703125" style="114" customWidth="1"/>
    <col min="15372" max="15372" width="22.5703125" style="114" customWidth="1"/>
    <col min="15373" max="15373" width="21" style="114" customWidth="1"/>
    <col min="15374" max="15374" width="13.7109375" style="114" customWidth="1"/>
    <col min="15375" max="15375" width="19" style="114" customWidth="1"/>
    <col min="15376" max="15388" width="0" style="114" hidden="1" customWidth="1"/>
    <col min="15389" max="15389" width="20.28515625" style="114" customWidth="1"/>
    <col min="15390" max="15402" width="0" style="114" hidden="1" customWidth="1"/>
    <col min="15403" max="15403" width="20.7109375" style="114" customWidth="1"/>
    <col min="15404" max="15416" width="0" style="114" hidden="1" customWidth="1"/>
    <col min="15417" max="15417" width="14.28515625" style="114" bestFit="1" customWidth="1"/>
    <col min="15418" max="15418" width="12.7109375" style="114" bestFit="1" customWidth="1"/>
    <col min="15419" max="15616" width="11.42578125" style="114"/>
    <col min="15617" max="15617" width="2.85546875" style="114" customWidth="1"/>
    <col min="15618" max="15618" width="20.7109375" style="114" customWidth="1"/>
    <col min="15619" max="15619" width="10.5703125" style="114" customWidth="1"/>
    <col min="15620" max="15620" width="16.28515625" style="114" customWidth="1"/>
    <col min="15621" max="15621" width="21.7109375" style="114" customWidth="1"/>
    <col min="15622" max="15622" width="16.28515625" style="114" customWidth="1"/>
    <col min="15623" max="15623" width="16.5703125" style="114" customWidth="1"/>
    <col min="15624" max="15624" width="19.42578125" style="114" customWidth="1"/>
    <col min="15625" max="15626" width="16.5703125" style="114" customWidth="1"/>
    <col min="15627" max="15627" width="29.5703125" style="114" customWidth="1"/>
    <col min="15628" max="15628" width="22.5703125" style="114" customWidth="1"/>
    <col min="15629" max="15629" width="21" style="114" customWidth="1"/>
    <col min="15630" max="15630" width="13.7109375" style="114" customWidth="1"/>
    <col min="15631" max="15631" width="19" style="114" customWidth="1"/>
    <col min="15632" max="15644" width="0" style="114" hidden="1" customWidth="1"/>
    <col min="15645" max="15645" width="20.28515625" style="114" customWidth="1"/>
    <col min="15646" max="15658" width="0" style="114" hidden="1" customWidth="1"/>
    <col min="15659" max="15659" width="20.7109375" style="114" customWidth="1"/>
    <col min="15660" max="15672" width="0" style="114" hidden="1" customWidth="1"/>
    <col min="15673" max="15673" width="14.28515625" style="114" bestFit="1" customWidth="1"/>
    <col min="15674" max="15674" width="12.7109375" style="114" bestFit="1" customWidth="1"/>
    <col min="15675" max="15872" width="11.42578125" style="114"/>
    <col min="15873" max="15873" width="2.85546875" style="114" customWidth="1"/>
    <col min="15874" max="15874" width="20.7109375" style="114" customWidth="1"/>
    <col min="15875" max="15875" width="10.5703125" style="114" customWidth="1"/>
    <col min="15876" max="15876" width="16.28515625" style="114" customWidth="1"/>
    <col min="15877" max="15877" width="21.7109375" style="114" customWidth="1"/>
    <col min="15878" max="15878" width="16.28515625" style="114" customWidth="1"/>
    <col min="15879" max="15879" width="16.5703125" style="114" customWidth="1"/>
    <col min="15880" max="15880" width="19.42578125" style="114" customWidth="1"/>
    <col min="15881" max="15882" width="16.5703125" style="114" customWidth="1"/>
    <col min="15883" max="15883" width="29.5703125" style="114" customWidth="1"/>
    <col min="15884" max="15884" width="22.5703125" style="114" customWidth="1"/>
    <col min="15885" max="15885" width="21" style="114" customWidth="1"/>
    <col min="15886" max="15886" width="13.7109375" style="114" customWidth="1"/>
    <col min="15887" max="15887" width="19" style="114" customWidth="1"/>
    <col min="15888" max="15900" width="0" style="114" hidden="1" customWidth="1"/>
    <col min="15901" max="15901" width="20.28515625" style="114" customWidth="1"/>
    <col min="15902" max="15914" width="0" style="114" hidden="1" customWidth="1"/>
    <col min="15915" max="15915" width="20.7109375" style="114" customWidth="1"/>
    <col min="15916" max="15928" width="0" style="114" hidden="1" customWidth="1"/>
    <col min="15929" max="15929" width="14.28515625" style="114" bestFit="1" customWidth="1"/>
    <col min="15930" max="15930" width="12.7109375" style="114" bestFit="1" customWidth="1"/>
    <col min="15931" max="16128" width="11.42578125" style="114"/>
    <col min="16129" max="16129" width="2.85546875" style="114" customWidth="1"/>
    <col min="16130" max="16130" width="20.7109375" style="114" customWidth="1"/>
    <col min="16131" max="16131" width="10.5703125" style="114" customWidth="1"/>
    <col min="16132" max="16132" width="16.28515625" style="114" customWidth="1"/>
    <col min="16133" max="16133" width="21.7109375" style="114" customWidth="1"/>
    <col min="16134" max="16134" width="16.28515625" style="114" customWidth="1"/>
    <col min="16135" max="16135" width="16.5703125" style="114" customWidth="1"/>
    <col min="16136" max="16136" width="19.42578125" style="114" customWidth="1"/>
    <col min="16137" max="16138" width="16.5703125" style="114" customWidth="1"/>
    <col min="16139" max="16139" width="29.5703125" style="114" customWidth="1"/>
    <col min="16140" max="16140" width="22.5703125" style="114" customWidth="1"/>
    <col min="16141" max="16141" width="21" style="114" customWidth="1"/>
    <col min="16142" max="16142" width="13.7109375" style="114" customWidth="1"/>
    <col min="16143" max="16143" width="19" style="114" customWidth="1"/>
    <col min="16144" max="16156" width="0" style="114" hidden="1" customWidth="1"/>
    <col min="16157" max="16157" width="20.28515625" style="114" customWidth="1"/>
    <col min="16158" max="16170" width="0" style="114" hidden="1" customWidth="1"/>
    <col min="16171" max="16171" width="20.7109375" style="114" customWidth="1"/>
    <col min="16172" max="16184" width="0" style="114" hidden="1" customWidth="1"/>
    <col min="16185" max="16185" width="14.28515625" style="114" bestFit="1" customWidth="1"/>
    <col min="16186" max="16186" width="12.7109375" style="114" bestFit="1" customWidth="1"/>
    <col min="16187" max="16384" width="11.42578125" style="114"/>
  </cols>
  <sheetData>
    <row r="1" spans="1:190" ht="15" thickBot="1"/>
    <row r="2" spans="1:190" s="729" customFormat="1" ht="28.5" customHeight="1">
      <c r="B2" s="1272"/>
      <c r="C2" s="1273"/>
      <c r="D2" s="1273"/>
      <c r="E2" s="1273"/>
      <c r="F2" s="1274"/>
      <c r="G2" s="1281" t="s">
        <v>65</v>
      </c>
      <c r="H2" s="1282"/>
      <c r="I2" s="1282"/>
      <c r="J2" s="1282"/>
      <c r="K2" s="1282"/>
      <c r="L2" s="1282"/>
      <c r="M2" s="1282"/>
      <c r="N2" s="1283"/>
      <c r="O2" s="1104" t="s">
        <v>0</v>
      </c>
      <c r="P2" s="1105"/>
      <c r="Q2" s="1105"/>
      <c r="R2" s="1287"/>
      <c r="S2" s="1288"/>
      <c r="T2" s="1110"/>
      <c r="U2" s="1110"/>
      <c r="AC2" s="761"/>
      <c r="AQ2" s="762"/>
    </row>
    <row r="3" spans="1:190" s="729" customFormat="1" ht="28.5" customHeight="1">
      <c r="B3" s="1275"/>
      <c r="C3" s="1276"/>
      <c r="D3" s="1276"/>
      <c r="E3" s="1276"/>
      <c r="F3" s="1277"/>
      <c r="G3" s="1284"/>
      <c r="H3" s="1285"/>
      <c r="I3" s="1285"/>
      <c r="J3" s="1285"/>
      <c r="K3" s="1285"/>
      <c r="L3" s="1285"/>
      <c r="M3" s="1285"/>
      <c r="N3" s="1286"/>
      <c r="O3" s="1114" t="s">
        <v>148</v>
      </c>
      <c r="P3" s="1115"/>
      <c r="Q3" s="1115"/>
      <c r="R3" s="1289"/>
      <c r="S3" s="1288"/>
      <c r="T3" s="1110"/>
      <c r="U3" s="1110"/>
      <c r="AC3" s="761"/>
      <c r="AQ3" s="762"/>
    </row>
    <row r="4" spans="1:190" s="729" customFormat="1" ht="28.5" customHeight="1">
      <c r="B4" s="1275"/>
      <c r="C4" s="1276"/>
      <c r="D4" s="1276"/>
      <c r="E4" s="1276"/>
      <c r="F4" s="1277"/>
      <c r="G4" s="1290" t="s">
        <v>67</v>
      </c>
      <c r="H4" s="1291"/>
      <c r="I4" s="1291"/>
      <c r="J4" s="1291"/>
      <c r="K4" s="1291"/>
      <c r="L4" s="1291"/>
      <c r="M4" s="1291"/>
      <c r="N4" s="1292"/>
      <c r="O4" s="1114" t="s">
        <v>1</v>
      </c>
      <c r="P4" s="1115"/>
      <c r="Q4" s="1115"/>
      <c r="R4" s="1289"/>
      <c r="S4" s="1288"/>
      <c r="T4" s="1110"/>
      <c r="U4" s="1110"/>
      <c r="AC4" s="761"/>
      <c r="AQ4" s="762"/>
    </row>
    <row r="5" spans="1:190" s="729" customFormat="1" ht="28.5" customHeight="1" thickBot="1">
      <c r="B5" s="1278"/>
      <c r="C5" s="1279"/>
      <c r="D5" s="1279"/>
      <c r="E5" s="1279"/>
      <c r="F5" s="1280"/>
      <c r="G5" s="1293"/>
      <c r="H5" s="1294"/>
      <c r="I5" s="1294"/>
      <c r="J5" s="1294"/>
      <c r="K5" s="1294"/>
      <c r="L5" s="1294"/>
      <c r="M5" s="1294"/>
      <c r="N5" s="1295"/>
      <c r="O5" s="1124" t="s">
        <v>149</v>
      </c>
      <c r="P5" s="1125"/>
      <c r="Q5" s="1125"/>
      <c r="R5" s="1296"/>
      <c r="S5" s="1288"/>
      <c r="T5" s="1110"/>
      <c r="U5" s="1110"/>
      <c r="AC5" s="761"/>
      <c r="AQ5" s="762"/>
    </row>
    <row r="7" spans="1:190" ht="15">
      <c r="B7" s="1128" t="s">
        <v>768</v>
      </c>
      <c r="C7" s="1128"/>
      <c r="D7" s="1128"/>
      <c r="E7" s="1128"/>
      <c r="F7" s="1128"/>
      <c r="G7" s="1128"/>
      <c r="H7" s="1128"/>
      <c r="I7" s="1128"/>
      <c r="J7" s="1128"/>
      <c r="K7" s="1128"/>
      <c r="L7" s="1128"/>
      <c r="M7" s="1128"/>
      <c r="N7" s="1128"/>
      <c r="O7" s="1128"/>
      <c r="P7" s="1128"/>
      <c r="Q7" s="1128"/>
      <c r="R7" s="1128"/>
      <c r="S7" s="1128"/>
      <c r="T7" s="1128"/>
      <c r="U7" s="1128"/>
      <c r="V7" s="259"/>
      <c r="W7" s="259"/>
      <c r="X7" s="259"/>
      <c r="Y7" s="259"/>
      <c r="Z7" s="259"/>
      <c r="AA7" s="259"/>
      <c r="AB7" s="260"/>
    </row>
    <row r="8" spans="1:190" ht="15">
      <c r="B8" s="1128" t="s">
        <v>3</v>
      </c>
      <c r="C8" s="1128"/>
      <c r="D8" s="1128"/>
      <c r="E8" s="1128"/>
      <c r="F8" s="1128"/>
      <c r="G8" s="1128"/>
      <c r="H8" s="1128"/>
      <c r="I8" s="1128"/>
      <c r="J8" s="1128"/>
      <c r="K8" s="1128"/>
      <c r="L8" s="1128"/>
      <c r="M8" s="1128"/>
      <c r="N8" s="1128"/>
      <c r="O8" s="1128"/>
      <c r="P8" s="1128"/>
      <c r="Q8" s="1128"/>
      <c r="R8" s="1128"/>
      <c r="S8" s="1128"/>
      <c r="T8" s="1128"/>
      <c r="U8" s="1128"/>
      <c r="V8" s="260"/>
      <c r="W8" s="260"/>
      <c r="X8" s="260"/>
      <c r="Y8" s="260"/>
      <c r="Z8" s="260"/>
      <c r="AA8" s="260"/>
      <c r="AB8" s="260"/>
    </row>
    <row r="9" spans="1:190" ht="15">
      <c r="B9" s="1128" t="s">
        <v>4</v>
      </c>
      <c r="C9" s="1128"/>
      <c r="D9" s="1128"/>
      <c r="E9" s="1128"/>
      <c r="F9" s="1128"/>
      <c r="G9" s="1128"/>
      <c r="H9" s="1128"/>
      <c r="I9" s="1128"/>
      <c r="J9" s="1128"/>
      <c r="K9" s="1128"/>
      <c r="L9" s="1128"/>
      <c r="M9" s="1128"/>
      <c r="N9" s="1128"/>
      <c r="O9" s="1128"/>
      <c r="P9" s="1128"/>
      <c r="Q9" s="1128"/>
      <c r="R9" s="1128"/>
      <c r="S9" s="1128"/>
      <c r="T9" s="1128"/>
      <c r="U9" s="1128"/>
      <c r="V9" s="259"/>
      <c r="W9" s="259"/>
      <c r="X9" s="259"/>
      <c r="Y9" s="259"/>
      <c r="Z9" s="259"/>
      <c r="AA9" s="259"/>
      <c r="AB9" s="260"/>
    </row>
    <row r="10" spans="1:190" ht="15.75" thickBot="1">
      <c r="B10" s="259"/>
      <c r="C10" s="259"/>
      <c r="D10" s="259"/>
      <c r="E10" s="259"/>
      <c r="F10" s="259"/>
      <c r="G10" s="261"/>
      <c r="H10" s="259"/>
      <c r="I10" s="259"/>
      <c r="J10" s="259"/>
      <c r="K10" s="259"/>
      <c r="L10" s="259"/>
      <c r="M10" s="259"/>
      <c r="N10" s="259"/>
      <c r="O10" s="262"/>
      <c r="P10" s="262"/>
      <c r="Q10" s="259"/>
      <c r="R10" s="259"/>
      <c r="S10" s="259"/>
      <c r="T10" s="259"/>
      <c r="U10" s="259"/>
      <c r="V10" s="259"/>
      <c r="W10" s="259"/>
      <c r="X10" s="259"/>
      <c r="Y10" s="259"/>
      <c r="Z10" s="259"/>
      <c r="AA10" s="259"/>
      <c r="AB10" s="260"/>
    </row>
    <row r="11" spans="1:190" ht="15.75" thickBot="1">
      <c r="B11" s="1297" t="s">
        <v>5</v>
      </c>
      <c r="C11" s="1298"/>
      <c r="D11" s="1298"/>
      <c r="E11" s="1298"/>
      <c r="F11" s="1298"/>
      <c r="G11" s="1298"/>
      <c r="H11" s="1298"/>
      <c r="I11" s="1298"/>
      <c r="J11" s="1298"/>
      <c r="K11" s="1298"/>
      <c r="L11" s="1298"/>
      <c r="M11" s="1298"/>
      <c r="N11" s="1299"/>
      <c r="O11" s="1300" t="s">
        <v>6</v>
      </c>
      <c r="P11" s="1136" t="s">
        <v>7</v>
      </c>
      <c r="Q11" s="1138"/>
      <c r="R11" s="1138"/>
      <c r="S11" s="1138"/>
      <c r="T11" s="1138"/>
      <c r="U11" s="1138"/>
      <c r="V11" s="1138"/>
      <c r="W11" s="1138"/>
      <c r="X11" s="1138"/>
      <c r="Y11" s="1138"/>
      <c r="Z11" s="1138"/>
      <c r="AA11" s="1138"/>
      <c r="AB11" s="1139"/>
      <c r="AC11" s="1227" t="s">
        <v>8</v>
      </c>
      <c r="AD11" s="1136" t="s">
        <v>7</v>
      </c>
      <c r="AE11" s="1138"/>
      <c r="AF11" s="1138"/>
      <c r="AG11" s="1138"/>
      <c r="AH11" s="1138"/>
      <c r="AI11" s="1138"/>
      <c r="AJ11" s="1138"/>
      <c r="AK11" s="1138"/>
      <c r="AL11" s="1138"/>
      <c r="AM11" s="1138"/>
      <c r="AN11" s="1138"/>
      <c r="AO11" s="1138"/>
      <c r="AP11" s="1139"/>
      <c r="AQ11" s="1300" t="s">
        <v>9</v>
      </c>
      <c r="AR11" s="1136" t="s">
        <v>7</v>
      </c>
      <c r="AS11" s="1138"/>
      <c r="AT11" s="1138"/>
      <c r="AU11" s="1138"/>
      <c r="AV11" s="1138"/>
      <c r="AW11" s="1138"/>
      <c r="AX11" s="1138"/>
      <c r="AY11" s="1138"/>
      <c r="AZ11" s="1138"/>
      <c r="BA11" s="1138"/>
      <c r="BB11" s="1138"/>
      <c r="BC11" s="1138"/>
      <c r="BD11" s="1139"/>
    </row>
    <row r="12" spans="1:190" ht="15.75" thickBot="1">
      <c r="B12" s="1305" t="s">
        <v>10</v>
      </c>
      <c r="C12" s="1142" t="s">
        <v>11</v>
      </c>
      <c r="D12" s="1156" t="s">
        <v>12</v>
      </c>
      <c r="E12" s="1140" t="s">
        <v>13</v>
      </c>
      <c r="F12" s="1140" t="s">
        <v>14</v>
      </c>
      <c r="G12" s="1142" t="s">
        <v>15</v>
      </c>
      <c r="H12" s="1231" t="s">
        <v>16</v>
      </c>
      <c r="I12" s="1233" t="s">
        <v>17</v>
      </c>
      <c r="J12" s="1303" t="s">
        <v>18</v>
      </c>
      <c r="K12" s="1227" t="s">
        <v>19</v>
      </c>
      <c r="L12" s="1229" t="s">
        <v>20</v>
      </c>
      <c r="M12" s="1142" t="s">
        <v>21</v>
      </c>
      <c r="N12" s="1144" t="s">
        <v>22</v>
      </c>
      <c r="O12" s="1301"/>
      <c r="P12" s="1146" t="s">
        <v>23</v>
      </c>
      <c r="Q12" s="1160"/>
      <c r="R12" s="1146" t="s">
        <v>24</v>
      </c>
      <c r="S12" s="1148"/>
      <c r="T12" s="1148"/>
      <c r="U12" s="1148"/>
      <c r="V12" s="1148"/>
      <c r="W12" s="1148"/>
      <c r="X12" s="1148"/>
      <c r="Y12" s="1161" t="s">
        <v>25</v>
      </c>
      <c r="Z12" s="1142" t="s">
        <v>26</v>
      </c>
      <c r="AA12" s="1142" t="s">
        <v>27</v>
      </c>
      <c r="AB12" s="1158" t="s">
        <v>28</v>
      </c>
      <c r="AC12" s="1309"/>
      <c r="AD12" s="1146" t="s">
        <v>23</v>
      </c>
      <c r="AE12" s="1160"/>
      <c r="AF12" s="1146" t="s">
        <v>24</v>
      </c>
      <c r="AG12" s="1148"/>
      <c r="AH12" s="1148"/>
      <c r="AI12" s="1148"/>
      <c r="AJ12" s="1148"/>
      <c r="AK12" s="1148"/>
      <c r="AL12" s="1148"/>
      <c r="AM12" s="1161" t="s">
        <v>25</v>
      </c>
      <c r="AN12" s="1142" t="s">
        <v>26</v>
      </c>
      <c r="AO12" s="1142" t="s">
        <v>27</v>
      </c>
      <c r="AP12" s="1158" t="s">
        <v>28</v>
      </c>
      <c r="AQ12" s="1301"/>
      <c r="AR12" s="1146" t="s">
        <v>23</v>
      </c>
      <c r="AS12" s="1160"/>
      <c r="AT12" s="1146" t="s">
        <v>24</v>
      </c>
      <c r="AU12" s="1148"/>
      <c r="AV12" s="1148"/>
      <c r="AW12" s="1148"/>
      <c r="AX12" s="1148"/>
      <c r="AY12" s="1148"/>
      <c r="AZ12" s="1148"/>
      <c r="BA12" s="1161" t="s">
        <v>25</v>
      </c>
      <c r="BB12" s="1142" t="s">
        <v>26</v>
      </c>
      <c r="BC12" s="1142" t="s">
        <v>27</v>
      </c>
      <c r="BD12" s="1158" t="s">
        <v>28</v>
      </c>
    </row>
    <row r="13" spans="1:190" ht="105" thickBot="1">
      <c r="B13" s="1155"/>
      <c r="C13" s="1143"/>
      <c r="D13" s="1157"/>
      <c r="E13" s="1141"/>
      <c r="F13" s="1141"/>
      <c r="G13" s="1143"/>
      <c r="H13" s="1232"/>
      <c r="I13" s="1234"/>
      <c r="J13" s="1304"/>
      <c r="K13" s="1228"/>
      <c r="L13" s="1230"/>
      <c r="M13" s="1143"/>
      <c r="N13" s="1145"/>
      <c r="O13" s="1302"/>
      <c r="P13" s="763" t="s">
        <v>29</v>
      </c>
      <c r="Q13" s="374" t="s">
        <v>30</v>
      </c>
      <c r="R13" s="373" t="s">
        <v>31</v>
      </c>
      <c r="S13" s="129" t="s">
        <v>32</v>
      </c>
      <c r="T13" s="129" t="s">
        <v>33</v>
      </c>
      <c r="U13" s="129" t="s">
        <v>34</v>
      </c>
      <c r="V13" s="129" t="s">
        <v>35</v>
      </c>
      <c r="W13" s="129" t="s">
        <v>36</v>
      </c>
      <c r="X13" s="129" t="s">
        <v>37</v>
      </c>
      <c r="Y13" s="1162"/>
      <c r="Z13" s="1143"/>
      <c r="AA13" s="1143"/>
      <c r="AB13" s="1159"/>
      <c r="AC13" s="1228"/>
      <c r="AD13" s="373" t="s">
        <v>29</v>
      </c>
      <c r="AE13" s="374" t="s">
        <v>30</v>
      </c>
      <c r="AF13" s="373" t="s">
        <v>31</v>
      </c>
      <c r="AG13" s="129" t="s">
        <v>32</v>
      </c>
      <c r="AH13" s="129" t="s">
        <v>33</v>
      </c>
      <c r="AI13" s="129" t="s">
        <v>34</v>
      </c>
      <c r="AJ13" s="129" t="s">
        <v>35</v>
      </c>
      <c r="AK13" s="129" t="s">
        <v>36</v>
      </c>
      <c r="AL13" s="129" t="s">
        <v>37</v>
      </c>
      <c r="AM13" s="1162"/>
      <c r="AN13" s="1143"/>
      <c r="AO13" s="1143"/>
      <c r="AP13" s="1159"/>
      <c r="AQ13" s="1302"/>
      <c r="AR13" s="373" t="s">
        <v>29</v>
      </c>
      <c r="AS13" s="374" t="s">
        <v>30</v>
      </c>
      <c r="AT13" s="373" t="s">
        <v>31</v>
      </c>
      <c r="AU13" s="129" t="s">
        <v>32</v>
      </c>
      <c r="AV13" s="129" t="s">
        <v>33</v>
      </c>
      <c r="AW13" s="129" t="s">
        <v>34</v>
      </c>
      <c r="AX13" s="129" t="s">
        <v>35</v>
      </c>
      <c r="AY13" s="129" t="s">
        <v>36</v>
      </c>
      <c r="AZ13" s="129" t="s">
        <v>37</v>
      </c>
      <c r="BA13" s="1162"/>
      <c r="BB13" s="1143"/>
      <c r="BC13" s="1143"/>
      <c r="BD13" s="1159"/>
    </row>
    <row r="14" spans="1:190" s="254" customFormat="1" ht="99.75">
      <c r="A14" s="760"/>
      <c r="B14" s="788" t="s">
        <v>38</v>
      </c>
      <c r="C14" s="789">
        <v>24</v>
      </c>
      <c r="D14" s="267" t="s">
        <v>122</v>
      </c>
      <c r="E14" s="267">
        <v>2408</v>
      </c>
      <c r="F14" s="267" t="s">
        <v>769</v>
      </c>
      <c r="G14" s="264" t="s">
        <v>770</v>
      </c>
      <c r="H14" s="267" t="s">
        <v>771</v>
      </c>
      <c r="I14" s="790">
        <v>24090030</v>
      </c>
      <c r="J14" s="266" t="s">
        <v>772</v>
      </c>
      <c r="K14" s="748" t="s">
        <v>773</v>
      </c>
      <c r="L14" s="264" t="s">
        <v>774</v>
      </c>
      <c r="M14" s="791" t="s">
        <v>86</v>
      </c>
      <c r="N14" s="264">
        <v>0.28999999999999998</v>
      </c>
      <c r="O14" s="792">
        <v>23253763701</v>
      </c>
      <c r="P14" s="792"/>
      <c r="Q14" s="793"/>
      <c r="R14" s="793"/>
      <c r="S14" s="793"/>
      <c r="T14" s="793"/>
      <c r="U14" s="793"/>
      <c r="V14" s="793"/>
      <c r="W14" s="793"/>
      <c r="X14" s="793"/>
      <c r="Y14" s="793"/>
      <c r="Z14" s="793"/>
      <c r="AA14" s="793"/>
      <c r="AB14" s="793"/>
      <c r="AC14" s="792">
        <v>23253763701</v>
      </c>
      <c r="AD14" s="792"/>
      <c r="AE14" s="793"/>
      <c r="AF14" s="793"/>
      <c r="AG14" s="793"/>
      <c r="AH14" s="793"/>
      <c r="AI14" s="793"/>
      <c r="AJ14" s="793"/>
      <c r="AK14" s="793"/>
      <c r="AL14" s="793"/>
      <c r="AM14" s="793"/>
      <c r="AN14" s="793"/>
      <c r="AO14" s="793"/>
      <c r="AP14" s="793"/>
      <c r="AQ14" s="794">
        <v>23253763701</v>
      </c>
      <c r="AR14" s="784"/>
      <c r="AS14" s="754"/>
      <c r="AT14" s="766"/>
      <c r="AU14" s="767"/>
      <c r="AV14" s="767"/>
      <c r="AW14" s="767"/>
      <c r="AX14" s="767"/>
      <c r="AY14" s="767"/>
      <c r="AZ14" s="767"/>
      <c r="BA14" s="768"/>
      <c r="BB14" s="769"/>
      <c r="BC14" s="769"/>
      <c r="BD14" s="770"/>
      <c r="BE14" s="760"/>
      <c r="BF14" s="760"/>
      <c r="BG14" s="760"/>
      <c r="BH14" s="760"/>
      <c r="BI14" s="760"/>
      <c r="BJ14" s="760"/>
      <c r="BK14" s="760"/>
      <c r="BL14" s="760"/>
      <c r="BM14" s="760"/>
      <c r="BN14" s="760"/>
      <c r="BO14" s="760"/>
      <c r="BP14" s="760"/>
      <c r="BQ14" s="760"/>
      <c r="BR14" s="760"/>
      <c r="BS14" s="760"/>
      <c r="BT14" s="760"/>
      <c r="BU14" s="760"/>
      <c r="BV14" s="760"/>
      <c r="BW14" s="760"/>
      <c r="BX14" s="760"/>
      <c r="BY14" s="760"/>
      <c r="BZ14" s="760"/>
      <c r="CA14" s="760"/>
      <c r="CB14" s="760"/>
      <c r="CC14" s="760"/>
      <c r="CD14" s="760"/>
      <c r="CE14" s="760"/>
      <c r="CF14" s="760"/>
      <c r="CG14" s="760"/>
      <c r="CH14" s="760"/>
      <c r="CI14" s="760"/>
      <c r="CJ14" s="760"/>
      <c r="CK14" s="760"/>
      <c r="CL14" s="760"/>
      <c r="CM14" s="760"/>
      <c r="CN14" s="760"/>
      <c r="CO14" s="760"/>
      <c r="CP14" s="760"/>
      <c r="CQ14" s="760"/>
      <c r="CR14" s="760"/>
      <c r="CS14" s="760"/>
      <c r="CT14" s="760"/>
      <c r="CU14" s="760"/>
      <c r="CV14" s="760"/>
      <c r="CW14" s="760"/>
      <c r="CX14" s="760"/>
      <c r="CY14" s="760"/>
      <c r="CZ14" s="760"/>
      <c r="DA14" s="760"/>
      <c r="DB14" s="760"/>
      <c r="DC14" s="760"/>
      <c r="DD14" s="760"/>
      <c r="DE14" s="760"/>
      <c r="DF14" s="760"/>
      <c r="DG14" s="760"/>
      <c r="DH14" s="760"/>
      <c r="DI14" s="760"/>
      <c r="DJ14" s="760"/>
      <c r="DK14" s="760"/>
      <c r="DL14" s="760"/>
      <c r="DM14" s="760"/>
      <c r="DN14" s="760"/>
      <c r="DO14" s="760"/>
      <c r="DP14" s="760"/>
      <c r="DQ14" s="760"/>
      <c r="DR14" s="760"/>
      <c r="DS14" s="760"/>
      <c r="DT14" s="760"/>
      <c r="DU14" s="760"/>
      <c r="DV14" s="760"/>
      <c r="DW14" s="760"/>
      <c r="DX14" s="760"/>
      <c r="DY14" s="760"/>
      <c r="DZ14" s="760"/>
      <c r="EA14" s="760"/>
      <c r="EB14" s="760"/>
      <c r="EC14" s="760"/>
      <c r="ED14" s="760"/>
      <c r="EE14" s="760"/>
      <c r="EF14" s="760"/>
      <c r="EG14" s="760"/>
      <c r="EH14" s="760"/>
      <c r="EI14" s="760"/>
      <c r="EJ14" s="760"/>
      <c r="EK14" s="760"/>
      <c r="EL14" s="760"/>
      <c r="EM14" s="760"/>
      <c r="EN14" s="760"/>
      <c r="EO14" s="760"/>
      <c r="EP14" s="760"/>
      <c r="EQ14" s="760"/>
      <c r="ER14" s="760"/>
      <c r="ES14" s="760"/>
      <c r="ET14" s="760"/>
      <c r="EU14" s="760"/>
      <c r="EV14" s="760"/>
      <c r="EW14" s="760"/>
      <c r="EX14" s="760"/>
      <c r="EY14" s="760"/>
      <c r="EZ14" s="760"/>
      <c r="FA14" s="760"/>
      <c r="FB14" s="760"/>
      <c r="FC14" s="760"/>
      <c r="FD14" s="760"/>
      <c r="FE14" s="760"/>
      <c r="FF14" s="760"/>
      <c r="FG14" s="760"/>
      <c r="FH14" s="760"/>
      <c r="FI14" s="760"/>
      <c r="FJ14" s="760"/>
      <c r="FK14" s="760"/>
      <c r="FL14" s="760"/>
      <c r="FM14" s="760"/>
      <c r="FN14" s="760"/>
      <c r="FO14" s="760"/>
      <c r="FP14" s="760"/>
      <c r="FQ14" s="760"/>
      <c r="FR14" s="760"/>
      <c r="FS14" s="760"/>
      <c r="FT14" s="760"/>
      <c r="FU14" s="760"/>
      <c r="FV14" s="760"/>
      <c r="FW14" s="760"/>
      <c r="FX14" s="760"/>
      <c r="FY14" s="760"/>
      <c r="FZ14" s="760"/>
      <c r="GA14" s="760"/>
      <c r="GB14" s="760"/>
      <c r="GC14" s="760"/>
      <c r="GD14" s="760"/>
      <c r="GE14" s="760"/>
      <c r="GF14" s="760"/>
      <c r="GG14" s="760"/>
      <c r="GH14" s="760"/>
    </row>
    <row r="15" spans="1:190" s="254" customFormat="1" ht="57">
      <c r="A15" s="760"/>
      <c r="B15" s="771" t="s">
        <v>38</v>
      </c>
      <c r="C15" s="764">
        <v>24</v>
      </c>
      <c r="D15" s="286" t="s">
        <v>122</v>
      </c>
      <c r="E15" s="286">
        <v>2409</v>
      </c>
      <c r="F15" s="286" t="s">
        <v>775</v>
      </c>
      <c r="G15" s="1306">
        <v>2024730010037</v>
      </c>
      <c r="H15" s="1306" t="s">
        <v>776</v>
      </c>
      <c r="I15" s="772">
        <v>240900301</v>
      </c>
      <c r="J15" s="283" t="s">
        <v>777</v>
      </c>
      <c r="K15" s="495" t="s">
        <v>778</v>
      </c>
      <c r="L15" s="283" t="s">
        <v>779</v>
      </c>
      <c r="M15" s="765" t="s">
        <v>780</v>
      </c>
      <c r="N15" s="279">
        <v>100</v>
      </c>
      <c r="O15" s="756">
        <v>150000000</v>
      </c>
      <c r="P15" s="756"/>
      <c r="Q15" s="756"/>
      <c r="R15" s="756"/>
      <c r="S15" s="756"/>
      <c r="T15" s="756"/>
      <c r="U15" s="756"/>
      <c r="V15" s="756"/>
      <c r="W15" s="756"/>
      <c r="X15" s="756"/>
      <c r="Y15" s="756"/>
      <c r="Z15" s="756"/>
      <c r="AA15" s="756"/>
      <c r="AB15" s="756"/>
      <c r="AC15" s="756">
        <v>0</v>
      </c>
      <c r="AD15" s="756"/>
      <c r="AE15" s="757"/>
      <c r="AF15" s="757"/>
      <c r="AG15" s="757"/>
      <c r="AH15" s="757"/>
      <c r="AI15" s="757"/>
      <c r="AJ15" s="757"/>
      <c r="AK15" s="757"/>
      <c r="AL15" s="757"/>
      <c r="AM15" s="757"/>
      <c r="AN15" s="757"/>
      <c r="AO15" s="757"/>
      <c r="AP15" s="757"/>
      <c r="AQ15" s="795">
        <v>0</v>
      </c>
      <c r="AR15" s="785"/>
      <c r="AS15" s="757"/>
      <c r="AT15" s="280"/>
      <c r="AU15" s="280"/>
      <c r="AV15" s="280"/>
      <c r="AW15" s="280"/>
      <c r="AX15" s="280"/>
      <c r="AY15" s="280"/>
      <c r="AZ15" s="280"/>
      <c r="BA15" s="280"/>
      <c r="BB15" s="280"/>
      <c r="BC15" s="280"/>
      <c r="BD15" s="280"/>
      <c r="BE15" s="760"/>
      <c r="BF15" s="760"/>
      <c r="BG15" s="760"/>
      <c r="BH15" s="760"/>
      <c r="BI15" s="760"/>
      <c r="BJ15" s="760"/>
      <c r="BK15" s="760"/>
      <c r="BL15" s="760"/>
      <c r="BM15" s="760"/>
      <c r="BN15" s="760"/>
      <c r="BO15" s="760"/>
      <c r="BP15" s="760"/>
      <c r="BQ15" s="760"/>
      <c r="BR15" s="760"/>
      <c r="BS15" s="760"/>
      <c r="BT15" s="760"/>
      <c r="BU15" s="760"/>
      <c r="BV15" s="760"/>
      <c r="BW15" s="760"/>
      <c r="BX15" s="760"/>
      <c r="BY15" s="760"/>
      <c r="BZ15" s="760"/>
      <c r="CA15" s="760"/>
      <c r="CB15" s="760"/>
      <c r="CC15" s="760"/>
      <c r="CD15" s="760"/>
      <c r="CE15" s="760"/>
      <c r="CF15" s="760"/>
      <c r="CG15" s="760"/>
      <c r="CH15" s="760"/>
      <c r="CI15" s="760"/>
      <c r="CJ15" s="760"/>
      <c r="CK15" s="760"/>
      <c r="CL15" s="760"/>
      <c r="CM15" s="760"/>
      <c r="CN15" s="760"/>
      <c r="CO15" s="760"/>
      <c r="CP15" s="760"/>
      <c r="CQ15" s="760"/>
      <c r="CR15" s="760"/>
      <c r="CS15" s="760"/>
      <c r="CT15" s="760"/>
      <c r="CU15" s="760"/>
      <c r="CV15" s="760"/>
      <c r="CW15" s="760"/>
      <c r="CX15" s="760"/>
      <c r="CY15" s="760"/>
      <c r="CZ15" s="760"/>
      <c r="DA15" s="760"/>
      <c r="DB15" s="760"/>
      <c r="DC15" s="760"/>
      <c r="DD15" s="760"/>
      <c r="DE15" s="760"/>
      <c r="DF15" s="760"/>
      <c r="DG15" s="760"/>
      <c r="DH15" s="760"/>
      <c r="DI15" s="760"/>
      <c r="DJ15" s="760"/>
      <c r="DK15" s="760"/>
      <c r="DL15" s="760"/>
      <c r="DM15" s="760"/>
      <c r="DN15" s="760"/>
      <c r="DO15" s="760"/>
      <c r="DP15" s="760"/>
      <c r="DQ15" s="760"/>
      <c r="DR15" s="760"/>
      <c r="DS15" s="760"/>
      <c r="DT15" s="760"/>
      <c r="DU15" s="760"/>
      <c r="DV15" s="760"/>
      <c r="DW15" s="760"/>
      <c r="DX15" s="760"/>
      <c r="DY15" s="760"/>
      <c r="DZ15" s="760"/>
      <c r="EA15" s="760"/>
      <c r="EB15" s="760"/>
      <c r="EC15" s="760"/>
      <c r="ED15" s="760"/>
      <c r="EE15" s="760"/>
      <c r="EF15" s="760"/>
      <c r="EG15" s="760"/>
      <c r="EH15" s="760"/>
      <c r="EI15" s="760"/>
      <c r="EJ15" s="760"/>
      <c r="EK15" s="760"/>
      <c r="EL15" s="760"/>
      <c r="EM15" s="760"/>
      <c r="EN15" s="760"/>
      <c r="EO15" s="760"/>
      <c r="EP15" s="760"/>
      <c r="EQ15" s="760"/>
      <c r="ER15" s="760"/>
      <c r="ES15" s="760"/>
      <c r="ET15" s="760"/>
      <c r="EU15" s="760"/>
      <c r="EV15" s="760"/>
      <c r="EW15" s="760"/>
      <c r="EX15" s="760"/>
      <c r="EY15" s="760"/>
      <c r="EZ15" s="760"/>
      <c r="FA15" s="760"/>
      <c r="FB15" s="760"/>
      <c r="FC15" s="760"/>
      <c r="FD15" s="760"/>
      <c r="FE15" s="760"/>
      <c r="FF15" s="760"/>
      <c r="FG15" s="760"/>
      <c r="FH15" s="760"/>
      <c r="FI15" s="760"/>
      <c r="FJ15" s="760"/>
      <c r="FK15" s="760"/>
      <c r="FL15" s="760"/>
      <c r="FM15" s="760"/>
      <c r="FN15" s="760"/>
      <c r="FO15" s="760"/>
      <c r="FP15" s="760"/>
      <c r="FQ15" s="760"/>
      <c r="FR15" s="760"/>
      <c r="FS15" s="760"/>
      <c r="FT15" s="760"/>
      <c r="FU15" s="760"/>
      <c r="FV15" s="760"/>
      <c r="FW15" s="760"/>
      <c r="FX15" s="760"/>
      <c r="FY15" s="760"/>
      <c r="FZ15" s="760"/>
      <c r="GA15" s="760"/>
      <c r="GB15" s="760"/>
      <c r="GC15" s="760"/>
      <c r="GD15" s="760"/>
      <c r="GE15" s="760"/>
      <c r="GF15" s="760"/>
      <c r="GG15" s="760"/>
      <c r="GH15" s="760"/>
    </row>
    <row r="16" spans="1:190" s="254" customFormat="1" ht="42.75">
      <c r="A16" s="760"/>
      <c r="B16" s="771" t="s">
        <v>38</v>
      </c>
      <c r="C16" s="764">
        <v>24</v>
      </c>
      <c r="D16" s="286" t="s">
        <v>122</v>
      </c>
      <c r="E16" s="286">
        <v>2409</v>
      </c>
      <c r="F16" s="286" t="s">
        <v>775</v>
      </c>
      <c r="G16" s="1306"/>
      <c r="H16" s="1306"/>
      <c r="I16" s="772">
        <v>240901302</v>
      </c>
      <c r="J16" s="283" t="s">
        <v>781</v>
      </c>
      <c r="K16" s="773" t="s">
        <v>782</v>
      </c>
      <c r="L16" s="774" t="s">
        <v>783</v>
      </c>
      <c r="M16" s="775" t="s">
        <v>784</v>
      </c>
      <c r="N16" s="279">
        <v>0</v>
      </c>
      <c r="O16" s="756">
        <v>300000000</v>
      </c>
      <c r="P16" s="280"/>
      <c r="Q16" s="756"/>
      <c r="R16" s="756"/>
      <c r="S16" s="756"/>
      <c r="T16" s="756"/>
      <c r="U16" s="756"/>
      <c r="V16" s="756"/>
      <c r="W16" s="756"/>
      <c r="X16" s="756"/>
      <c r="Y16" s="756"/>
      <c r="Z16" s="756"/>
      <c r="AA16" s="756"/>
      <c r="AB16" s="756"/>
      <c r="AC16" s="280">
        <v>0</v>
      </c>
      <c r="AD16" s="756"/>
      <c r="AE16" s="757"/>
      <c r="AF16" s="757"/>
      <c r="AG16" s="757"/>
      <c r="AH16" s="757"/>
      <c r="AI16" s="757"/>
      <c r="AJ16" s="757"/>
      <c r="AK16" s="757"/>
      <c r="AL16" s="757"/>
      <c r="AM16" s="757"/>
      <c r="AN16" s="757"/>
      <c r="AO16" s="757"/>
      <c r="AP16" s="757"/>
      <c r="AQ16" s="795">
        <v>0</v>
      </c>
      <c r="AR16" s="785"/>
      <c r="AS16" s="757"/>
      <c r="AT16" s="280"/>
      <c r="AU16" s="280"/>
      <c r="AV16" s="280"/>
      <c r="AW16" s="280"/>
      <c r="AX16" s="280"/>
      <c r="AY16" s="280"/>
      <c r="AZ16" s="280"/>
      <c r="BA16" s="280"/>
      <c r="BB16" s="280"/>
      <c r="BC16" s="280"/>
      <c r="BD16" s="280"/>
      <c r="BE16" s="760"/>
      <c r="BF16" s="760"/>
      <c r="BG16" s="760"/>
      <c r="BH16" s="760"/>
      <c r="BI16" s="760"/>
      <c r="BJ16" s="760"/>
      <c r="BK16" s="760"/>
      <c r="BL16" s="760"/>
      <c r="BM16" s="760"/>
      <c r="BN16" s="760"/>
      <c r="BO16" s="760"/>
      <c r="BP16" s="760"/>
      <c r="BQ16" s="760"/>
      <c r="BR16" s="760"/>
      <c r="BS16" s="760"/>
      <c r="BT16" s="760"/>
      <c r="BU16" s="760"/>
      <c r="BV16" s="760"/>
      <c r="BW16" s="760"/>
      <c r="BX16" s="760"/>
      <c r="BY16" s="760"/>
      <c r="BZ16" s="760"/>
      <c r="CA16" s="760"/>
      <c r="CB16" s="760"/>
      <c r="CC16" s="760"/>
      <c r="CD16" s="760"/>
      <c r="CE16" s="760"/>
      <c r="CF16" s="760"/>
      <c r="CG16" s="760"/>
      <c r="CH16" s="760"/>
      <c r="CI16" s="760"/>
      <c r="CJ16" s="760"/>
      <c r="CK16" s="760"/>
      <c r="CL16" s="760"/>
      <c r="CM16" s="760"/>
      <c r="CN16" s="760"/>
      <c r="CO16" s="760"/>
      <c r="CP16" s="760"/>
      <c r="CQ16" s="760"/>
      <c r="CR16" s="760"/>
      <c r="CS16" s="760"/>
      <c r="CT16" s="760"/>
      <c r="CU16" s="760"/>
      <c r="CV16" s="760"/>
      <c r="CW16" s="760"/>
      <c r="CX16" s="760"/>
      <c r="CY16" s="760"/>
      <c r="CZ16" s="760"/>
      <c r="DA16" s="760"/>
      <c r="DB16" s="760"/>
      <c r="DC16" s="760"/>
      <c r="DD16" s="760"/>
      <c r="DE16" s="760"/>
      <c r="DF16" s="760"/>
      <c r="DG16" s="760"/>
      <c r="DH16" s="760"/>
      <c r="DI16" s="760"/>
      <c r="DJ16" s="760"/>
      <c r="DK16" s="760"/>
      <c r="DL16" s="760"/>
      <c r="DM16" s="760"/>
      <c r="DN16" s="760"/>
      <c r="DO16" s="760"/>
      <c r="DP16" s="760"/>
      <c r="DQ16" s="760"/>
      <c r="DR16" s="760"/>
      <c r="DS16" s="760"/>
      <c r="DT16" s="760"/>
      <c r="DU16" s="760"/>
      <c r="DV16" s="760"/>
      <c r="DW16" s="760"/>
      <c r="DX16" s="760"/>
      <c r="DY16" s="760"/>
      <c r="DZ16" s="760"/>
      <c r="EA16" s="760"/>
      <c r="EB16" s="760"/>
      <c r="EC16" s="760"/>
      <c r="ED16" s="760"/>
      <c r="EE16" s="760"/>
      <c r="EF16" s="760"/>
      <c r="EG16" s="760"/>
      <c r="EH16" s="760"/>
      <c r="EI16" s="760"/>
      <c r="EJ16" s="760"/>
      <c r="EK16" s="760"/>
      <c r="EL16" s="760"/>
      <c r="EM16" s="760"/>
      <c r="EN16" s="760"/>
      <c r="EO16" s="760"/>
      <c r="EP16" s="760"/>
      <c r="EQ16" s="760"/>
      <c r="ER16" s="760"/>
      <c r="ES16" s="760"/>
      <c r="ET16" s="760"/>
      <c r="EU16" s="760"/>
      <c r="EV16" s="760"/>
      <c r="EW16" s="760"/>
      <c r="EX16" s="760"/>
      <c r="EY16" s="760"/>
      <c r="EZ16" s="760"/>
      <c r="FA16" s="760"/>
      <c r="FB16" s="760"/>
      <c r="FC16" s="760"/>
      <c r="FD16" s="760"/>
      <c r="FE16" s="760"/>
      <c r="FF16" s="760"/>
      <c r="FG16" s="760"/>
      <c r="FH16" s="760"/>
      <c r="FI16" s="760"/>
      <c r="FJ16" s="760"/>
      <c r="FK16" s="760"/>
      <c r="FL16" s="760"/>
      <c r="FM16" s="760"/>
      <c r="FN16" s="760"/>
      <c r="FO16" s="760"/>
      <c r="FP16" s="760"/>
      <c r="FQ16" s="760"/>
      <c r="FR16" s="760"/>
      <c r="FS16" s="760"/>
      <c r="FT16" s="760"/>
      <c r="FU16" s="760"/>
      <c r="FV16" s="760"/>
      <c r="FW16" s="760"/>
      <c r="FX16" s="760"/>
      <c r="FY16" s="760"/>
      <c r="FZ16" s="760"/>
      <c r="GA16" s="760"/>
      <c r="GB16" s="760"/>
      <c r="GC16" s="760"/>
      <c r="GD16" s="760"/>
      <c r="GE16" s="760"/>
      <c r="GF16" s="760"/>
      <c r="GG16" s="760"/>
      <c r="GH16" s="760"/>
    </row>
    <row r="17" spans="1:190" s="254" customFormat="1" ht="28.5">
      <c r="A17" s="760"/>
      <c r="B17" s="771" t="s">
        <v>38</v>
      </c>
      <c r="C17" s="764">
        <v>24</v>
      </c>
      <c r="D17" s="286" t="s">
        <v>122</v>
      </c>
      <c r="E17" s="286">
        <v>2409</v>
      </c>
      <c r="F17" s="286" t="s">
        <v>775</v>
      </c>
      <c r="G17" s="1306"/>
      <c r="H17" s="1306"/>
      <c r="I17" s="775">
        <v>240901303</v>
      </c>
      <c r="J17" s="283" t="s">
        <v>785</v>
      </c>
      <c r="K17" s="776" t="s">
        <v>786</v>
      </c>
      <c r="L17" s="774" t="s">
        <v>787</v>
      </c>
      <c r="M17" s="772" t="s">
        <v>788</v>
      </c>
      <c r="N17" s="279">
        <v>0</v>
      </c>
      <c r="O17" s="756">
        <v>114742189</v>
      </c>
      <c r="P17" s="756"/>
      <c r="Q17" s="756"/>
      <c r="R17" s="756"/>
      <c r="S17" s="756"/>
      <c r="T17" s="756"/>
      <c r="U17" s="756"/>
      <c r="V17" s="756"/>
      <c r="W17" s="756"/>
      <c r="X17" s="756"/>
      <c r="Y17" s="756"/>
      <c r="Z17" s="756"/>
      <c r="AA17" s="756"/>
      <c r="AB17" s="756"/>
      <c r="AC17" s="756">
        <v>0</v>
      </c>
      <c r="AD17" s="756"/>
      <c r="AE17" s="757"/>
      <c r="AF17" s="757"/>
      <c r="AG17" s="757"/>
      <c r="AH17" s="757"/>
      <c r="AI17" s="757"/>
      <c r="AJ17" s="757"/>
      <c r="AK17" s="757"/>
      <c r="AL17" s="757"/>
      <c r="AM17" s="757"/>
      <c r="AN17" s="757"/>
      <c r="AO17" s="757"/>
      <c r="AP17" s="757"/>
      <c r="AQ17" s="795">
        <v>0</v>
      </c>
      <c r="AR17" s="785"/>
      <c r="AS17" s="757"/>
      <c r="AT17" s="280"/>
      <c r="AU17" s="280"/>
      <c r="AV17" s="280"/>
      <c r="AW17" s="280"/>
      <c r="AX17" s="280"/>
      <c r="AY17" s="280"/>
      <c r="AZ17" s="280"/>
      <c r="BA17" s="280"/>
      <c r="BB17" s="280"/>
      <c r="BC17" s="280"/>
      <c r="BD17" s="28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c r="CB17" s="760"/>
      <c r="CC17" s="760"/>
      <c r="CD17" s="760"/>
      <c r="CE17" s="760"/>
      <c r="CF17" s="760"/>
      <c r="CG17" s="760"/>
      <c r="CH17" s="760"/>
      <c r="CI17" s="760"/>
      <c r="CJ17" s="760"/>
      <c r="CK17" s="760"/>
      <c r="CL17" s="760"/>
      <c r="CM17" s="760"/>
      <c r="CN17" s="760"/>
      <c r="CO17" s="760"/>
      <c r="CP17" s="760"/>
      <c r="CQ17" s="760"/>
      <c r="CR17" s="760"/>
      <c r="CS17" s="760"/>
      <c r="CT17" s="760"/>
      <c r="CU17" s="760"/>
      <c r="CV17" s="760"/>
      <c r="CW17" s="760"/>
      <c r="CX17" s="760"/>
      <c r="CY17" s="760"/>
      <c r="CZ17" s="760"/>
      <c r="DA17" s="760"/>
      <c r="DB17" s="760"/>
      <c r="DC17" s="760"/>
      <c r="DD17" s="760"/>
      <c r="DE17" s="760"/>
      <c r="DF17" s="760"/>
      <c r="DG17" s="760"/>
      <c r="DH17" s="760"/>
      <c r="DI17" s="760"/>
      <c r="DJ17" s="760"/>
      <c r="DK17" s="760"/>
      <c r="DL17" s="760"/>
      <c r="DM17" s="760"/>
      <c r="DN17" s="760"/>
      <c r="DO17" s="760"/>
      <c r="DP17" s="760"/>
      <c r="DQ17" s="760"/>
      <c r="DR17" s="760"/>
      <c r="DS17" s="760"/>
      <c r="DT17" s="760"/>
      <c r="DU17" s="760"/>
      <c r="DV17" s="760"/>
      <c r="DW17" s="760"/>
      <c r="DX17" s="760"/>
      <c r="DY17" s="760"/>
      <c r="DZ17" s="760"/>
      <c r="EA17" s="760"/>
      <c r="EB17" s="760"/>
      <c r="EC17" s="760"/>
      <c r="ED17" s="760"/>
      <c r="EE17" s="760"/>
      <c r="EF17" s="760"/>
      <c r="EG17" s="760"/>
      <c r="EH17" s="760"/>
      <c r="EI17" s="760"/>
      <c r="EJ17" s="760"/>
      <c r="EK17" s="760"/>
      <c r="EL17" s="760"/>
      <c r="EM17" s="760"/>
      <c r="EN17" s="760"/>
      <c r="EO17" s="760"/>
      <c r="EP17" s="760"/>
      <c r="EQ17" s="760"/>
      <c r="ER17" s="760"/>
      <c r="ES17" s="760"/>
      <c r="ET17" s="760"/>
      <c r="EU17" s="760"/>
      <c r="EV17" s="760"/>
      <c r="EW17" s="760"/>
      <c r="EX17" s="760"/>
      <c r="EY17" s="760"/>
      <c r="EZ17" s="760"/>
      <c r="FA17" s="760"/>
      <c r="FB17" s="760"/>
      <c r="FC17" s="760"/>
      <c r="FD17" s="760"/>
      <c r="FE17" s="760"/>
      <c r="FF17" s="760"/>
      <c r="FG17" s="760"/>
      <c r="FH17" s="760"/>
      <c r="FI17" s="760"/>
      <c r="FJ17" s="760"/>
      <c r="FK17" s="760"/>
      <c r="FL17" s="760"/>
      <c r="FM17" s="760"/>
      <c r="FN17" s="760"/>
      <c r="FO17" s="760"/>
      <c r="FP17" s="760"/>
      <c r="FQ17" s="760"/>
      <c r="FR17" s="760"/>
      <c r="FS17" s="760"/>
      <c r="FT17" s="760"/>
      <c r="FU17" s="760"/>
      <c r="FV17" s="760"/>
      <c r="FW17" s="760"/>
      <c r="FX17" s="760"/>
      <c r="FY17" s="760"/>
      <c r="FZ17" s="760"/>
      <c r="GA17" s="760"/>
      <c r="GB17" s="760"/>
      <c r="GC17" s="760"/>
      <c r="GD17" s="760"/>
      <c r="GE17" s="760"/>
      <c r="GF17" s="760"/>
      <c r="GG17" s="760"/>
      <c r="GH17" s="760"/>
    </row>
    <row r="18" spans="1:190" s="254" customFormat="1" ht="57">
      <c r="A18" s="760"/>
      <c r="B18" s="771" t="s">
        <v>38</v>
      </c>
      <c r="C18" s="764">
        <v>24</v>
      </c>
      <c r="D18" s="286" t="s">
        <v>122</v>
      </c>
      <c r="E18" s="286">
        <v>2409</v>
      </c>
      <c r="F18" s="286" t="s">
        <v>775</v>
      </c>
      <c r="G18" s="1306"/>
      <c r="H18" s="1306"/>
      <c r="I18" s="775">
        <v>240903905</v>
      </c>
      <c r="J18" s="283" t="s">
        <v>789</v>
      </c>
      <c r="K18" s="773" t="s">
        <v>790</v>
      </c>
      <c r="L18" s="774" t="s">
        <v>791</v>
      </c>
      <c r="M18" s="775" t="s">
        <v>792</v>
      </c>
      <c r="N18" s="279">
        <v>10</v>
      </c>
      <c r="O18" s="755">
        <v>709637</v>
      </c>
      <c r="P18" s="755"/>
      <c r="Q18" s="756"/>
      <c r="R18" s="756"/>
      <c r="S18" s="756"/>
      <c r="T18" s="756"/>
      <c r="U18" s="756"/>
      <c r="V18" s="756"/>
      <c r="W18" s="756"/>
      <c r="X18" s="756"/>
      <c r="Y18" s="756"/>
      <c r="Z18" s="756"/>
      <c r="AA18" s="756"/>
      <c r="AB18" s="756"/>
      <c r="AC18" s="755">
        <v>0</v>
      </c>
      <c r="AD18" s="755"/>
      <c r="AE18" s="757"/>
      <c r="AF18" s="757"/>
      <c r="AG18" s="757"/>
      <c r="AH18" s="757"/>
      <c r="AI18" s="757"/>
      <c r="AJ18" s="757"/>
      <c r="AK18" s="757"/>
      <c r="AL18" s="757"/>
      <c r="AM18" s="757"/>
      <c r="AN18" s="757"/>
      <c r="AO18" s="757"/>
      <c r="AP18" s="757"/>
      <c r="AQ18" s="795">
        <v>0</v>
      </c>
      <c r="AR18" s="785"/>
      <c r="AS18" s="757"/>
      <c r="AT18" s="280"/>
      <c r="AU18" s="280"/>
      <c r="AV18" s="280"/>
      <c r="AW18" s="280"/>
      <c r="AX18" s="280"/>
      <c r="AY18" s="280"/>
      <c r="AZ18" s="280"/>
      <c r="BA18" s="280"/>
      <c r="BB18" s="280"/>
      <c r="BC18" s="280"/>
      <c r="BD18" s="280"/>
      <c r="BE18" s="760"/>
      <c r="BF18" s="760"/>
      <c r="BG18" s="760"/>
      <c r="BH18" s="760"/>
      <c r="BI18" s="760"/>
      <c r="BJ18" s="760"/>
      <c r="BK18" s="760"/>
      <c r="BL18" s="760"/>
      <c r="BM18" s="760"/>
      <c r="BN18" s="760"/>
      <c r="BO18" s="760"/>
      <c r="BP18" s="760"/>
      <c r="BQ18" s="760"/>
      <c r="BR18" s="760"/>
      <c r="BS18" s="760"/>
      <c r="BT18" s="760"/>
      <c r="BU18" s="760"/>
      <c r="BV18" s="760"/>
      <c r="BW18" s="760"/>
      <c r="BX18" s="760"/>
      <c r="BY18" s="760"/>
      <c r="BZ18" s="760"/>
      <c r="CA18" s="760"/>
      <c r="CB18" s="760"/>
      <c r="CC18" s="760"/>
      <c r="CD18" s="760"/>
      <c r="CE18" s="760"/>
      <c r="CF18" s="760"/>
      <c r="CG18" s="760"/>
      <c r="CH18" s="760"/>
      <c r="CI18" s="760"/>
      <c r="CJ18" s="760"/>
      <c r="CK18" s="760"/>
      <c r="CL18" s="760"/>
      <c r="CM18" s="760"/>
      <c r="CN18" s="760"/>
      <c r="CO18" s="760"/>
      <c r="CP18" s="760"/>
      <c r="CQ18" s="760"/>
      <c r="CR18" s="760"/>
      <c r="CS18" s="760"/>
      <c r="CT18" s="760"/>
      <c r="CU18" s="760"/>
      <c r="CV18" s="760"/>
      <c r="CW18" s="760"/>
      <c r="CX18" s="760"/>
      <c r="CY18" s="760"/>
      <c r="CZ18" s="760"/>
      <c r="DA18" s="760"/>
      <c r="DB18" s="760"/>
      <c r="DC18" s="760"/>
      <c r="DD18" s="760"/>
      <c r="DE18" s="760"/>
      <c r="DF18" s="760"/>
      <c r="DG18" s="760"/>
      <c r="DH18" s="760"/>
      <c r="DI18" s="760"/>
      <c r="DJ18" s="760"/>
      <c r="DK18" s="760"/>
      <c r="DL18" s="760"/>
      <c r="DM18" s="760"/>
      <c r="DN18" s="760"/>
      <c r="DO18" s="760"/>
      <c r="DP18" s="760"/>
      <c r="DQ18" s="760"/>
      <c r="DR18" s="760"/>
      <c r="DS18" s="760"/>
      <c r="DT18" s="760"/>
      <c r="DU18" s="760"/>
      <c r="DV18" s="760"/>
      <c r="DW18" s="760"/>
      <c r="DX18" s="760"/>
      <c r="DY18" s="760"/>
      <c r="DZ18" s="760"/>
      <c r="EA18" s="760"/>
      <c r="EB18" s="760"/>
      <c r="EC18" s="760"/>
      <c r="ED18" s="760"/>
      <c r="EE18" s="760"/>
      <c r="EF18" s="760"/>
      <c r="EG18" s="760"/>
      <c r="EH18" s="760"/>
      <c r="EI18" s="760"/>
      <c r="EJ18" s="760"/>
      <c r="EK18" s="760"/>
      <c r="EL18" s="760"/>
      <c r="EM18" s="760"/>
      <c r="EN18" s="760"/>
      <c r="EO18" s="760"/>
      <c r="EP18" s="760"/>
      <c r="EQ18" s="760"/>
      <c r="ER18" s="760"/>
      <c r="ES18" s="760"/>
      <c r="ET18" s="760"/>
      <c r="EU18" s="760"/>
      <c r="EV18" s="760"/>
      <c r="EW18" s="760"/>
      <c r="EX18" s="760"/>
      <c r="EY18" s="760"/>
      <c r="EZ18" s="760"/>
      <c r="FA18" s="760"/>
      <c r="FB18" s="760"/>
      <c r="FC18" s="760"/>
      <c r="FD18" s="760"/>
      <c r="FE18" s="760"/>
      <c r="FF18" s="760"/>
      <c r="FG18" s="760"/>
      <c r="FH18" s="760"/>
      <c r="FI18" s="760"/>
      <c r="FJ18" s="760"/>
      <c r="FK18" s="760"/>
      <c r="FL18" s="760"/>
      <c r="FM18" s="760"/>
      <c r="FN18" s="760"/>
      <c r="FO18" s="760"/>
      <c r="FP18" s="760"/>
      <c r="FQ18" s="760"/>
      <c r="FR18" s="760"/>
      <c r="FS18" s="760"/>
      <c r="FT18" s="760"/>
      <c r="FU18" s="760"/>
      <c r="FV18" s="760"/>
      <c r="FW18" s="760"/>
      <c r="FX18" s="760"/>
      <c r="FY18" s="760"/>
      <c r="FZ18" s="760"/>
      <c r="GA18" s="760"/>
      <c r="GB18" s="760"/>
      <c r="GC18" s="760"/>
      <c r="GD18" s="760"/>
      <c r="GE18" s="760"/>
      <c r="GF18" s="760"/>
      <c r="GG18" s="760"/>
      <c r="GH18" s="760"/>
    </row>
    <row r="19" spans="1:190" s="254" customFormat="1" ht="57">
      <c r="A19" s="760"/>
      <c r="B19" s="771" t="s">
        <v>38</v>
      </c>
      <c r="C19" s="764">
        <v>24</v>
      </c>
      <c r="D19" s="286" t="s">
        <v>122</v>
      </c>
      <c r="E19" s="286">
        <v>2409</v>
      </c>
      <c r="F19" s="286" t="s">
        <v>775</v>
      </c>
      <c r="G19" s="1306"/>
      <c r="H19" s="1306"/>
      <c r="I19" s="772">
        <v>240903906</v>
      </c>
      <c r="J19" s="283" t="s">
        <v>793</v>
      </c>
      <c r="K19" s="773" t="s">
        <v>794</v>
      </c>
      <c r="L19" s="1307" t="s">
        <v>795</v>
      </c>
      <c r="M19" s="1308" t="s">
        <v>796</v>
      </c>
      <c r="N19" s="279">
        <v>10000</v>
      </c>
      <c r="O19" s="756">
        <v>144563795</v>
      </c>
      <c r="P19" s="758"/>
      <c r="Q19" s="756"/>
      <c r="R19" s="756"/>
      <c r="S19" s="756"/>
      <c r="T19" s="756"/>
      <c r="U19" s="756"/>
      <c r="V19" s="756"/>
      <c r="W19" s="756"/>
      <c r="X19" s="756"/>
      <c r="Y19" s="756"/>
      <c r="Z19" s="756"/>
      <c r="AA19" s="756"/>
      <c r="AB19" s="756"/>
      <c r="AC19" s="756">
        <v>0</v>
      </c>
      <c r="AD19" s="756"/>
      <c r="AE19" s="757"/>
      <c r="AF19" s="757"/>
      <c r="AG19" s="757"/>
      <c r="AH19" s="757"/>
      <c r="AI19" s="757"/>
      <c r="AJ19" s="757"/>
      <c r="AK19" s="757"/>
      <c r="AL19" s="757"/>
      <c r="AM19" s="757"/>
      <c r="AN19" s="757"/>
      <c r="AO19" s="757"/>
      <c r="AP19" s="757"/>
      <c r="AQ19" s="795">
        <v>0</v>
      </c>
      <c r="AR19" s="785"/>
      <c r="AS19" s="757"/>
      <c r="AT19" s="280"/>
      <c r="AU19" s="280"/>
      <c r="AV19" s="280"/>
      <c r="AW19" s="280"/>
      <c r="AX19" s="280"/>
      <c r="AY19" s="280"/>
      <c r="AZ19" s="280"/>
      <c r="BA19" s="280"/>
      <c r="BB19" s="280"/>
      <c r="BC19" s="280"/>
      <c r="BD19" s="280"/>
      <c r="BE19" s="760"/>
      <c r="BF19" s="760"/>
      <c r="BG19" s="760"/>
      <c r="BH19" s="760"/>
      <c r="BI19" s="760"/>
      <c r="BJ19" s="760"/>
      <c r="BK19" s="760"/>
      <c r="BL19" s="760"/>
      <c r="BM19" s="760"/>
      <c r="BN19" s="760"/>
      <c r="BO19" s="760"/>
      <c r="BP19" s="760"/>
      <c r="BQ19" s="760"/>
      <c r="BR19" s="760"/>
      <c r="BS19" s="760"/>
      <c r="BT19" s="760"/>
      <c r="BU19" s="760"/>
      <c r="BV19" s="760"/>
      <c r="BW19" s="760"/>
      <c r="BX19" s="760"/>
      <c r="BY19" s="760"/>
      <c r="BZ19" s="760"/>
      <c r="CA19" s="760"/>
      <c r="CB19" s="760"/>
      <c r="CC19" s="760"/>
      <c r="CD19" s="760"/>
      <c r="CE19" s="760"/>
      <c r="CF19" s="760"/>
      <c r="CG19" s="760"/>
      <c r="CH19" s="760"/>
      <c r="CI19" s="760"/>
      <c r="CJ19" s="760"/>
      <c r="CK19" s="760"/>
      <c r="CL19" s="760"/>
      <c r="CM19" s="760"/>
      <c r="CN19" s="760"/>
      <c r="CO19" s="760"/>
      <c r="CP19" s="760"/>
      <c r="CQ19" s="760"/>
      <c r="CR19" s="760"/>
      <c r="CS19" s="760"/>
      <c r="CT19" s="760"/>
      <c r="CU19" s="760"/>
      <c r="CV19" s="760"/>
      <c r="CW19" s="760"/>
      <c r="CX19" s="760"/>
      <c r="CY19" s="760"/>
      <c r="CZ19" s="760"/>
      <c r="DA19" s="760"/>
      <c r="DB19" s="760"/>
      <c r="DC19" s="760"/>
      <c r="DD19" s="760"/>
      <c r="DE19" s="760"/>
      <c r="DF19" s="760"/>
      <c r="DG19" s="760"/>
      <c r="DH19" s="760"/>
      <c r="DI19" s="760"/>
      <c r="DJ19" s="760"/>
      <c r="DK19" s="760"/>
      <c r="DL19" s="760"/>
      <c r="DM19" s="760"/>
      <c r="DN19" s="760"/>
      <c r="DO19" s="760"/>
      <c r="DP19" s="760"/>
      <c r="DQ19" s="760"/>
      <c r="DR19" s="760"/>
      <c r="DS19" s="760"/>
      <c r="DT19" s="760"/>
      <c r="DU19" s="760"/>
      <c r="DV19" s="760"/>
      <c r="DW19" s="760"/>
      <c r="DX19" s="760"/>
      <c r="DY19" s="760"/>
      <c r="DZ19" s="760"/>
      <c r="EA19" s="760"/>
      <c r="EB19" s="760"/>
      <c r="EC19" s="760"/>
      <c r="ED19" s="760"/>
      <c r="EE19" s="760"/>
      <c r="EF19" s="760"/>
      <c r="EG19" s="760"/>
      <c r="EH19" s="760"/>
      <c r="EI19" s="760"/>
      <c r="EJ19" s="760"/>
      <c r="EK19" s="760"/>
      <c r="EL19" s="760"/>
      <c r="EM19" s="760"/>
      <c r="EN19" s="760"/>
      <c r="EO19" s="760"/>
      <c r="EP19" s="760"/>
      <c r="EQ19" s="760"/>
      <c r="ER19" s="760"/>
      <c r="ES19" s="760"/>
      <c r="ET19" s="760"/>
      <c r="EU19" s="760"/>
      <c r="EV19" s="760"/>
      <c r="EW19" s="760"/>
      <c r="EX19" s="760"/>
      <c r="EY19" s="760"/>
      <c r="EZ19" s="760"/>
      <c r="FA19" s="760"/>
      <c r="FB19" s="760"/>
      <c r="FC19" s="760"/>
      <c r="FD19" s="760"/>
      <c r="FE19" s="760"/>
      <c r="FF19" s="760"/>
      <c r="FG19" s="760"/>
      <c r="FH19" s="760"/>
      <c r="FI19" s="760"/>
      <c r="FJ19" s="760"/>
      <c r="FK19" s="760"/>
      <c r="FL19" s="760"/>
      <c r="FM19" s="760"/>
      <c r="FN19" s="760"/>
      <c r="FO19" s="760"/>
      <c r="FP19" s="760"/>
      <c r="FQ19" s="760"/>
      <c r="FR19" s="760"/>
      <c r="FS19" s="760"/>
      <c r="FT19" s="760"/>
      <c r="FU19" s="760"/>
      <c r="FV19" s="760"/>
      <c r="FW19" s="760"/>
      <c r="FX19" s="760"/>
      <c r="FY19" s="760"/>
      <c r="FZ19" s="760"/>
      <c r="GA19" s="760"/>
      <c r="GB19" s="760"/>
      <c r="GC19" s="760"/>
      <c r="GD19" s="760"/>
      <c r="GE19" s="760"/>
      <c r="GF19" s="760"/>
      <c r="GG19" s="760"/>
      <c r="GH19" s="760"/>
    </row>
    <row r="20" spans="1:190" s="254" customFormat="1" ht="57">
      <c r="A20" s="760"/>
      <c r="B20" s="771" t="s">
        <v>38</v>
      </c>
      <c r="C20" s="764">
        <v>24</v>
      </c>
      <c r="D20" s="286" t="s">
        <v>122</v>
      </c>
      <c r="E20" s="286">
        <v>2409</v>
      </c>
      <c r="F20" s="286" t="s">
        <v>775</v>
      </c>
      <c r="G20" s="1306"/>
      <c r="H20" s="1306"/>
      <c r="I20" s="775">
        <v>240904300</v>
      </c>
      <c r="J20" s="283" t="s">
        <v>797</v>
      </c>
      <c r="K20" s="773" t="s">
        <v>798</v>
      </c>
      <c r="L20" s="1307"/>
      <c r="M20" s="1308"/>
      <c r="N20" s="279">
        <v>5</v>
      </c>
      <c r="O20" s="757">
        <v>150000000</v>
      </c>
      <c r="P20" s="280"/>
      <c r="Q20" s="757"/>
      <c r="R20" s="756"/>
      <c r="S20" s="756"/>
      <c r="T20" s="756"/>
      <c r="U20" s="756"/>
      <c r="V20" s="756"/>
      <c r="W20" s="756"/>
      <c r="X20" s="756"/>
      <c r="Y20" s="756"/>
      <c r="Z20" s="756"/>
      <c r="AA20" s="756"/>
      <c r="AB20" s="756"/>
      <c r="AC20" s="757">
        <v>0</v>
      </c>
      <c r="AD20" s="757"/>
      <c r="AE20" s="757"/>
      <c r="AF20" s="757"/>
      <c r="AG20" s="757"/>
      <c r="AH20" s="757"/>
      <c r="AI20" s="757"/>
      <c r="AJ20" s="757"/>
      <c r="AK20" s="757"/>
      <c r="AL20" s="757"/>
      <c r="AM20" s="757"/>
      <c r="AN20" s="757"/>
      <c r="AO20" s="757"/>
      <c r="AP20" s="757"/>
      <c r="AQ20" s="795">
        <v>0</v>
      </c>
      <c r="AR20" s="785"/>
      <c r="AS20" s="757"/>
      <c r="AT20" s="280"/>
      <c r="AU20" s="280"/>
      <c r="AV20" s="280"/>
      <c r="AW20" s="280"/>
      <c r="AX20" s="280"/>
      <c r="AY20" s="280"/>
      <c r="AZ20" s="280"/>
      <c r="BA20" s="280"/>
      <c r="BB20" s="280"/>
      <c r="BC20" s="280"/>
      <c r="BD20" s="280"/>
      <c r="BE20" s="760"/>
      <c r="BF20" s="760"/>
      <c r="BG20" s="760"/>
      <c r="BH20" s="760"/>
      <c r="BI20" s="760"/>
      <c r="BJ20" s="760"/>
      <c r="BK20" s="760"/>
      <c r="BL20" s="760"/>
      <c r="BM20" s="760"/>
      <c r="BN20" s="760"/>
      <c r="BO20" s="760"/>
      <c r="BP20" s="760"/>
      <c r="BQ20" s="760"/>
      <c r="BR20" s="760"/>
      <c r="BS20" s="760"/>
      <c r="BT20" s="760"/>
      <c r="BU20" s="760"/>
      <c r="BV20" s="760"/>
      <c r="BW20" s="760"/>
      <c r="BX20" s="760"/>
      <c r="BY20" s="760"/>
      <c r="BZ20" s="760"/>
      <c r="CA20" s="760"/>
      <c r="CB20" s="760"/>
      <c r="CC20" s="760"/>
      <c r="CD20" s="760"/>
      <c r="CE20" s="760"/>
      <c r="CF20" s="760"/>
      <c r="CG20" s="760"/>
      <c r="CH20" s="760"/>
      <c r="CI20" s="760"/>
      <c r="CJ20" s="760"/>
      <c r="CK20" s="760"/>
      <c r="CL20" s="760"/>
      <c r="CM20" s="760"/>
      <c r="CN20" s="760"/>
      <c r="CO20" s="760"/>
      <c r="CP20" s="760"/>
      <c r="CQ20" s="760"/>
      <c r="CR20" s="760"/>
      <c r="CS20" s="760"/>
      <c r="CT20" s="760"/>
      <c r="CU20" s="760"/>
      <c r="CV20" s="760"/>
      <c r="CW20" s="760"/>
      <c r="CX20" s="760"/>
      <c r="CY20" s="760"/>
      <c r="CZ20" s="760"/>
      <c r="DA20" s="760"/>
      <c r="DB20" s="760"/>
      <c r="DC20" s="760"/>
      <c r="DD20" s="760"/>
      <c r="DE20" s="760"/>
      <c r="DF20" s="760"/>
      <c r="DG20" s="760"/>
      <c r="DH20" s="760"/>
      <c r="DI20" s="760"/>
      <c r="DJ20" s="760"/>
      <c r="DK20" s="760"/>
      <c r="DL20" s="760"/>
      <c r="DM20" s="760"/>
      <c r="DN20" s="760"/>
      <c r="DO20" s="760"/>
      <c r="DP20" s="760"/>
      <c r="DQ20" s="760"/>
      <c r="DR20" s="760"/>
      <c r="DS20" s="760"/>
      <c r="DT20" s="760"/>
      <c r="DU20" s="760"/>
      <c r="DV20" s="760"/>
      <c r="DW20" s="760"/>
      <c r="DX20" s="760"/>
      <c r="DY20" s="760"/>
      <c r="DZ20" s="760"/>
      <c r="EA20" s="760"/>
      <c r="EB20" s="760"/>
      <c r="EC20" s="760"/>
      <c r="ED20" s="760"/>
      <c r="EE20" s="760"/>
      <c r="EF20" s="760"/>
      <c r="EG20" s="760"/>
      <c r="EH20" s="760"/>
      <c r="EI20" s="760"/>
      <c r="EJ20" s="760"/>
      <c r="EK20" s="760"/>
      <c r="EL20" s="760"/>
      <c r="EM20" s="760"/>
      <c r="EN20" s="760"/>
      <c r="EO20" s="760"/>
      <c r="EP20" s="760"/>
      <c r="EQ20" s="760"/>
      <c r="ER20" s="760"/>
      <c r="ES20" s="760"/>
      <c r="ET20" s="760"/>
      <c r="EU20" s="760"/>
      <c r="EV20" s="760"/>
      <c r="EW20" s="760"/>
      <c r="EX20" s="760"/>
      <c r="EY20" s="760"/>
      <c r="EZ20" s="760"/>
      <c r="FA20" s="760"/>
      <c r="FB20" s="760"/>
      <c r="FC20" s="760"/>
      <c r="FD20" s="760"/>
      <c r="FE20" s="760"/>
      <c r="FF20" s="760"/>
      <c r="FG20" s="760"/>
      <c r="FH20" s="760"/>
      <c r="FI20" s="760"/>
      <c r="FJ20" s="760"/>
      <c r="FK20" s="760"/>
      <c r="FL20" s="760"/>
      <c r="FM20" s="760"/>
      <c r="FN20" s="760"/>
      <c r="FO20" s="760"/>
      <c r="FP20" s="760"/>
      <c r="FQ20" s="760"/>
      <c r="FR20" s="760"/>
      <c r="FS20" s="760"/>
      <c r="FT20" s="760"/>
      <c r="FU20" s="760"/>
      <c r="FV20" s="760"/>
      <c r="FW20" s="760"/>
      <c r="FX20" s="760"/>
      <c r="FY20" s="760"/>
      <c r="FZ20" s="760"/>
      <c r="GA20" s="760"/>
      <c r="GB20" s="760"/>
      <c r="GC20" s="760"/>
      <c r="GD20" s="760"/>
      <c r="GE20" s="760"/>
      <c r="GF20" s="760"/>
      <c r="GG20" s="760"/>
      <c r="GH20" s="760"/>
    </row>
    <row r="21" spans="1:190" s="254" customFormat="1" ht="42.75">
      <c r="A21" s="760"/>
      <c r="B21" s="771" t="s">
        <v>38</v>
      </c>
      <c r="C21" s="764">
        <v>24</v>
      </c>
      <c r="D21" s="286" t="s">
        <v>122</v>
      </c>
      <c r="E21" s="286">
        <v>2409</v>
      </c>
      <c r="F21" s="286" t="s">
        <v>775</v>
      </c>
      <c r="G21" s="1306">
        <v>2024730010038</v>
      </c>
      <c r="H21" s="1306" t="s">
        <v>799</v>
      </c>
      <c r="I21" s="765">
        <v>240901003</v>
      </c>
      <c r="J21" s="282" t="s">
        <v>800</v>
      </c>
      <c r="K21" s="282" t="s">
        <v>801</v>
      </c>
      <c r="L21" s="774" t="s">
        <v>802</v>
      </c>
      <c r="M21" s="775" t="s">
        <v>803</v>
      </c>
      <c r="N21" s="279">
        <v>1</v>
      </c>
      <c r="O21" s="756">
        <v>0</v>
      </c>
      <c r="P21" s="756"/>
      <c r="Q21" s="756"/>
      <c r="R21" s="756"/>
      <c r="S21" s="756"/>
      <c r="T21" s="756"/>
      <c r="U21" s="756"/>
      <c r="V21" s="756"/>
      <c r="W21" s="756"/>
      <c r="X21" s="756"/>
      <c r="Y21" s="756"/>
      <c r="Z21" s="756"/>
      <c r="AA21" s="756"/>
      <c r="AB21" s="756"/>
      <c r="AC21" s="756">
        <v>0</v>
      </c>
      <c r="AD21" s="756"/>
      <c r="AE21" s="757"/>
      <c r="AF21" s="757"/>
      <c r="AG21" s="757"/>
      <c r="AH21" s="757"/>
      <c r="AI21" s="757"/>
      <c r="AJ21" s="757"/>
      <c r="AK21" s="757"/>
      <c r="AL21" s="757"/>
      <c r="AM21" s="757"/>
      <c r="AN21" s="757"/>
      <c r="AO21" s="757"/>
      <c r="AP21" s="757"/>
      <c r="AQ21" s="795"/>
      <c r="AR21" s="785"/>
      <c r="AS21" s="757"/>
      <c r="AT21" s="280"/>
      <c r="AU21" s="280"/>
      <c r="AV21" s="280"/>
      <c r="AW21" s="280"/>
      <c r="AX21" s="280"/>
      <c r="AY21" s="280"/>
      <c r="AZ21" s="280"/>
      <c r="BA21" s="280"/>
      <c r="BB21" s="280"/>
      <c r="BC21" s="280"/>
      <c r="BD21" s="280"/>
      <c r="BE21" s="760"/>
      <c r="BF21" s="760"/>
      <c r="BG21" s="760"/>
      <c r="BH21" s="760"/>
      <c r="BI21" s="760"/>
      <c r="BJ21" s="760"/>
      <c r="BK21" s="760"/>
      <c r="BL21" s="760"/>
      <c r="BM21" s="760"/>
      <c r="BN21" s="760"/>
      <c r="BO21" s="760"/>
      <c r="BP21" s="760"/>
      <c r="BQ21" s="760"/>
      <c r="BR21" s="760"/>
      <c r="BS21" s="760"/>
      <c r="BT21" s="760"/>
      <c r="BU21" s="760"/>
      <c r="BV21" s="760"/>
      <c r="BW21" s="760"/>
      <c r="BX21" s="760"/>
      <c r="BY21" s="760"/>
      <c r="BZ21" s="760"/>
      <c r="CA21" s="760"/>
      <c r="CB21" s="760"/>
      <c r="CC21" s="760"/>
      <c r="CD21" s="760"/>
      <c r="CE21" s="760"/>
      <c r="CF21" s="760"/>
      <c r="CG21" s="760"/>
      <c r="CH21" s="760"/>
      <c r="CI21" s="760"/>
      <c r="CJ21" s="760"/>
      <c r="CK21" s="760"/>
      <c r="CL21" s="760"/>
      <c r="CM21" s="760"/>
      <c r="CN21" s="760"/>
      <c r="CO21" s="760"/>
      <c r="CP21" s="760"/>
      <c r="CQ21" s="760"/>
      <c r="CR21" s="760"/>
      <c r="CS21" s="760"/>
      <c r="CT21" s="760"/>
      <c r="CU21" s="760"/>
      <c r="CV21" s="760"/>
      <c r="CW21" s="760"/>
      <c r="CX21" s="760"/>
      <c r="CY21" s="760"/>
      <c r="CZ21" s="760"/>
      <c r="DA21" s="760"/>
      <c r="DB21" s="760"/>
      <c r="DC21" s="760"/>
      <c r="DD21" s="760"/>
      <c r="DE21" s="760"/>
      <c r="DF21" s="760"/>
      <c r="DG21" s="760"/>
      <c r="DH21" s="760"/>
      <c r="DI21" s="760"/>
      <c r="DJ21" s="760"/>
      <c r="DK21" s="760"/>
      <c r="DL21" s="760"/>
      <c r="DM21" s="760"/>
      <c r="DN21" s="760"/>
      <c r="DO21" s="760"/>
      <c r="DP21" s="760"/>
      <c r="DQ21" s="760"/>
      <c r="DR21" s="760"/>
      <c r="DS21" s="760"/>
      <c r="DT21" s="760"/>
      <c r="DU21" s="760"/>
      <c r="DV21" s="760"/>
      <c r="DW21" s="760"/>
      <c r="DX21" s="760"/>
      <c r="DY21" s="760"/>
      <c r="DZ21" s="760"/>
      <c r="EA21" s="760"/>
      <c r="EB21" s="760"/>
      <c r="EC21" s="760"/>
      <c r="ED21" s="760"/>
      <c r="EE21" s="760"/>
      <c r="EF21" s="760"/>
      <c r="EG21" s="760"/>
      <c r="EH21" s="760"/>
      <c r="EI21" s="760"/>
      <c r="EJ21" s="760"/>
      <c r="EK21" s="760"/>
      <c r="EL21" s="760"/>
      <c r="EM21" s="760"/>
      <c r="EN21" s="760"/>
      <c r="EO21" s="760"/>
      <c r="EP21" s="760"/>
      <c r="EQ21" s="760"/>
      <c r="ER21" s="760"/>
      <c r="ES21" s="760"/>
      <c r="ET21" s="760"/>
      <c r="EU21" s="760"/>
      <c r="EV21" s="760"/>
      <c r="EW21" s="760"/>
      <c r="EX21" s="760"/>
      <c r="EY21" s="760"/>
      <c r="EZ21" s="760"/>
      <c r="FA21" s="760"/>
      <c r="FB21" s="760"/>
      <c r="FC21" s="760"/>
      <c r="FD21" s="760"/>
      <c r="FE21" s="760"/>
      <c r="FF21" s="760"/>
      <c r="FG21" s="760"/>
      <c r="FH21" s="760"/>
      <c r="FI21" s="760"/>
      <c r="FJ21" s="760"/>
      <c r="FK21" s="760"/>
      <c r="FL21" s="760"/>
      <c r="FM21" s="760"/>
      <c r="FN21" s="760"/>
      <c r="FO21" s="760"/>
      <c r="FP21" s="760"/>
      <c r="FQ21" s="760"/>
      <c r="FR21" s="760"/>
      <c r="FS21" s="760"/>
      <c r="FT21" s="760"/>
      <c r="FU21" s="760"/>
      <c r="FV21" s="760"/>
      <c r="FW21" s="760"/>
      <c r="FX21" s="760"/>
      <c r="FY21" s="760"/>
      <c r="FZ21" s="760"/>
      <c r="GA21" s="760"/>
      <c r="GB21" s="760"/>
      <c r="GC21" s="760"/>
      <c r="GD21" s="760"/>
      <c r="GE21" s="760"/>
      <c r="GF21" s="760"/>
      <c r="GG21" s="760"/>
      <c r="GH21" s="760"/>
    </row>
    <row r="22" spans="1:190" s="254" customFormat="1" ht="57">
      <c r="A22" s="760"/>
      <c r="B22" s="771" t="s">
        <v>38</v>
      </c>
      <c r="C22" s="764">
        <v>24</v>
      </c>
      <c r="D22" s="286" t="s">
        <v>122</v>
      </c>
      <c r="E22" s="286">
        <v>2409</v>
      </c>
      <c r="F22" s="286" t="s">
        <v>775</v>
      </c>
      <c r="G22" s="1306"/>
      <c r="H22" s="1306"/>
      <c r="I22" s="765">
        <v>240901305</v>
      </c>
      <c r="J22" s="282" t="s">
        <v>804</v>
      </c>
      <c r="K22" s="282" t="s">
        <v>805</v>
      </c>
      <c r="L22" s="774" t="s">
        <v>806</v>
      </c>
      <c r="M22" s="774" t="s">
        <v>796</v>
      </c>
      <c r="N22" s="279">
        <v>3</v>
      </c>
      <c r="O22" s="756">
        <v>14789649</v>
      </c>
      <c r="P22" s="756"/>
      <c r="Q22" s="756"/>
      <c r="R22" s="756"/>
      <c r="S22" s="756"/>
      <c r="T22" s="756"/>
      <c r="U22" s="756"/>
      <c r="V22" s="756"/>
      <c r="W22" s="756"/>
      <c r="X22" s="756"/>
      <c r="Y22" s="756"/>
      <c r="Z22" s="756"/>
      <c r="AA22" s="756"/>
      <c r="AB22" s="756"/>
      <c r="AC22" s="756">
        <v>0</v>
      </c>
      <c r="AD22" s="756"/>
      <c r="AE22" s="757"/>
      <c r="AF22" s="757"/>
      <c r="AG22" s="757"/>
      <c r="AH22" s="757"/>
      <c r="AI22" s="757"/>
      <c r="AJ22" s="757"/>
      <c r="AK22" s="757"/>
      <c r="AL22" s="757"/>
      <c r="AM22" s="757"/>
      <c r="AN22" s="757"/>
      <c r="AO22" s="757"/>
      <c r="AP22" s="757"/>
      <c r="AQ22" s="795"/>
      <c r="AR22" s="785"/>
      <c r="AS22" s="757"/>
      <c r="AT22" s="280"/>
      <c r="AU22" s="280"/>
      <c r="AV22" s="280"/>
      <c r="AW22" s="280"/>
      <c r="AX22" s="280"/>
      <c r="AY22" s="280"/>
      <c r="AZ22" s="280"/>
      <c r="BA22" s="280"/>
      <c r="BB22" s="280"/>
      <c r="BC22" s="280"/>
      <c r="BD22" s="280"/>
      <c r="BE22" s="760"/>
      <c r="BF22" s="760"/>
      <c r="BG22" s="760"/>
      <c r="BH22" s="760"/>
      <c r="BI22" s="760"/>
      <c r="BJ22" s="760"/>
      <c r="BK22" s="760"/>
      <c r="BL22" s="760"/>
      <c r="BM22" s="760"/>
      <c r="BN22" s="760"/>
      <c r="BO22" s="760"/>
      <c r="BP22" s="760"/>
      <c r="BQ22" s="760"/>
      <c r="BR22" s="760"/>
      <c r="BS22" s="760"/>
      <c r="BT22" s="760"/>
      <c r="BU22" s="760"/>
      <c r="BV22" s="760"/>
      <c r="BW22" s="760"/>
      <c r="BX22" s="760"/>
      <c r="BY22" s="760"/>
      <c r="BZ22" s="760"/>
      <c r="CA22" s="760"/>
      <c r="CB22" s="760"/>
      <c r="CC22" s="760"/>
      <c r="CD22" s="760"/>
      <c r="CE22" s="760"/>
      <c r="CF22" s="760"/>
      <c r="CG22" s="760"/>
      <c r="CH22" s="760"/>
      <c r="CI22" s="760"/>
      <c r="CJ22" s="760"/>
      <c r="CK22" s="760"/>
      <c r="CL22" s="760"/>
      <c r="CM22" s="760"/>
      <c r="CN22" s="760"/>
      <c r="CO22" s="760"/>
      <c r="CP22" s="760"/>
      <c r="CQ22" s="760"/>
      <c r="CR22" s="760"/>
      <c r="CS22" s="760"/>
      <c r="CT22" s="760"/>
      <c r="CU22" s="760"/>
      <c r="CV22" s="760"/>
      <c r="CW22" s="760"/>
      <c r="CX22" s="760"/>
      <c r="CY22" s="760"/>
      <c r="CZ22" s="760"/>
      <c r="DA22" s="760"/>
      <c r="DB22" s="760"/>
      <c r="DC22" s="760"/>
      <c r="DD22" s="760"/>
      <c r="DE22" s="760"/>
      <c r="DF22" s="760"/>
      <c r="DG22" s="760"/>
      <c r="DH22" s="760"/>
      <c r="DI22" s="760"/>
      <c r="DJ22" s="760"/>
      <c r="DK22" s="760"/>
      <c r="DL22" s="760"/>
      <c r="DM22" s="760"/>
      <c r="DN22" s="760"/>
      <c r="DO22" s="760"/>
      <c r="DP22" s="760"/>
      <c r="DQ22" s="760"/>
      <c r="DR22" s="760"/>
      <c r="DS22" s="760"/>
      <c r="DT22" s="760"/>
      <c r="DU22" s="760"/>
      <c r="DV22" s="760"/>
      <c r="DW22" s="760"/>
      <c r="DX22" s="760"/>
      <c r="DY22" s="760"/>
      <c r="DZ22" s="760"/>
      <c r="EA22" s="760"/>
      <c r="EB22" s="760"/>
      <c r="EC22" s="760"/>
      <c r="ED22" s="760"/>
      <c r="EE22" s="760"/>
      <c r="EF22" s="760"/>
      <c r="EG22" s="760"/>
      <c r="EH22" s="760"/>
      <c r="EI22" s="760"/>
      <c r="EJ22" s="760"/>
      <c r="EK22" s="760"/>
      <c r="EL22" s="760"/>
      <c r="EM22" s="760"/>
      <c r="EN22" s="760"/>
      <c r="EO22" s="760"/>
      <c r="EP22" s="760"/>
      <c r="EQ22" s="760"/>
      <c r="ER22" s="760"/>
      <c r="ES22" s="760"/>
      <c r="ET22" s="760"/>
      <c r="EU22" s="760"/>
      <c r="EV22" s="760"/>
      <c r="EW22" s="760"/>
      <c r="EX22" s="760"/>
      <c r="EY22" s="760"/>
      <c r="EZ22" s="760"/>
      <c r="FA22" s="760"/>
      <c r="FB22" s="760"/>
      <c r="FC22" s="760"/>
      <c r="FD22" s="760"/>
      <c r="FE22" s="760"/>
      <c r="FF22" s="760"/>
      <c r="FG22" s="760"/>
      <c r="FH22" s="760"/>
      <c r="FI22" s="760"/>
      <c r="FJ22" s="760"/>
      <c r="FK22" s="760"/>
      <c r="FL22" s="760"/>
      <c r="FM22" s="760"/>
      <c r="FN22" s="760"/>
      <c r="FO22" s="760"/>
      <c r="FP22" s="760"/>
      <c r="FQ22" s="760"/>
      <c r="FR22" s="760"/>
      <c r="FS22" s="760"/>
      <c r="FT22" s="760"/>
      <c r="FU22" s="760"/>
      <c r="FV22" s="760"/>
      <c r="FW22" s="760"/>
      <c r="FX22" s="760"/>
      <c r="FY22" s="760"/>
      <c r="FZ22" s="760"/>
      <c r="GA22" s="760"/>
      <c r="GB22" s="760"/>
      <c r="GC22" s="760"/>
      <c r="GD22" s="760"/>
      <c r="GE22" s="760"/>
      <c r="GF22" s="760"/>
      <c r="GG22" s="760"/>
      <c r="GH22" s="760"/>
    </row>
    <row r="23" spans="1:190" s="254" customFormat="1" ht="85.5">
      <c r="A23" s="760"/>
      <c r="B23" s="771" t="s">
        <v>38</v>
      </c>
      <c r="C23" s="764">
        <v>24</v>
      </c>
      <c r="D23" s="286" t="s">
        <v>122</v>
      </c>
      <c r="E23" s="286">
        <v>2409</v>
      </c>
      <c r="F23" s="286" t="s">
        <v>775</v>
      </c>
      <c r="G23" s="1306"/>
      <c r="H23" s="1306"/>
      <c r="I23" s="1310">
        <v>240901100</v>
      </c>
      <c r="J23" s="1306" t="s">
        <v>807</v>
      </c>
      <c r="K23" s="1306" t="s">
        <v>808</v>
      </c>
      <c r="L23" s="774" t="s">
        <v>809</v>
      </c>
      <c r="M23" s="774" t="s">
        <v>810</v>
      </c>
      <c r="N23" s="279">
        <v>0</v>
      </c>
      <c r="O23" s="755">
        <v>211000000</v>
      </c>
      <c r="P23" s="280"/>
      <c r="Q23" s="755"/>
      <c r="R23" s="756"/>
      <c r="S23" s="756"/>
      <c r="T23" s="756"/>
      <c r="U23" s="756"/>
      <c r="V23" s="756"/>
      <c r="W23" s="756"/>
      <c r="X23" s="756"/>
      <c r="Y23" s="756"/>
      <c r="Z23" s="756"/>
      <c r="AA23" s="756"/>
      <c r="AB23" s="756"/>
      <c r="AC23" s="755">
        <v>0</v>
      </c>
      <c r="AD23" s="280"/>
      <c r="AE23" s="755"/>
      <c r="AF23" s="757"/>
      <c r="AG23" s="757"/>
      <c r="AH23" s="757"/>
      <c r="AI23" s="757"/>
      <c r="AJ23" s="757"/>
      <c r="AK23" s="757"/>
      <c r="AL23" s="757"/>
      <c r="AM23" s="757"/>
      <c r="AN23" s="757"/>
      <c r="AO23" s="757"/>
      <c r="AP23" s="757"/>
      <c r="AQ23" s="795"/>
      <c r="AR23" s="785"/>
      <c r="AS23" s="757"/>
      <c r="AT23" s="280"/>
      <c r="AU23" s="280"/>
      <c r="AV23" s="280"/>
      <c r="AW23" s="280"/>
      <c r="AX23" s="280"/>
      <c r="AY23" s="280"/>
      <c r="AZ23" s="280"/>
      <c r="BA23" s="280"/>
      <c r="BB23" s="280"/>
      <c r="BC23" s="280"/>
      <c r="BD23" s="280"/>
      <c r="BE23" s="760"/>
      <c r="BF23" s="760"/>
      <c r="BG23" s="760"/>
      <c r="BH23" s="760"/>
      <c r="BI23" s="760"/>
      <c r="BJ23" s="760"/>
      <c r="BK23" s="760"/>
      <c r="BL23" s="760"/>
      <c r="BM23" s="760"/>
      <c r="BN23" s="760"/>
      <c r="BO23" s="760"/>
      <c r="BP23" s="760"/>
      <c r="BQ23" s="760"/>
      <c r="BR23" s="760"/>
      <c r="BS23" s="760"/>
      <c r="BT23" s="760"/>
      <c r="BU23" s="760"/>
      <c r="BV23" s="760"/>
      <c r="BW23" s="760"/>
      <c r="BX23" s="760"/>
      <c r="BY23" s="760"/>
      <c r="BZ23" s="760"/>
      <c r="CA23" s="760"/>
      <c r="CB23" s="760"/>
      <c r="CC23" s="760"/>
      <c r="CD23" s="760"/>
      <c r="CE23" s="760"/>
      <c r="CF23" s="760"/>
      <c r="CG23" s="760"/>
      <c r="CH23" s="760"/>
      <c r="CI23" s="760"/>
      <c r="CJ23" s="760"/>
      <c r="CK23" s="760"/>
      <c r="CL23" s="760"/>
      <c r="CM23" s="760"/>
      <c r="CN23" s="760"/>
      <c r="CO23" s="760"/>
      <c r="CP23" s="760"/>
      <c r="CQ23" s="760"/>
      <c r="CR23" s="760"/>
      <c r="CS23" s="760"/>
      <c r="CT23" s="760"/>
      <c r="CU23" s="760"/>
      <c r="CV23" s="760"/>
      <c r="CW23" s="760"/>
      <c r="CX23" s="760"/>
      <c r="CY23" s="760"/>
      <c r="CZ23" s="760"/>
      <c r="DA23" s="760"/>
      <c r="DB23" s="760"/>
      <c r="DC23" s="760"/>
      <c r="DD23" s="760"/>
      <c r="DE23" s="760"/>
      <c r="DF23" s="760"/>
      <c r="DG23" s="760"/>
      <c r="DH23" s="760"/>
      <c r="DI23" s="760"/>
      <c r="DJ23" s="760"/>
      <c r="DK23" s="760"/>
      <c r="DL23" s="760"/>
      <c r="DM23" s="760"/>
      <c r="DN23" s="760"/>
      <c r="DO23" s="760"/>
      <c r="DP23" s="760"/>
      <c r="DQ23" s="760"/>
      <c r="DR23" s="760"/>
      <c r="DS23" s="760"/>
      <c r="DT23" s="760"/>
      <c r="DU23" s="760"/>
      <c r="DV23" s="760"/>
      <c r="DW23" s="760"/>
      <c r="DX23" s="760"/>
      <c r="DY23" s="760"/>
      <c r="DZ23" s="760"/>
      <c r="EA23" s="760"/>
      <c r="EB23" s="760"/>
      <c r="EC23" s="760"/>
      <c r="ED23" s="760"/>
      <c r="EE23" s="760"/>
      <c r="EF23" s="760"/>
      <c r="EG23" s="760"/>
      <c r="EH23" s="760"/>
      <c r="EI23" s="760"/>
      <c r="EJ23" s="760"/>
      <c r="EK23" s="760"/>
      <c r="EL23" s="760"/>
      <c r="EM23" s="760"/>
      <c r="EN23" s="760"/>
      <c r="EO23" s="760"/>
      <c r="EP23" s="760"/>
      <c r="EQ23" s="760"/>
      <c r="ER23" s="760"/>
      <c r="ES23" s="760"/>
      <c r="ET23" s="760"/>
      <c r="EU23" s="760"/>
      <c r="EV23" s="760"/>
      <c r="EW23" s="760"/>
      <c r="EX23" s="760"/>
      <c r="EY23" s="760"/>
      <c r="EZ23" s="760"/>
      <c r="FA23" s="760"/>
      <c r="FB23" s="760"/>
      <c r="FC23" s="760"/>
      <c r="FD23" s="760"/>
      <c r="FE23" s="760"/>
      <c r="FF23" s="760"/>
      <c r="FG23" s="760"/>
      <c r="FH23" s="760"/>
      <c r="FI23" s="760"/>
      <c r="FJ23" s="760"/>
      <c r="FK23" s="760"/>
      <c r="FL23" s="760"/>
      <c r="FM23" s="760"/>
      <c r="FN23" s="760"/>
      <c r="FO23" s="760"/>
      <c r="FP23" s="760"/>
      <c r="FQ23" s="760"/>
      <c r="FR23" s="760"/>
      <c r="FS23" s="760"/>
      <c r="FT23" s="760"/>
      <c r="FU23" s="760"/>
      <c r="FV23" s="760"/>
      <c r="FW23" s="760"/>
      <c r="FX23" s="760"/>
      <c r="FY23" s="760"/>
      <c r="FZ23" s="760"/>
      <c r="GA23" s="760"/>
      <c r="GB23" s="760"/>
      <c r="GC23" s="760"/>
      <c r="GD23" s="760"/>
      <c r="GE23" s="760"/>
      <c r="GF23" s="760"/>
      <c r="GG23" s="760"/>
      <c r="GH23" s="760"/>
    </row>
    <row r="24" spans="1:190" s="254" customFormat="1" ht="28.5">
      <c r="A24" s="760"/>
      <c r="B24" s="771" t="s">
        <v>38</v>
      </c>
      <c r="C24" s="764">
        <v>24</v>
      </c>
      <c r="D24" s="286" t="s">
        <v>122</v>
      </c>
      <c r="E24" s="286">
        <v>2409</v>
      </c>
      <c r="F24" s="286" t="s">
        <v>775</v>
      </c>
      <c r="G24" s="1306"/>
      <c r="H24" s="1306"/>
      <c r="I24" s="1310"/>
      <c r="J24" s="1306"/>
      <c r="K24" s="1306"/>
      <c r="L24" s="774" t="s">
        <v>779</v>
      </c>
      <c r="M24" s="774" t="s">
        <v>780</v>
      </c>
      <c r="N24" s="279">
        <v>0</v>
      </c>
      <c r="O24" s="756">
        <v>174210351</v>
      </c>
      <c r="P24" s="280"/>
      <c r="Q24" s="756"/>
      <c r="R24" s="756"/>
      <c r="S24" s="756"/>
      <c r="T24" s="756"/>
      <c r="U24" s="756"/>
      <c r="V24" s="756"/>
      <c r="W24" s="756"/>
      <c r="X24" s="756"/>
      <c r="Y24" s="756"/>
      <c r="Z24" s="756"/>
      <c r="AA24" s="756"/>
      <c r="AB24" s="756"/>
      <c r="AC24" s="756">
        <v>0</v>
      </c>
      <c r="AD24" s="280"/>
      <c r="AE24" s="756"/>
      <c r="AF24" s="757"/>
      <c r="AG24" s="757"/>
      <c r="AH24" s="757"/>
      <c r="AI24" s="757"/>
      <c r="AJ24" s="757"/>
      <c r="AK24" s="757"/>
      <c r="AL24" s="757"/>
      <c r="AM24" s="757"/>
      <c r="AN24" s="757"/>
      <c r="AO24" s="757"/>
      <c r="AP24" s="757"/>
      <c r="AQ24" s="795"/>
      <c r="AR24" s="785"/>
      <c r="AS24" s="757"/>
      <c r="AT24" s="280"/>
      <c r="AU24" s="280"/>
      <c r="AV24" s="280"/>
      <c r="AW24" s="280"/>
      <c r="AX24" s="280"/>
      <c r="AY24" s="280"/>
      <c r="AZ24" s="280"/>
      <c r="BA24" s="280"/>
      <c r="BB24" s="280"/>
      <c r="BC24" s="280"/>
      <c r="BD24" s="280"/>
      <c r="BE24" s="760"/>
      <c r="BF24" s="760"/>
      <c r="BG24" s="760"/>
      <c r="BH24" s="760"/>
      <c r="BI24" s="760"/>
      <c r="BJ24" s="760"/>
      <c r="BK24" s="760"/>
      <c r="BL24" s="760"/>
      <c r="BM24" s="760"/>
      <c r="BN24" s="760"/>
      <c r="BO24" s="760"/>
      <c r="BP24" s="760"/>
      <c r="BQ24" s="760"/>
      <c r="BR24" s="760"/>
      <c r="BS24" s="760"/>
      <c r="BT24" s="760"/>
      <c r="BU24" s="760"/>
      <c r="BV24" s="760"/>
      <c r="BW24" s="760"/>
      <c r="BX24" s="760"/>
      <c r="BY24" s="760"/>
      <c r="BZ24" s="760"/>
      <c r="CA24" s="760"/>
      <c r="CB24" s="760"/>
      <c r="CC24" s="760"/>
      <c r="CD24" s="760"/>
      <c r="CE24" s="760"/>
      <c r="CF24" s="760"/>
      <c r="CG24" s="760"/>
      <c r="CH24" s="760"/>
      <c r="CI24" s="760"/>
      <c r="CJ24" s="760"/>
      <c r="CK24" s="760"/>
      <c r="CL24" s="760"/>
      <c r="CM24" s="760"/>
      <c r="CN24" s="760"/>
      <c r="CO24" s="760"/>
      <c r="CP24" s="760"/>
      <c r="CQ24" s="760"/>
      <c r="CR24" s="760"/>
      <c r="CS24" s="760"/>
      <c r="CT24" s="760"/>
      <c r="CU24" s="760"/>
      <c r="CV24" s="760"/>
      <c r="CW24" s="760"/>
      <c r="CX24" s="760"/>
      <c r="CY24" s="760"/>
      <c r="CZ24" s="760"/>
      <c r="DA24" s="760"/>
      <c r="DB24" s="760"/>
      <c r="DC24" s="760"/>
      <c r="DD24" s="760"/>
      <c r="DE24" s="760"/>
      <c r="DF24" s="760"/>
      <c r="DG24" s="760"/>
      <c r="DH24" s="760"/>
      <c r="DI24" s="760"/>
      <c r="DJ24" s="760"/>
      <c r="DK24" s="760"/>
      <c r="DL24" s="760"/>
      <c r="DM24" s="760"/>
      <c r="DN24" s="760"/>
      <c r="DO24" s="760"/>
      <c r="DP24" s="760"/>
      <c r="DQ24" s="760"/>
      <c r="DR24" s="760"/>
      <c r="DS24" s="760"/>
      <c r="DT24" s="760"/>
      <c r="DU24" s="760"/>
      <c r="DV24" s="760"/>
      <c r="DW24" s="760"/>
      <c r="DX24" s="760"/>
      <c r="DY24" s="760"/>
      <c r="DZ24" s="760"/>
      <c r="EA24" s="760"/>
      <c r="EB24" s="760"/>
      <c r="EC24" s="760"/>
      <c r="ED24" s="760"/>
      <c r="EE24" s="760"/>
      <c r="EF24" s="760"/>
      <c r="EG24" s="760"/>
      <c r="EH24" s="760"/>
      <c r="EI24" s="760"/>
      <c r="EJ24" s="760"/>
      <c r="EK24" s="760"/>
      <c r="EL24" s="760"/>
      <c r="EM24" s="760"/>
      <c r="EN24" s="760"/>
      <c r="EO24" s="760"/>
      <c r="EP24" s="760"/>
      <c r="EQ24" s="760"/>
      <c r="ER24" s="760"/>
      <c r="ES24" s="760"/>
      <c r="ET24" s="760"/>
      <c r="EU24" s="760"/>
      <c r="EV24" s="760"/>
      <c r="EW24" s="760"/>
      <c r="EX24" s="760"/>
      <c r="EY24" s="760"/>
      <c r="EZ24" s="760"/>
      <c r="FA24" s="760"/>
      <c r="FB24" s="760"/>
      <c r="FC24" s="760"/>
      <c r="FD24" s="760"/>
      <c r="FE24" s="760"/>
      <c r="FF24" s="760"/>
      <c r="FG24" s="760"/>
      <c r="FH24" s="760"/>
      <c r="FI24" s="760"/>
      <c r="FJ24" s="760"/>
      <c r="FK24" s="760"/>
      <c r="FL24" s="760"/>
      <c r="FM24" s="760"/>
      <c r="FN24" s="760"/>
      <c r="FO24" s="760"/>
      <c r="FP24" s="760"/>
      <c r="FQ24" s="760"/>
      <c r="FR24" s="760"/>
      <c r="FS24" s="760"/>
      <c r="FT24" s="760"/>
      <c r="FU24" s="760"/>
      <c r="FV24" s="760"/>
      <c r="FW24" s="760"/>
      <c r="FX24" s="760"/>
      <c r="FY24" s="760"/>
      <c r="FZ24" s="760"/>
      <c r="GA24" s="760"/>
      <c r="GB24" s="760"/>
      <c r="GC24" s="760"/>
      <c r="GD24" s="760"/>
      <c r="GE24" s="760"/>
      <c r="GF24" s="760"/>
      <c r="GG24" s="760"/>
      <c r="GH24" s="760"/>
    </row>
    <row r="25" spans="1:190" s="254" customFormat="1" ht="71.25">
      <c r="A25" s="760"/>
      <c r="B25" s="771" t="s">
        <v>38</v>
      </c>
      <c r="C25" s="764">
        <v>24</v>
      </c>
      <c r="D25" s="286" t="s">
        <v>122</v>
      </c>
      <c r="E25" s="286">
        <v>2409</v>
      </c>
      <c r="F25" s="286" t="s">
        <v>775</v>
      </c>
      <c r="G25" s="1306">
        <v>2024730010039</v>
      </c>
      <c r="H25" s="1306" t="s">
        <v>811</v>
      </c>
      <c r="I25" s="777">
        <v>240900200</v>
      </c>
      <c r="J25" s="282" t="s">
        <v>356</v>
      </c>
      <c r="K25" s="777" t="s">
        <v>812</v>
      </c>
      <c r="L25" s="281" t="s">
        <v>813</v>
      </c>
      <c r="M25" s="281" t="s">
        <v>814</v>
      </c>
      <c r="N25" s="279">
        <v>2</v>
      </c>
      <c r="O25" s="756">
        <v>106400000</v>
      </c>
      <c r="P25" s="280"/>
      <c r="Q25" s="756"/>
      <c r="R25" s="756"/>
      <c r="S25" s="756"/>
      <c r="T25" s="756"/>
      <c r="U25" s="756"/>
      <c r="V25" s="756"/>
      <c r="W25" s="756"/>
      <c r="X25" s="756"/>
      <c r="Y25" s="756"/>
      <c r="Z25" s="756"/>
      <c r="AA25" s="756"/>
      <c r="AB25" s="756"/>
      <c r="AC25" s="756">
        <v>106400000</v>
      </c>
      <c r="AD25" s="280"/>
      <c r="AE25" s="756"/>
      <c r="AF25" s="757"/>
      <c r="AG25" s="757"/>
      <c r="AH25" s="757"/>
      <c r="AI25" s="757"/>
      <c r="AJ25" s="757"/>
      <c r="AK25" s="757"/>
      <c r="AL25" s="757"/>
      <c r="AM25" s="757"/>
      <c r="AN25" s="757"/>
      <c r="AO25" s="757"/>
      <c r="AP25" s="757"/>
      <c r="AQ25" s="795">
        <v>75600000</v>
      </c>
      <c r="AR25" s="785"/>
      <c r="AS25" s="757"/>
      <c r="AT25" s="280"/>
      <c r="AU25" s="280"/>
      <c r="AV25" s="280"/>
      <c r="AW25" s="280"/>
      <c r="AX25" s="280"/>
      <c r="AY25" s="280"/>
      <c r="AZ25" s="280"/>
      <c r="BA25" s="280"/>
      <c r="BB25" s="280"/>
      <c r="BC25" s="280"/>
      <c r="BD25" s="280"/>
      <c r="BE25" s="760"/>
      <c r="BF25" s="760"/>
      <c r="BG25" s="760"/>
      <c r="BH25" s="760"/>
      <c r="BI25" s="760"/>
      <c r="BJ25" s="760"/>
      <c r="BK25" s="760"/>
      <c r="BL25" s="760"/>
      <c r="BM25" s="760"/>
      <c r="BN25" s="760"/>
      <c r="BO25" s="760"/>
      <c r="BP25" s="760"/>
      <c r="BQ25" s="760"/>
      <c r="BR25" s="760"/>
      <c r="BS25" s="760"/>
      <c r="BT25" s="760"/>
      <c r="BU25" s="760"/>
      <c r="BV25" s="760"/>
      <c r="BW25" s="760"/>
      <c r="BX25" s="760"/>
      <c r="BY25" s="760"/>
      <c r="BZ25" s="760"/>
      <c r="CA25" s="760"/>
      <c r="CB25" s="760"/>
      <c r="CC25" s="760"/>
      <c r="CD25" s="760"/>
      <c r="CE25" s="760"/>
      <c r="CF25" s="760"/>
      <c r="CG25" s="760"/>
      <c r="CH25" s="760"/>
      <c r="CI25" s="760"/>
      <c r="CJ25" s="760"/>
      <c r="CK25" s="760"/>
      <c r="CL25" s="760"/>
      <c r="CM25" s="760"/>
      <c r="CN25" s="760"/>
      <c r="CO25" s="760"/>
      <c r="CP25" s="760"/>
      <c r="CQ25" s="760"/>
      <c r="CR25" s="760"/>
      <c r="CS25" s="760"/>
      <c r="CT25" s="760"/>
      <c r="CU25" s="760"/>
      <c r="CV25" s="760"/>
      <c r="CW25" s="760"/>
      <c r="CX25" s="760"/>
      <c r="CY25" s="760"/>
      <c r="CZ25" s="760"/>
      <c r="DA25" s="760"/>
      <c r="DB25" s="760"/>
      <c r="DC25" s="760"/>
      <c r="DD25" s="760"/>
      <c r="DE25" s="760"/>
      <c r="DF25" s="760"/>
      <c r="DG25" s="760"/>
      <c r="DH25" s="760"/>
      <c r="DI25" s="760"/>
      <c r="DJ25" s="760"/>
      <c r="DK25" s="760"/>
      <c r="DL25" s="760"/>
      <c r="DM25" s="760"/>
      <c r="DN25" s="760"/>
      <c r="DO25" s="760"/>
      <c r="DP25" s="760"/>
      <c r="DQ25" s="760"/>
      <c r="DR25" s="760"/>
      <c r="DS25" s="760"/>
      <c r="DT25" s="760"/>
      <c r="DU25" s="760"/>
      <c r="DV25" s="760"/>
      <c r="DW25" s="760"/>
      <c r="DX25" s="760"/>
      <c r="DY25" s="760"/>
      <c r="DZ25" s="760"/>
      <c r="EA25" s="760"/>
      <c r="EB25" s="760"/>
      <c r="EC25" s="760"/>
      <c r="ED25" s="760"/>
      <c r="EE25" s="760"/>
      <c r="EF25" s="760"/>
      <c r="EG25" s="760"/>
      <c r="EH25" s="760"/>
      <c r="EI25" s="760"/>
      <c r="EJ25" s="760"/>
      <c r="EK25" s="760"/>
      <c r="EL25" s="760"/>
      <c r="EM25" s="760"/>
      <c r="EN25" s="760"/>
      <c r="EO25" s="760"/>
      <c r="EP25" s="760"/>
      <c r="EQ25" s="760"/>
      <c r="ER25" s="760"/>
      <c r="ES25" s="760"/>
      <c r="ET25" s="760"/>
      <c r="EU25" s="760"/>
      <c r="EV25" s="760"/>
      <c r="EW25" s="760"/>
      <c r="EX25" s="760"/>
      <c r="EY25" s="760"/>
      <c r="EZ25" s="760"/>
      <c r="FA25" s="760"/>
      <c r="FB25" s="760"/>
      <c r="FC25" s="760"/>
      <c r="FD25" s="760"/>
      <c r="FE25" s="760"/>
      <c r="FF25" s="760"/>
      <c r="FG25" s="760"/>
      <c r="FH25" s="760"/>
      <c r="FI25" s="760"/>
      <c r="FJ25" s="760"/>
      <c r="FK25" s="760"/>
      <c r="FL25" s="760"/>
      <c r="FM25" s="760"/>
      <c r="FN25" s="760"/>
      <c r="FO25" s="760"/>
      <c r="FP25" s="760"/>
      <c r="FQ25" s="760"/>
      <c r="FR25" s="760"/>
      <c r="FS25" s="760"/>
      <c r="FT25" s="760"/>
      <c r="FU25" s="760"/>
      <c r="FV25" s="760"/>
      <c r="FW25" s="760"/>
      <c r="FX25" s="760"/>
      <c r="FY25" s="760"/>
      <c r="FZ25" s="760"/>
      <c r="GA25" s="760"/>
      <c r="GB25" s="760"/>
      <c r="GC25" s="760"/>
      <c r="GD25" s="760"/>
      <c r="GE25" s="760"/>
      <c r="GF25" s="760"/>
      <c r="GG25" s="760"/>
      <c r="GH25" s="760"/>
    </row>
    <row r="26" spans="1:190" s="254" customFormat="1" ht="114">
      <c r="A26" s="760"/>
      <c r="B26" s="771" t="s">
        <v>38</v>
      </c>
      <c r="C26" s="764">
        <v>24</v>
      </c>
      <c r="D26" s="286" t="s">
        <v>122</v>
      </c>
      <c r="E26" s="286">
        <v>2409</v>
      </c>
      <c r="F26" s="286" t="s">
        <v>775</v>
      </c>
      <c r="G26" s="1306"/>
      <c r="H26" s="1306"/>
      <c r="I26" s="777">
        <v>240900900</v>
      </c>
      <c r="J26" s="282" t="s">
        <v>815</v>
      </c>
      <c r="K26" s="778" t="s">
        <v>816</v>
      </c>
      <c r="L26" s="281" t="s">
        <v>779</v>
      </c>
      <c r="M26" s="281" t="s">
        <v>780</v>
      </c>
      <c r="N26" s="279">
        <v>0</v>
      </c>
      <c r="O26" s="757">
        <v>255257811</v>
      </c>
      <c r="P26" s="280"/>
      <c r="Q26" s="757"/>
      <c r="R26" s="756"/>
      <c r="S26" s="756"/>
      <c r="T26" s="756"/>
      <c r="U26" s="756"/>
      <c r="V26" s="756"/>
      <c r="W26" s="756"/>
      <c r="X26" s="756"/>
      <c r="Y26" s="756"/>
      <c r="Z26" s="756"/>
      <c r="AA26" s="756"/>
      <c r="AB26" s="756"/>
      <c r="AC26" s="757">
        <v>55257811</v>
      </c>
      <c r="AD26" s="280"/>
      <c r="AE26" s="757"/>
      <c r="AF26" s="757"/>
      <c r="AG26" s="757"/>
      <c r="AH26" s="757"/>
      <c r="AI26" s="757"/>
      <c r="AJ26" s="757"/>
      <c r="AK26" s="757"/>
      <c r="AL26" s="757"/>
      <c r="AM26" s="757"/>
      <c r="AN26" s="757"/>
      <c r="AO26" s="757"/>
      <c r="AP26" s="757"/>
      <c r="AQ26" s="795">
        <v>42210478</v>
      </c>
      <c r="AR26" s="785"/>
      <c r="AS26" s="757"/>
      <c r="AT26" s="280"/>
      <c r="AU26" s="280"/>
      <c r="AV26" s="280"/>
      <c r="AW26" s="280"/>
      <c r="AX26" s="280"/>
      <c r="AY26" s="280"/>
      <c r="AZ26" s="280"/>
      <c r="BA26" s="280"/>
      <c r="BB26" s="280"/>
      <c r="BC26" s="280"/>
      <c r="BD26" s="280"/>
      <c r="BE26" s="760"/>
      <c r="BF26" s="779"/>
      <c r="BG26" s="760"/>
      <c r="BH26" s="760"/>
      <c r="BI26" s="760"/>
      <c r="BJ26" s="760"/>
      <c r="BK26" s="760"/>
      <c r="BL26" s="760"/>
      <c r="BM26" s="760"/>
      <c r="BN26" s="760"/>
      <c r="BO26" s="760"/>
      <c r="BP26" s="760"/>
      <c r="BQ26" s="760"/>
      <c r="BR26" s="760"/>
      <c r="BS26" s="760"/>
      <c r="BT26" s="760"/>
      <c r="BU26" s="760"/>
      <c r="BV26" s="760"/>
      <c r="BW26" s="760"/>
      <c r="BX26" s="760"/>
      <c r="BY26" s="760"/>
      <c r="BZ26" s="760"/>
      <c r="CA26" s="760"/>
      <c r="CB26" s="760"/>
      <c r="CC26" s="760"/>
      <c r="CD26" s="760"/>
      <c r="CE26" s="760"/>
      <c r="CF26" s="760"/>
      <c r="CG26" s="760"/>
      <c r="CH26" s="760"/>
      <c r="CI26" s="760"/>
      <c r="CJ26" s="760"/>
      <c r="CK26" s="760"/>
      <c r="CL26" s="760"/>
      <c r="CM26" s="760"/>
      <c r="CN26" s="760"/>
      <c r="CO26" s="760"/>
      <c r="CP26" s="760"/>
      <c r="CQ26" s="760"/>
      <c r="CR26" s="760"/>
      <c r="CS26" s="760"/>
      <c r="CT26" s="760"/>
      <c r="CU26" s="760"/>
      <c r="CV26" s="760"/>
      <c r="CW26" s="760"/>
      <c r="CX26" s="760"/>
      <c r="CY26" s="760"/>
      <c r="CZ26" s="760"/>
      <c r="DA26" s="760"/>
      <c r="DB26" s="760"/>
      <c r="DC26" s="760"/>
      <c r="DD26" s="760"/>
      <c r="DE26" s="760"/>
      <c r="DF26" s="760"/>
      <c r="DG26" s="760"/>
      <c r="DH26" s="760"/>
      <c r="DI26" s="760"/>
      <c r="DJ26" s="760"/>
      <c r="DK26" s="760"/>
      <c r="DL26" s="760"/>
      <c r="DM26" s="760"/>
      <c r="DN26" s="760"/>
      <c r="DO26" s="760"/>
      <c r="DP26" s="760"/>
      <c r="DQ26" s="760"/>
      <c r="DR26" s="760"/>
      <c r="DS26" s="760"/>
      <c r="DT26" s="760"/>
      <c r="DU26" s="760"/>
      <c r="DV26" s="760"/>
      <c r="DW26" s="760"/>
      <c r="DX26" s="760"/>
      <c r="DY26" s="760"/>
      <c r="DZ26" s="760"/>
      <c r="EA26" s="760"/>
      <c r="EB26" s="760"/>
      <c r="EC26" s="760"/>
      <c r="ED26" s="760"/>
      <c r="EE26" s="760"/>
      <c r="EF26" s="760"/>
      <c r="EG26" s="760"/>
      <c r="EH26" s="760"/>
      <c r="EI26" s="760"/>
      <c r="EJ26" s="760"/>
      <c r="EK26" s="760"/>
      <c r="EL26" s="760"/>
      <c r="EM26" s="760"/>
      <c r="EN26" s="760"/>
      <c r="EO26" s="760"/>
      <c r="EP26" s="760"/>
      <c r="EQ26" s="760"/>
      <c r="ER26" s="760"/>
      <c r="ES26" s="760"/>
      <c r="ET26" s="760"/>
      <c r="EU26" s="760"/>
      <c r="EV26" s="760"/>
      <c r="EW26" s="760"/>
      <c r="EX26" s="760"/>
      <c r="EY26" s="760"/>
      <c r="EZ26" s="760"/>
      <c r="FA26" s="760"/>
      <c r="FB26" s="760"/>
      <c r="FC26" s="760"/>
      <c r="FD26" s="760"/>
      <c r="FE26" s="760"/>
      <c r="FF26" s="760"/>
      <c r="FG26" s="760"/>
      <c r="FH26" s="760"/>
      <c r="FI26" s="760"/>
      <c r="FJ26" s="760"/>
      <c r="FK26" s="760"/>
      <c r="FL26" s="760"/>
      <c r="FM26" s="760"/>
      <c r="FN26" s="760"/>
      <c r="FO26" s="760"/>
      <c r="FP26" s="760"/>
      <c r="FQ26" s="760"/>
      <c r="FR26" s="760"/>
      <c r="FS26" s="760"/>
      <c r="FT26" s="760"/>
      <c r="FU26" s="760"/>
      <c r="FV26" s="760"/>
      <c r="FW26" s="760"/>
      <c r="FX26" s="760"/>
      <c r="FY26" s="760"/>
      <c r="FZ26" s="760"/>
      <c r="GA26" s="760"/>
      <c r="GB26" s="760"/>
      <c r="GC26" s="760"/>
      <c r="GD26" s="760"/>
      <c r="GE26" s="760"/>
      <c r="GF26" s="760"/>
      <c r="GG26" s="760"/>
      <c r="GH26" s="760"/>
    </row>
    <row r="27" spans="1:190" s="254" customFormat="1" ht="71.25">
      <c r="A27" s="760"/>
      <c r="B27" s="771" t="s">
        <v>38</v>
      </c>
      <c r="C27" s="764">
        <v>24</v>
      </c>
      <c r="D27" s="286" t="s">
        <v>122</v>
      </c>
      <c r="E27" s="286">
        <v>2409</v>
      </c>
      <c r="F27" s="286" t="s">
        <v>775</v>
      </c>
      <c r="G27" s="1306"/>
      <c r="H27" s="1306"/>
      <c r="I27" s="778">
        <v>240902202</v>
      </c>
      <c r="J27" s="282" t="s">
        <v>817</v>
      </c>
      <c r="K27" s="778" t="s">
        <v>818</v>
      </c>
      <c r="L27" s="281" t="s">
        <v>819</v>
      </c>
      <c r="M27" s="281" t="s">
        <v>792</v>
      </c>
      <c r="N27" s="279">
        <v>2</v>
      </c>
      <c r="O27" s="756">
        <v>1452628163</v>
      </c>
      <c r="P27" s="280"/>
      <c r="Q27" s="756"/>
      <c r="R27" s="756"/>
      <c r="S27" s="756"/>
      <c r="T27" s="756"/>
      <c r="U27" s="756"/>
      <c r="V27" s="756"/>
      <c r="W27" s="756"/>
      <c r="X27" s="756"/>
      <c r="Y27" s="756"/>
      <c r="Z27" s="756"/>
      <c r="AA27" s="756"/>
      <c r="AB27" s="756"/>
      <c r="AC27" s="756">
        <v>1043225630</v>
      </c>
      <c r="AD27" s="280"/>
      <c r="AE27" s="756"/>
      <c r="AF27" s="757"/>
      <c r="AG27" s="757"/>
      <c r="AH27" s="757"/>
      <c r="AI27" s="757"/>
      <c r="AJ27" s="757"/>
      <c r="AK27" s="757"/>
      <c r="AL27" s="757"/>
      <c r="AM27" s="757"/>
      <c r="AN27" s="757"/>
      <c r="AO27" s="757"/>
      <c r="AP27" s="757"/>
      <c r="AQ27" s="795">
        <v>177801033</v>
      </c>
      <c r="AR27" s="785"/>
      <c r="AS27" s="757"/>
      <c r="AT27" s="280"/>
      <c r="AU27" s="280"/>
      <c r="AV27" s="280"/>
      <c r="AW27" s="280"/>
      <c r="AX27" s="280"/>
      <c r="AY27" s="280"/>
      <c r="AZ27" s="280"/>
      <c r="BA27" s="280"/>
      <c r="BB27" s="280"/>
      <c r="BC27" s="280"/>
      <c r="BD27" s="280"/>
      <c r="BE27" s="779"/>
      <c r="BF27" s="760"/>
      <c r="BG27" s="760"/>
      <c r="BH27" s="760"/>
      <c r="BI27" s="760"/>
      <c r="BJ27" s="760"/>
      <c r="BK27" s="760"/>
      <c r="BL27" s="760"/>
      <c r="BM27" s="760"/>
      <c r="BN27" s="760"/>
      <c r="BO27" s="760"/>
      <c r="BP27" s="760"/>
      <c r="BQ27" s="760"/>
      <c r="BR27" s="760"/>
      <c r="BS27" s="760"/>
      <c r="BT27" s="760"/>
      <c r="BU27" s="760"/>
      <c r="BV27" s="760"/>
      <c r="BW27" s="760"/>
      <c r="BX27" s="760"/>
      <c r="BY27" s="760"/>
      <c r="BZ27" s="760"/>
      <c r="CA27" s="760"/>
      <c r="CB27" s="760"/>
      <c r="CC27" s="760"/>
      <c r="CD27" s="760"/>
      <c r="CE27" s="760"/>
      <c r="CF27" s="760"/>
      <c r="CG27" s="760"/>
      <c r="CH27" s="760"/>
      <c r="CI27" s="760"/>
      <c r="CJ27" s="760"/>
      <c r="CK27" s="760"/>
      <c r="CL27" s="760"/>
      <c r="CM27" s="760"/>
      <c r="CN27" s="760"/>
      <c r="CO27" s="760"/>
      <c r="CP27" s="760"/>
      <c r="CQ27" s="760"/>
      <c r="CR27" s="760"/>
      <c r="CS27" s="760"/>
      <c r="CT27" s="760"/>
      <c r="CU27" s="760"/>
      <c r="CV27" s="760"/>
      <c r="CW27" s="760"/>
      <c r="CX27" s="760"/>
      <c r="CY27" s="760"/>
      <c r="CZ27" s="760"/>
      <c r="DA27" s="760"/>
      <c r="DB27" s="760"/>
      <c r="DC27" s="760"/>
      <c r="DD27" s="760"/>
      <c r="DE27" s="760"/>
      <c r="DF27" s="760"/>
      <c r="DG27" s="760"/>
      <c r="DH27" s="760"/>
      <c r="DI27" s="760"/>
      <c r="DJ27" s="760"/>
      <c r="DK27" s="760"/>
      <c r="DL27" s="760"/>
      <c r="DM27" s="760"/>
      <c r="DN27" s="760"/>
      <c r="DO27" s="760"/>
      <c r="DP27" s="760"/>
      <c r="DQ27" s="760"/>
      <c r="DR27" s="760"/>
      <c r="DS27" s="760"/>
      <c r="DT27" s="760"/>
      <c r="DU27" s="760"/>
      <c r="DV27" s="760"/>
      <c r="DW27" s="760"/>
      <c r="DX27" s="760"/>
      <c r="DY27" s="760"/>
      <c r="DZ27" s="760"/>
      <c r="EA27" s="760"/>
      <c r="EB27" s="760"/>
      <c r="EC27" s="760"/>
      <c r="ED27" s="760"/>
      <c r="EE27" s="760"/>
      <c r="EF27" s="760"/>
      <c r="EG27" s="760"/>
      <c r="EH27" s="760"/>
      <c r="EI27" s="760"/>
      <c r="EJ27" s="760"/>
      <c r="EK27" s="760"/>
      <c r="EL27" s="760"/>
      <c r="EM27" s="760"/>
      <c r="EN27" s="760"/>
      <c r="EO27" s="760"/>
      <c r="EP27" s="760"/>
      <c r="EQ27" s="760"/>
      <c r="ER27" s="760"/>
      <c r="ES27" s="760"/>
      <c r="ET27" s="760"/>
      <c r="EU27" s="760"/>
      <c r="EV27" s="760"/>
      <c r="EW27" s="760"/>
      <c r="EX27" s="760"/>
      <c r="EY27" s="760"/>
      <c r="EZ27" s="760"/>
      <c r="FA27" s="760"/>
      <c r="FB27" s="760"/>
      <c r="FC27" s="760"/>
      <c r="FD27" s="760"/>
      <c r="FE27" s="760"/>
      <c r="FF27" s="760"/>
      <c r="FG27" s="760"/>
      <c r="FH27" s="760"/>
      <c r="FI27" s="760"/>
      <c r="FJ27" s="760"/>
      <c r="FK27" s="760"/>
      <c r="FL27" s="760"/>
      <c r="FM27" s="760"/>
      <c r="FN27" s="760"/>
      <c r="FO27" s="760"/>
      <c r="FP27" s="760"/>
      <c r="FQ27" s="760"/>
      <c r="FR27" s="760"/>
      <c r="FS27" s="760"/>
      <c r="FT27" s="760"/>
      <c r="FU27" s="760"/>
      <c r="FV27" s="760"/>
      <c r="FW27" s="760"/>
      <c r="FX27" s="760"/>
      <c r="FY27" s="760"/>
      <c r="FZ27" s="760"/>
      <c r="GA27" s="760"/>
      <c r="GB27" s="760"/>
      <c r="GC27" s="760"/>
      <c r="GD27" s="760"/>
      <c r="GE27" s="760"/>
      <c r="GF27" s="760"/>
      <c r="GG27" s="760"/>
      <c r="GH27" s="760"/>
    </row>
    <row r="28" spans="1:190" s="254" customFormat="1" ht="57">
      <c r="A28" s="760"/>
      <c r="B28" s="771" t="s">
        <v>38</v>
      </c>
      <c r="C28" s="764">
        <v>24</v>
      </c>
      <c r="D28" s="286" t="s">
        <v>122</v>
      </c>
      <c r="E28" s="286">
        <v>2409</v>
      </c>
      <c r="F28" s="286" t="s">
        <v>775</v>
      </c>
      <c r="G28" s="1306"/>
      <c r="H28" s="1306"/>
      <c r="I28" s="777">
        <v>240902400</v>
      </c>
      <c r="J28" s="282" t="s">
        <v>820</v>
      </c>
      <c r="K28" s="777" t="s">
        <v>821</v>
      </c>
      <c r="L28" s="1312" t="s">
        <v>795</v>
      </c>
      <c r="M28" s="1312" t="s">
        <v>796</v>
      </c>
      <c r="N28" s="279">
        <v>60</v>
      </c>
      <c r="O28" s="756">
        <v>1040768103</v>
      </c>
      <c r="P28" s="756"/>
      <c r="Q28" s="756"/>
      <c r="R28" s="756"/>
      <c r="S28" s="756"/>
      <c r="T28" s="756"/>
      <c r="U28" s="756"/>
      <c r="V28" s="756"/>
      <c r="W28" s="756"/>
      <c r="X28" s="756"/>
      <c r="Y28" s="756"/>
      <c r="Z28" s="756"/>
      <c r="AA28" s="756"/>
      <c r="AB28" s="756"/>
      <c r="AC28" s="756">
        <v>879768100</v>
      </c>
      <c r="AD28" s="280"/>
      <c r="AE28" s="756"/>
      <c r="AF28" s="757"/>
      <c r="AG28" s="757"/>
      <c r="AH28" s="757"/>
      <c r="AI28" s="757"/>
      <c r="AJ28" s="757"/>
      <c r="AK28" s="757"/>
      <c r="AL28" s="757"/>
      <c r="AM28" s="757"/>
      <c r="AN28" s="757"/>
      <c r="AO28" s="757"/>
      <c r="AP28" s="757"/>
      <c r="AQ28" s="795">
        <v>649118102</v>
      </c>
      <c r="AR28" s="785"/>
      <c r="AS28" s="757"/>
      <c r="AT28" s="280"/>
      <c r="AU28" s="280"/>
      <c r="AV28" s="280"/>
      <c r="AW28" s="280"/>
      <c r="AX28" s="280"/>
      <c r="AY28" s="280"/>
      <c r="AZ28" s="280"/>
      <c r="BA28" s="280"/>
      <c r="BB28" s="280"/>
      <c r="BC28" s="280"/>
      <c r="BD28" s="280"/>
      <c r="BE28" s="779"/>
      <c r="BF28" s="760"/>
      <c r="BG28" s="760"/>
      <c r="BH28" s="760"/>
      <c r="BI28" s="760"/>
      <c r="BJ28" s="760"/>
      <c r="BK28" s="760"/>
      <c r="BL28" s="760"/>
      <c r="BM28" s="760"/>
      <c r="BN28" s="760"/>
      <c r="BO28" s="760"/>
      <c r="BP28" s="760"/>
      <c r="BQ28" s="760"/>
      <c r="BR28" s="760"/>
      <c r="BS28" s="760"/>
      <c r="BT28" s="760"/>
      <c r="BU28" s="760"/>
      <c r="BV28" s="760"/>
      <c r="BW28" s="760"/>
      <c r="BX28" s="760"/>
      <c r="BY28" s="760"/>
      <c r="BZ28" s="760"/>
      <c r="CA28" s="760"/>
      <c r="CB28" s="760"/>
      <c r="CC28" s="760"/>
      <c r="CD28" s="760"/>
      <c r="CE28" s="760"/>
      <c r="CF28" s="760"/>
      <c r="CG28" s="760"/>
      <c r="CH28" s="760"/>
      <c r="CI28" s="760"/>
      <c r="CJ28" s="760"/>
      <c r="CK28" s="760"/>
      <c r="CL28" s="760"/>
      <c r="CM28" s="760"/>
      <c r="CN28" s="760"/>
      <c r="CO28" s="760"/>
      <c r="CP28" s="760"/>
      <c r="CQ28" s="760"/>
      <c r="CR28" s="760"/>
      <c r="CS28" s="760"/>
      <c r="CT28" s="760"/>
      <c r="CU28" s="760"/>
      <c r="CV28" s="760"/>
      <c r="CW28" s="760"/>
      <c r="CX28" s="760"/>
      <c r="CY28" s="760"/>
      <c r="CZ28" s="760"/>
      <c r="DA28" s="760"/>
      <c r="DB28" s="760"/>
      <c r="DC28" s="760"/>
      <c r="DD28" s="760"/>
      <c r="DE28" s="760"/>
      <c r="DF28" s="760"/>
      <c r="DG28" s="760"/>
      <c r="DH28" s="760"/>
      <c r="DI28" s="760"/>
      <c r="DJ28" s="760"/>
      <c r="DK28" s="760"/>
      <c r="DL28" s="760"/>
      <c r="DM28" s="760"/>
      <c r="DN28" s="760"/>
      <c r="DO28" s="760"/>
      <c r="DP28" s="760"/>
      <c r="DQ28" s="760"/>
      <c r="DR28" s="760"/>
      <c r="DS28" s="760"/>
      <c r="DT28" s="760"/>
      <c r="DU28" s="760"/>
      <c r="DV28" s="760"/>
      <c r="DW28" s="760"/>
      <c r="DX28" s="760"/>
      <c r="DY28" s="760"/>
      <c r="DZ28" s="760"/>
      <c r="EA28" s="760"/>
      <c r="EB28" s="760"/>
      <c r="EC28" s="760"/>
      <c r="ED28" s="760"/>
      <c r="EE28" s="760"/>
      <c r="EF28" s="760"/>
      <c r="EG28" s="760"/>
      <c r="EH28" s="760"/>
      <c r="EI28" s="760"/>
      <c r="EJ28" s="760"/>
      <c r="EK28" s="760"/>
      <c r="EL28" s="760"/>
      <c r="EM28" s="760"/>
      <c r="EN28" s="760"/>
      <c r="EO28" s="760"/>
      <c r="EP28" s="760"/>
      <c r="EQ28" s="760"/>
      <c r="ER28" s="760"/>
      <c r="ES28" s="760"/>
      <c r="ET28" s="760"/>
      <c r="EU28" s="760"/>
      <c r="EV28" s="760"/>
      <c r="EW28" s="760"/>
      <c r="EX28" s="760"/>
      <c r="EY28" s="760"/>
      <c r="EZ28" s="760"/>
      <c r="FA28" s="760"/>
      <c r="FB28" s="760"/>
      <c r="FC28" s="760"/>
      <c r="FD28" s="760"/>
      <c r="FE28" s="760"/>
      <c r="FF28" s="760"/>
      <c r="FG28" s="760"/>
      <c r="FH28" s="760"/>
      <c r="FI28" s="760"/>
      <c r="FJ28" s="760"/>
      <c r="FK28" s="760"/>
      <c r="FL28" s="760"/>
      <c r="FM28" s="760"/>
      <c r="FN28" s="760"/>
      <c r="FO28" s="760"/>
      <c r="FP28" s="760"/>
      <c r="FQ28" s="760"/>
      <c r="FR28" s="760"/>
      <c r="FS28" s="760"/>
      <c r="FT28" s="760"/>
      <c r="FU28" s="760"/>
      <c r="FV28" s="760"/>
      <c r="FW28" s="760"/>
      <c r="FX28" s="760"/>
      <c r="FY28" s="760"/>
      <c r="FZ28" s="760"/>
      <c r="GA28" s="760"/>
      <c r="GB28" s="760"/>
      <c r="GC28" s="760"/>
      <c r="GD28" s="760"/>
      <c r="GE28" s="760"/>
      <c r="GF28" s="760"/>
      <c r="GG28" s="760"/>
      <c r="GH28" s="760"/>
    </row>
    <row r="29" spans="1:190" s="254" customFormat="1" ht="57">
      <c r="A29" s="760"/>
      <c r="B29" s="771" t="s">
        <v>38</v>
      </c>
      <c r="C29" s="764">
        <v>24</v>
      </c>
      <c r="D29" s="286" t="s">
        <v>122</v>
      </c>
      <c r="E29" s="286">
        <v>2409</v>
      </c>
      <c r="F29" s="286" t="s">
        <v>775</v>
      </c>
      <c r="G29" s="1306"/>
      <c r="H29" s="1306"/>
      <c r="I29" s="777">
        <v>240906300</v>
      </c>
      <c r="J29" s="282" t="s">
        <v>815</v>
      </c>
      <c r="K29" s="777" t="s">
        <v>822</v>
      </c>
      <c r="L29" s="1312"/>
      <c r="M29" s="1312"/>
      <c r="N29" s="279">
        <v>1</v>
      </c>
      <c r="O29" s="756">
        <v>1040768102</v>
      </c>
      <c r="P29" s="756"/>
      <c r="Q29" s="756"/>
      <c r="R29" s="756"/>
      <c r="S29" s="756"/>
      <c r="T29" s="756"/>
      <c r="U29" s="756"/>
      <c r="V29" s="756"/>
      <c r="W29" s="756"/>
      <c r="X29" s="756"/>
      <c r="Y29" s="756"/>
      <c r="Z29" s="756"/>
      <c r="AA29" s="756"/>
      <c r="AB29" s="756"/>
      <c r="AC29" s="756">
        <v>879768101</v>
      </c>
      <c r="AD29" s="280"/>
      <c r="AE29" s="756"/>
      <c r="AF29" s="757"/>
      <c r="AG29" s="757"/>
      <c r="AH29" s="757"/>
      <c r="AI29" s="757"/>
      <c r="AJ29" s="757"/>
      <c r="AK29" s="757"/>
      <c r="AL29" s="757"/>
      <c r="AM29" s="757"/>
      <c r="AN29" s="757"/>
      <c r="AO29" s="757"/>
      <c r="AP29" s="757"/>
      <c r="AQ29" s="795">
        <v>649118103</v>
      </c>
      <c r="AR29" s="785"/>
      <c r="AS29" s="757"/>
      <c r="AT29" s="280"/>
      <c r="AU29" s="280"/>
      <c r="AV29" s="280"/>
      <c r="AW29" s="280"/>
      <c r="AX29" s="280"/>
      <c r="AY29" s="280"/>
      <c r="AZ29" s="280"/>
      <c r="BA29" s="280"/>
      <c r="BB29" s="280"/>
      <c r="BC29" s="280"/>
      <c r="BD29" s="28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c r="CB29" s="760"/>
      <c r="CC29" s="760"/>
      <c r="CD29" s="760"/>
      <c r="CE29" s="760"/>
      <c r="CF29" s="760"/>
      <c r="CG29" s="760"/>
      <c r="CH29" s="760"/>
      <c r="CI29" s="760"/>
      <c r="CJ29" s="760"/>
      <c r="CK29" s="760"/>
      <c r="CL29" s="760"/>
      <c r="CM29" s="760"/>
      <c r="CN29" s="760"/>
      <c r="CO29" s="760"/>
      <c r="CP29" s="760"/>
      <c r="CQ29" s="760"/>
      <c r="CR29" s="760"/>
      <c r="CS29" s="760"/>
      <c r="CT29" s="760"/>
      <c r="CU29" s="760"/>
      <c r="CV29" s="760"/>
      <c r="CW29" s="760"/>
      <c r="CX29" s="760"/>
      <c r="CY29" s="760"/>
      <c r="CZ29" s="760"/>
      <c r="DA29" s="760"/>
      <c r="DB29" s="760"/>
      <c r="DC29" s="760"/>
      <c r="DD29" s="760"/>
      <c r="DE29" s="760"/>
      <c r="DF29" s="760"/>
      <c r="DG29" s="760"/>
      <c r="DH29" s="760"/>
      <c r="DI29" s="760"/>
      <c r="DJ29" s="760"/>
      <c r="DK29" s="760"/>
      <c r="DL29" s="760"/>
      <c r="DM29" s="760"/>
      <c r="DN29" s="760"/>
      <c r="DO29" s="760"/>
      <c r="DP29" s="760"/>
      <c r="DQ29" s="760"/>
      <c r="DR29" s="760"/>
      <c r="DS29" s="760"/>
      <c r="DT29" s="760"/>
      <c r="DU29" s="760"/>
      <c r="DV29" s="760"/>
      <c r="DW29" s="760"/>
      <c r="DX29" s="760"/>
      <c r="DY29" s="760"/>
      <c r="DZ29" s="760"/>
      <c r="EA29" s="760"/>
      <c r="EB29" s="760"/>
      <c r="EC29" s="760"/>
      <c r="ED29" s="760"/>
      <c r="EE29" s="760"/>
      <c r="EF29" s="760"/>
      <c r="EG29" s="760"/>
      <c r="EH29" s="760"/>
      <c r="EI29" s="760"/>
      <c r="EJ29" s="760"/>
      <c r="EK29" s="760"/>
      <c r="EL29" s="760"/>
      <c r="EM29" s="760"/>
      <c r="EN29" s="760"/>
      <c r="EO29" s="760"/>
      <c r="EP29" s="760"/>
      <c r="EQ29" s="760"/>
      <c r="ER29" s="760"/>
      <c r="ES29" s="760"/>
      <c r="ET29" s="760"/>
      <c r="EU29" s="760"/>
      <c r="EV29" s="760"/>
      <c r="EW29" s="760"/>
      <c r="EX29" s="760"/>
      <c r="EY29" s="760"/>
      <c r="EZ29" s="760"/>
      <c r="FA29" s="760"/>
      <c r="FB29" s="760"/>
      <c r="FC29" s="760"/>
      <c r="FD29" s="760"/>
      <c r="FE29" s="760"/>
      <c r="FF29" s="760"/>
      <c r="FG29" s="760"/>
      <c r="FH29" s="760"/>
      <c r="FI29" s="760"/>
      <c r="FJ29" s="760"/>
      <c r="FK29" s="760"/>
      <c r="FL29" s="760"/>
      <c r="FM29" s="760"/>
      <c r="FN29" s="760"/>
      <c r="FO29" s="760"/>
      <c r="FP29" s="760"/>
      <c r="FQ29" s="760"/>
      <c r="FR29" s="760"/>
      <c r="FS29" s="760"/>
      <c r="FT29" s="760"/>
      <c r="FU29" s="760"/>
      <c r="FV29" s="760"/>
      <c r="FW29" s="760"/>
      <c r="FX29" s="760"/>
      <c r="FY29" s="760"/>
      <c r="FZ29" s="760"/>
      <c r="GA29" s="760"/>
      <c r="GB29" s="760"/>
      <c r="GC29" s="760"/>
      <c r="GD29" s="760"/>
      <c r="GE29" s="760"/>
      <c r="GF29" s="760"/>
      <c r="GG29" s="760"/>
      <c r="GH29" s="760"/>
    </row>
    <row r="30" spans="1:190" s="254" customFormat="1" ht="99.75">
      <c r="A30" s="760"/>
      <c r="B30" s="771" t="s">
        <v>38</v>
      </c>
      <c r="C30" s="764">
        <v>24</v>
      </c>
      <c r="D30" s="286" t="s">
        <v>122</v>
      </c>
      <c r="E30" s="286">
        <v>2409</v>
      </c>
      <c r="F30" s="286" t="s">
        <v>775</v>
      </c>
      <c r="G30" s="1306">
        <v>2024730010036</v>
      </c>
      <c r="H30" s="1306" t="s">
        <v>823</v>
      </c>
      <c r="I30" s="772">
        <v>240900801</v>
      </c>
      <c r="J30" s="282" t="s">
        <v>824</v>
      </c>
      <c r="K30" s="772" t="s">
        <v>825</v>
      </c>
      <c r="L30" s="774" t="s">
        <v>806</v>
      </c>
      <c r="M30" s="774" t="s">
        <v>796</v>
      </c>
      <c r="N30" s="279">
        <v>1</v>
      </c>
      <c r="O30" s="755">
        <v>44960000</v>
      </c>
      <c r="P30" s="280"/>
      <c r="Q30" s="755"/>
      <c r="R30" s="756"/>
      <c r="S30" s="756"/>
      <c r="T30" s="756"/>
      <c r="U30" s="756"/>
      <c r="V30" s="756"/>
      <c r="W30" s="756"/>
      <c r="X30" s="756"/>
      <c r="Y30" s="756"/>
      <c r="Z30" s="756"/>
      <c r="AA30" s="756"/>
      <c r="AB30" s="756"/>
      <c r="AC30" s="755">
        <v>0</v>
      </c>
      <c r="AD30" s="757"/>
      <c r="AE30" s="755"/>
      <c r="AF30" s="757"/>
      <c r="AG30" s="757"/>
      <c r="AH30" s="757"/>
      <c r="AI30" s="757"/>
      <c r="AJ30" s="757"/>
      <c r="AK30" s="757"/>
      <c r="AL30" s="757"/>
      <c r="AM30" s="757"/>
      <c r="AN30" s="757"/>
      <c r="AO30" s="757"/>
      <c r="AP30" s="757"/>
      <c r="AQ30" s="795">
        <v>0</v>
      </c>
      <c r="AR30" s="785"/>
      <c r="AS30" s="757"/>
      <c r="AT30" s="280"/>
      <c r="AU30" s="280"/>
      <c r="AV30" s="280"/>
      <c r="AW30" s="280"/>
      <c r="AX30" s="280"/>
      <c r="AY30" s="280"/>
      <c r="AZ30" s="280"/>
      <c r="BA30" s="280"/>
      <c r="BB30" s="280"/>
      <c r="BC30" s="280"/>
      <c r="BD30" s="280"/>
      <c r="BE30" s="760"/>
      <c r="BF30" s="760"/>
      <c r="BG30" s="760"/>
      <c r="BH30" s="760"/>
      <c r="BI30" s="760"/>
      <c r="BJ30" s="760"/>
      <c r="BK30" s="760"/>
      <c r="BL30" s="760"/>
      <c r="BM30" s="760"/>
      <c r="BN30" s="760"/>
      <c r="BO30" s="760"/>
      <c r="BP30" s="760"/>
      <c r="BQ30" s="760"/>
      <c r="BR30" s="760"/>
      <c r="BS30" s="760"/>
      <c r="BT30" s="760"/>
      <c r="BU30" s="760"/>
      <c r="BV30" s="760"/>
      <c r="BW30" s="760"/>
      <c r="BX30" s="760"/>
      <c r="BY30" s="760"/>
      <c r="BZ30" s="760"/>
      <c r="CA30" s="760"/>
      <c r="CB30" s="760"/>
      <c r="CC30" s="760"/>
      <c r="CD30" s="760"/>
      <c r="CE30" s="760"/>
      <c r="CF30" s="760"/>
      <c r="CG30" s="760"/>
      <c r="CH30" s="760"/>
      <c r="CI30" s="760"/>
      <c r="CJ30" s="760"/>
      <c r="CK30" s="760"/>
      <c r="CL30" s="760"/>
      <c r="CM30" s="760"/>
      <c r="CN30" s="760"/>
      <c r="CO30" s="760"/>
      <c r="CP30" s="760"/>
      <c r="CQ30" s="760"/>
      <c r="CR30" s="760"/>
      <c r="CS30" s="760"/>
      <c r="CT30" s="760"/>
      <c r="CU30" s="760"/>
      <c r="CV30" s="760"/>
      <c r="CW30" s="760"/>
      <c r="CX30" s="760"/>
      <c r="CY30" s="760"/>
      <c r="CZ30" s="760"/>
      <c r="DA30" s="760"/>
      <c r="DB30" s="760"/>
      <c r="DC30" s="760"/>
      <c r="DD30" s="760"/>
      <c r="DE30" s="760"/>
      <c r="DF30" s="760"/>
      <c r="DG30" s="760"/>
      <c r="DH30" s="760"/>
      <c r="DI30" s="760"/>
      <c r="DJ30" s="760"/>
      <c r="DK30" s="760"/>
      <c r="DL30" s="760"/>
      <c r="DM30" s="760"/>
      <c r="DN30" s="760"/>
      <c r="DO30" s="760"/>
      <c r="DP30" s="760"/>
      <c r="DQ30" s="760"/>
      <c r="DR30" s="760"/>
      <c r="DS30" s="760"/>
      <c r="DT30" s="760"/>
      <c r="DU30" s="760"/>
      <c r="DV30" s="760"/>
      <c r="DW30" s="760"/>
      <c r="DX30" s="760"/>
      <c r="DY30" s="760"/>
      <c r="DZ30" s="760"/>
      <c r="EA30" s="760"/>
      <c r="EB30" s="760"/>
      <c r="EC30" s="760"/>
      <c r="ED30" s="760"/>
      <c r="EE30" s="760"/>
      <c r="EF30" s="760"/>
      <c r="EG30" s="760"/>
      <c r="EH30" s="760"/>
      <c r="EI30" s="760"/>
      <c r="EJ30" s="760"/>
      <c r="EK30" s="760"/>
      <c r="EL30" s="760"/>
      <c r="EM30" s="760"/>
      <c r="EN30" s="760"/>
      <c r="EO30" s="760"/>
      <c r="EP30" s="760"/>
      <c r="EQ30" s="760"/>
      <c r="ER30" s="760"/>
      <c r="ES30" s="760"/>
      <c r="ET30" s="760"/>
      <c r="EU30" s="760"/>
      <c r="EV30" s="760"/>
      <c r="EW30" s="760"/>
      <c r="EX30" s="760"/>
      <c r="EY30" s="760"/>
      <c r="EZ30" s="760"/>
      <c r="FA30" s="760"/>
      <c r="FB30" s="760"/>
      <c r="FC30" s="760"/>
      <c r="FD30" s="760"/>
      <c r="FE30" s="760"/>
      <c r="FF30" s="760"/>
      <c r="FG30" s="760"/>
      <c r="FH30" s="760"/>
      <c r="FI30" s="760"/>
      <c r="FJ30" s="760"/>
      <c r="FK30" s="760"/>
      <c r="FL30" s="760"/>
      <c r="FM30" s="760"/>
      <c r="FN30" s="760"/>
      <c r="FO30" s="760"/>
      <c r="FP30" s="760"/>
      <c r="FQ30" s="760"/>
      <c r="FR30" s="760"/>
      <c r="FS30" s="760"/>
      <c r="FT30" s="760"/>
      <c r="FU30" s="760"/>
      <c r="FV30" s="760"/>
      <c r="FW30" s="760"/>
      <c r="FX30" s="760"/>
      <c r="FY30" s="760"/>
      <c r="FZ30" s="760"/>
      <c r="GA30" s="760"/>
      <c r="GB30" s="760"/>
      <c r="GC30" s="760"/>
      <c r="GD30" s="760"/>
      <c r="GE30" s="760"/>
      <c r="GF30" s="760"/>
      <c r="GG30" s="760"/>
      <c r="GH30" s="760"/>
    </row>
    <row r="31" spans="1:190" s="254" customFormat="1" ht="99.75">
      <c r="A31" s="760"/>
      <c r="B31" s="771" t="s">
        <v>38</v>
      </c>
      <c r="C31" s="764">
        <v>24</v>
      </c>
      <c r="D31" s="286" t="s">
        <v>122</v>
      </c>
      <c r="E31" s="286">
        <v>2409</v>
      </c>
      <c r="F31" s="286" t="s">
        <v>775</v>
      </c>
      <c r="G31" s="1306"/>
      <c r="H31" s="1306"/>
      <c r="I31" s="777">
        <v>240900801</v>
      </c>
      <c r="J31" s="282" t="s">
        <v>824</v>
      </c>
      <c r="K31" s="775" t="s">
        <v>826</v>
      </c>
      <c r="L31" s="774" t="s">
        <v>806</v>
      </c>
      <c r="M31" s="774" t="s">
        <v>796</v>
      </c>
      <c r="N31" s="279">
        <v>1</v>
      </c>
      <c r="O31" s="756">
        <v>50000000</v>
      </c>
      <c r="P31" s="280"/>
      <c r="Q31" s="756"/>
      <c r="R31" s="756"/>
      <c r="S31" s="756"/>
      <c r="T31" s="756"/>
      <c r="U31" s="756"/>
      <c r="V31" s="756"/>
      <c r="W31" s="756"/>
      <c r="X31" s="756"/>
      <c r="Y31" s="756"/>
      <c r="Z31" s="756"/>
      <c r="AA31" s="756"/>
      <c r="AB31" s="756"/>
      <c r="AC31" s="756">
        <v>0</v>
      </c>
      <c r="AD31" s="280"/>
      <c r="AE31" s="756"/>
      <c r="AF31" s="757"/>
      <c r="AG31" s="757"/>
      <c r="AH31" s="757"/>
      <c r="AI31" s="757"/>
      <c r="AJ31" s="757"/>
      <c r="AK31" s="757"/>
      <c r="AL31" s="757"/>
      <c r="AM31" s="757"/>
      <c r="AN31" s="757"/>
      <c r="AO31" s="757"/>
      <c r="AP31" s="757"/>
      <c r="AQ31" s="795">
        <v>0</v>
      </c>
      <c r="AR31" s="785"/>
      <c r="AS31" s="757"/>
      <c r="AT31" s="280"/>
      <c r="AU31" s="280"/>
      <c r="AV31" s="280"/>
      <c r="AW31" s="280"/>
      <c r="AX31" s="280"/>
      <c r="AY31" s="280"/>
      <c r="AZ31" s="280"/>
      <c r="BA31" s="280"/>
      <c r="BB31" s="280"/>
      <c r="BC31" s="280"/>
      <c r="BD31" s="280"/>
      <c r="BE31" s="760"/>
      <c r="BF31" s="760"/>
      <c r="BG31" s="760"/>
      <c r="BH31" s="760"/>
      <c r="BI31" s="760"/>
      <c r="BJ31" s="760"/>
      <c r="BK31" s="760"/>
      <c r="BL31" s="760"/>
      <c r="BM31" s="760"/>
      <c r="BN31" s="760"/>
      <c r="BO31" s="760"/>
      <c r="BP31" s="760"/>
      <c r="BQ31" s="760"/>
      <c r="BR31" s="760"/>
      <c r="BS31" s="760"/>
      <c r="BT31" s="760"/>
      <c r="BU31" s="760"/>
      <c r="BV31" s="760"/>
      <c r="BW31" s="760"/>
      <c r="BX31" s="760"/>
      <c r="BY31" s="760"/>
      <c r="BZ31" s="760"/>
      <c r="CA31" s="760"/>
      <c r="CB31" s="760"/>
      <c r="CC31" s="760"/>
      <c r="CD31" s="760"/>
      <c r="CE31" s="760"/>
      <c r="CF31" s="760"/>
      <c r="CG31" s="760"/>
      <c r="CH31" s="760"/>
      <c r="CI31" s="760"/>
      <c r="CJ31" s="760"/>
      <c r="CK31" s="760"/>
      <c r="CL31" s="760"/>
      <c r="CM31" s="760"/>
      <c r="CN31" s="760"/>
      <c r="CO31" s="760"/>
      <c r="CP31" s="760"/>
      <c r="CQ31" s="760"/>
      <c r="CR31" s="760"/>
      <c r="CS31" s="760"/>
      <c r="CT31" s="760"/>
      <c r="CU31" s="760"/>
      <c r="CV31" s="760"/>
      <c r="CW31" s="760"/>
      <c r="CX31" s="760"/>
      <c r="CY31" s="760"/>
      <c r="CZ31" s="760"/>
      <c r="DA31" s="760"/>
      <c r="DB31" s="760"/>
      <c r="DC31" s="760"/>
      <c r="DD31" s="760"/>
      <c r="DE31" s="760"/>
      <c r="DF31" s="760"/>
      <c r="DG31" s="760"/>
      <c r="DH31" s="760"/>
      <c r="DI31" s="760"/>
      <c r="DJ31" s="760"/>
      <c r="DK31" s="760"/>
      <c r="DL31" s="760"/>
      <c r="DM31" s="760"/>
      <c r="DN31" s="760"/>
      <c r="DO31" s="760"/>
      <c r="DP31" s="760"/>
      <c r="DQ31" s="760"/>
      <c r="DR31" s="760"/>
      <c r="DS31" s="760"/>
      <c r="DT31" s="760"/>
      <c r="DU31" s="760"/>
      <c r="DV31" s="760"/>
      <c r="DW31" s="760"/>
      <c r="DX31" s="760"/>
      <c r="DY31" s="760"/>
      <c r="DZ31" s="760"/>
      <c r="EA31" s="760"/>
      <c r="EB31" s="760"/>
      <c r="EC31" s="760"/>
      <c r="ED31" s="760"/>
      <c r="EE31" s="760"/>
      <c r="EF31" s="760"/>
      <c r="EG31" s="760"/>
      <c r="EH31" s="760"/>
      <c r="EI31" s="760"/>
      <c r="EJ31" s="760"/>
      <c r="EK31" s="760"/>
      <c r="EL31" s="760"/>
      <c r="EM31" s="760"/>
      <c r="EN31" s="760"/>
      <c r="EO31" s="760"/>
      <c r="EP31" s="760"/>
      <c r="EQ31" s="760"/>
      <c r="ER31" s="760"/>
      <c r="ES31" s="760"/>
      <c r="ET31" s="760"/>
      <c r="EU31" s="760"/>
      <c r="EV31" s="760"/>
      <c r="EW31" s="760"/>
      <c r="EX31" s="760"/>
      <c r="EY31" s="760"/>
      <c r="EZ31" s="760"/>
      <c r="FA31" s="760"/>
      <c r="FB31" s="760"/>
      <c r="FC31" s="760"/>
      <c r="FD31" s="760"/>
      <c r="FE31" s="760"/>
      <c r="FF31" s="760"/>
      <c r="FG31" s="760"/>
      <c r="FH31" s="760"/>
      <c r="FI31" s="760"/>
      <c r="FJ31" s="760"/>
      <c r="FK31" s="760"/>
      <c r="FL31" s="760"/>
      <c r="FM31" s="760"/>
      <c r="FN31" s="760"/>
      <c r="FO31" s="760"/>
      <c r="FP31" s="760"/>
      <c r="FQ31" s="760"/>
      <c r="FR31" s="760"/>
      <c r="FS31" s="760"/>
      <c r="FT31" s="760"/>
      <c r="FU31" s="760"/>
      <c r="FV31" s="760"/>
      <c r="FW31" s="760"/>
      <c r="FX31" s="760"/>
      <c r="FY31" s="760"/>
      <c r="FZ31" s="760"/>
      <c r="GA31" s="760"/>
      <c r="GB31" s="760"/>
      <c r="GC31" s="760"/>
      <c r="GD31" s="760"/>
      <c r="GE31" s="760"/>
      <c r="GF31" s="760"/>
      <c r="GG31" s="760"/>
      <c r="GH31" s="760"/>
    </row>
    <row r="32" spans="1:190" s="254" customFormat="1" ht="71.25">
      <c r="A32" s="760"/>
      <c r="B32" s="771" t="s">
        <v>48</v>
      </c>
      <c r="C32" s="764">
        <v>45</v>
      </c>
      <c r="D32" s="286" t="s">
        <v>49</v>
      </c>
      <c r="E32" s="286">
        <v>4509</v>
      </c>
      <c r="F32" s="286" t="s">
        <v>750</v>
      </c>
      <c r="G32" s="1306">
        <v>2024730010105</v>
      </c>
      <c r="H32" s="1306" t="s">
        <v>827</v>
      </c>
      <c r="I32" s="282" t="s">
        <v>828</v>
      </c>
      <c r="J32" s="282" t="s">
        <v>829</v>
      </c>
      <c r="K32" s="282" t="s">
        <v>830</v>
      </c>
      <c r="L32" s="282" t="s">
        <v>831</v>
      </c>
      <c r="M32" s="774" t="s">
        <v>796</v>
      </c>
      <c r="N32" s="328">
        <v>10000</v>
      </c>
      <c r="O32" s="756">
        <v>0</v>
      </c>
      <c r="P32" s="280"/>
      <c r="Q32" s="756"/>
      <c r="R32" s="756"/>
      <c r="S32" s="756"/>
      <c r="T32" s="756"/>
      <c r="U32" s="756"/>
      <c r="V32" s="756"/>
      <c r="W32" s="756"/>
      <c r="X32" s="756"/>
      <c r="Y32" s="756"/>
      <c r="Z32" s="756"/>
      <c r="AA32" s="756"/>
      <c r="AB32" s="756"/>
      <c r="AC32" s="756">
        <v>0</v>
      </c>
      <c r="AD32" s="280"/>
      <c r="AE32" s="756"/>
      <c r="AF32" s="757"/>
      <c r="AG32" s="757"/>
      <c r="AH32" s="757"/>
      <c r="AI32" s="757"/>
      <c r="AJ32" s="757"/>
      <c r="AK32" s="757"/>
      <c r="AL32" s="757"/>
      <c r="AM32" s="757"/>
      <c r="AN32" s="757"/>
      <c r="AO32" s="757"/>
      <c r="AP32" s="757"/>
      <c r="AQ32" s="795">
        <v>0</v>
      </c>
      <c r="AR32" s="785"/>
      <c r="AS32" s="757"/>
      <c r="AT32" s="280"/>
      <c r="AU32" s="280"/>
      <c r="AV32" s="280"/>
      <c r="AW32" s="280"/>
      <c r="AX32" s="280"/>
      <c r="AY32" s="280"/>
      <c r="AZ32" s="280"/>
      <c r="BA32" s="280"/>
      <c r="BB32" s="280"/>
      <c r="BC32" s="280"/>
      <c r="BD32" s="280"/>
      <c r="BE32" s="760"/>
      <c r="BF32" s="760"/>
      <c r="BG32" s="760"/>
      <c r="BH32" s="760"/>
      <c r="BI32" s="760"/>
      <c r="BJ32" s="760"/>
      <c r="BK32" s="760"/>
      <c r="BL32" s="760"/>
      <c r="BM32" s="760"/>
      <c r="BN32" s="760"/>
      <c r="BO32" s="760"/>
      <c r="BP32" s="760"/>
      <c r="BQ32" s="760"/>
      <c r="BR32" s="760"/>
      <c r="BS32" s="760"/>
      <c r="BT32" s="760"/>
      <c r="BU32" s="760"/>
      <c r="BV32" s="760"/>
      <c r="BW32" s="760"/>
      <c r="BX32" s="760"/>
      <c r="BY32" s="760"/>
      <c r="BZ32" s="760"/>
      <c r="CA32" s="760"/>
      <c r="CB32" s="760"/>
      <c r="CC32" s="760"/>
      <c r="CD32" s="760"/>
      <c r="CE32" s="760"/>
      <c r="CF32" s="760"/>
      <c r="CG32" s="760"/>
      <c r="CH32" s="760"/>
      <c r="CI32" s="760"/>
      <c r="CJ32" s="760"/>
      <c r="CK32" s="760"/>
      <c r="CL32" s="760"/>
      <c r="CM32" s="760"/>
      <c r="CN32" s="760"/>
      <c r="CO32" s="760"/>
      <c r="CP32" s="760"/>
      <c r="CQ32" s="760"/>
      <c r="CR32" s="760"/>
      <c r="CS32" s="760"/>
      <c r="CT32" s="760"/>
      <c r="CU32" s="760"/>
      <c r="CV32" s="760"/>
      <c r="CW32" s="760"/>
      <c r="CX32" s="760"/>
      <c r="CY32" s="760"/>
      <c r="CZ32" s="760"/>
      <c r="DA32" s="760"/>
      <c r="DB32" s="760"/>
      <c r="DC32" s="760"/>
      <c r="DD32" s="760"/>
      <c r="DE32" s="760"/>
      <c r="DF32" s="760"/>
      <c r="DG32" s="760"/>
      <c r="DH32" s="760"/>
      <c r="DI32" s="760"/>
      <c r="DJ32" s="760"/>
      <c r="DK32" s="760"/>
      <c r="DL32" s="760"/>
      <c r="DM32" s="760"/>
      <c r="DN32" s="760"/>
      <c r="DO32" s="760"/>
      <c r="DP32" s="760"/>
      <c r="DQ32" s="760"/>
      <c r="DR32" s="760"/>
      <c r="DS32" s="760"/>
      <c r="DT32" s="760"/>
      <c r="DU32" s="760"/>
      <c r="DV32" s="760"/>
      <c r="DW32" s="760"/>
      <c r="DX32" s="760"/>
      <c r="DY32" s="760"/>
      <c r="DZ32" s="760"/>
      <c r="EA32" s="760"/>
      <c r="EB32" s="760"/>
      <c r="EC32" s="760"/>
      <c r="ED32" s="760"/>
      <c r="EE32" s="760"/>
      <c r="EF32" s="760"/>
      <c r="EG32" s="760"/>
      <c r="EH32" s="760"/>
      <c r="EI32" s="760"/>
      <c r="EJ32" s="760"/>
      <c r="EK32" s="760"/>
      <c r="EL32" s="760"/>
      <c r="EM32" s="760"/>
      <c r="EN32" s="760"/>
      <c r="EO32" s="760"/>
      <c r="EP32" s="760"/>
      <c r="EQ32" s="760"/>
      <c r="ER32" s="760"/>
      <c r="ES32" s="760"/>
      <c r="ET32" s="760"/>
      <c r="EU32" s="760"/>
      <c r="EV32" s="760"/>
      <c r="EW32" s="760"/>
      <c r="EX32" s="760"/>
      <c r="EY32" s="760"/>
      <c r="EZ32" s="760"/>
      <c r="FA32" s="760"/>
      <c r="FB32" s="760"/>
      <c r="FC32" s="760"/>
      <c r="FD32" s="760"/>
      <c r="FE32" s="760"/>
      <c r="FF32" s="760"/>
      <c r="FG32" s="760"/>
      <c r="FH32" s="760"/>
      <c r="FI32" s="760"/>
      <c r="FJ32" s="760"/>
      <c r="FK32" s="760"/>
      <c r="FL32" s="760"/>
      <c r="FM32" s="760"/>
      <c r="FN32" s="760"/>
      <c r="FO32" s="760"/>
      <c r="FP32" s="760"/>
      <c r="FQ32" s="760"/>
      <c r="FR32" s="760"/>
      <c r="FS32" s="760"/>
      <c r="FT32" s="760"/>
      <c r="FU32" s="760"/>
      <c r="FV32" s="760"/>
      <c r="FW32" s="760"/>
      <c r="FX32" s="760"/>
      <c r="FY32" s="760"/>
      <c r="FZ32" s="760"/>
      <c r="GA32" s="760"/>
      <c r="GB32" s="760"/>
      <c r="GC32" s="760"/>
      <c r="GD32" s="760"/>
      <c r="GE32" s="760"/>
      <c r="GF32" s="760"/>
      <c r="GG32" s="760"/>
      <c r="GH32" s="760"/>
    </row>
    <row r="33" spans="1:190" s="254" customFormat="1" ht="99.75">
      <c r="A33" s="760"/>
      <c r="B33" s="771" t="s">
        <v>48</v>
      </c>
      <c r="C33" s="764">
        <v>45</v>
      </c>
      <c r="D33" s="286" t="s">
        <v>49</v>
      </c>
      <c r="E33" s="286">
        <v>4509</v>
      </c>
      <c r="F33" s="286" t="s">
        <v>750</v>
      </c>
      <c r="G33" s="1306"/>
      <c r="H33" s="1306"/>
      <c r="I33" s="282" t="s">
        <v>832</v>
      </c>
      <c r="J33" s="282" t="s">
        <v>833</v>
      </c>
      <c r="K33" s="282" t="s">
        <v>834</v>
      </c>
      <c r="L33" s="282" t="s">
        <v>831</v>
      </c>
      <c r="M33" s="281" t="s">
        <v>796</v>
      </c>
      <c r="N33" s="328">
        <v>0</v>
      </c>
      <c r="O33" s="756">
        <v>0</v>
      </c>
      <c r="P33" s="756"/>
      <c r="Q33" s="756"/>
      <c r="R33" s="756"/>
      <c r="S33" s="756"/>
      <c r="T33" s="756"/>
      <c r="U33" s="756"/>
      <c r="V33" s="756"/>
      <c r="W33" s="756"/>
      <c r="X33" s="756"/>
      <c r="Y33" s="756"/>
      <c r="Z33" s="756"/>
      <c r="AA33" s="756"/>
      <c r="AB33" s="756"/>
      <c r="AC33" s="756">
        <v>0</v>
      </c>
      <c r="AD33" s="756"/>
      <c r="AE33" s="757"/>
      <c r="AF33" s="757"/>
      <c r="AG33" s="757"/>
      <c r="AH33" s="757"/>
      <c r="AI33" s="757"/>
      <c r="AJ33" s="757"/>
      <c r="AK33" s="757"/>
      <c r="AL33" s="757"/>
      <c r="AM33" s="757"/>
      <c r="AN33" s="757"/>
      <c r="AO33" s="757"/>
      <c r="AP33" s="757"/>
      <c r="AQ33" s="795">
        <v>0</v>
      </c>
      <c r="AR33" s="785"/>
      <c r="AS33" s="757"/>
      <c r="AT33" s="280"/>
      <c r="AU33" s="280"/>
      <c r="AV33" s="280"/>
      <c r="AW33" s="280"/>
      <c r="AX33" s="280"/>
      <c r="AY33" s="280"/>
      <c r="AZ33" s="280"/>
      <c r="BA33" s="280"/>
      <c r="BB33" s="280"/>
      <c r="BC33" s="280"/>
      <c r="BD33" s="280"/>
      <c r="BE33" s="760"/>
      <c r="BF33" s="760"/>
      <c r="BG33" s="760"/>
      <c r="BH33" s="760"/>
      <c r="BI33" s="760"/>
      <c r="BJ33" s="760"/>
      <c r="BK33" s="760"/>
      <c r="BL33" s="760"/>
      <c r="BM33" s="760"/>
      <c r="BN33" s="760"/>
      <c r="BO33" s="760"/>
      <c r="BP33" s="760"/>
      <c r="BQ33" s="760"/>
      <c r="BR33" s="760"/>
      <c r="BS33" s="760"/>
      <c r="BT33" s="760"/>
      <c r="BU33" s="760"/>
      <c r="BV33" s="760"/>
      <c r="BW33" s="760"/>
      <c r="BX33" s="760"/>
      <c r="BY33" s="760"/>
      <c r="BZ33" s="760"/>
      <c r="CA33" s="760"/>
      <c r="CB33" s="760"/>
      <c r="CC33" s="760"/>
      <c r="CD33" s="760"/>
      <c r="CE33" s="760"/>
      <c r="CF33" s="760"/>
      <c r="CG33" s="760"/>
      <c r="CH33" s="760"/>
      <c r="CI33" s="760"/>
      <c r="CJ33" s="760"/>
      <c r="CK33" s="760"/>
      <c r="CL33" s="760"/>
      <c r="CM33" s="760"/>
      <c r="CN33" s="760"/>
      <c r="CO33" s="760"/>
      <c r="CP33" s="760"/>
      <c r="CQ33" s="760"/>
      <c r="CR33" s="760"/>
      <c r="CS33" s="760"/>
      <c r="CT33" s="760"/>
      <c r="CU33" s="760"/>
      <c r="CV33" s="760"/>
      <c r="CW33" s="760"/>
      <c r="CX33" s="760"/>
      <c r="CY33" s="760"/>
      <c r="CZ33" s="760"/>
      <c r="DA33" s="760"/>
      <c r="DB33" s="760"/>
      <c r="DC33" s="760"/>
      <c r="DD33" s="760"/>
      <c r="DE33" s="760"/>
      <c r="DF33" s="760"/>
      <c r="DG33" s="760"/>
      <c r="DH33" s="760"/>
      <c r="DI33" s="760"/>
      <c r="DJ33" s="760"/>
      <c r="DK33" s="760"/>
      <c r="DL33" s="760"/>
      <c r="DM33" s="760"/>
      <c r="DN33" s="760"/>
      <c r="DO33" s="760"/>
      <c r="DP33" s="760"/>
      <c r="DQ33" s="760"/>
      <c r="DR33" s="760"/>
      <c r="DS33" s="760"/>
      <c r="DT33" s="760"/>
      <c r="DU33" s="760"/>
      <c r="DV33" s="760"/>
      <c r="DW33" s="760"/>
      <c r="DX33" s="760"/>
      <c r="DY33" s="760"/>
      <c r="DZ33" s="760"/>
      <c r="EA33" s="760"/>
      <c r="EB33" s="760"/>
      <c r="EC33" s="760"/>
      <c r="ED33" s="760"/>
      <c r="EE33" s="760"/>
      <c r="EF33" s="760"/>
      <c r="EG33" s="760"/>
      <c r="EH33" s="760"/>
      <c r="EI33" s="760"/>
      <c r="EJ33" s="760"/>
      <c r="EK33" s="760"/>
      <c r="EL33" s="760"/>
      <c r="EM33" s="760"/>
      <c r="EN33" s="760"/>
      <c r="EO33" s="760"/>
      <c r="EP33" s="760"/>
      <c r="EQ33" s="760"/>
      <c r="ER33" s="760"/>
      <c r="ES33" s="760"/>
      <c r="ET33" s="760"/>
      <c r="EU33" s="760"/>
      <c r="EV33" s="760"/>
      <c r="EW33" s="760"/>
      <c r="EX33" s="760"/>
      <c r="EY33" s="760"/>
      <c r="EZ33" s="760"/>
      <c r="FA33" s="760"/>
      <c r="FB33" s="760"/>
      <c r="FC33" s="760"/>
      <c r="FD33" s="760"/>
      <c r="FE33" s="760"/>
      <c r="FF33" s="760"/>
      <c r="FG33" s="760"/>
      <c r="FH33" s="760"/>
      <c r="FI33" s="760"/>
      <c r="FJ33" s="760"/>
      <c r="FK33" s="760"/>
      <c r="FL33" s="760"/>
      <c r="FM33" s="760"/>
      <c r="FN33" s="760"/>
      <c r="FO33" s="760"/>
      <c r="FP33" s="760"/>
      <c r="FQ33" s="760"/>
      <c r="FR33" s="760"/>
      <c r="FS33" s="760"/>
      <c r="FT33" s="760"/>
      <c r="FU33" s="760"/>
      <c r="FV33" s="760"/>
      <c r="FW33" s="760"/>
      <c r="FX33" s="760"/>
      <c r="FY33" s="760"/>
      <c r="FZ33" s="760"/>
      <c r="GA33" s="760"/>
      <c r="GB33" s="760"/>
      <c r="GC33" s="760"/>
      <c r="GD33" s="760"/>
      <c r="GE33" s="760"/>
      <c r="GF33" s="760"/>
      <c r="GG33" s="760"/>
      <c r="GH33" s="760"/>
    </row>
    <row r="34" spans="1:190" s="254" customFormat="1" ht="99.75">
      <c r="A34" s="760"/>
      <c r="B34" s="771" t="s">
        <v>48</v>
      </c>
      <c r="C34" s="764">
        <v>45</v>
      </c>
      <c r="D34" s="286" t="s">
        <v>49</v>
      </c>
      <c r="E34" s="286">
        <v>4509</v>
      </c>
      <c r="F34" s="286" t="s">
        <v>750</v>
      </c>
      <c r="G34" s="1306">
        <v>2024730010104</v>
      </c>
      <c r="H34" s="1306" t="s">
        <v>835</v>
      </c>
      <c r="I34" s="282" t="s">
        <v>836</v>
      </c>
      <c r="J34" s="282" t="s">
        <v>837</v>
      </c>
      <c r="K34" s="282" t="s">
        <v>838</v>
      </c>
      <c r="L34" s="282" t="s">
        <v>831</v>
      </c>
      <c r="M34" s="282" t="s">
        <v>796</v>
      </c>
      <c r="N34" s="759">
        <v>1</v>
      </c>
      <c r="O34" s="756">
        <v>0</v>
      </c>
      <c r="P34" s="756"/>
      <c r="Q34" s="756"/>
      <c r="R34" s="756"/>
      <c r="S34" s="756"/>
      <c r="T34" s="756"/>
      <c r="U34" s="756"/>
      <c r="V34" s="756"/>
      <c r="W34" s="756"/>
      <c r="X34" s="756"/>
      <c r="Y34" s="756"/>
      <c r="Z34" s="756"/>
      <c r="AA34" s="756"/>
      <c r="AB34" s="756"/>
      <c r="AC34" s="756">
        <v>0</v>
      </c>
      <c r="AD34" s="756"/>
      <c r="AE34" s="757"/>
      <c r="AF34" s="757"/>
      <c r="AG34" s="757"/>
      <c r="AH34" s="757"/>
      <c r="AI34" s="757"/>
      <c r="AJ34" s="757"/>
      <c r="AK34" s="757"/>
      <c r="AL34" s="757"/>
      <c r="AM34" s="757"/>
      <c r="AN34" s="757"/>
      <c r="AO34" s="757"/>
      <c r="AP34" s="757"/>
      <c r="AQ34" s="795">
        <v>0</v>
      </c>
      <c r="AR34" s="785"/>
      <c r="AS34" s="757"/>
      <c r="AT34" s="280"/>
      <c r="AU34" s="280"/>
      <c r="AV34" s="280"/>
      <c r="AW34" s="280"/>
      <c r="AX34" s="280"/>
      <c r="AY34" s="280"/>
      <c r="AZ34" s="280"/>
      <c r="BA34" s="280"/>
      <c r="BB34" s="280"/>
      <c r="BC34" s="280"/>
      <c r="BD34" s="280"/>
      <c r="BE34" s="760"/>
      <c r="BF34" s="760"/>
      <c r="BG34" s="760"/>
      <c r="BH34" s="760"/>
      <c r="BI34" s="760"/>
      <c r="BJ34" s="760"/>
      <c r="BK34" s="760"/>
      <c r="BL34" s="760"/>
      <c r="BM34" s="760"/>
      <c r="BN34" s="760"/>
      <c r="BO34" s="760"/>
      <c r="BP34" s="760"/>
      <c r="BQ34" s="760"/>
      <c r="BR34" s="760"/>
      <c r="BS34" s="760"/>
      <c r="BT34" s="760"/>
      <c r="BU34" s="760"/>
      <c r="BV34" s="760"/>
      <c r="BW34" s="760"/>
      <c r="BX34" s="760"/>
      <c r="BY34" s="760"/>
      <c r="BZ34" s="760"/>
      <c r="CA34" s="760"/>
      <c r="CB34" s="760"/>
      <c r="CC34" s="760"/>
      <c r="CD34" s="760"/>
      <c r="CE34" s="760"/>
      <c r="CF34" s="760"/>
      <c r="CG34" s="760"/>
      <c r="CH34" s="760"/>
      <c r="CI34" s="760"/>
      <c r="CJ34" s="760"/>
      <c r="CK34" s="760"/>
      <c r="CL34" s="760"/>
      <c r="CM34" s="760"/>
      <c r="CN34" s="760"/>
      <c r="CO34" s="760"/>
      <c r="CP34" s="760"/>
      <c r="CQ34" s="760"/>
      <c r="CR34" s="760"/>
      <c r="CS34" s="760"/>
      <c r="CT34" s="760"/>
      <c r="CU34" s="760"/>
      <c r="CV34" s="760"/>
      <c r="CW34" s="760"/>
      <c r="CX34" s="760"/>
      <c r="CY34" s="760"/>
      <c r="CZ34" s="760"/>
      <c r="DA34" s="760"/>
      <c r="DB34" s="760"/>
      <c r="DC34" s="760"/>
      <c r="DD34" s="760"/>
      <c r="DE34" s="760"/>
      <c r="DF34" s="760"/>
      <c r="DG34" s="760"/>
      <c r="DH34" s="760"/>
      <c r="DI34" s="760"/>
      <c r="DJ34" s="760"/>
      <c r="DK34" s="760"/>
      <c r="DL34" s="760"/>
      <c r="DM34" s="760"/>
      <c r="DN34" s="760"/>
      <c r="DO34" s="760"/>
      <c r="DP34" s="760"/>
      <c r="DQ34" s="760"/>
      <c r="DR34" s="760"/>
      <c r="DS34" s="760"/>
      <c r="DT34" s="760"/>
      <c r="DU34" s="760"/>
      <c r="DV34" s="760"/>
      <c r="DW34" s="760"/>
      <c r="DX34" s="760"/>
      <c r="DY34" s="760"/>
      <c r="DZ34" s="760"/>
      <c r="EA34" s="760"/>
      <c r="EB34" s="760"/>
      <c r="EC34" s="760"/>
      <c r="ED34" s="760"/>
      <c r="EE34" s="760"/>
      <c r="EF34" s="760"/>
      <c r="EG34" s="760"/>
      <c r="EH34" s="760"/>
      <c r="EI34" s="760"/>
      <c r="EJ34" s="760"/>
      <c r="EK34" s="760"/>
      <c r="EL34" s="760"/>
      <c r="EM34" s="760"/>
      <c r="EN34" s="760"/>
      <c r="EO34" s="760"/>
      <c r="EP34" s="760"/>
      <c r="EQ34" s="760"/>
      <c r="ER34" s="760"/>
      <c r="ES34" s="760"/>
      <c r="ET34" s="760"/>
      <c r="EU34" s="760"/>
      <c r="EV34" s="760"/>
      <c r="EW34" s="760"/>
      <c r="EX34" s="760"/>
      <c r="EY34" s="760"/>
      <c r="EZ34" s="760"/>
      <c r="FA34" s="760"/>
      <c r="FB34" s="760"/>
      <c r="FC34" s="760"/>
      <c r="FD34" s="760"/>
      <c r="FE34" s="760"/>
      <c r="FF34" s="760"/>
      <c r="FG34" s="760"/>
      <c r="FH34" s="760"/>
      <c r="FI34" s="760"/>
      <c r="FJ34" s="760"/>
      <c r="FK34" s="760"/>
      <c r="FL34" s="760"/>
      <c r="FM34" s="760"/>
      <c r="FN34" s="760"/>
      <c r="FO34" s="760"/>
      <c r="FP34" s="760"/>
      <c r="FQ34" s="760"/>
      <c r="FR34" s="760"/>
      <c r="FS34" s="760"/>
      <c r="FT34" s="760"/>
      <c r="FU34" s="760"/>
      <c r="FV34" s="760"/>
      <c r="FW34" s="760"/>
      <c r="FX34" s="760"/>
      <c r="FY34" s="760"/>
      <c r="FZ34" s="760"/>
      <c r="GA34" s="760"/>
      <c r="GB34" s="760"/>
      <c r="GC34" s="760"/>
      <c r="GD34" s="760"/>
      <c r="GE34" s="760"/>
      <c r="GF34" s="760"/>
      <c r="GG34" s="760"/>
      <c r="GH34" s="760"/>
    </row>
    <row r="35" spans="1:190" s="254" customFormat="1" ht="72" thickBot="1">
      <c r="A35" s="760"/>
      <c r="B35" s="796" t="s">
        <v>48</v>
      </c>
      <c r="C35" s="797">
        <v>45</v>
      </c>
      <c r="D35" s="798" t="s">
        <v>49</v>
      </c>
      <c r="E35" s="798">
        <v>4509</v>
      </c>
      <c r="F35" s="798" t="s">
        <v>750</v>
      </c>
      <c r="G35" s="1311"/>
      <c r="H35" s="1311"/>
      <c r="I35" s="799" t="s">
        <v>839</v>
      </c>
      <c r="J35" s="799" t="s">
        <v>840</v>
      </c>
      <c r="K35" s="799" t="s">
        <v>841</v>
      </c>
      <c r="L35" s="799" t="s">
        <v>831</v>
      </c>
      <c r="M35" s="799" t="s">
        <v>796</v>
      </c>
      <c r="N35" s="800">
        <v>95</v>
      </c>
      <c r="O35" s="801">
        <v>0</v>
      </c>
      <c r="P35" s="360"/>
      <c r="Q35" s="801"/>
      <c r="R35" s="801"/>
      <c r="S35" s="801"/>
      <c r="T35" s="801"/>
      <c r="U35" s="801"/>
      <c r="V35" s="801"/>
      <c r="W35" s="801"/>
      <c r="X35" s="801"/>
      <c r="Y35" s="801"/>
      <c r="Z35" s="801"/>
      <c r="AA35" s="801"/>
      <c r="AB35" s="801"/>
      <c r="AC35" s="801">
        <v>0</v>
      </c>
      <c r="AD35" s="360"/>
      <c r="AE35" s="801"/>
      <c r="AF35" s="802"/>
      <c r="AG35" s="802"/>
      <c r="AH35" s="802"/>
      <c r="AI35" s="802"/>
      <c r="AJ35" s="802"/>
      <c r="AK35" s="802"/>
      <c r="AL35" s="802"/>
      <c r="AM35" s="802"/>
      <c r="AN35" s="802"/>
      <c r="AO35" s="802"/>
      <c r="AP35" s="802"/>
      <c r="AQ35" s="803">
        <v>0</v>
      </c>
      <c r="AR35" s="785"/>
      <c r="AS35" s="757"/>
      <c r="AT35" s="280"/>
      <c r="AU35" s="280"/>
      <c r="AV35" s="280"/>
      <c r="AW35" s="280"/>
      <c r="AX35" s="280"/>
      <c r="AY35" s="280"/>
      <c r="AZ35" s="280"/>
      <c r="BA35" s="280"/>
      <c r="BB35" s="280"/>
      <c r="BC35" s="280"/>
      <c r="BD35" s="280"/>
      <c r="BE35" s="760"/>
      <c r="BF35" s="760"/>
      <c r="BG35" s="760"/>
      <c r="BH35" s="760"/>
      <c r="BI35" s="760"/>
      <c r="BJ35" s="760"/>
      <c r="BK35" s="760"/>
      <c r="BL35" s="760"/>
      <c r="BM35" s="760"/>
      <c r="BN35" s="760"/>
      <c r="BO35" s="760"/>
      <c r="BP35" s="760"/>
      <c r="BQ35" s="760"/>
      <c r="BR35" s="760"/>
      <c r="BS35" s="760"/>
      <c r="BT35" s="760"/>
      <c r="BU35" s="760"/>
      <c r="BV35" s="760"/>
      <c r="BW35" s="760"/>
      <c r="BX35" s="760"/>
      <c r="BY35" s="760"/>
      <c r="BZ35" s="760"/>
      <c r="CA35" s="760"/>
      <c r="CB35" s="760"/>
      <c r="CC35" s="760"/>
      <c r="CD35" s="760"/>
      <c r="CE35" s="760"/>
      <c r="CF35" s="760"/>
      <c r="CG35" s="760"/>
      <c r="CH35" s="760"/>
      <c r="CI35" s="760"/>
      <c r="CJ35" s="760"/>
      <c r="CK35" s="760"/>
      <c r="CL35" s="760"/>
      <c r="CM35" s="760"/>
      <c r="CN35" s="760"/>
      <c r="CO35" s="760"/>
      <c r="CP35" s="760"/>
      <c r="CQ35" s="760"/>
      <c r="CR35" s="760"/>
      <c r="CS35" s="760"/>
      <c r="CT35" s="760"/>
      <c r="CU35" s="760"/>
      <c r="CV35" s="760"/>
      <c r="CW35" s="760"/>
      <c r="CX35" s="760"/>
      <c r="CY35" s="760"/>
      <c r="CZ35" s="760"/>
      <c r="DA35" s="760"/>
      <c r="DB35" s="760"/>
      <c r="DC35" s="760"/>
      <c r="DD35" s="760"/>
      <c r="DE35" s="760"/>
      <c r="DF35" s="760"/>
      <c r="DG35" s="760"/>
      <c r="DH35" s="760"/>
      <c r="DI35" s="760"/>
      <c r="DJ35" s="760"/>
      <c r="DK35" s="760"/>
      <c r="DL35" s="760"/>
      <c r="DM35" s="760"/>
      <c r="DN35" s="760"/>
      <c r="DO35" s="760"/>
      <c r="DP35" s="760"/>
      <c r="DQ35" s="760"/>
      <c r="DR35" s="760"/>
      <c r="DS35" s="760"/>
      <c r="DT35" s="760"/>
      <c r="DU35" s="760"/>
      <c r="DV35" s="760"/>
      <c r="DW35" s="760"/>
      <c r="DX35" s="760"/>
      <c r="DY35" s="760"/>
      <c r="DZ35" s="760"/>
      <c r="EA35" s="760"/>
      <c r="EB35" s="760"/>
      <c r="EC35" s="760"/>
      <c r="ED35" s="760"/>
      <c r="EE35" s="760"/>
      <c r="EF35" s="760"/>
      <c r="EG35" s="760"/>
      <c r="EH35" s="760"/>
      <c r="EI35" s="760"/>
      <c r="EJ35" s="760"/>
      <c r="EK35" s="760"/>
      <c r="EL35" s="760"/>
      <c r="EM35" s="760"/>
      <c r="EN35" s="760"/>
      <c r="EO35" s="760"/>
      <c r="EP35" s="760"/>
      <c r="EQ35" s="760"/>
      <c r="ER35" s="760"/>
      <c r="ES35" s="760"/>
      <c r="ET35" s="760"/>
      <c r="EU35" s="760"/>
      <c r="EV35" s="760"/>
      <c r="EW35" s="760"/>
      <c r="EX35" s="760"/>
      <c r="EY35" s="760"/>
      <c r="EZ35" s="760"/>
      <c r="FA35" s="760"/>
      <c r="FB35" s="760"/>
      <c r="FC35" s="760"/>
      <c r="FD35" s="760"/>
      <c r="FE35" s="760"/>
      <c r="FF35" s="760"/>
      <c r="FG35" s="760"/>
      <c r="FH35" s="760"/>
      <c r="FI35" s="760"/>
      <c r="FJ35" s="760"/>
      <c r="FK35" s="760"/>
      <c r="FL35" s="760"/>
      <c r="FM35" s="760"/>
      <c r="FN35" s="760"/>
      <c r="FO35" s="760"/>
      <c r="FP35" s="760"/>
      <c r="FQ35" s="760"/>
      <c r="FR35" s="760"/>
      <c r="FS35" s="760"/>
      <c r="FT35" s="760"/>
      <c r="FU35" s="760"/>
      <c r="FV35" s="760"/>
      <c r="FW35" s="760"/>
      <c r="FX35" s="760"/>
      <c r="FY35" s="760"/>
      <c r="FZ35" s="760"/>
      <c r="GA35" s="760"/>
      <c r="GB35" s="760"/>
      <c r="GC35" s="760"/>
      <c r="GD35" s="760"/>
      <c r="GE35" s="760"/>
      <c r="GF35" s="760"/>
      <c r="GG35" s="760"/>
      <c r="GH35" s="760"/>
    </row>
    <row r="36" spans="1:190" ht="15.75" thickBot="1">
      <c r="B36" s="1224" t="s">
        <v>60</v>
      </c>
      <c r="C36" s="1225"/>
      <c r="D36" s="1225"/>
      <c r="E36" s="1225"/>
      <c r="F36" s="1225"/>
      <c r="G36" s="1225"/>
      <c r="H36" s="1225"/>
      <c r="I36" s="1225"/>
      <c r="J36" s="1225"/>
      <c r="K36" s="1225"/>
      <c r="L36" s="1225"/>
      <c r="M36" s="1225"/>
      <c r="N36" s="1225"/>
      <c r="O36" s="786">
        <f>SUM(O14:O35)</f>
        <v>28504561501</v>
      </c>
      <c r="P36" s="786">
        <f>SUM(P14:P35)</f>
        <v>0</v>
      </c>
      <c r="Q36" s="787">
        <f>SUM(Q14:Q35)</f>
        <v>0</v>
      </c>
      <c r="R36" s="787">
        <f>SUM(R15:R35)</f>
        <v>0</v>
      </c>
      <c r="S36" s="787">
        <f>SUM(S15:S35)</f>
        <v>0</v>
      </c>
      <c r="T36" s="787">
        <f>SUM(T15:T35)</f>
        <v>0</v>
      </c>
      <c r="U36" s="787">
        <v>0</v>
      </c>
      <c r="V36" s="787">
        <v>0</v>
      </c>
      <c r="W36" s="787">
        <v>0</v>
      </c>
      <c r="X36" s="787">
        <v>0</v>
      </c>
      <c r="Y36" s="787">
        <f t="shared" ref="Y36:AH36" si="0">SUM(Y15:Y35)</f>
        <v>0</v>
      </c>
      <c r="Z36" s="787">
        <f t="shared" si="0"/>
        <v>0</v>
      </c>
      <c r="AA36" s="787">
        <f t="shared" si="0"/>
        <v>0</v>
      </c>
      <c r="AB36" s="787">
        <f t="shared" si="0"/>
        <v>0</v>
      </c>
      <c r="AC36" s="787">
        <f>SUM(AC14:AC35)</f>
        <v>26218183343</v>
      </c>
      <c r="AD36" s="787">
        <f>SUM(AD14:AD35)</f>
        <v>0</v>
      </c>
      <c r="AE36" s="787">
        <f>SUM(AE14:AE35)</f>
        <v>0</v>
      </c>
      <c r="AF36" s="787">
        <f t="shared" si="0"/>
        <v>0</v>
      </c>
      <c r="AG36" s="787">
        <f t="shared" si="0"/>
        <v>0</v>
      </c>
      <c r="AH36" s="787">
        <f t="shared" si="0"/>
        <v>0</v>
      </c>
      <c r="AI36" s="787">
        <v>0</v>
      </c>
      <c r="AJ36" s="787">
        <v>0</v>
      </c>
      <c r="AK36" s="787">
        <v>0</v>
      </c>
      <c r="AL36" s="787">
        <v>0</v>
      </c>
      <c r="AM36" s="787">
        <f t="shared" ref="AM36:AV36" si="1">SUM(AM15:AM35)</f>
        <v>0</v>
      </c>
      <c r="AN36" s="787">
        <f t="shared" si="1"/>
        <v>0</v>
      </c>
      <c r="AO36" s="787">
        <f t="shared" si="1"/>
        <v>0</v>
      </c>
      <c r="AP36" s="787">
        <f t="shared" si="1"/>
        <v>0</v>
      </c>
      <c r="AQ36" s="786">
        <f>SUM(AQ14:AQ35)</f>
        <v>24847611417</v>
      </c>
      <c r="AR36" s="470">
        <f>SUM(AR14:AR35)</f>
        <v>0</v>
      </c>
      <c r="AS36" s="519">
        <f>SUM(AS14:AS35)</f>
        <v>0</v>
      </c>
      <c r="AT36" s="519">
        <f t="shared" si="1"/>
        <v>0</v>
      </c>
      <c r="AU36" s="519">
        <f t="shared" si="1"/>
        <v>0</v>
      </c>
      <c r="AV36" s="519">
        <f t="shared" si="1"/>
        <v>0</v>
      </c>
      <c r="AW36" s="519">
        <v>0</v>
      </c>
      <c r="AX36" s="519">
        <v>0</v>
      </c>
      <c r="AY36" s="519">
        <v>0</v>
      </c>
      <c r="AZ36" s="519">
        <v>0</v>
      </c>
      <c r="BA36" s="519">
        <f>SUM(BA15:BA35)</f>
        <v>0</v>
      </c>
      <c r="BB36" s="519">
        <f>SUM(BB15:BB35)</f>
        <v>0</v>
      </c>
      <c r="BC36" s="519">
        <f>SUM(BC15:BC35)</f>
        <v>0</v>
      </c>
      <c r="BD36" s="520">
        <f>SUM(BD15:BD35)</f>
        <v>0</v>
      </c>
    </row>
    <row r="37" spans="1:190" ht="15">
      <c r="O37" s="780"/>
      <c r="P37" s="780"/>
      <c r="Q37" s="395"/>
    </row>
    <row r="38" spans="1:190">
      <c r="O38" s="781"/>
      <c r="P38" s="782"/>
      <c r="AC38" s="783"/>
      <c r="AD38" s="398"/>
      <c r="AQ38" s="779"/>
      <c r="AR38" s="398"/>
    </row>
    <row r="40" spans="1:190">
      <c r="AC40" s="783"/>
      <c r="AR40" s="398"/>
    </row>
    <row r="41" spans="1:190">
      <c r="O41" s="781"/>
      <c r="AC41" s="398"/>
    </row>
    <row r="42" spans="1:190">
      <c r="AQ42" s="779"/>
    </row>
    <row r="43" spans="1:190">
      <c r="P43" s="781"/>
    </row>
    <row r="44" spans="1:190">
      <c r="AQ44" s="779"/>
    </row>
  </sheetData>
  <mergeCells count="69">
    <mergeCell ref="G34:G35"/>
    <mergeCell ref="H34:H35"/>
    <mergeCell ref="B36:N36"/>
    <mergeCell ref="L28:L29"/>
    <mergeCell ref="M28:M29"/>
    <mergeCell ref="G30:G31"/>
    <mergeCell ref="H30:H31"/>
    <mergeCell ref="G32:G33"/>
    <mergeCell ref="H32:H33"/>
    <mergeCell ref="G25:G29"/>
    <mergeCell ref="H25:H29"/>
    <mergeCell ref="G21:G24"/>
    <mergeCell ref="H21:H24"/>
    <mergeCell ref="I23:I24"/>
    <mergeCell ref="J23:J24"/>
    <mergeCell ref="K23:K24"/>
    <mergeCell ref="G15:G20"/>
    <mergeCell ref="H15:H20"/>
    <mergeCell ref="L19:L20"/>
    <mergeCell ref="M19:M20"/>
    <mergeCell ref="AN12:AN13"/>
    <mergeCell ref="Z12:Z13"/>
    <mergeCell ref="AA12:AA13"/>
    <mergeCell ref="AB12:AB13"/>
    <mergeCell ref="AC11:AC13"/>
    <mergeCell ref="AD11:AP11"/>
    <mergeCell ref="G12:G13"/>
    <mergeCell ref="AD12:AE12"/>
    <mergeCell ref="AF12:AL12"/>
    <mergeCell ref="AM12:AM13"/>
    <mergeCell ref="L12:L13"/>
    <mergeCell ref="M12:M13"/>
    <mergeCell ref="BD12:BD13"/>
    <mergeCell ref="AO12:AO13"/>
    <mergeCell ref="AP12:AP13"/>
    <mergeCell ref="AR12:AS12"/>
    <mergeCell ref="AT12:AZ12"/>
    <mergeCell ref="BA12:BA13"/>
    <mergeCell ref="AQ11:AQ13"/>
    <mergeCell ref="AR11:BD11"/>
    <mergeCell ref="D12:D13"/>
    <mergeCell ref="E12:E13"/>
    <mergeCell ref="F12:F13"/>
    <mergeCell ref="BB12:BB13"/>
    <mergeCell ref="BC12:BC13"/>
    <mergeCell ref="N12:N13"/>
    <mergeCell ref="P12:Q12"/>
    <mergeCell ref="R12:X12"/>
    <mergeCell ref="B7:U7"/>
    <mergeCell ref="B8:U8"/>
    <mergeCell ref="B9:U9"/>
    <mergeCell ref="B11:N11"/>
    <mergeCell ref="O11:O13"/>
    <mergeCell ref="P11:AB11"/>
    <mergeCell ref="H12:H13"/>
    <mergeCell ref="I12:I13"/>
    <mergeCell ref="J12:J13"/>
    <mergeCell ref="K12:K13"/>
    <mergeCell ref="Y12:Y13"/>
    <mergeCell ref="B12:B13"/>
    <mergeCell ref="C12:C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58"/>
  <sheetViews>
    <sheetView zoomScale="80" zoomScaleNormal="80" workbookViewId="0">
      <selection activeCell="G34" sqref="G34"/>
    </sheetView>
  </sheetViews>
  <sheetFormatPr baseColWidth="10" defaultColWidth="17.85546875" defaultRowHeight="15"/>
  <cols>
    <col min="1" max="1" width="5.85546875" style="114" customWidth="1"/>
    <col min="2" max="2" width="17.85546875" style="124"/>
    <col min="3" max="3" width="18" style="125" bestFit="1" customWidth="1"/>
    <col min="4" max="4" width="17.85546875" style="125"/>
    <col min="5" max="5" width="18" style="125" bestFit="1" customWidth="1"/>
    <col min="6" max="6" width="17.85546875" style="125"/>
    <col min="7" max="7" width="17.85546875" style="123"/>
    <col min="8" max="8" width="17.85546875" style="126"/>
    <col min="9" max="9" width="18" style="125" bestFit="1" customWidth="1"/>
    <col min="10" max="10" width="17.85546875" style="125"/>
    <col min="11" max="11" width="17.85546875" style="126"/>
    <col min="12" max="12" width="23.42578125" style="125" customWidth="1"/>
    <col min="13" max="13" width="19.140625" style="125" customWidth="1"/>
    <col min="14" max="14" width="18" style="125" bestFit="1" customWidth="1"/>
    <col min="15" max="15" width="21.7109375" style="111" customWidth="1"/>
    <col min="16" max="16" width="23.5703125" style="111" customWidth="1"/>
    <col min="17" max="17" width="17.5703125" style="111" bestFit="1" customWidth="1"/>
    <col min="18" max="18" width="8.5703125" style="111" customWidth="1"/>
    <col min="19" max="19" width="8.42578125" style="111" customWidth="1"/>
    <col min="20" max="20" width="14.42578125" style="111" customWidth="1"/>
    <col min="21" max="21" width="11.42578125" style="111" customWidth="1"/>
    <col min="22" max="22" width="10.42578125" style="111" customWidth="1"/>
    <col min="23" max="23" width="11.140625" style="111" customWidth="1"/>
    <col min="24" max="24" width="20.42578125" style="111" customWidth="1"/>
    <col min="25" max="25" width="9.5703125" style="111" customWidth="1"/>
    <col min="26" max="26" width="8.140625" style="111" customWidth="1"/>
    <col min="27" max="27" width="9" style="111" customWidth="1"/>
    <col min="28" max="28" width="11.7109375" style="111" customWidth="1"/>
    <col min="29" max="29" width="19.85546875" style="111" customWidth="1"/>
    <col min="30" max="30" width="19.5703125" style="111" customWidth="1"/>
    <col min="31" max="37" width="18" style="111" bestFit="1" customWidth="1"/>
    <col min="38" max="38" width="19" style="111" customWidth="1"/>
    <col min="39" max="42" width="18" style="111" bestFit="1" customWidth="1"/>
    <col min="43" max="43" width="21.140625" style="111" customWidth="1"/>
    <col min="44" max="44" width="21.5703125" style="111" customWidth="1"/>
    <col min="45" max="45" width="20.28515625" style="111" customWidth="1"/>
    <col min="46" max="51" width="18" style="111" bestFit="1" customWidth="1"/>
    <col min="52" max="52" width="24.28515625" style="111" bestFit="1" customWidth="1"/>
    <col min="53" max="55" width="18" style="111" bestFit="1" customWidth="1"/>
    <col min="56" max="56" width="18" style="115" bestFit="1" customWidth="1"/>
    <col min="57" max="133" width="17.85546875" style="116"/>
    <col min="134" max="16384" width="17.85546875" style="114"/>
  </cols>
  <sheetData>
    <row r="1" spans="1:133" ht="15.75" thickBot="1"/>
    <row r="2" spans="1:133" s="110" customFormat="1" ht="15.75">
      <c r="B2" s="1385"/>
      <c r="C2" s="1386"/>
      <c r="D2" s="1386"/>
      <c r="E2" s="1386"/>
      <c r="F2" s="1387"/>
      <c r="G2" s="1394" t="s">
        <v>65</v>
      </c>
      <c r="H2" s="1386"/>
      <c r="I2" s="1386"/>
      <c r="J2" s="1386"/>
      <c r="K2" s="1386"/>
      <c r="L2" s="1386"/>
      <c r="M2" s="1386"/>
      <c r="N2" s="1387"/>
      <c r="O2" s="1398" t="s">
        <v>0</v>
      </c>
      <c r="P2" s="1399"/>
      <c r="Q2" s="1399"/>
      <c r="R2" s="1400"/>
      <c r="S2" s="1401"/>
      <c r="T2" s="1401"/>
      <c r="U2" s="1402"/>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2"/>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spans="1:133" s="110" customFormat="1" ht="15.75">
      <c r="B3" s="1388"/>
      <c r="C3" s="1389"/>
      <c r="D3" s="1389"/>
      <c r="E3" s="1389"/>
      <c r="F3" s="1390"/>
      <c r="G3" s="1395"/>
      <c r="H3" s="1396"/>
      <c r="I3" s="1396"/>
      <c r="J3" s="1396"/>
      <c r="K3" s="1396"/>
      <c r="L3" s="1396"/>
      <c r="M3" s="1396"/>
      <c r="N3" s="1397"/>
      <c r="O3" s="1407" t="s">
        <v>66</v>
      </c>
      <c r="P3" s="1408"/>
      <c r="Q3" s="1408"/>
      <c r="R3" s="1409"/>
      <c r="S3" s="1403"/>
      <c r="T3" s="1403"/>
      <c r="U3" s="1404"/>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2"/>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row>
    <row r="4" spans="1:133" s="110" customFormat="1" ht="15.75">
      <c r="B4" s="1388"/>
      <c r="C4" s="1389"/>
      <c r="D4" s="1389"/>
      <c r="E4" s="1389"/>
      <c r="F4" s="1390"/>
      <c r="G4" s="1410" t="s">
        <v>67</v>
      </c>
      <c r="H4" s="1411"/>
      <c r="I4" s="1411"/>
      <c r="J4" s="1411"/>
      <c r="K4" s="1411"/>
      <c r="L4" s="1411"/>
      <c r="M4" s="1411"/>
      <c r="N4" s="1412"/>
      <c r="O4" s="1407" t="s">
        <v>1</v>
      </c>
      <c r="P4" s="1408"/>
      <c r="Q4" s="1408"/>
      <c r="R4" s="1409"/>
      <c r="S4" s="1403"/>
      <c r="T4" s="1403"/>
      <c r="U4" s="1404"/>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row>
    <row r="5" spans="1:133" s="110" customFormat="1" ht="16.5" thickBot="1">
      <c r="B5" s="1391"/>
      <c r="C5" s="1392"/>
      <c r="D5" s="1392"/>
      <c r="E5" s="1392"/>
      <c r="F5" s="1393"/>
      <c r="G5" s="1413"/>
      <c r="H5" s="1392"/>
      <c r="I5" s="1392"/>
      <c r="J5" s="1392"/>
      <c r="K5" s="1392"/>
      <c r="L5" s="1392"/>
      <c r="M5" s="1392"/>
      <c r="N5" s="1393"/>
      <c r="O5" s="1414" t="s">
        <v>68</v>
      </c>
      <c r="P5" s="1415"/>
      <c r="Q5" s="1415"/>
      <c r="R5" s="1416"/>
      <c r="S5" s="1405"/>
      <c r="T5" s="1405"/>
      <c r="U5" s="1406"/>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2"/>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row>
    <row r="6" spans="1:133" s="116" customFormat="1" ht="15.75" thickBot="1">
      <c r="B6" s="210"/>
      <c r="C6" s="211"/>
      <c r="D6" s="211"/>
      <c r="E6" s="211"/>
      <c r="F6" s="211"/>
      <c r="G6" s="122"/>
      <c r="H6" s="212"/>
      <c r="I6" s="211"/>
      <c r="J6" s="211"/>
      <c r="K6" s="212"/>
      <c r="L6" s="211"/>
      <c r="M6" s="211"/>
      <c r="N6" s="211"/>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row>
    <row r="7" spans="1:133" ht="15.75">
      <c r="B7" s="1417" t="s">
        <v>69</v>
      </c>
      <c r="C7" s="1418"/>
      <c r="D7" s="1418"/>
      <c r="E7" s="1418"/>
      <c r="F7" s="1418"/>
      <c r="G7" s="1418"/>
      <c r="H7" s="1418"/>
      <c r="I7" s="1418"/>
      <c r="J7" s="1418"/>
      <c r="K7" s="1418"/>
      <c r="L7" s="1418"/>
      <c r="M7" s="1418"/>
      <c r="N7" s="1418"/>
      <c r="O7" s="1418"/>
      <c r="P7" s="1418"/>
      <c r="Q7" s="1418"/>
      <c r="R7" s="1418"/>
      <c r="S7" s="1418"/>
      <c r="T7" s="1418"/>
      <c r="U7" s="1419"/>
      <c r="V7" s="117"/>
      <c r="W7" s="117"/>
      <c r="X7" s="117"/>
      <c r="Y7" s="117"/>
      <c r="Z7" s="117"/>
      <c r="AA7" s="117"/>
      <c r="AB7" s="118"/>
    </row>
    <row r="8" spans="1:133" ht="15.75">
      <c r="B8" s="1374" t="s">
        <v>70</v>
      </c>
      <c r="C8" s="1375"/>
      <c r="D8" s="1375"/>
      <c r="E8" s="1375"/>
      <c r="F8" s="1375"/>
      <c r="G8" s="1375"/>
      <c r="H8" s="1375"/>
      <c r="I8" s="1375"/>
      <c r="J8" s="1375"/>
      <c r="K8" s="1375"/>
      <c r="L8" s="1375"/>
      <c r="M8" s="1375"/>
      <c r="N8" s="1375"/>
      <c r="O8" s="1375"/>
      <c r="P8" s="1375"/>
      <c r="Q8" s="1375"/>
      <c r="R8" s="1375"/>
      <c r="S8" s="1375"/>
      <c r="T8" s="1375"/>
      <c r="U8" s="1376"/>
      <c r="V8" s="118"/>
      <c r="W8" s="118"/>
      <c r="X8" s="118"/>
      <c r="Y8" s="118"/>
      <c r="Z8" s="118"/>
      <c r="AA8" s="118"/>
      <c r="AB8" s="118"/>
    </row>
    <row r="9" spans="1:133" ht="16.5" thickBot="1">
      <c r="B9" s="1377" t="s">
        <v>71</v>
      </c>
      <c r="C9" s="1378"/>
      <c r="D9" s="1378"/>
      <c r="E9" s="1378"/>
      <c r="F9" s="1378"/>
      <c r="G9" s="1378"/>
      <c r="H9" s="1378"/>
      <c r="I9" s="1378"/>
      <c r="J9" s="1378"/>
      <c r="K9" s="1378"/>
      <c r="L9" s="1378"/>
      <c r="M9" s="1378"/>
      <c r="N9" s="1378"/>
      <c r="O9" s="1378"/>
      <c r="P9" s="1378"/>
      <c r="Q9" s="1378"/>
      <c r="R9" s="1378"/>
      <c r="S9" s="1378"/>
      <c r="T9" s="1378"/>
      <c r="U9" s="1379"/>
      <c r="V9" s="117"/>
      <c r="W9" s="117"/>
      <c r="X9" s="117"/>
      <c r="Y9" s="117"/>
      <c r="Z9" s="117"/>
      <c r="AA9" s="117"/>
      <c r="AB9" s="118"/>
    </row>
    <row r="10" spans="1:133" ht="16.5" thickBot="1">
      <c r="B10" s="1380" t="s">
        <v>5</v>
      </c>
      <c r="C10" s="1381"/>
      <c r="D10" s="1381"/>
      <c r="E10" s="1381"/>
      <c r="F10" s="1381"/>
      <c r="G10" s="1381"/>
      <c r="H10" s="1381"/>
      <c r="I10" s="1381"/>
      <c r="J10" s="1381"/>
      <c r="K10" s="1381"/>
      <c r="L10" s="1381"/>
      <c r="M10" s="1381"/>
      <c r="N10" s="1382"/>
      <c r="O10" s="1365" t="s">
        <v>6</v>
      </c>
      <c r="P10" s="1368" t="s">
        <v>7</v>
      </c>
      <c r="Q10" s="1369"/>
      <c r="R10" s="1369"/>
      <c r="S10" s="1369"/>
      <c r="T10" s="1369"/>
      <c r="U10" s="1369"/>
      <c r="V10" s="1369"/>
      <c r="W10" s="1369"/>
      <c r="X10" s="1369"/>
      <c r="Y10" s="1369"/>
      <c r="Z10" s="1369"/>
      <c r="AA10" s="1369"/>
      <c r="AB10" s="1370"/>
      <c r="AC10" s="1365" t="s">
        <v>8</v>
      </c>
      <c r="AD10" s="1368" t="s">
        <v>7</v>
      </c>
      <c r="AE10" s="1369"/>
      <c r="AF10" s="1369"/>
      <c r="AG10" s="1369"/>
      <c r="AH10" s="1369"/>
      <c r="AI10" s="1369"/>
      <c r="AJ10" s="1369"/>
      <c r="AK10" s="1369"/>
      <c r="AL10" s="1369"/>
      <c r="AM10" s="1369"/>
      <c r="AN10" s="1369"/>
      <c r="AO10" s="1369"/>
      <c r="AP10" s="1370"/>
      <c r="AQ10" s="1365" t="s">
        <v>9</v>
      </c>
      <c r="AR10" s="1371" t="s">
        <v>7</v>
      </c>
      <c r="AS10" s="1372"/>
      <c r="AT10" s="1372"/>
      <c r="AU10" s="1372"/>
      <c r="AV10" s="1372"/>
      <c r="AW10" s="1372"/>
      <c r="AX10" s="1372"/>
      <c r="AY10" s="1372"/>
      <c r="AZ10" s="1372"/>
      <c r="BA10" s="1372"/>
      <c r="BB10" s="1372"/>
      <c r="BC10" s="1372"/>
      <c r="BD10" s="1373"/>
    </row>
    <row r="11" spans="1:133" ht="16.5" thickBot="1">
      <c r="B11" s="1154" t="s">
        <v>10</v>
      </c>
      <c r="C11" s="1142" t="s">
        <v>11</v>
      </c>
      <c r="D11" s="1156" t="s">
        <v>12</v>
      </c>
      <c r="E11" s="1140" t="s">
        <v>13</v>
      </c>
      <c r="F11" s="1140" t="s">
        <v>14</v>
      </c>
      <c r="G11" s="1142" t="s">
        <v>15</v>
      </c>
      <c r="H11" s="1383" t="s">
        <v>16</v>
      </c>
      <c r="I11" s="1142" t="s">
        <v>17</v>
      </c>
      <c r="J11" s="1140" t="s">
        <v>18</v>
      </c>
      <c r="K11" s="1383" t="s">
        <v>19</v>
      </c>
      <c r="L11" s="1142" t="s">
        <v>20</v>
      </c>
      <c r="M11" s="1142" t="s">
        <v>21</v>
      </c>
      <c r="N11" s="1144" t="s">
        <v>22</v>
      </c>
      <c r="O11" s="1366"/>
      <c r="P11" s="1360" t="s">
        <v>23</v>
      </c>
      <c r="Q11" s="1361"/>
      <c r="R11" s="1360" t="s">
        <v>24</v>
      </c>
      <c r="S11" s="1362"/>
      <c r="T11" s="1362"/>
      <c r="U11" s="1362"/>
      <c r="V11" s="1362"/>
      <c r="W11" s="1362"/>
      <c r="X11" s="1362"/>
      <c r="Y11" s="1363" t="s">
        <v>25</v>
      </c>
      <c r="Z11" s="1356" t="s">
        <v>26</v>
      </c>
      <c r="AA11" s="1356" t="s">
        <v>27</v>
      </c>
      <c r="AB11" s="1358" t="s">
        <v>28</v>
      </c>
      <c r="AC11" s="1366"/>
      <c r="AD11" s="1360" t="s">
        <v>23</v>
      </c>
      <c r="AE11" s="1361"/>
      <c r="AF11" s="1360" t="s">
        <v>24</v>
      </c>
      <c r="AG11" s="1362"/>
      <c r="AH11" s="1362"/>
      <c r="AI11" s="1362"/>
      <c r="AJ11" s="1362"/>
      <c r="AK11" s="1362"/>
      <c r="AL11" s="1362"/>
      <c r="AM11" s="1363" t="s">
        <v>25</v>
      </c>
      <c r="AN11" s="1356" t="s">
        <v>26</v>
      </c>
      <c r="AO11" s="1356" t="s">
        <v>27</v>
      </c>
      <c r="AP11" s="1358" t="s">
        <v>28</v>
      </c>
      <c r="AQ11" s="1366"/>
      <c r="AR11" s="1360" t="s">
        <v>23</v>
      </c>
      <c r="AS11" s="1361"/>
      <c r="AT11" s="1360" t="s">
        <v>24</v>
      </c>
      <c r="AU11" s="1362"/>
      <c r="AV11" s="1362"/>
      <c r="AW11" s="1362"/>
      <c r="AX11" s="1362"/>
      <c r="AY11" s="1362"/>
      <c r="AZ11" s="1362"/>
      <c r="BA11" s="1363" t="s">
        <v>25</v>
      </c>
      <c r="BB11" s="1356" t="s">
        <v>26</v>
      </c>
      <c r="BC11" s="1356" t="s">
        <v>27</v>
      </c>
      <c r="BD11" s="1142" t="s">
        <v>28</v>
      </c>
    </row>
    <row r="12" spans="1:133" ht="105.75" thickBot="1">
      <c r="B12" s="1155"/>
      <c r="C12" s="1143"/>
      <c r="D12" s="1157"/>
      <c r="E12" s="1141"/>
      <c r="F12" s="1141"/>
      <c r="G12" s="1143"/>
      <c r="H12" s="1384"/>
      <c r="I12" s="1143"/>
      <c r="J12" s="1141"/>
      <c r="K12" s="1384"/>
      <c r="L12" s="1143"/>
      <c r="M12" s="1143"/>
      <c r="N12" s="1145"/>
      <c r="O12" s="1367"/>
      <c r="P12" s="131" t="s">
        <v>29</v>
      </c>
      <c r="Q12" s="119" t="s">
        <v>30</v>
      </c>
      <c r="R12" s="131" t="s">
        <v>31</v>
      </c>
      <c r="S12" s="120" t="s">
        <v>32</v>
      </c>
      <c r="T12" s="120" t="s">
        <v>33</v>
      </c>
      <c r="U12" s="120" t="s">
        <v>34</v>
      </c>
      <c r="V12" s="120" t="s">
        <v>35</v>
      </c>
      <c r="W12" s="120" t="s">
        <v>36</v>
      </c>
      <c r="X12" s="120" t="s">
        <v>37</v>
      </c>
      <c r="Y12" s="1364"/>
      <c r="Z12" s="1357"/>
      <c r="AA12" s="1357"/>
      <c r="AB12" s="1359"/>
      <c r="AC12" s="1367"/>
      <c r="AD12" s="131" t="s">
        <v>29</v>
      </c>
      <c r="AE12" s="119" t="s">
        <v>30</v>
      </c>
      <c r="AF12" s="131" t="s">
        <v>31</v>
      </c>
      <c r="AG12" s="120" t="s">
        <v>32</v>
      </c>
      <c r="AH12" s="120" t="s">
        <v>33</v>
      </c>
      <c r="AI12" s="120" t="s">
        <v>34</v>
      </c>
      <c r="AJ12" s="120" t="s">
        <v>35</v>
      </c>
      <c r="AK12" s="120" t="s">
        <v>36</v>
      </c>
      <c r="AL12" s="120" t="s">
        <v>37</v>
      </c>
      <c r="AM12" s="1364"/>
      <c r="AN12" s="1357"/>
      <c r="AO12" s="1357"/>
      <c r="AP12" s="1359"/>
      <c r="AQ12" s="1367"/>
      <c r="AR12" s="131" t="s">
        <v>29</v>
      </c>
      <c r="AS12" s="119" t="s">
        <v>30</v>
      </c>
      <c r="AT12" s="131" t="s">
        <v>31</v>
      </c>
      <c r="AU12" s="120" t="s">
        <v>32</v>
      </c>
      <c r="AV12" s="120" t="s">
        <v>33</v>
      </c>
      <c r="AW12" s="120" t="s">
        <v>34</v>
      </c>
      <c r="AX12" s="120" t="s">
        <v>35</v>
      </c>
      <c r="AY12" s="120" t="s">
        <v>36</v>
      </c>
      <c r="AZ12" s="120" t="s">
        <v>37</v>
      </c>
      <c r="BA12" s="1364"/>
      <c r="BB12" s="1357"/>
      <c r="BC12" s="1357"/>
      <c r="BD12" s="1143"/>
    </row>
    <row r="13" spans="1:133" ht="57">
      <c r="B13" s="1351" t="s">
        <v>72</v>
      </c>
      <c r="C13" s="1353">
        <v>17</v>
      </c>
      <c r="D13" s="1354" t="s">
        <v>73</v>
      </c>
      <c r="E13" s="1354">
        <v>1702</v>
      </c>
      <c r="F13" s="1354" t="s">
        <v>74</v>
      </c>
      <c r="G13" s="1346" t="s">
        <v>75</v>
      </c>
      <c r="H13" s="1355" t="s">
        <v>76</v>
      </c>
      <c r="I13" s="1346">
        <v>170203805</v>
      </c>
      <c r="J13" s="1346" t="s">
        <v>77</v>
      </c>
      <c r="K13" s="1347" t="s">
        <v>78</v>
      </c>
      <c r="L13" s="215" t="s">
        <v>79</v>
      </c>
      <c r="M13" s="216" t="s">
        <v>45</v>
      </c>
      <c r="N13" s="1350">
        <v>40</v>
      </c>
      <c r="O13" s="217">
        <v>85675577.11111109</v>
      </c>
      <c r="P13" s="217">
        <v>85675577.11111109</v>
      </c>
      <c r="Q13" s="217">
        <v>0</v>
      </c>
      <c r="R13" s="218"/>
      <c r="S13" s="218"/>
      <c r="T13" s="218"/>
      <c r="U13" s="218"/>
      <c r="V13" s="218"/>
      <c r="W13" s="218"/>
      <c r="X13" s="218">
        <v>0</v>
      </c>
      <c r="Y13" s="218"/>
      <c r="Z13" s="218"/>
      <c r="AA13" s="218"/>
      <c r="AB13" s="218"/>
      <c r="AC13" s="219">
        <v>62687670</v>
      </c>
      <c r="AD13" s="219">
        <v>62687670</v>
      </c>
      <c r="AE13" s="220"/>
      <c r="AF13" s="220"/>
      <c r="AG13" s="220"/>
      <c r="AH13" s="220"/>
      <c r="AI13" s="220"/>
      <c r="AJ13" s="220"/>
      <c r="AK13" s="220"/>
      <c r="AL13" s="220"/>
      <c r="AM13" s="220"/>
      <c r="AN13" s="220"/>
      <c r="AO13" s="220"/>
      <c r="AP13" s="220"/>
      <c r="AQ13" s="221">
        <v>27883644</v>
      </c>
      <c r="AR13" s="221">
        <v>27883644</v>
      </c>
      <c r="AS13" s="222"/>
      <c r="AT13" s="220"/>
      <c r="AU13" s="220"/>
      <c r="AV13" s="220"/>
      <c r="AW13" s="220"/>
      <c r="AX13" s="220"/>
      <c r="AY13" s="220"/>
      <c r="AZ13" s="220"/>
      <c r="BA13" s="220"/>
      <c r="BB13" s="220"/>
      <c r="BC13" s="220"/>
      <c r="BD13" s="223"/>
    </row>
    <row r="14" spans="1:133" ht="57">
      <c r="B14" s="1352"/>
      <c r="C14" s="1345"/>
      <c r="D14" s="1342"/>
      <c r="E14" s="1342"/>
      <c r="F14" s="1342"/>
      <c r="G14" s="1340"/>
      <c r="H14" s="1339"/>
      <c r="I14" s="1340"/>
      <c r="J14" s="1340"/>
      <c r="K14" s="1348"/>
      <c r="L14" s="132" t="s">
        <v>80</v>
      </c>
      <c r="M14" s="133" t="s">
        <v>47</v>
      </c>
      <c r="N14" s="1338"/>
      <c r="O14" s="134">
        <v>598751629.11111104</v>
      </c>
      <c r="P14" s="134">
        <v>598751629.11111104</v>
      </c>
      <c r="Q14" s="134"/>
      <c r="R14" s="135"/>
      <c r="S14" s="135"/>
      <c r="T14" s="135"/>
      <c r="U14" s="135"/>
      <c r="V14" s="135"/>
      <c r="W14" s="135"/>
      <c r="X14" s="135"/>
      <c r="Y14" s="135"/>
      <c r="Z14" s="135"/>
      <c r="AA14" s="135"/>
      <c r="AB14" s="135"/>
      <c r="AC14" s="136">
        <v>506800000</v>
      </c>
      <c r="AD14" s="136">
        <v>506800000</v>
      </c>
      <c r="AE14" s="137"/>
      <c r="AF14" s="137"/>
      <c r="AG14" s="137"/>
      <c r="AH14" s="137"/>
      <c r="AI14" s="137"/>
      <c r="AJ14" s="137"/>
      <c r="AK14" s="137"/>
      <c r="AL14" s="137"/>
      <c r="AM14" s="137"/>
      <c r="AN14" s="137"/>
      <c r="AO14" s="137"/>
      <c r="AP14" s="137"/>
      <c r="AQ14" s="138">
        <v>483775920</v>
      </c>
      <c r="AR14" s="138">
        <v>483775920</v>
      </c>
      <c r="AS14" s="139"/>
      <c r="AT14" s="137"/>
      <c r="AU14" s="137"/>
      <c r="AV14" s="137"/>
      <c r="AW14" s="137"/>
      <c r="AX14" s="137"/>
      <c r="AY14" s="137"/>
      <c r="AZ14" s="137"/>
      <c r="BA14" s="137"/>
      <c r="BB14" s="137"/>
      <c r="BC14" s="137"/>
      <c r="BD14" s="224"/>
    </row>
    <row r="15" spans="1:133" ht="46.5" customHeight="1">
      <c r="B15" s="1337"/>
      <c r="C15" s="1333"/>
      <c r="D15" s="1335"/>
      <c r="E15" s="1335"/>
      <c r="F15" s="1335"/>
      <c r="G15" s="1322"/>
      <c r="H15" s="1324"/>
      <c r="I15" s="1322"/>
      <c r="J15" s="1322"/>
      <c r="K15" s="1349"/>
      <c r="L15" s="132" t="s">
        <v>81</v>
      </c>
      <c r="M15" s="133" t="s">
        <v>57</v>
      </c>
      <c r="N15" s="1338"/>
      <c r="O15" s="134">
        <v>122987907.11111109</v>
      </c>
      <c r="P15" s="134">
        <v>122987907.11111109</v>
      </c>
      <c r="Q15" s="134"/>
      <c r="R15" s="135"/>
      <c r="S15" s="135"/>
      <c r="T15" s="135"/>
      <c r="U15" s="135"/>
      <c r="V15" s="135"/>
      <c r="W15" s="135"/>
      <c r="X15" s="135"/>
      <c r="Y15" s="135"/>
      <c r="Z15" s="135"/>
      <c r="AA15" s="135"/>
      <c r="AB15" s="135"/>
      <c r="AC15" s="136">
        <v>100000000</v>
      </c>
      <c r="AD15" s="136">
        <v>100000000</v>
      </c>
      <c r="AE15" s="137"/>
      <c r="AF15" s="137"/>
      <c r="AG15" s="137"/>
      <c r="AH15" s="137"/>
      <c r="AI15" s="137"/>
      <c r="AJ15" s="137"/>
      <c r="AK15" s="137"/>
      <c r="AL15" s="137"/>
      <c r="AM15" s="137"/>
      <c r="AN15" s="137"/>
      <c r="AO15" s="137"/>
      <c r="AP15" s="137"/>
      <c r="AQ15" s="138">
        <v>73024080</v>
      </c>
      <c r="AR15" s="138">
        <v>73024080</v>
      </c>
      <c r="AS15" s="139"/>
      <c r="AT15" s="137"/>
      <c r="AU15" s="137"/>
      <c r="AV15" s="137"/>
      <c r="AW15" s="137"/>
      <c r="AX15" s="137"/>
      <c r="AY15" s="137"/>
      <c r="AZ15" s="137"/>
      <c r="BA15" s="137"/>
      <c r="BB15" s="137"/>
      <c r="BC15" s="137"/>
      <c r="BD15" s="224"/>
    </row>
    <row r="16" spans="1:133" ht="2.25" customHeight="1">
      <c r="A16" s="114">
        <v>0</v>
      </c>
      <c r="B16" s="225"/>
      <c r="C16" s="140"/>
      <c r="D16" s="141"/>
      <c r="E16" s="141"/>
      <c r="F16" s="142"/>
      <c r="G16" s="143"/>
      <c r="H16" s="144"/>
      <c r="I16" s="143"/>
      <c r="J16" s="143"/>
      <c r="K16" s="145"/>
      <c r="L16" s="146"/>
      <c r="M16" s="133"/>
      <c r="N16" s="147"/>
      <c r="O16" s="134"/>
      <c r="P16" s="148"/>
      <c r="Q16" s="134"/>
      <c r="R16" s="135"/>
      <c r="S16" s="135"/>
      <c r="T16" s="135"/>
      <c r="U16" s="135"/>
      <c r="V16" s="135"/>
      <c r="W16" s="135"/>
      <c r="X16" s="135"/>
      <c r="Y16" s="135"/>
      <c r="Z16" s="135"/>
      <c r="AA16" s="135"/>
      <c r="AB16" s="135"/>
      <c r="AC16" s="136"/>
      <c r="AD16" s="137"/>
      <c r="AE16" s="137"/>
      <c r="AF16" s="137"/>
      <c r="AG16" s="137"/>
      <c r="AH16" s="137"/>
      <c r="AI16" s="137"/>
      <c r="AJ16" s="137"/>
      <c r="AK16" s="137"/>
      <c r="AL16" s="137"/>
      <c r="AM16" s="137"/>
      <c r="AN16" s="137"/>
      <c r="AO16" s="137"/>
      <c r="AP16" s="137"/>
      <c r="AQ16" s="138"/>
      <c r="AR16" s="137"/>
      <c r="AS16" s="137"/>
      <c r="AT16" s="137"/>
      <c r="AU16" s="137"/>
      <c r="AV16" s="137"/>
      <c r="AW16" s="137"/>
      <c r="AX16" s="137"/>
      <c r="AY16" s="137"/>
      <c r="AZ16" s="137"/>
      <c r="BA16" s="137"/>
      <c r="BB16" s="137"/>
      <c r="BC16" s="137"/>
      <c r="BD16" s="224"/>
    </row>
    <row r="17" spans="2:56" ht="30" customHeight="1">
      <c r="B17" s="1326" t="s">
        <v>72</v>
      </c>
      <c r="C17" s="1244">
        <v>17</v>
      </c>
      <c r="D17" s="1166" t="s">
        <v>73</v>
      </c>
      <c r="E17" s="1166">
        <v>1702</v>
      </c>
      <c r="F17" s="1166" t="s">
        <v>74</v>
      </c>
      <c r="G17" s="1246" t="s">
        <v>75</v>
      </c>
      <c r="H17" s="1313" t="s">
        <v>76</v>
      </c>
      <c r="I17" s="1246">
        <v>170203808</v>
      </c>
      <c r="J17" s="1246" t="s">
        <v>77</v>
      </c>
      <c r="K17" s="1313" t="s">
        <v>82</v>
      </c>
      <c r="L17" s="150" t="s">
        <v>83</v>
      </c>
      <c r="M17" s="150" t="s">
        <v>84</v>
      </c>
      <c r="N17" s="1338">
        <v>2</v>
      </c>
      <c r="O17" s="136">
        <v>430975814.44444436</v>
      </c>
      <c r="P17" s="136">
        <v>430975814.44444436</v>
      </c>
      <c r="Q17" s="151"/>
      <c r="R17" s="135"/>
      <c r="S17" s="135"/>
      <c r="T17" s="135"/>
      <c r="U17" s="135"/>
      <c r="V17" s="135"/>
      <c r="W17" s="135"/>
      <c r="X17" s="135"/>
      <c r="Y17" s="135"/>
      <c r="Z17" s="135"/>
      <c r="AA17" s="135"/>
      <c r="AB17" s="135"/>
      <c r="AC17" s="148">
        <v>385000000</v>
      </c>
      <c r="AD17" s="148">
        <v>385000000</v>
      </c>
      <c r="AE17" s="137"/>
      <c r="AF17" s="137"/>
      <c r="AG17" s="137"/>
      <c r="AH17" s="137"/>
      <c r="AI17" s="137"/>
      <c r="AJ17" s="137"/>
      <c r="AK17" s="137"/>
      <c r="AL17" s="137"/>
      <c r="AM17" s="137"/>
      <c r="AN17" s="137"/>
      <c r="AO17" s="137"/>
      <c r="AP17" s="137"/>
      <c r="AQ17" s="139">
        <v>385000000</v>
      </c>
      <c r="AR17" s="139">
        <v>385000000</v>
      </c>
      <c r="AS17" s="139"/>
      <c r="AT17" s="137"/>
      <c r="AU17" s="137"/>
      <c r="AV17" s="137"/>
      <c r="AW17" s="137"/>
      <c r="AX17" s="137"/>
      <c r="AY17" s="137"/>
      <c r="AZ17" s="137"/>
      <c r="BA17" s="137"/>
      <c r="BB17" s="137"/>
      <c r="BC17" s="137"/>
      <c r="BD17" s="224"/>
    </row>
    <row r="18" spans="2:56" ht="28.5" customHeight="1">
      <c r="B18" s="1326"/>
      <c r="C18" s="1244"/>
      <c r="D18" s="1166"/>
      <c r="E18" s="1166"/>
      <c r="F18" s="1166"/>
      <c r="G18" s="1246"/>
      <c r="H18" s="1313"/>
      <c r="I18" s="1246"/>
      <c r="J18" s="1246"/>
      <c r="K18" s="1313"/>
      <c r="L18" s="150" t="s">
        <v>85</v>
      </c>
      <c r="M18" s="150" t="s">
        <v>86</v>
      </c>
      <c r="N18" s="1338"/>
      <c r="O18" s="136">
        <v>1245975814.4444444</v>
      </c>
      <c r="P18" s="136">
        <v>1245975814.4444444</v>
      </c>
      <c r="Q18" s="151"/>
      <c r="R18" s="135"/>
      <c r="S18" s="135"/>
      <c r="T18" s="135"/>
      <c r="U18" s="135"/>
      <c r="V18" s="135"/>
      <c r="W18" s="135"/>
      <c r="X18" s="135"/>
      <c r="Y18" s="135"/>
      <c r="Z18" s="135"/>
      <c r="AA18" s="135"/>
      <c r="AB18" s="135"/>
      <c r="AC18" s="148">
        <v>1200000000</v>
      </c>
      <c r="AD18" s="148">
        <v>1200000000</v>
      </c>
      <c r="AE18" s="137"/>
      <c r="AF18" s="137"/>
      <c r="AG18" s="137"/>
      <c r="AH18" s="137"/>
      <c r="AI18" s="137"/>
      <c r="AJ18" s="137"/>
      <c r="AK18" s="137"/>
      <c r="AL18" s="137"/>
      <c r="AM18" s="137"/>
      <c r="AN18" s="137"/>
      <c r="AO18" s="137"/>
      <c r="AP18" s="137"/>
      <c r="AQ18" s="139">
        <v>1200000000</v>
      </c>
      <c r="AR18" s="139">
        <v>1200000000</v>
      </c>
      <c r="AS18" s="139"/>
      <c r="AT18" s="137"/>
      <c r="AU18" s="137"/>
      <c r="AV18" s="137"/>
      <c r="AW18" s="137"/>
      <c r="AX18" s="137"/>
      <c r="AY18" s="137"/>
      <c r="AZ18" s="137"/>
      <c r="BA18" s="137"/>
      <c r="BB18" s="137"/>
      <c r="BC18" s="137"/>
      <c r="BD18" s="224"/>
    </row>
    <row r="19" spans="2:56" ht="57">
      <c r="B19" s="1326"/>
      <c r="C19" s="1244"/>
      <c r="D19" s="1166"/>
      <c r="E19" s="1166"/>
      <c r="F19" s="1166"/>
      <c r="G19" s="1246"/>
      <c r="H19" s="1313"/>
      <c r="I19" s="1246"/>
      <c r="J19" s="1246"/>
      <c r="K19" s="1313"/>
      <c r="L19" s="150" t="s">
        <v>87</v>
      </c>
      <c r="M19" s="150" t="s">
        <v>47</v>
      </c>
      <c r="N19" s="1338"/>
      <c r="O19" s="136">
        <v>472955814.44444436</v>
      </c>
      <c r="P19" s="136">
        <v>472955814.44444436</v>
      </c>
      <c r="Q19" s="137"/>
      <c r="R19" s="135"/>
      <c r="S19" s="135"/>
      <c r="T19" s="135"/>
      <c r="U19" s="135"/>
      <c r="V19" s="135"/>
      <c r="W19" s="135"/>
      <c r="X19" s="135"/>
      <c r="Y19" s="135"/>
      <c r="Z19" s="135"/>
      <c r="AA19" s="135"/>
      <c r="AB19" s="135"/>
      <c r="AC19" s="152">
        <v>426980000</v>
      </c>
      <c r="AD19" s="152">
        <v>426980000</v>
      </c>
      <c r="AE19" s="137"/>
      <c r="AF19" s="137"/>
      <c r="AG19" s="137"/>
      <c r="AH19" s="137"/>
      <c r="AI19" s="137"/>
      <c r="AJ19" s="137"/>
      <c r="AK19" s="137"/>
      <c r="AL19" s="137"/>
      <c r="AM19" s="137"/>
      <c r="AN19" s="137"/>
      <c r="AO19" s="137"/>
      <c r="AP19" s="137"/>
      <c r="AQ19" s="139">
        <v>411980000</v>
      </c>
      <c r="AR19" s="139">
        <v>411980000</v>
      </c>
      <c r="AS19" s="139"/>
      <c r="AT19" s="137"/>
      <c r="AU19" s="137"/>
      <c r="AV19" s="137"/>
      <c r="AW19" s="137"/>
      <c r="AX19" s="137"/>
      <c r="AY19" s="137"/>
      <c r="AZ19" s="137"/>
      <c r="BA19" s="137"/>
      <c r="BB19" s="137"/>
      <c r="BC19" s="137"/>
      <c r="BD19" s="224"/>
    </row>
    <row r="20" spans="2:56" ht="3.75" customHeight="1">
      <c r="B20" s="226"/>
      <c r="C20" s="153"/>
      <c r="D20" s="154"/>
      <c r="E20" s="154"/>
      <c r="F20" s="154"/>
      <c r="G20" s="155"/>
      <c r="H20" s="156"/>
      <c r="I20" s="155"/>
      <c r="J20" s="155"/>
      <c r="K20" s="156"/>
      <c r="L20" s="155"/>
      <c r="M20" s="155"/>
      <c r="N20" s="157"/>
      <c r="O20" s="158"/>
      <c r="P20" s="159"/>
      <c r="Q20" s="160"/>
      <c r="R20" s="161"/>
      <c r="S20" s="161"/>
      <c r="T20" s="161"/>
      <c r="U20" s="161"/>
      <c r="V20" s="161"/>
      <c r="W20" s="161"/>
      <c r="X20" s="161"/>
      <c r="Y20" s="161"/>
      <c r="Z20" s="161"/>
      <c r="AA20" s="161"/>
      <c r="AB20" s="162"/>
      <c r="AC20" s="163"/>
      <c r="AD20" s="160"/>
      <c r="AE20" s="160"/>
      <c r="AF20" s="160"/>
      <c r="AG20" s="160"/>
      <c r="AH20" s="160"/>
      <c r="AI20" s="160"/>
      <c r="AJ20" s="160"/>
      <c r="AK20" s="160"/>
      <c r="AL20" s="160"/>
      <c r="AM20" s="160"/>
      <c r="AN20" s="160"/>
      <c r="AO20" s="160"/>
      <c r="AP20" s="160"/>
      <c r="AQ20" s="164"/>
      <c r="AR20" s="165"/>
      <c r="AS20" s="166"/>
      <c r="AT20" s="165"/>
      <c r="AU20" s="165"/>
      <c r="AV20" s="165"/>
      <c r="AW20" s="165"/>
      <c r="AX20" s="165"/>
      <c r="AY20" s="165"/>
      <c r="AZ20" s="165"/>
      <c r="BA20" s="165"/>
      <c r="BB20" s="165"/>
      <c r="BC20" s="165"/>
      <c r="BD20" s="227"/>
    </row>
    <row r="21" spans="2:56" ht="82.5" customHeight="1">
      <c r="B21" s="226" t="s">
        <v>72</v>
      </c>
      <c r="C21" s="153">
        <v>17</v>
      </c>
      <c r="D21" s="154" t="s">
        <v>73</v>
      </c>
      <c r="E21" s="154">
        <v>1702</v>
      </c>
      <c r="F21" s="154" t="s">
        <v>74</v>
      </c>
      <c r="G21" s="155" t="s">
        <v>75</v>
      </c>
      <c r="H21" s="156" t="s">
        <v>76</v>
      </c>
      <c r="I21" s="155">
        <v>1702040</v>
      </c>
      <c r="J21" s="155" t="s">
        <v>88</v>
      </c>
      <c r="K21" s="167" t="s">
        <v>89</v>
      </c>
      <c r="L21" s="155" t="s">
        <v>80</v>
      </c>
      <c r="M21" s="155" t="s">
        <v>47</v>
      </c>
      <c r="N21" s="157">
        <v>150</v>
      </c>
      <c r="O21" s="158">
        <v>25500000</v>
      </c>
      <c r="P21" s="158">
        <v>25500000</v>
      </c>
      <c r="Q21" s="158"/>
      <c r="R21" s="161"/>
      <c r="S21" s="161"/>
      <c r="T21" s="161"/>
      <c r="U21" s="161"/>
      <c r="V21" s="161"/>
      <c r="W21" s="161"/>
      <c r="X21" s="161"/>
      <c r="Y21" s="161"/>
      <c r="Z21" s="161"/>
      <c r="AA21" s="161"/>
      <c r="AB21" s="162"/>
      <c r="AC21" s="168">
        <v>25500000</v>
      </c>
      <c r="AD21" s="168">
        <v>25500000</v>
      </c>
      <c r="AE21" s="160"/>
      <c r="AF21" s="160"/>
      <c r="AG21" s="160"/>
      <c r="AH21" s="160"/>
      <c r="AI21" s="160"/>
      <c r="AJ21" s="160"/>
      <c r="AK21" s="160"/>
      <c r="AL21" s="160"/>
      <c r="AM21" s="160"/>
      <c r="AN21" s="160"/>
      <c r="AO21" s="160"/>
      <c r="AP21" s="160"/>
      <c r="AQ21" s="160">
        <v>25500000</v>
      </c>
      <c r="AR21" s="160">
        <v>25500000</v>
      </c>
      <c r="AS21" s="165"/>
      <c r="AT21" s="165"/>
      <c r="AU21" s="165"/>
      <c r="AV21" s="165"/>
      <c r="AW21" s="165"/>
      <c r="AX21" s="165"/>
      <c r="AY21" s="165"/>
      <c r="AZ21" s="165"/>
      <c r="BA21" s="165"/>
      <c r="BB21" s="165"/>
      <c r="BC21" s="165"/>
      <c r="BD21" s="227"/>
    </row>
    <row r="22" spans="2:56" ht="4.5" customHeight="1">
      <c r="B22" s="226"/>
      <c r="C22" s="153"/>
      <c r="D22" s="154"/>
      <c r="E22" s="154"/>
      <c r="F22" s="154"/>
      <c r="G22" s="155"/>
      <c r="H22" s="156"/>
      <c r="I22" s="155"/>
      <c r="J22" s="155"/>
      <c r="K22" s="167"/>
      <c r="L22" s="155"/>
      <c r="M22" s="155"/>
      <c r="N22" s="157"/>
      <c r="O22" s="158"/>
      <c r="P22" s="160"/>
      <c r="Q22" s="158"/>
      <c r="R22" s="161"/>
      <c r="S22" s="161"/>
      <c r="T22" s="161"/>
      <c r="U22" s="161"/>
      <c r="V22" s="161"/>
      <c r="W22" s="161"/>
      <c r="X22" s="161"/>
      <c r="Y22" s="161"/>
      <c r="Z22" s="161"/>
      <c r="AA22" s="161"/>
      <c r="AB22" s="162"/>
      <c r="AC22" s="168"/>
      <c r="AD22" s="160"/>
      <c r="AE22" s="160"/>
      <c r="AF22" s="160"/>
      <c r="AG22" s="160"/>
      <c r="AH22" s="160"/>
      <c r="AI22" s="160"/>
      <c r="AJ22" s="160"/>
      <c r="AK22" s="160"/>
      <c r="AL22" s="160"/>
      <c r="AM22" s="160"/>
      <c r="AN22" s="160"/>
      <c r="AO22" s="160"/>
      <c r="AP22" s="160"/>
      <c r="AQ22" s="160"/>
      <c r="AR22" s="165"/>
      <c r="AS22" s="165"/>
      <c r="AT22" s="165"/>
      <c r="AU22" s="165"/>
      <c r="AV22" s="165"/>
      <c r="AW22" s="165"/>
      <c r="AX22" s="165"/>
      <c r="AY22" s="165"/>
      <c r="AZ22" s="165"/>
      <c r="BA22" s="165"/>
      <c r="BB22" s="165"/>
      <c r="BC22" s="165"/>
      <c r="BD22" s="227"/>
    </row>
    <row r="23" spans="2:56" ht="63" customHeight="1">
      <c r="B23" s="228" t="s">
        <v>72</v>
      </c>
      <c r="C23" s="169">
        <v>17</v>
      </c>
      <c r="D23" s="142" t="s">
        <v>73</v>
      </c>
      <c r="E23" s="142">
        <v>1702</v>
      </c>
      <c r="F23" s="142" t="s">
        <v>74</v>
      </c>
      <c r="G23" s="150" t="s">
        <v>75</v>
      </c>
      <c r="H23" s="170" t="s">
        <v>76</v>
      </c>
      <c r="I23" s="150">
        <v>1702035</v>
      </c>
      <c r="J23" s="150" t="s">
        <v>90</v>
      </c>
      <c r="K23" s="171" t="s">
        <v>91</v>
      </c>
      <c r="L23" s="150" t="s">
        <v>80</v>
      </c>
      <c r="M23" s="150" t="s">
        <v>47</v>
      </c>
      <c r="N23" s="147">
        <v>150</v>
      </c>
      <c r="O23" s="172">
        <v>31234000</v>
      </c>
      <c r="P23" s="172">
        <v>31234000</v>
      </c>
      <c r="Q23" s="172"/>
      <c r="R23" s="135"/>
      <c r="S23" s="135"/>
      <c r="T23" s="135"/>
      <c r="U23" s="135"/>
      <c r="V23" s="135"/>
      <c r="W23" s="135"/>
      <c r="X23" s="135"/>
      <c r="Y23" s="135"/>
      <c r="Z23" s="135"/>
      <c r="AA23" s="135"/>
      <c r="AB23" s="135"/>
      <c r="AC23" s="137">
        <v>31234000</v>
      </c>
      <c r="AD23" s="137">
        <v>31234000</v>
      </c>
      <c r="AE23" s="137"/>
      <c r="AF23" s="137"/>
      <c r="AG23" s="137"/>
      <c r="AH23" s="137"/>
      <c r="AI23" s="137"/>
      <c r="AJ23" s="137"/>
      <c r="AK23" s="137"/>
      <c r="AL23" s="137"/>
      <c r="AM23" s="137"/>
      <c r="AN23" s="137"/>
      <c r="AO23" s="137"/>
      <c r="AP23" s="137"/>
      <c r="AQ23" s="137">
        <v>31234000</v>
      </c>
      <c r="AR23" s="137">
        <v>31234000</v>
      </c>
      <c r="AS23" s="137"/>
      <c r="AT23" s="137"/>
      <c r="AU23" s="137"/>
      <c r="AV23" s="137"/>
      <c r="AW23" s="137"/>
      <c r="AX23" s="137"/>
      <c r="AY23" s="137"/>
      <c r="AZ23" s="137"/>
      <c r="BA23" s="137"/>
      <c r="BB23" s="137"/>
      <c r="BC23" s="137"/>
      <c r="BD23" s="224"/>
    </row>
    <row r="24" spans="2:56" ht="4.5" customHeight="1">
      <c r="B24" s="229"/>
      <c r="C24" s="173"/>
      <c r="D24" s="174"/>
      <c r="E24" s="174"/>
      <c r="F24" s="141"/>
      <c r="G24" s="175"/>
      <c r="H24" s="176"/>
      <c r="I24" s="175"/>
      <c r="J24" s="175"/>
      <c r="K24" s="177"/>
      <c r="L24" s="143"/>
      <c r="M24" s="143"/>
      <c r="N24" s="178"/>
      <c r="O24" s="179"/>
      <c r="P24" s="165"/>
      <c r="Q24" s="179"/>
      <c r="R24" s="180"/>
      <c r="S24" s="180"/>
      <c r="T24" s="180"/>
      <c r="U24" s="180"/>
      <c r="V24" s="180"/>
      <c r="W24" s="180"/>
      <c r="X24" s="180"/>
      <c r="Y24" s="180"/>
      <c r="Z24" s="180"/>
      <c r="AA24" s="180"/>
      <c r="AB24" s="181"/>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224"/>
    </row>
    <row r="25" spans="2:56" ht="57">
      <c r="B25" s="1330" t="s">
        <v>72</v>
      </c>
      <c r="C25" s="1332">
        <v>17</v>
      </c>
      <c r="D25" s="1334" t="s">
        <v>73</v>
      </c>
      <c r="E25" s="1334">
        <v>1702</v>
      </c>
      <c r="F25" s="1334" t="s">
        <v>74</v>
      </c>
      <c r="G25" s="1321" t="s">
        <v>75</v>
      </c>
      <c r="H25" s="1323" t="s">
        <v>76</v>
      </c>
      <c r="I25" s="1321">
        <v>1702007</v>
      </c>
      <c r="J25" s="1321" t="s">
        <v>92</v>
      </c>
      <c r="K25" s="1323" t="s">
        <v>93</v>
      </c>
      <c r="L25" s="143" t="s">
        <v>94</v>
      </c>
      <c r="M25" s="143" t="s">
        <v>95</v>
      </c>
      <c r="N25" s="1316">
        <v>2</v>
      </c>
      <c r="O25" s="182">
        <v>150000000</v>
      </c>
      <c r="P25" s="182">
        <v>150000000</v>
      </c>
      <c r="Q25" s="182"/>
      <c r="R25" s="180"/>
      <c r="S25" s="180"/>
      <c r="T25" s="180"/>
      <c r="U25" s="180"/>
      <c r="V25" s="180"/>
      <c r="W25" s="180"/>
      <c r="X25" s="180"/>
      <c r="Y25" s="180"/>
      <c r="Z25" s="180"/>
      <c r="AA25" s="180"/>
      <c r="AB25" s="181"/>
      <c r="AC25" s="137">
        <v>150000000</v>
      </c>
      <c r="AD25" s="137">
        <v>150000000</v>
      </c>
      <c r="AE25" s="137"/>
      <c r="AF25" s="137"/>
      <c r="AG25" s="137"/>
      <c r="AH25" s="137"/>
      <c r="AI25" s="137"/>
      <c r="AJ25" s="137"/>
      <c r="AK25" s="137"/>
      <c r="AL25" s="137"/>
      <c r="AM25" s="137"/>
      <c r="AN25" s="137"/>
      <c r="AO25" s="137"/>
      <c r="AP25" s="137"/>
      <c r="AQ25" s="137">
        <v>150000000</v>
      </c>
      <c r="AR25" s="137">
        <v>150000000</v>
      </c>
      <c r="AS25" s="137"/>
      <c r="AT25" s="137"/>
      <c r="AU25" s="137"/>
      <c r="AV25" s="137"/>
      <c r="AW25" s="137"/>
      <c r="AX25" s="137"/>
      <c r="AY25" s="137"/>
      <c r="AZ25" s="137"/>
      <c r="BA25" s="137"/>
      <c r="BB25" s="137"/>
      <c r="BC25" s="137"/>
      <c r="BD25" s="224"/>
    </row>
    <row r="26" spans="2:56" ht="57">
      <c r="B26" s="1331"/>
      <c r="C26" s="1333"/>
      <c r="D26" s="1335"/>
      <c r="E26" s="1335"/>
      <c r="F26" s="1335"/>
      <c r="G26" s="1322"/>
      <c r="H26" s="1324"/>
      <c r="I26" s="1322"/>
      <c r="J26" s="1322"/>
      <c r="K26" s="1324"/>
      <c r="L26" s="143" t="s">
        <v>80</v>
      </c>
      <c r="M26" s="143" t="s">
        <v>47</v>
      </c>
      <c r="N26" s="1325"/>
      <c r="O26" s="182">
        <v>30000000</v>
      </c>
      <c r="P26" s="182">
        <v>30000000</v>
      </c>
      <c r="Q26" s="182"/>
      <c r="R26" s="180"/>
      <c r="S26" s="180"/>
      <c r="T26" s="180"/>
      <c r="U26" s="180"/>
      <c r="V26" s="180"/>
      <c r="W26" s="180"/>
      <c r="X26" s="180"/>
      <c r="Y26" s="180"/>
      <c r="Z26" s="180"/>
      <c r="AA26" s="180"/>
      <c r="AB26" s="181"/>
      <c r="AC26" s="182">
        <v>30000000</v>
      </c>
      <c r="AD26" s="182">
        <v>30000000</v>
      </c>
      <c r="AE26" s="137"/>
      <c r="AF26" s="137"/>
      <c r="AG26" s="137"/>
      <c r="AH26" s="137"/>
      <c r="AI26" s="137"/>
      <c r="AJ26" s="137"/>
      <c r="AK26" s="137"/>
      <c r="AL26" s="137"/>
      <c r="AM26" s="137"/>
      <c r="AN26" s="137"/>
      <c r="AO26" s="137"/>
      <c r="AP26" s="137"/>
      <c r="AQ26" s="137">
        <v>20000000</v>
      </c>
      <c r="AR26" s="137">
        <v>20000000</v>
      </c>
      <c r="AS26" s="137"/>
      <c r="AT26" s="137"/>
      <c r="AU26" s="137"/>
      <c r="AV26" s="137"/>
      <c r="AW26" s="137"/>
      <c r="AX26" s="137"/>
      <c r="AY26" s="137"/>
      <c r="AZ26" s="137"/>
      <c r="BA26" s="137"/>
      <c r="BB26" s="137"/>
      <c r="BC26" s="137"/>
      <c r="BD26" s="224"/>
    </row>
    <row r="27" spans="2:56" ht="4.5" customHeight="1">
      <c r="B27" s="230"/>
      <c r="C27" s="140"/>
      <c r="D27" s="141"/>
      <c r="E27" s="141"/>
      <c r="F27" s="141"/>
      <c r="G27" s="143"/>
      <c r="H27" s="144"/>
      <c r="I27" s="143"/>
      <c r="J27" s="143"/>
      <c r="K27" s="144"/>
      <c r="L27" s="143"/>
      <c r="M27" s="143"/>
      <c r="N27" s="183"/>
      <c r="O27" s="179"/>
      <c r="P27" s="165"/>
      <c r="Q27" s="179"/>
      <c r="R27" s="180"/>
      <c r="S27" s="180"/>
      <c r="T27" s="180"/>
      <c r="U27" s="180"/>
      <c r="V27" s="180"/>
      <c r="W27" s="180"/>
      <c r="X27" s="180"/>
      <c r="Y27" s="180"/>
      <c r="Z27" s="180"/>
      <c r="AA27" s="180"/>
      <c r="AB27" s="181"/>
      <c r="AC27" s="179"/>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224"/>
    </row>
    <row r="28" spans="2:56" ht="75.75" customHeight="1">
      <c r="B28" s="228" t="s">
        <v>72</v>
      </c>
      <c r="C28" s="140">
        <v>17</v>
      </c>
      <c r="D28" s="141" t="s">
        <v>73</v>
      </c>
      <c r="E28" s="141">
        <v>1702</v>
      </c>
      <c r="F28" s="141" t="s">
        <v>74</v>
      </c>
      <c r="G28" s="143" t="s">
        <v>75</v>
      </c>
      <c r="H28" s="144" t="s">
        <v>76</v>
      </c>
      <c r="I28" s="143">
        <v>1702009</v>
      </c>
      <c r="J28" s="143" t="s">
        <v>96</v>
      </c>
      <c r="K28" s="144" t="s">
        <v>97</v>
      </c>
      <c r="L28" s="143" t="s">
        <v>80</v>
      </c>
      <c r="M28" s="143" t="s">
        <v>47</v>
      </c>
      <c r="N28" s="147">
        <v>220</v>
      </c>
      <c r="O28" s="179">
        <v>25400000</v>
      </c>
      <c r="P28" s="179">
        <v>25400000</v>
      </c>
      <c r="Q28" s="179"/>
      <c r="R28" s="180"/>
      <c r="S28" s="180"/>
      <c r="T28" s="180"/>
      <c r="U28" s="180"/>
      <c r="V28" s="180"/>
      <c r="W28" s="180"/>
      <c r="X28" s="180"/>
      <c r="Y28" s="180"/>
      <c r="Z28" s="180"/>
      <c r="AA28" s="180"/>
      <c r="AB28" s="181"/>
      <c r="AC28" s="148">
        <v>25400000</v>
      </c>
      <c r="AD28" s="148">
        <v>25400000</v>
      </c>
      <c r="AE28" s="137"/>
      <c r="AF28" s="137"/>
      <c r="AG28" s="137"/>
      <c r="AH28" s="137"/>
      <c r="AI28" s="137"/>
      <c r="AJ28" s="137"/>
      <c r="AK28" s="137"/>
      <c r="AL28" s="137"/>
      <c r="AM28" s="137"/>
      <c r="AN28" s="137"/>
      <c r="AO28" s="137"/>
      <c r="AP28" s="137"/>
      <c r="AQ28" s="137">
        <v>25400000</v>
      </c>
      <c r="AR28" s="137">
        <v>25400000</v>
      </c>
      <c r="AS28" s="137"/>
      <c r="AT28" s="137"/>
      <c r="AU28" s="137"/>
      <c r="AV28" s="137"/>
      <c r="AW28" s="137"/>
      <c r="AX28" s="137"/>
      <c r="AY28" s="137"/>
      <c r="AZ28" s="137"/>
      <c r="BA28" s="137"/>
      <c r="BB28" s="137"/>
      <c r="BC28" s="137"/>
      <c r="BD28" s="224"/>
    </row>
    <row r="29" spans="2:56" ht="5.25" customHeight="1">
      <c r="B29" s="228"/>
      <c r="C29" s="140"/>
      <c r="D29" s="141"/>
      <c r="E29" s="141"/>
      <c r="F29" s="141"/>
      <c r="G29" s="143"/>
      <c r="H29" s="144"/>
      <c r="I29" s="143"/>
      <c r="J29" s="143"/>
      <c r="K29" s="144"/>
      <c r="L29" s="143"/>
      <c r="M29" s="143"/>
      <c r="N29" s="147"/>
      <c r="O29" s="179"/>
      <c r="P29" s="165"/>
      <c r="Q29" s="179"/>
      <c r="R29" s="180"/>
      <c r="S29" s="180"/>
      <c r="T29" s="180"/>
      <c r="U29" s="180"/>
      <c r="V29" s="180"/>
      <c r="W29" s="180"/>
      <c r="X29" s="180"/>
      <c r="Y29" s="180"/>
      <c r="Z29" s="180"/>
      <c r="AA29" s="180"/>
      <c r="AB29" s="181"/>
      <c r="AC29" s="148"/>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224"/>
    </row>
    <row r="30" spans="2:56" ht="114.75">
      <c r="B30" s="231" t="s">
        <v>72</v>
      </c>
      <c r="C30" s="140">
        <v>17</v>
      </c>
      <c r="D30" s="141" t="s">
        <v>73</v>
      </c>
      <c r="E30" s="141">
        <v>1702</v>
      </c>
      <c r="F30" s="141" t="s">
        <v>74</v>
      </c>
      <c r="G30" s="143" t="s">
        <v>75</v>
      </c>
      <c r="H30" s="144" t="s">
        <v>76</v>
      </c>
      <c r="I30" s="143">
        <v>1702045</v>
      </c>
      <c r="J30" s="143" t="s">
        <v>98</v>
      </c>
      <c r="K30" s="144" t="s">
        <v>99</v>
      </c>
      <c r="L30" s="143" t="s">
        <v>100</v>
      </c>
      <c r="M30" s="143" t="s">
        <v>47</v>
      </c>
      <c r="N30" s="184">
        <v>6</v>
      </c>
      <c r="O30" s="179">
        <v>17400000</v>
      </c>
      <c r="P30" s="179">
        <v>17400000</v>
      </c>
      <c r="Q30" s="179"/>
      <c r="R30" s="180"/>
      <c r="S30" s="180"/>
      <c r="T30" s="180"/>
      <c r="U30" s="180"/>
      <c r="V30" s="180"/>
      <c r="W30" s="180"/>
      <c r="X30" s="180"/>
      <c r="Y30" s="180"/>
      <c r="Z30" s="180"/>
      <c r="AA30" s="180"/>
      <c r="AB30" s="181"/>
      <c r="AC30" s="182">
        <v>17400000</v>
      </c>
      <c r="AD30" s="182">
        <v>17400000</v>
      </c>
      <c r="AE30" s="137"/>
      <c r="AF30" s="137"/>
      <c r="AG30" s="137"/>
      <c r="AH30" s="137"/>
      <c r="AI30" s="137"/>
      <c r="AJ30" s="137"/>
      <c r="AK30" s="137"/>
      <c r="AL30" s="137"/>
      <c r="AM30" s="137"/>
      <c r="AN30" s="137"/>
      <c r="AO30" s="137"/>
      <c r="AP30" s="137"/>
      <c r="AQ30" s="137">
        <v>17400000</v>
      </c>
      <c r="AR30" s="137">
        <v>17400000</v>
      </c>
      <c r="AS30" s="137"/>
      <c r="AT30" s="137"/>
      <c r="AU30" s="137"/>
      <c r="AV30" s="137"/>
      <c r="AW30" s="137"/>
      <c r="AX30" s="137"/>
      <c r="AY30" s="137"/>
      <c r="AZ30" s="137"/>
      <c r="BA30" s="137"/>
      <c r="BB30" s="137"/>
      <c r="BC30" s="137"/>
      <c r="BD30" s="224"/>
    </row>
    <row r="31" spans="2:56" ht="4.5" customHeight="1">
      <c r="B31" s="231"/>
      <c r="C31" s="140"/>
      <c r="D31" s="141"/>
      <c r="E31" s="141"/>
      <c r="F31" s="141"/>
      <c r="G31" s="143"/>
      <c r="H31" s="144"/>
      <c r="I31" s="143"/>
      <c r="J31" s="143"/>
      <c r="K31" s="144"/>
      <c r="L31" s="143"/>
      <c r="M31" s="143"/>
      <c r="N31" s="184"/>
      <c r="O31" s="179"/>
      <c r="P31" s="165"/>
      <c r="Q31" s="179"/>
      <c r="R31" s="180"/>
      <c r="S31" s="180"/>
      <c r="T31" s="180"/>
      <c r="U31" s="180"/>
      <c r="V31" s="180"/>
      <c r="W31" s="180"/>
      <c r="X31" s="180"/>
      <c r="Y31" s="180"/>
      <c r="Z31" s="180"/>
      <c r="AA31" s="180"/>
      <c r="AB31" s="181"/>
      <c r="AC31" s="182"/>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224"/>
    </row>
    <row r="32" spans="2:56" ht="83.25" customHeight="1">
      <c r="B32" s="252" t="s">
        <v>72</v>
      </c>
      <c r="C32" s="173">
        <v>17</v>
      </c>
      <c r="D32" s="174" t="s">
        <v>73</v>
      </c>
      <c r="E32" s="174">
        <v>1704</v>
      </c>
      <c r="F32" s="185" t="s">
        <v>101</v>
      </c>
      <c r="G32" s="186" t="s">
        <v>102</v>
      </c>
      <c r="H32" s="187" t="s">
        <v>103</v>
      </c>
      <c r="I32" s="175">
        <v>1704023</v>
      </c>
      <c r="J32" s="175" t="s">
        <v>104</v>
      </c>
      <c r="K32" s="176" t="s">
        <v>105</v>
      </c>
      <c r="L32" s="175" t="s">
        <v>106</v>
      </c>
      <c r="M32" s="175" t="s">
        <v>47</v>
      </c>
      <c r="N32" s="178">
        <v>3</v>
      </c>
      <c r="O32" s="188">
        <v>326168333</v>
      </c>
      <c r="P32" s="188">
        <v>326168333</v>
      </c>
      <c r="Q32" s="182"/>
      <c r="R32" s="180"/>
      <c r="S32" s="180"/>
      <c r="T32" s="180"/>
      <c r="U32" s="180"/>
      <c r="V32" s="180"/>
      <c r="W32" s="180"/>
      <c r="X32" s="180"/>
      <c r="Y32" s="180"/>
      <c r="Z32" s="180"/>
      <c r="AA32" s="180"/>
      <c r="AB32" s="181"/>
      <c r="AC32" s="137">
        <v>326168333</v>
      </c>
      <c r="AD32" s="137">
        <v>326168333</v>
      </c>
      <c r="AE32" s="137"/>
      <c r="AF32" s="137"/>
      <c r="AG32" s="137"/>
      <c r="AH32" s="137"/>
      <c r="AI32" s="137"/>
      <c r="AJ32" s="137"/>
      <c r="AK32" s="137"/>
      <c r="AL32" s="137"/>
      <c r="AM32" s="137"/>
      <c r="AN32" s="137"/>
      <c r="AO32" s="137"/>
      <c r="AP32" s="137"/>
      <c r="AQ32" s="137">
        <v>324268333</v>
      </c>
      <c r="AR32" s="137">
        <v>324268333</v>
      </c>
      <c r="AS32" s="137"/>
      <c r="AT32" s="137"/>
      <c r="AU32" s="137"/>
      <c r="AV32" s="137"/>
      <c r="AW32" s="137"/>
      <c r="AX32" s="137"/>
      <c r="AY32" s="137"/>
      <c r="AZ32" s="137"/>
      <c r="BA32" s="137"/>
      <c r="BB32" s="137"/>
      <c r="BC32" s="137"/>
      <c r="BD32" s="224"/>
    </row>
    <row r="33" spans="2:56" ht="4.5" customHeight="1">
      <c r="B33" s="229"/>
      <c r="C33" s="153"/>
      <c r="D33" s="154"/>
      <c r="E33" s="154"/>
      <c r="F33" s="154"/>
      <c r="G33" s="155"/>
      <c r="H33" s="156"/>
      <c r="I33" s="155"/>
      <c r="J33" s="155"/>
      <c r="K33" s="156"/>
      <c r="L33" s="143"/>
      <c r="M33" s="143"/>
      <c r="N33" s="178"/>
      <c r="O33" s="168"/>
      <c r="P33" s="165"/>
      <c r="Q33" s="182"/>
      <c r="R33" s="180"/>
      <c r="S33" s="180"/>
      <c r="T33" s="180"/>
      <c r="U33" s="180"/>
      <c r="V33" s="180"/>
      <c r="W33" s="180"/>
      <c r="X33" s="180"/>
      <c r="Y33" s="180"/>
      <c r="Z33" s="180"/>
      <c r="AA33" s="180"/>
      <c r="AB33" s="181"/>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224"/>
    </row>
    <row r="34" spans="2:56" ht="102">
      <c r="B34" s="252" t="s">
        <v>72</v>
      </c>
      <c r="C34" s="173">
        <v>17</v>
      </c>
      <c r="D34" s="174" t="s">
        <v>73</v>
      </c>
      <c r="E34" s="189">
        <v>1707</v>
      </c>
      <c r="F34" s="185" t="s">
        <v>107</v>
      </c>
      <c r="G34" s="186" t="s">
        <v>108</v>
      </c>
      <c r="H34" s="190" t="s">
        <v>109</v>
      </c>
      <c r="I34" s="175">
        <v>1707018</v>
      </c>
      <c r="J34" s="186" t="s">
        <v>110</v>
      </c>
      <c r="K34" s="176" t="s">
        <v>111</v>
      </c>
      <c r="L34" s="150" t="s">
        <v>112</v>
      </c>
      <c r="M34" s="150" t="s">
        <v>47</v>
      </c>
      <c r="N34" s="178">
        <v>120</v>
      </c>
      <c r="O34" s="135">
        <v>71039999</v>
      </c>
      <c r="P34" s="135">
        <v>71039999</v>
      </c>
      <c r="Q34" s="182"/>
      <c r="R34" s="180"/>
      <c r="S34" s="180"/>
      <c r="T34" s="180"/>
      <c r="U34" s="180"/>
      <c r="V34" s="180"/>
      <c r="W34" s="180"/>
      <c r="X34" s="180"/>
      <c r="Y34" s="180"/>
      <c r="Z34" s="180"/>
      <c r="AA34" s="180"/>
      <c r="AB34" s="181"/>
      <c r="AC34" s="137">
        <v>71039999</v>
      </c>
      <c r="AD34" s="137">
        <v>71039999</v>
      </c>
      <c r="AE34" s="137"/>
      <c r="AF34" s="137"/>
      <c r="AG34" s="137"/>
      <c r="AH34" s="137"/>
      <c r="AI34" s="137"/>
      <c r="AJ34" s="137"/>
      <c r="AK34" s="137"/>
      <c r="AL34" s="137"/>
      <c r="AM34" s="137"/>
      <c r="AN34" s="137"/>
      <c r="AO34" s="137"/>
      <c r="AP34" s="137"/>
      <c r="AQ34" s="137">
        <v>71039999</v>
      </c>
      <c r="AR34" s="137">
        <v>71039999</v>
      </c>
      <c r="AS34" s="137"/>
      <c r="AT34" s="137"/>
      <c r="AU34" s="137"/>
      <c r="AV34" s="137"/>
      <c r="AW34" s="137"/>
      <c r="AX34" s="137"/>
      <c r="AY34" s="137"/>
      <c r="AZ34" s="137"/>
      <c r="BA34" s="137"/>
      <c r="BB34" s="137"/>
      <c r="BC34" s="137"/>
      <c r="BD34" s="224"/>
    </row>
    <row r="35" spans="2:56" ht="3" customHeight="1">
      <c r="B35" s="230"/>
      <c r="C35" s="140"/>
      <c r="D35" s="141"/>
      <c r="E35" s="141"/>
      <c r="F35" s="141"/>
      <c r="G35" s="143"/>
      <c r="H35" s="191"/>
      <c r="I35" s="143"/>
      <c r="J35" s="143"/>
      <c r="K35" s="144"/>
      <c r="L35" s="143"/>
      <c r="M35" s="143"/>
      <c r="N35" s="183"/>
      <c r="O35" s="192"/>
      <c r="P35" s="165"/>
      <c r="Q35" s="182"/>
      <c r="R35" s="180"/>
      <c r="S35" s="180"/>
      <c r="T35" s="180"/>
      <c r="U35" s="180"/>
      <c r="V35" s="180"/>
      <c r="W35" s="180"/>
      <c r="X35" s="180"/>
      <c r="Y35" s="180"/>
      <c r="Z35" s="180"/>
      <c r="AA35" s="180"/>
      <c r="AB35" s="181"/>
      <c r="AC35" s="148"/>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224"/>
    </row>
    <row r="36" spans="2:56" ht="71.25" customHeight="1">
      <c r="B36" s="233" t="s">
        <v>72</v>
      </c>
      <c r="C36" s="173">
        <v>17</v>
      </c>
      <c r="D36" s="174" t="s">
        <v>73</v>
      </c>
      <c r="E36" s="174">
        <v>1707</v>
      </c>
      <c r="F36" s="174" t="s">
        <v>107</v>
      </c>
      <c r="G36" s="175" t="s">
        <v>108</v>
      </c>
      <c r="H36" s="190" t="s">
        <v>109</v>
      </c>
      <c r="I36" s="175">
        <v>1707043</v>
      </c>
      <c r="J36" s="175" t="s">
        <v>113</v>
      </c>
      <c r="K36" s="176" t="s">
        <v>114</v>
      </c>
      <c r="L36" s="143" t="s">
        <v>115</v>
      </c>
      <c r="M36" s="143" t="s">
        <v>47</v>
      </c>
      <c r="N36" s="193">
        <v>150</v>
      </c>
      <c r="O36" s="182">
        <v>205441726</v>
      </c>
      <c r="P36" s="182">
        <v>205441726</v>
      </c>
      <c r="Q36" s="182"/>
      <c r="R36" s="180"/>
      <c r="S36" s="180"/>
      <c r="T36" s="180"/>
      <c r="U36" s="180"/>
      <c r="V36" s="180"/>
      <c r="W36" s="180"/>
      <c r="X36" s="180"/>
      <c r="Y36" s="180"/>
      <c r="Z36" s="180"/>
      <c r="AA36" s="180"/>
      <c r="AB36" s="181"/>
      <c r="AC36" s="137">
        <v>204571726</v>
      </c>
      <c r="AD36" s="137">
        <v>204571726</v>
      </c>
      <c r="AE36" s="137"/>
      <c r="AF36" s="137"/>
      <c r="AG36" s="137"/>
      <c r="AH36" s="137"/>
      <c r="AI36" s="137"/>
      <c r="AJ36" s="137"/>
      <c r="AK36" s="137"/>
      <c r="AL36" s="137"/>
      <c r="AM36" s="137"/>
      <c r="AN36" s="137"/>
      <c r="AO36" s="137"/>
      <c r="AP36" s="137"/>
      <c r="AQ36" s="137">
        <v>204571726</v>
      </c>
      <c r="AR36" s="137">
        <v>204571726</v>
      </c>
      <c r="AS36" s="137"/>
      <c r="AT36" s="137"/>
      <c r="AU36" s="137"/>
      <c r="AV36" s="137"/>
      <c r="AW36" s="137"/>
      <c r="AX36" s="137"/>
      <c r="AY36" s="137"/>
      <c r="AZ36" s="137"/>
      <c r="BA36" s="137"/>
      <c r="BB36" s="137"/>
      <c r="BC36" s="137"/>
      <c r="BD36" s="224"/>
    </row>
    <row r="37" spans="2:56" ht="4.5" customHeight="1">
      <c r="B37" s="232"/>
      <c r="C37" s="153"/>
      <c r="D37" s="154"/>
      <c r="E37" s="154"/>
      <c r="F37" s="154"/>
      <c r="G37" s="155"/>
      <c r="H37" s="156"/>
      <c r="I37" s="155"/>
      <c r="J37" s="155"/>
      <c r="K37" s="156"/>
      <c r="L37" s="143"/>
      <c r="M37" s="143"/>
      <c r="N37" s="184"/>
      <c r="O37" s="179"/>
      <c r="P37" s="165"/>
      <c r="Q37" s="168"/>
      <c r="R37" s="180"/>
      <c r="S37" s="180"/>
      <c r="T37" s="180"/>
      <c r="U37" s="180"/>
      <c r="V37" s="180"/>
      <c r="W37" s="180"/>
      <c r="X37" s="180"/>
      <c r="Y37" s="180"/>
      <c r="Z37" s="180"/>
      <c r="AA37" s="180"/>
      <c r="AB37" s="181"/>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224"/>
    </row>
    <row r="38" spans="2:56" ht="63" customHeight="1">
      <c r="B38" s="233" t="s">
        <v>72</v>
      </c>
      <c r="C38" s="173">
        <v>17</v>
      </c>
      <c r="D38" s="174" t="s">
        <v>73</v>
      </c>
      <c r="E38" s="174">
        <v>1708</v>
      </c>
      <c r="F38" s="174" t="s">
        <v>116</v>
      </c>
      <c r="G38" s="186" t="s">
        <v>117</v>
      </c>
      <c r="H38" s="187" t="s">
        <v>118</v>
      </c>
      <c r="I38" s="175">
        <v>1708041</v>
      </c>
      <c r="J38" s="186" t="s">
        <v>119</v>
      </c>
      <c r="K38" s="176" t="s">
        <v>120</v>
      </c>
      <c r="L38" s="143" t="s">
        <v>121</v>
      </c>
      <c r="M38" s="143" t="s">
        <v>47</v>
      </c>
      <c r="N38" s="184">
        <v>200</v>
      </c>
      <c r="O38" s="148">
        <v>489643574.33333337</v>
      </c>
      <c r="P38" s="148">
        <v>489643574.33333337</v>
      </c>
      <c r="Q38" s="194"/>
      <c r="R38" s="180"/>
      <c r="S38" s="180"/>
      <c r="T38" s="180"/>
      <c r="U38" s="180"/>
      <c r="V38" s="180"/>
      <c r="W38" s="180"/>
      <c r="X38" s="180"/>
      <c r="Y38" s="180"/>
      <c r="Z38" s="180"/>
      <c r="AA38" s="180"/>
      <c r="AB38" s="181"/>
      <c r="AC38" s="137">
        <v>351716131</v>
      </c>
      <c r="AD38" s="137">
        <v>351716131</v>
      </c>
      <c r="AE38" s="137"/>
      <c r="AF38" s="137"/>
      <c r="AG38" s="137"/>
      <c r="AH38" s="137"/>
      <c r="AI38" s="137"/>
      <c r="AJ38" s="137"/>
      <c r="AK38" s="137"/>
      <c r="AL38" s="137"/>
      <c r="AM38" s="137"/>
      <c r="AN38" s="137"/>
      <c r="AO38" s="137"/>
      <c r="AP38" s="137"/>
      <c r="AQ38" s="137">
        <v>340262798</v>
      </c>
      <c r="AR38" s="137">
        <v>340262798</v>
      </c>
      <c r="AS38" s="137"/>
      <c r="AT38" s="137"/>
      <c r="AU38" s="137"/>
      <c r="AV38" s="137"/>
      <c r="AW38" s="137"/>
      <c r="AX38" s="137"/>
      <c r="AY38" s="137"/>
      <c r="AZ38" s="137"/>
      <c r="BA38" s="137"/>
      <c r="BB38" s="137"/>
      <c r="BC38" s="137"/>
      <c r="BD38" s="224"/>
    </row>
    <row r="39" spans="2:56" ht="5.25" customHeight="1">
      <c r="B39" s="234"/>
      <c r="C39" s="153"/>
      <c r="D39" s="154"/>
      <c r="E39" s="154"/>
      <c r="F39" s="141"/>
      <c r="G39" s="155"/>
      <c r="H39" s="156"/>
      <c r="I39" s="155"/>
      <c r="J39" s="155"/>
      <c r="K39" s="156"/>
      <c r="L39" s="143"/>
      <c r="M39" s="143"/>
      <c r="N39" s="193"/>
      <c r="O39" s="195"/>
      <c r="P39" s="160"/>
      <c r="Q39" s="160"/>
      <c r="R39" s="161"/>
      <c r="S39" s="161"/>
      <c r="T39" s="161"/>
      <c r="U39" s="161"/>
      <c r="V39" s="161"/>
      <c r="W39" s="161"/>
      <c r="X39" s="161"/>
      <c r="Y39" s="161"/>
      <c r="Z39" s="161"/>
      <c r="AA39" s="161"/>
      <c r="AB39" s="162"/>
      <c r="AC39" s="196"/>
      <c r="AD39" s="194"/>
      <c r="AE39" s="194"/>
      <c r="AF39" s="194"/>
      <c r="AG39" s="194"/>
      <c r="AH39" s="194"/>
      <c r="AI39" s="194"/>
      <c r="AJ39" s="194"/>
      <c r="AK39" s="194"/>
      <c r="AL39" s="194"/>
      <c r="AM39" s="194"/>
      <c r="AN39" s="194"/>
      <c r="AO39" s="194"/>
      <c r="AP39" s="194"/>
      <c r="AQ39" s="196"/>
      <c r="AR39" s="194"/>
      <c r="AS39" s="194"/>
      <c r="AT39" s="194"/>
      <c r="AU39" s="194"/>
      <c r="AV39" s="194"/>
      <c r="AW39" s="194"/>
      <c r="AX39" s="194"/>
      <c r="AY39" s="194"/>
      <c r="AZ39" s="194"/>
      <c r="BA39" s="194"/>
      <c r="BB39" s="194"/>
      <c r="BC39" s="194"/>
      <c r="BD39" s="235"/>
    </row>
    <row r="40" spans="2:56" ht="39" customHeight="1">
      <c r="B40" s="1343" t="s">
        <v>38</v>
      </c>
      <c r="C40" s="1332">
        <v>24</v>
      </c>
      <c r="D40" s="1334" t="s">
        <v>122</v>
      </c>
      <c r="E40" s="1334">
        <v>2402</v>
      </c>
      <c r="F40" s="1334" t="s">
        <v>123</v>
      </c>
      <c r="G40" s="1321" t="s">
        <v>124</v>
      </c>
      <c r="H40" s="1323" t="s">
        <v>125</v>
      </c>
      <c r="I40" s="1321">
        <v>2402041</v>
      </c>
      <c r="J40" s="1321" t="s">
        <v>126</v>
      </c>
      <c r="K40" s="1323" t="s">
        <v>127</v>
      </c>
      <c r="L40" s="143" t="s">
        <v>128</v>
      </c>
      <c r="M40" s="143" t="s">
        <v>57</v>
      </c>
      <c r="N40" s="1341">
        <v>105</v>
      </c>
      <c r="O40" s="135">
        <v>409805000</v>
      </c>
      <c r="P40" s="137"/>
      <c r="Q40" s="198"/>
      <c r="R40" s="135"/>
      <c r="S40" s="135"/>
      <c r="T40" s="135"/>
      <c r="U40" s="135"/>
      <c r="V40" s="135"/>
      <c r="W40" s="135"/>
      <c r="X40" s="135">
        <v>409805000</v>
      </c>
      <c r="Y40" s="135"/>
      <c r="Z40" s="135"/>
      <c r="AA40" s="135"/>
      <c r="AB40" s="135"/>
      <c r="AC40" s="137">
        <v>409805000</v>
      </c>
      <c r="AD40" s="137"/>
      <c r="AE40" s="137"/>
      <c r="AF40" s="137"/>
      <c r="AG40" s="137"/>
      <c r="AH40" s="137"/>
      <c r="AI40" s="137"/>
      <c r="AJ40" s="137"/>
      <c r="AK40" s="137"/>
      <c r="AL40" s="137">
        <v>409805000</v>
      </c>
      <c r="AM40" s="137"/>
      <c r="AN40" s="137"/>
      <c r="AO40" s="137"/>
      <c r="AP40" s="137"/>
      <c r="AQ40" s="137">
        <v>409805000</v>
      </c>
      <c r="AR40" s="137"/>
      <c r="AS40" s="137"/>
      <c r="AT40" s="137"/>
      <c r="AU40" s="137"/>
      <c r="AV40" s="137"/>
      <c r="AW40" s="137"/>
      <c r="AX40" s="137"/>
      <c r="AY40" s="137"/>
      <c r="AZ40" s="137">
        <v>409805000</v>
      </c>
      <c r="BA40" s="137"/>
      <c r="BB40" s="137"/>
      <c r="BC40" s="137"/>
      <c r="BD40" s="236"/>
    </row>
    <row r="41" spans="2:56" ht="33" customHeight="1">
      <c r="B41" s="1344"/>
      <c r="C41" s="1345"/>
      <c r="D41" s="1342"/>
      <c r="E41" s="1342"/>
      <c r="F41" s="1342"/>
      <c r="G41" s="1340"/>
      <c r="H41" s="1339"/>
      <c r="I41" s="1340"/>
      <c r="J41" s="1340"/>
      <c r="K41" s="1339"/>
      <c r="L41" s="143" t="s">
        <v>129</v>
      </c>
      <c r="M41" s="143" t="s">
        <v>130</v>
      </c>
      <c r="N41" s="1341"/>
      <c r="O41" s="136">
        <v>652854879.5</v>
      </c>
      <c r="P41" s="136">
        <v>652854879.5</v>
      </c>
      <c r="Q41" s="136"/>
      <c r="R41" s="135"/>
      <c r="S41" s="135"/>
      <c r="T41" s="135"/>
      <c r="U41" s="135"/>
      <c r="V41" s="135"/>
      <c r="W41" s="135"/>
      <c r="X41" s="135"/>
      <c r="Y41" s="135"/>
      <c r="Z41" s="135"/>
      <c r="AA41" s="135"/>
      <c r="AB41" s="135"/>
      <c r="AC41" s="137">
        <v>555000000</v>
      </c>
      <c r="AD41" s="137">
        <v>555000000</v>
      </c>
      <c r="AE41" s="137"/>
      <c r="AF41" s="137"/>
      <c r="AG41" s="137"/>
      <c r="AH41" s="137"/>
      <c r="AI41" s="137"/>
      <c r="AJ41" s="137"/>
      <c r="AK41" s="137"/>
      <c r="AL41" s="137"/>
      <c r="AM41" s="137"/>
      <c r="AN41" s="137"/>
      <c r="AO41" s="137"/>
      <c r="AP41" s="137"/>
      <c r="AQ41" s="137">
        <v>500000000</v>
      </c>
      <c r="AR41" s="137">
        <v>500000000</v>
      </c>
      <c r="AS41" s="137"/>
      <c r="AT41" s="137"/>
      <c r="AU41" s="137"/>
      <c r="AV41" s="137"/>
      <c r="AW41" s="137"/>
      <c r="AX41" s="137"/>
      <c r="AY41" s="137"/>
      <c r="AZ41" s="137"/>
      <c r="BA41" s="137"/>
      <c r="BB41" s="137"/>
      <c r="BC41" s="137"/>
      <c r="BD41" s="237"/>
    </row>
    <row r="42" spans="2:56" ht="24.75" customHeight="1">
      <c r="B42" s="1344"/>
      <c r="C42" s="1345"/>
      <c r="D42" s="1342"/>
      <c r="E42" s="1342"/>
      <c r="F42" s="1342"/>
      <c r="G42" s="1340"/>
      <c r="H42" s="1339"/>
      <c r="I42" s="1340"/>
      <c r="J42" s="1340"/>
      <c r="K42" s="1339"/>
      <c r="L42" s="143" t="s">
        <v>131</v>
      </c>
      <c r="M42" s="143" t="s">
        <v>47</v>
      </c>
      <c r="N42" s="1341"/>
      <c r="O42" s="151">
        <v>40600000</v>
      </c>
      <c r="P42" s="151">
        <v>40600000</v>
      </c>
      <c r="Q42" s="198"/>
      <c r="R42" s="135"/>
      <c r="S42" s="135"/>
      <c r="T42" s="135"/>
      <c r="U42" s="135"/>
      <c r="V42" s="135"/>
      <c r="W42" s="135"/>
      <c r="X42" s="135"/>
      <c r="Y42" s="135"/>
      <c r="Z42" s="135"/>
      <c r="AA42" s="135"/>
      <c r="AB42" s="135"/>
      <c r="AC42" s="137">
        <v>40600000</v>
      </c>
      <c r="AD42" s="137">
        <v>40600000</v>
      </c>
      <c r="AE42" s="137"/>
      <c r="AF42" s="137"/>
      <c r="AG42" s="137"/>
      <c r="AH42" s="137"/>
      <c r="AI42" s="137"/>
      <c r="AJ42" s="137"/>
      <c r="AK42" s="137"/>
      <c r="AL42" s="137"/>
      <c r="AM42" s="137"/>
      <c r="AN42" s="137"/>
      <c r="AO42" s="137"/>
      <c r="AP42" s="137"/>
      <c r="AQ42" s="137">
        <v>40600000</v>
      </c>
      <c r="AR42" s="137">
        <v>40600000</v>
      </c>
      <c r="AS42" s="137"/>
      <c r="AT42" s="137"/>
      <c r="AU42" s="137"/>
      <c r="AV42" s="137"/>
      <c r="AW42" s="137"/>
      <c r="AX42" s="137"/>
      <c r="AY42" s="137"/>
      <c r="AZ42" s="137"/>
      <c r="BA42" s="137"/>
      <c r="BB42" s="137"/>
      <c r="BC42" s="137"/>
      <c r="BD42" s="237"/>
    </row>
    <row r="43" spans="2:56" ht="24" customHeight="1">
      <c r="B43" s="1344"/>
      <c r="C43" s="1345"/>
      <c r="D43" s="1342"/>
      <c r="E43" s="1342"/>
      <c r="F43" s="1335"/>
      <c r="G43" s="1340"/>
      <c r="H43" s="1339"/>
      <c r="I43" s="1340"/>
      <c r="J43" s="1340"/>
      <c r="K43" s="1339"/>
      <c r="L43" s="143" t="s">
        <v>132</v>
      </c>
      <c r="M43" s="143" t="s">
        <v>133</v>
      </c>
      <c r="N43" s="1341"/>
      <c r="O43" s="238">
        <v>270001694</v>
      </c>
      <c r="P43" s="137"/>
      <c r="Q43" s="198"/>
      <c r="R43" s="135"/>
      <c r="S43" s="135"/>
      <c r="T43" s="135"/>
      <c r="U43" s="135"/>
      <c r="V43" s="135"/>
      <c r="W43" s="135"/>
      <c r="X43" s="135">
        <v>270001694</v>
      </c>
      <c r="Y43" s="135"/>
      <c r="Z43" s="135"/>
      <c r="AA43" s="135"/>
      <c r="AB43" s="135"/>
      <c r="AC43" s="135">
        <v>270001694</v>
      </c>
      <c r="AD43" s="137"/>
      <c r="AE43" s="137"/>
      <c r="AF43" s="137"/>
      <c r="AG43" s="137"/>
      <c r="AH43" s="137"/>
      <c r="AI43" s="137"/>
      <c r="AJ43" s="137"/>
      <c r="AK43" s="137"/>
      <c r="AL43" s="137">
        <v>270001694</v>
      </c>
      <c r="AM43" s="137"/>
      <c r="AN43" s="137"/>
      <c r="AO43" s="137"/>
      <c r="AP43" s="137"/>
      <c r="AQ43" s="137">
        <v>270001098</v>
      </c>
      <c r="AR43" s="137"/>
      <c r="AS43" s="137"/>
      <c r="AT43" s="137"/>
      <c r="AU43" s="137"/>
      <c r="AV43" s="137"/>
      <c r="AW43" s="137"/>
      <c r="AX43" s="137"/>
      <c r="AY43" s="137"/>
      <c r="AZ43" s="137">
        <v>270001098</v>
      </c>
      <c r="BA43" s="137"/>
      <c r="BB43" s="137"/>
      <c r="BC43" s="137"/>
      <c r="BD43" s="237"/>
    </row>
    <row r="44" spans="2:56" ht="3" customHeight="1">
      <c r="B44" s="234"/>
      <c r="C44" s="153"/>
      <c r="D44" s="154"/>
      <c r="E44" s="154"/>
      <c r="F44" s="141"/>
      <c r="G44" s="155"/>
      <c r="H44" s="156"/>
      <c r="I44" s="155"/>
      <c r="J44" s="155"/>
      <c r="K44" s="156"/>
      <c r="L44" s="143"/>
      <c r="M44" s="143"/>
      <c r="N44" s="199"/>
      <c r="O44" s="158"/>
      <c r="P44" s="165"/>
      <c r="Q44" s="182"/>
      <c r="R44" s="200"/>
      <c r="S44" s="180"/>
      <c r="T44" s="180"/>
      <c r="U44" s="180"/>
      <c r="V44" s="180"/>
      <c r="W44" s="180"/>
      <c r="X44" s="181"/>
      <c r="Y44" s="180"/>
      <c r="Z44" s="180"/>
      <c r="AA44" s="180"/>
      <c r="AB44" s="180"/>
      <c r="AC44" s="201"/>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227"/>
    </row>
    <row r="45" spans="2:56" ht="71.25">
      <c r="B45" s="1336" t="s">
        <v>38</v>
      </c>
      <c r="C45" s="1332">
        <v>24</v>
      </c>
      <c r="D45" s="1334" t="s">
        <v>122</v>
      </c>
      <c r="E45" s="1334">
        <v>2402</v>
      </c>
      <c r="F45" s="1334" t="s">
        <v>123</v>
      </c>
      <c r="G45" s="186" t="s">
        <v>134</v>
      </c>
      <c r="H45" s="1323" t="s">
        <v>125</v>
      </c>
      <c r="I45" s="175">
        <v>2402042</v>
      </c>
      <c r="J45" s="175" t="s">
        <v>135</v>
      </c>
      <c r="K45" s="176" t="s">
        <v>136</v>
      </c>
      <c r="L45" s="202" t="s">
        <v>137</v>
      </c>
      <c r="M45" s="141" t="s">
        <v>59</v>
      </c>
      <c r="N45" s="1316">
        <v>500</v>
      </c>
      <c r="O45" s="188">
        <v>1895194559.5</v>
      </c>
      <c r="P45" s="137"/>
      <c r="Q45" s="135"/>
      <c r="R45" s="180"/>
      <c r="S45" s="180"/>
      <c r="T45" s="180"/>
      <c r="U45" s="180"/>
      <c r="V45" s="180"/>
      <c r="W45" s="180"/>
      <c r="X45" s="181">
        <v>1895194559.5</v>
      </c>
      <c r="Y45" s="135"/>
      <c r="Z45" s="135"/>
      <c r="AA45" s="135"/>
      <c r="AB45" s="135"/>
      <c r="AC45" s="201">
        <v>1797339680</v>
      </c>
      <c r="AD45" s="165"/>
      <c r="AE45" s="165"/>
      <c r="AF45" s="165"/>
      <c r="AG45" s="165"/>
      <c r="AH45" s="165"/>
      <c r="AI45" s="165"/>
      <c r="AJ45" s="165"/>
      <c r="AK45" s="165"/>
      <c r="AL45" s="165">
        <v>1797339680</v>
      </c>
      <c r="AM45" s="165"/>
      <c r="AN45" s="165"/>
      <c r="AO45" s="165"/>
      <c r="AP45" s="165"/>
      <c r="AQ45" s="165">
        <v>1397339680</v>
      </c>
      <c r="AR45" s="165"/>
      <c r="AS45" s="165"/>
      <c r="AT45" s="165"/>
      <c r="AU45" s="165"/>
      <c r="AV45" s="165"/>
      <c r="AW45" s="165"/>
      <c r="AX45" s="165"/>
      <c r="AY45" s="165"/>
      <c r="AZ45" s="165">
        <v>1397339680</v>
      </c>
      <c r="BA45" s="165"/>
      <c r="BB45" s="165"/>
      <c r="BC45" s="165"/>
      <c r="BD45" s="227"/>
    </row>
    <row r="46" spans="2:56" ht="57">
      <c r="B46" s="1337"/>
      <c r="C46" s="1333"/>
      <c r="D46" s="1335"/>
      <c r="E46" s="1335"/>
      <c r="F46" s="1342"/>
      <c r="G46" s="186" t="s">
        <v>134</v>
      </c>
      <c r="H46" s="1324"/>
      <c r="I46" s="175">
        <v>2402042</v>
      </c>
      <c r="J46" s="175" t="s">
        <v>135</v>
      </c>
      <c r="K46" s="176" t="s">
        <v>136</v>
      </c>
      <c r="L46" s="203" t="s">
        <v>131</v>
      </c>
      <c r="M46" s="142" t="s">
        <v>47</v>
      </c>
      <c r="N46" s="1325"/>
      <c r="O46" s="188">
        <v>222879999</v>
      </c>
      <c r="P46" s="188">
        <v>222879999</v>
      </c>
      <c r="Q46" s="135"/>
      <c r="R46" s="180"/>
      <c r="S46" s="180"/>
      <c r="T46" s="180"/>
      <c r="U46" s="180"/>
      <c r="V46" s="180"/>
      <c r="W46" s="180"/>
      <c r="X46" s="180"/>
      <c r="Y46" s="180"/>
      <c r="Z46" s="180"/>
      <c r="AA46" s="180"/>
      <c r="AB46" s="181"/>
      <c r="AC46" s="137">
        <v>222879999</v>
      </c>
      <c r="AD46" s="137">
        <v>222879999</v>
      </c>
      <c r="AE46" s="137"/>
      <c r="AF46" s="137"/>
      <c r="AG46" s="137"/>
      <c r="AH46" s="137"/>
      <c r="AI46" s="137"/>
      <c r="AJ46" s="137"/>
      <c r="AK46" s="137"/>
      <c r="AL46" s="137"/>
      <c r="AM46" s="137"/>
      <c r="AN46" s="137"/>
      <c r="AO46" s="137"/>
      <c r="AP46" s="137"/>
      <c r="AQ46" s="137">
        <v>202479999</v>
      </c>
      <c r="AR46" s="137">
        <v>202479999</v>
      </c>
      <c r="AS46" s="137"/>
      <c r="AT46" s="137"/>
      <c r="AU46" s="137"/>
      <c r="AV46" s="137"/>
      <c r="AW46" s="137"/>
      <c r="AX46" s="137"/>
      <c r="AY46" s="137"/>
      <c r="AZ46" s="137"/>
      <c r="BA46" s="137"/>
      <c r="BB46" s="137"/>
      <c r="BC46" s="137"/>
      <c r="BD46" s="224"/>
    </row>
    <row r="47" spans="2:56" ht="4.5" customHeight="1">
      <c r="B47" s="239"/>
      <c r="C47" s="173"/>
      <c r="D47" s="185"/>
      <c r="E47" s="174"/>
      <c r="F47" s="154"/>
      <c r="G47" s="186"/>
      <c r="H47" s="176"/>
      <c r="I47" s="175"/>
      <c r="J47" s="175"/>
      <c r="K47" s="176"/>
      <c r="L47" s="203"/>
      <c r="M47" s="142"/>
      <c r="N47" s="178"/>
      <c r="O47" s="204"/>
      <c r="P47" s="137"/>
      <c r="Q47" s="135"/>
      <c r="R47" s="180"/>
      <c r="S47" s="180"/>
      <c r="T47" s="180"/>
      <c r="U47" s="180"/>
      <c r="V47" s="180"/>
      <c r="W47" s="180"/>
      <c r="X47" s="180"/>
      <c r="Y47" s="180"/>
      <c r="Z47" s="180"/>
      <c r="AA47" s="180"/>
      <c r="AB47" s="181"/>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224"/>
    </row>
    <row r="48" spans="2:56" ht="71.25">
      <c r="B48" s="1336" t="s">
        <v>38</v>
      </c>
      <c r="C48" s="1332">
        <v>24</v>
      </c>
      <c r="D48" s="1334" t="s">
        <v>122</v>
      </c>
      <c r="E48" s="1334">
        <v>2402</v>
      </c>
      <c r="F48" s="1334" t="s">
        <v>123</v>
      </c>
      <c r="G48" s="1321" t="s">
        <v>134</v>
      </c>
      <c r="H48" s="1323" t="s">
        <v>125</v>
      </c>
      <c r="I48" s="1321">
        <v>2402044</v>
      </c>
      <c r="J48" s="1321" t="s">
        <v>138</v>
      </c>
      <c r="K48" s="1323" t="s">
        <v>139</v>
      </c>
      <c r="L48" s="205" t="s">
        <v>137</v>
      </c>
      <c r="M48" s="206" t="s">
        <v>59</v>
      </c>
      <c r="N48" s="1316">
        <v>1</v>
      </c>
      <c r="O48" s="136">
        <v>1637498306</v>
      </c>
      <c r="P48" s="137"/>
      <c r="Q48" s="198"/>
      <c r="R48" s="135"/>
      <c r="S48" s="135"/>
      <c r="T48" s="135"/>
      <c r="U48" s="135"/>
      <c r="V48" s="135"/>
      <c r="W48" s="135"/>
      <c r="X48" s="135">
        <v>1637498306</v>
      </c>
      <c r="Y48" s="135"/>
      <c r="Z48" s="135"/>
      <c r="AA48" s="135"/>
      <c r="AB48" s="135"/>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224"/>
    </row>
    <row r="49" spans="2:133" ht="57">
      <c r="B49" s="1337"/>
      <c r="C49" s="1333"/>
      <c r="D49" s="1335"/>
      <c r="E49" s="1335"/>
      <c r="F49" s="1335"/>
      <c r="G49" s="1322"/>
      <c r="H49" s="1324"/>
      <c r="I49" s="1322"/>
      <c r="J49" s="1322"/>
      <c r="K49" s="1324"/>
      <c r="L49" s="143" t="s">
        <v>140</v>
      </c>
      <c r="M49" s="207" t="s">
        <v>47</v>
      </c>
      <c r="N49" s="1329"/>
      <c r="O49" s="192"/>
      <c r="P49" s="165"/>
      <c r="Q49" s="182"/>
      <c r="R49" s="180"/>
      <c r="S49" s="180"/>
      <c r="T49" s="180"/>
      <c r="U49" s="180"/>
      <c r="V49" s="180"/>
      <c r="W49" s="180"/>
      <c r="X49" s="180"/>
      <c r="Y49" s="180"/>
      <c r="Z49" s="180"/>
      <c r="AA49" s="180"/>
      <c r="AB49" s="181"/>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227"/>
    </row>
    <row r="50" spans="2:133" ht="5.25" customHeight="1">
      <c r="B50" s="226"/>
      <c r="C50" s="153"/>
      <c r="D50" s="154"/>
      <c r="E50" s="154"/>
      <c r="F50" s="154"/>
      <c r="G50" s="155"/>
      <c r="H50" s="156"/>
      <c r="I50" s="155"/>
      <c r="J50" s="155"/>
      <c r="K50" s="156"/>
      <c r="L50" s="143"/>
      <c r="M50" s="143"/>
      <c r="N50" s="157"/>
      <c r="O50" s="192"/>
      <c r="P50" s="165"/>
      <c r="Q50" s="182"/>
      <c r="R50" s="180"/>
      <c r="S50" s="180"/>
      <c r="T50" s="180"/>
      <c r="U50" s="180"/>
      <c r="V50" s="180"/>
      <c r="W50" s="180"/>
      <c r="X50" s="180"/>
      <c r="Y50" s="180"/>
      <c r="Z50" s="180"/>
      <c r="AA50" s="180"/>
      <c r="AB50" s="181"/>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227"/>
    </row>
    <row r="51" spans="2:133" ht="71.25">
      <c r="B51" s="1330" t="s">
        <v>38</v>
      </c>
      <c r="C51" s="1332">
        <v>24</v>
      </c>
      <c r="D51" s="1334" t="s">
        <v>122</v>
      </c>
      <c r="E51" s="1334">
        <v>2402</v>
      </c>
      <c r="F51" s="1334" t="s">
        <v>123</v>
      </c>
      <c r="G51" s="1321" t="s">
        <v>141</v>
      </c>
      <c r="H51" s="1323" t="s">
        <v>125</v>
      </c>
      <c r="I51" s="1321">
        <v>2402048</v>
      </c>
      <c r="J51" s="1321" t="s">
        <v>142</v>
      </c>
      <c r="K51" s="1323" t="s">
        <v>143</v>
      </c>
      <c r="L51" s="143" t="s">
        <v>137</v>
      </c>
      <c r="M51" s="143" t="s">
        <v>59</v>
      </c>
      <c r="N51" s="1316">
        <v>3</v>
      </c>
      <c r="O51" s="179">
        <v>55412366</v>
      </c>
      <c r="P51" s="179">
        <v>55412366</v>
      </c>
      <c r="Q51" s="182"/>
      <c r="R51" s="180"/>
      <c r="S51" s="180"/>
      <c r="T51" s="180"/>
      <c r="U51" s="180"/>
      <c r="V51" s="180"/>
      <c r="W51" s="180"/>
      <c r="X51" s="180"/>
      <c r="Y51" s="180"/>
      <c r="Z51" s="180"/>
      <c r="AA51" s="180"/>
      <c r="AB51" s="181"/>
      <c r="AC51" s="137">
        <v>55412366</v>
      </c>
      <c r="AD51" s="137">
        <v>55412366</v>
      </c>
      <c r="AE51" s="137"/>
      <c r="AF51" s="137"/>
      <c r="AG51" s="137"/>
      <c r="AH51" s="137"/>
      <c r="AI51" s="137"/>
      <c r="AJ51" s="137"/>
      <c r="AK51" s="137"/>
      <c r="AL51" s="137"/>
      <c r="AM51" s="137"/>
      <c r="AN51" s="137"/>
      <c r="AO51" s="137"/>
      <c r="AP51" s="137"/>
      <c r="AQ51" s="137">
        <v>55412366</v>
      </c>
      <c r="AR51" s="137">
        <v>55412366</v>
      </c>
      <c r="AS51" s="137"/>
      <c r="AT51" s="137"/>
      <c r="AU51" s="208"/>
      <c r="AV51" s="137"/>
      <c r="AW51" s="137"/>
      <c r="AX51" s="137"/>
      <c r="AY51" s="137"/>
      <c r="AZ51" s="137"/>
      <c r="BA51" s="137"/>
      <c r="BB51" s="137"/>
      <c r="BC51" s="137"/>
      <c r="BD51" s="224"/>
    </row>
    <row r="52" spans="2:133" ht="57">
      <c r="B52" s="1331"/>
      <c r="C52" s="1333"/>
      <c r="D52" s="1335"/>
      <c r="E52" s="1335"/>
      <c r="F52" s="1335"/>
      <c r="G52" s="1322"/>
      <c r="H52" s="1324"/>
      <c r="I52" s="1322"/>
      <c r="J52" s="1322"/>
      <c r="K52" s="1324"/>
      <c r="L52" s="143" t="s">
        <v>131</v>
      </c>
      <c r="M52" s="143" t="s">
        <v>47</v>
      </c>
      <c r="N52" s="1325"/>
      <c r="O52" s="179">
        <v>12558094</v>
      </c>
      <c r="P52" s="165"/>
      <c r="Q52" s="182"/>
      <c r="R52" s="180"/>
      <c r="S52" s="180"/>
      <c r="T52" s="180"/>
      <c r="U52" s="180"/>
      <c r="V52" s="180"/>
      <c r="W52" s="180"/>
      <c r="X52" s="180">
        <v>12558094</v>
      </c>
      <c r="Y52" s="180"/>
      <c r="Z52" s="180"/>
      <c r="AA52" s="180"/>
      <c r="AB52" s="181"/>
      <c r="AC52" s="137">
        <v>12558094</v>
      </c>
      <c r="AD52" s="137"/>
      <c r="AE52" s="137"/>
      <c r="AF52" s="137"/>
      <c r="AG52" s="137"/>
      <c r="AH52" s="137"/>
      <c r="AI52" s="137"/>
      <c r="AJ52" s="137"/>
      <c r="AK52" s="137"/>
      <c r="AL52" s="137">
        <v>12558094</v>
      </c>
      <c r="AM52" s="137"/>
      <c r="AN52" s="137"/>
      <c r="AO52" s="137"/>
      <c r="AP52" s="137"/>
      <c r="AQ52" s="137">
        <v>11042869</v>
      </c>
      <c r="AR52" s="137"/>
      <c r="AS52" s="213"/>
      <c r="AT52" s="137"/>
      <c r="AU52" s="208"/>
      <c r="AV52" s="137"/>
      <c r="AW52" s="137"/>
      <c r="AX52" s="137"/>
      <c r="AY52" s="137"/>
      <c r="AZ52" s="137">
        <v>11042869</v>
      </c>
      <c r="BA52" s="137"/>
      <c r="BB52" s="137"/>
      <c r="BC52" s="137"/>
      <c r="BD52" s="224"/>
    </row>
    <row r="53" spans="2:133" ht="5.25" customHeight="1">
      <c r="B53" s="228"/>
      <c r="C53" s="140"/>
      <c r="D53" s="141"/>
      <c r="E53" s="141"/>
      <c r="F53" s="141"/>
      <c r="G53" s="143"/>
      <c r="H53" s="144"/>
      <c r="I53" s="143"/>
      <c r="J53" s="143"/>
      <c r="K53" s="144"/>
      <c r="L53" s="143"/>
      <c r="M53" s="143"/>
      <c r="N53" s="183"/>
      <c r="O53" s="179"/>
      <c r="P53" s="165"/>
      <c r="Q53" s="182"/>
      <c r="R53" s="180"/>
      <c r="S53" s="180"/>
      <c r="T53" s="180"/>
      <c r="U53" s="180"/>
      <c r="V53" s="180"/>
      <c r="W53" s="180"/>
      <c r="X53" s="180"/>
      <c r="Y53" s="180"/>
      <c r="Z53" s="180"/>
      <c r="AA53" s="180"/>
      <c r="AB53" s="181"/>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224"/>
    </row>
    <row r="54" spans="2:133" ht="57">
      <c r="B54" s="1326" t="s">
        <v>38</v>
      </c>
      <c r="C54" s="1244">
        <v>24</v>
      </c>
      <c r="D54" s="1166" t="s">
        <v>122</v>
      </c>
      <c r="E54" s="1166">
        <v>2402</v>
      </c>
      <c r="F54" s="1166" t="s">
        <v>123</v>
      </c>
      <c r="G54" s="1246" t="s">
        <v>141</v>
      </c>
      <c r="H54" s="1313" t="s">
        <v>125</v>
      </c>
      <c r="I54" s="1246">
        <v>2402056</v>
      </c>
      <c r="J54" s="1246" t="s">
        <v>144</v>
      </c>
      <c r="K54" s="1313" t="s">
        <v>145</v>
      </c>
      <c r="L54" s="209" t="s">
        <v>140</v>
      </c>
      <c r="M54" s="209" t="s">
        <v>47</v>
      </c>
      <c r="N54" s="1316">
        <v>1</v>
      </c>
      <c r="O54" s="172">
        <v>16800000</v>
      </c>
      <c r="P54" s="172">
        <v>16800000</v>
      </c>
      <c r="Q54" s="182"/>
      <c r="R54" s="180"/>
      <c r="S54" s="180"/>
      <c r="T54" s="180"/>
      <c r="U54" s="180"/>
      <c r="V54" s="180"/>
      <c r="W54" s="135"/>
      <c r="X54" s="135"/>
      <c r="Y54" s="135"/>
      <c r="Z54" s="135"/>
      <c r="AA54" s="135"/>
      <c r="AB54" s="135"/>
      <c r="AC54" s="137">
        <v>16800000</v>
      </c>
      <c r="AD54" s="137">
        <v>16800000</v>
      </c>
      <c r="AE54" s="137"/>
      <c r="AF54" s="137"/>
      <c r="AG54" s="137"/>
      <c r="AH54" s="137"/>
      <c r="AI54" s="137"/>
      <c r="AJ54" s="137"/>
      <c r="AK54" s="137"/>
      <c r="AL54" s="137"/>
      <c r="AM54" s="137"/>
      <c r="AN54" s="137"/>
      <c r="AO54" s="137"/>
      <c r="AP54" s="137"/>
      <c r="AQ54" s="137">
        <v>16800000</v>
      </c>
      <c r="AR54" s="137">
        <v>16800000</v>
      </c>
      <c r="AS54" s="137"/>
      <c r="AT54" s="137"/>
      <c r="AU54" s="137"/>
      <c r="AV54" s="137"/>
      <c r="AW54" s="137"/>
      <c r="AX54" s="137"/>
      <c r="AY54" s="137"/>
      <c r="AZ54" s="137"/>
      <c r="BA54" s="137"/>
      <c r="BB54" s="137"/>
      <c r="BC54" s="137"/>
      <c r="BD54" s="224"/>
    </row>
    <row r="55" spans="2:133" ht="43.5" thickBot="1">
      <c r="B55" s="1327"/>
      <c r="C55" s="1328"/>
      <c r="D55" s="1178"/>
      <c r="E55" s="1178"/>
      <c r="F55" s="1178"/>
      <c r="G55" s="1315"/>
      <c r="H55" s="1314"/>
      <c r="I55" s="1315"/>
      <c r="J55" s="1315"/>
      <c r="K55" s="1314"/>
      <c r="L55" s="243" t="s">
        <v>146</v>
      </c>
      <c r="M55" s="244" t="s">
        <v>130</v>
      </c>
      <c r="N55" s="1317"/>
      <c r="O55" s="245">
        <v>907855320</v>
      </c>
      <c r="P55" s="246"/>
      <c r="Q55" s="247"/>
      <c r="R55" s="248"/>
      <c r="S55" s="248"/>
      <c r="T55" s="248"/>
      <c r="U55" s="248"/>
      <c r="V55" s="248"/>
      <c r="W55" s="249"/>
      <c r="X55" s="249">
        <v>907855320</v>
      </c>
      <c r="Y55" s="249"/>
      <c r="Z55" s="249"/>
      <c r="AA55" s="249"/>
      <c r="AB55" s="249"/>
      <c r="AC55" s="250">
        <v>907855320</v>
      </c>
      <c r="AD55" s="250"/>
      <c r="AE55" s="250"/>
      <c r="AF55" s="250"/>
      <c r="AG55" s="250"/>
      <c r="AH55" s="250"/>
      <c r="AI55" s="246"/>
      <c r="AJ55" s="246"/>
      <c r="AK55" s="246"/>
      <c r="AL55" s="246">
        <v>907855320</v>
      </c>
      <c r="AM55" s="246"/>
      <c r="AN55" s="246"/>
      <c r="AO55" s="246"/>
      <c r="AP55" s="246"/>
      <c r="AQ55" s="246">
        <v>442855320</v>
      </c>
      <c r="AR55" s="246"/>
      <c r="AS55" s="246"/>
      <c r="AT55" s="246"/>
      <c r="AU55" s="246"/>
      <c r="AV55" s="246"/>
      <c r="AW55" s="246"/>
      <c r="AX55" s="246"/>
      <c r="AY55" s="246"/>
      <c r="AZ55" s="246">
        <v>442855320</v>
      </c>
      <c r="BA55" s="246"/>
      <c r="BB55" s="246"/>
      <c r="BC55" s="246"/>
      <c r="BD55" s="251"/>
    </row>
    <row r="56" spans="2:133" s="123" customFormat="1" ht="31.5" customHeight="1" thickBot="1">
      <c r="B56" s="1318" t="s">
        <v>147</v>
      </c>
      <c r="C56" s="1319"/>
      <c r="D56" s="1319"/>
      <c r="E56" s="1319"/>
      <c r="F56" s="1319"/>
      <c r="G56" s="1319"/>
      <c r="H56" s="1319"/>
      <c r="I56" s="1319"/>
      <c r="J56" s="1319"/>
      <c r="K56" s="1319"/>
      <c r="L56" s="1319"/>
      <c r="M56" s="1319"/>
      <c r="N56" s="1320"/>
      <c r="O56" s="121">
        <f>SUM(O13:O55)</f>
        <v>10450610407</v>
      </c>
      <c r="P56" s="121">
        <f t="shared" ref="P56:BD56" si="0">SUM(P13:P55)</f>
        <v>5317697433.499999</v>
      </c>
      <c r="Q56" s="214">
        <f t="shared" si="0"/>
        <v>0</v>
      </c>
      <c r="R56" s="121">
        <f t="shared" si="0"/>
        <v>0</v>
      </c>
      <c r="S56" s="121">
        <f t="shared" si="0"/>
        <v>0</v>
      </c>
      <c r="T56" s="121">
        <f t="shared" si="0"/>
        <v>0</v>
      </c>
      <c r="U56" s="121">
        <f t="shared" si="0"/>
        <v>0</v>
      </c>
      <c r="V56" s="121">
        <f t="shared" si="0"/>
        <v>0</v>
      </c>
      <c r="W56" s="121">
        <f t="shared" si="0"/>
        <v>0</v>
      </c>
      <c r="X56" s="121">
        <f t="shared" si="0"/>
        <v>5132912973.5</v>
      </c>
      <c r="Y56" s="121">
        <f t="shared" si="0"/>
        <v>0</v>
      </c>
      <c r="Z56" s="121">
        <f t="shared" si="0"/>
        <v>0</v>
      </c>
      <c r="AA56" s="121">
        <f t="shared" si="0"/>
        <v>0</v>
      </c>
      <c r="AB56" s="121">
        <f t="shared" si="0"/>
        <v>0</v>
      </c>
      <c r="AC56" s="121">
        <f t="shared" si="0"/>
        <v>8202750012</v>
      </c>
      <c r="AD56" s="121">
        <f t="shared" si="0"/>
        <v>4805190224</v>
      </c>
      <c r="AE56" s="121">
        <f t="shared" si="0"/>
        <v>0</v>
      </c>
      <c r="AF56" s="121">
        <f t="shared" si="0"/>
        <v>0</v>
      </c>
      <c r="AG56" s="121">
        <f t="shared" si="0"/>
        <v>0</v>
      </c>
      <c r="AH56" s="121">
        <f t="shared" si="0"/>
        <v>0</v>
      </c>
      <c r="AI56" s="121">
        <f t="shared" si="0"/>
        <v>0</v>
      </c>
      <c r="AJ56" s="121">
        <f t="shared" si="0"/>
        <v>0</v>
      </c>
      <c r="AK56" s="121">
        <f t="shared" si="0"/>
        <v>0</v>
      </c>
      <c r="AL56" s="121">
        <f>SUM(AL13:AL55)</f>
        <v>3397559788</v>
      </c>
      <c r="AM56" s="121">
        <f t="shared" si="0"/>
        <v>0</v>
      </c>
      <c r="AN56" s="121">
        <f t="shared" si="0"/>
        <v>0</v>
      </c>
      <c r="AO56" s="121">
        <f t="shared" si="0"/>
        <v>0</v>
      </c>
      <c r="AP56" s="121">
        <f t="shared" si="0"/>
        <v>0</v>
      </c>
      <c r="AQ56" s="121">
        <f t="shared" si="0"/>
        <v>7137676832</v>
      </c>
      <c r="AR56" s="121">
        <f t="shared" si="0"/>
        <v>4606632865</v>
      </c>
      <c r="AS56" s="121">
        <f t="shared" si="0"/>
        <v>0</v>
      </c>
      <c r="AT56" s="121">
        <f t="shared" si="0"/>
        <v>0</v>
      </c>
      <c r="AU56" s="121">
        <f t="shared" si="0"/>
        <v>0</v>
      </c>
      <c r="AV56" s="121">
        <f t="shared" si="0"/>
        <v>0</v>
      </c>
      <c r="AW56" s="121">
        <f t="shared" si="0"/>
        <v>0</v>
      </c>
      <c r="AX56" s="121">
        <f t="shared" si="0"/>
        <v>0</v>
      </c>
      <c r="AY56" s="121">
        <f t="shared" si="0"/>
        <v>0</v>
      </c>
      <c r="AZ56" s="121">
        <f t="shared" si="0"/>
        <v>2531043967</v>
      </c>
      <c r="BA56" s="121">
        <f t="shared" si="0"/>
        <v>0</v>
      </c>
      <c r="BB56" s="121">
        <f t="shared" si="0"/>
        <v>0</v>
      </c>
      <c r="BC56" s="121">
        <f t="shared" si="0"/>
        <v>0</v>
      </c>
      <c r="BD56" s="121">
        <f t="shared" si="0"/>
        <v>0</v>
      </c>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row>
    <row r="58" spans="2:133">
      <c r="X58" s="127"/>
    </row>
  </sheetData>
  <mergeCells count="134">
    <mergeCell ref="B2:F5"/>
    <mergeCell ref="G2:N3"/>
    <mergeCell ref="O2:R2"/>
    <mergeCell ref="S2:U5"/>
    <mergeCell ref="O3:R3"/>
    <mergeCell ref="G4:N5"/>
    <mergeCell ref="O4:R4"/>
    <mergeCell ref="O5:R5"/>
    <mergeCell ref="B7:U7"/>
    <mergeCell ref="B8:U8"/>
    <mergeCell ref="B9:U9"/>
    <mergeCell ref="B10:N10"/>
    <mergeCell ref="O10:O12"/>
    <mergeCell ref="P10:AB10"/>
    <mergeCell ref="H11:H12"/>
    <mergeCell ref="I11:I12"/>
    <mergeCell ref="J11:J12"/>
    <mergeCell ref="K11:K12"/>
    <mergeCell ref="N11:N12"/>
    <mergeCell ref="P11:Q11"/>
    <mergeCell ref="R11:X11"/>
    <mergeCell ref="Y11:Y12"/>
    <mergeCell ref="AQ10:AQ12"/>
    <mergeCell ref="AR10:BD10"/>
    <mergeCell ref="B11:B12"/>
    <mergeCell ref="C11:C12"/>
    <mergeCell ref="D11:D12"/>
    <mergeCell ref="E11:E12"/>
    <mergeCell ref="F11:F12"/>
    <mergeCell ref="G11:G12"/>
    <mergeCell ref="BB11:BB12"/>
    <mergeCell ref="BC11:BC12"/>
    <mergeCell ref="BD11:BD12"/>
    <mergeCell ref="AP11:AP12"/>
    <mergeCell ref="AR11:AS11"/>
    <mergeCell ref="AT11:AZ11"/>
    <mergeCell ref="BA11:BA12"/>
    <mergeCell ref="F13:F15"/>
    <mergeCell ref="G13:G15"/>
    <mergeCell ref="H13:H15"/>
    <mergeCell ref="AN11:AN12"/>
    <mergeCell ref="AO11:AO12"/>
    <mergeCell ref="Z11:Z12"/>
    <mergeCell ref="AA11:AA12"/>
    <mergeCell ref="AB11:AB12"/>
    <mergeCell ref="AD11:AE11"/>
    <mergeCell ref="AF11:AL11"/>
    <mergeCell ref="AM11:AM12"/>
    <mergeCell ref="L11:L12"/>
    <mergeCell ref="M11:M12"/>
    <mergeCell ref="AC10:AC12"/>
    <mergeCell ref="AD10:AP10"/>
    <mergeCell ref="F25:F26"/>
    <mergeCell ref="I13:I15"/>
    <mergeCell ref="J13:J15"/>
    <mergeCell ref="K13:K15"/>
    <mergeCell ref="N13:N15"/>
    <mergeCell ref="B17:B19"/>
    <mergeCell ref="C17:C19"/>
    <mergeCell ref="D17:D19"/>
    <mergeCell ref="E17:E19"/>
    <mergeCell ref="F17:F19"/>
    <mergeCell ref="G17:G19"/>
    <mergeCell ref="G25:G26"/>
    <mergeCell ref="H25:H26"/>
    <mergeCell ref="I25:I26"/>
    <mergeCell ref="J25:J26"/>
    <mergeCell ref="K25:K26"/>
    <mergeCell ref="N25:N26"/>
    <mergeCell ref="H17:H19"/>
    <mergeCell ref="I17:I19"/>
    <mergeCell ref="J17:J19"/>
    <mergeCell ref="B13:B15"/>
    <mergeCell ref="C13:C15"/>
    <mergeCell ref="D13:D15"/>
    <mergeCell ref="E13:E15"/>
    <mergeCell ref="K17:K19"/>
    <mergeCell ref="N17:N19"/>
    <mergeCell ref="H40:H43"/>
    <mergeCell ref="I40:I43"/>
    <mergeCell ref="J40:J43"/>
    <mergeCell ref="K40:K43"/>
    <mergeCell ref="N40:N43"/>
    <mergeCell ref="B45:B46"/>
    <mergeCell ref="C45:C46"/>
    <mergeCell ref="D45:D46"/>
    <mergeCell ref="E45:E46"/>
    <mergeCell ref="F45:F46"/>
    <mergeCell ref="B40:B43"/>
    <mergeCell ref="C40:C43"/>
    <mergeCell ref="D40:D43"/>
    <mergeCell ref="E40:E43"/>
    <mergeCell ref="F40:F43"/>
    <mergeCell ref="G40:G43"/>
    <mergeCell ref="H45:H46"/>
    <mergeCell ref="N45:N46"/>
    <mergeCell ref="B25:B26"/>
    <mergeCell ref="C25:C26"/>
    <mergeCell ref="D25:D26"/>
    <mergeCell ref="E25:E26"/>
    <mergeCell ref="K48:K49"/>
    <mergeCell ref="N48:N49"/>
    <mergeCell ref="B51:B52"/>
    <mergeCell ref="C51:C52"/>
    <mergeCell ref="D51:D52"/>
    <mergeCell ref="E51:E52"/>
    <mergeCell ref="F51:F52"/>
    <mergeCell ref="G51:G52"/>
    <mergeCell ref="H51:H52"/>
    <mergeCell ref="B48:B49"/>
    <mergeCell ref="C48:C49"/>
    <mergeCell ref="D48:D49"/>
    <mergeCell ref="E48:E49"/>
    <mergeCell ref="F48:F49"/>
    <mergeCell ref="G48:G49"/>
    <mergeCell ref="H48:H49"/>
    <mergeCell ref="I48:I49"/>
    <mergeCell ref="J48:J49"/>
    <mergeCell ref="H54:H55"/>
    <mergeCell ref="I54:I55"/>
    <mergeCell ref="J54:J55"/>
    <mergeCell ref="K54:K55"/>
    <mergeCell ref="N54:N55"/>
    <mergeCell ref="B56:N56"/>
    <mergeCell ref="I51:I52"/>
    <mergeCell ref="J51:J52"/>
    <mergeCell ref="K51:K52"/>
    <mergeCell ref="N51:N52"/>
    <mergeCell ref="B54:B55"/>
    <mergeCell ref="C54:C55"/>
    <mergeCell ref="D54:D55"/>
    <mergeCell ref="E54:E55"/>
    <mergeCell ref="F54:F55"/>
    <mergeCell ref="G54:G5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91"/>
  <sheetViews>
    <sheetView zoomScale="80" zoomScaleNormal="80" workbookViewId="0">
      <selection activeCell="Q28" sqref="Q28"/>
    </sheetView>
  </sheetViews>
  <sheetFormatPr baseColWidth="10" defaultRowHeight="14.25"/>
  <cols>
    <col min="1" max="1" width="6.42578125" style="116" customWidth="1"/>
    <col min="2" max="2" width="35.5703125" style="253" customWidth="1"/>
    <col min="3" max="3" width="12.5703125" style="114" customWidth="1"/>
    <col min="4" max="4" width="18" style="114" customWidth="1"/>
    <col min="5" max="5" width="13.7109375" style="114" customWidth="1"/>
    <col min="6" max="6" width="14.7109375" style="114" customWidth="1"/>
    <col min="7" max="7" width="16.5703125" style="114" customWidth="1"/>
    <col min="8" max="9" width="16.5703125" style="114" hidden="1" customWidth="1"/>
    <col min="10" max="10" width="16.5703125" style="114" customWidth="1"/>
    <col min="11" max="11" width="16.5703125" style="114" hidden="1" customWidth="1"/>
    <col min="12" max="12" width="22.28515625" style="114" customWidth="1"/>
    <col min="13" max="13" width="16.7109375" style="114" customWidth="1"/>
    <col min="14" max="14" width="13.7109375" style="114" customWidth="1"/>
    <col min="15" max="15" width="19" style="114" customWidth="1"/>
    <col min="16" max="16" width="16.28515625" style="114" hidden="1" customWidth="1"/>
    <col min="17" max="17" width="22.85546875" style="114" customWidth="1"/>
    <col min="18" max="18" width="8.140625" style="114" hidden="1" customWidth="1"/>
    <col min="19" max="19" width="8.5703125" style="114" hidden="1" customWidth="1"/>
    <col min="20" max="23" width="11.42578125" style="114" hidden="1" customWidth="1"/>
    <col min="24" max="24" width="22.140625" style="114" customWidth="1"/>
    <col min="25" max="25" width="8.42578125" style="114" hidden="1" customWidth="1"/>
    <col min="26" max="26" width="16.7109375" style="114" customWidth="1"/>
    <col min="27" max="27" width="9.42578125" style="114" hidden="1" customWidth="1"/>
    <col min="28" max="28" width="20.85546875" style="114" customWidth="1"/>
    <col min="29" max="29" width="18.28515625" style="116" customWidth="1"/>
    <col min="30" max="30" width="11.42578125" style="116" hidden="1" customWidth="1"/>
    <col min="31" max="31" width="22.5703125" style="116" customWidth="1"/>
    <col min="32" max="37" width="11.42578125" style="116" hidden="1" customWidth="1"/>
    <col min="38" max="38" width="16.42578125" style="116" customWidth="1"/>
    <col min="39" max="39" width="11.42578125" style="116" hidden="1" customWidth="1"/>
    <col min="40" max="40" width="19.42578125" style="116" customWidth="1"/>
    <col min="41" max="41" width="11.42578125" style="116" hidden="1" customWidth="1"/>
    <col min="42" max="42" width="21.42578125" style="116" customWidth="1"/>
    <col min="43" max="43" width="18" style="116" customWidth="1"/>
    <col min="44" max="44" width="11.42578125" style="116" hidden="1" customWidth="1"/>
    <col min="45" max="45" width="20.7109375" style="116" customWidth="1"/>
    <col min="46" max="51" width="11.42578125" style="116" hidden="1" customWidth="1"/>
    <col min="52" max="52" width="16.42578125" style="116" customWidth="1"/>
    <col min="53" max="53" width="11.42578125" style="116" hidden="1" customWidth="1"/>
    <col min="54" max="54" width="21.85546875" style="116" customWidth="1"/>
    <col min="55" max="55" width="11.42578125" style="116" hidden="1" customWidth="1"/>
    <col min="56" max="56" width="19.140625" style="116" customWidth="1"/>
    <col min="57" max="57" width="11.42578125" style="116" customWidth="1"/>
    <col min="58" max="58" width="23" style="116" hidden="1" customWidth="1"/>
    <col min="59" max="59" width="16.28515625" style="116" hidden="1" customWidth="1"/>
    <col min="60" max="60" width="11.5703125" style="116" hidden="1" customWidth="1"/>
    <col min="61" max="61" width="0" style="116" hidden="1" customWidth="1"/>
    <col min="62" max="190" width="11.42578125" style="116"/>
    <col min="191" max="256" width="11.42578125" style="114"/>
    <col min="257" max="257" width="2.85546875" style="114" customWidth="1"/>
    <col min="258" max="258" width="20.7109375" style="114" customWidth="1"/>
    <col min="259" max="262" width="0" style="114" hidden="1" customWidth="1"/>
    <col min="263" max="263" width="16.5703125" style="114" customWidth="1"/>
    <col min="264" max="265" width="0" style="114" hidden="1" customWidth="1"/>
    <col min="266" max="266" width="16.5703125" style="114" customWidth="1"/>
    <col min="267" max="267" width="0" style="114" hidden="1" customWidth="1"/>
    <col min="268" max="268" width="22.28515625" style="114" customWidth="1"/>
    <col min="269" max="269" width="16.7109375" style="114" customWidth="1"/>
    <col min="270" max="270" width="13.7109375" style="114" customWidth="1"/>
    <col min="271" max="271" width="19" style="114" customWidth="1"/>
    <col min="272" max="272" width="0" style="114" hidden="1" customWidth="1"/>
    <col min="273" max="273" width="16.28515625" style="114" customWidth="1"/>
    <col min="274" max="279" width="0" style="114" hidden="1" customWidth="1"/>
    <col min="280" max="280" width="15.7109375" style="114" customWidth="1"/>
    <col min="281" max="281" width="0" style="114" hidden="1" customWidth="1"/>
    <col min="282" max="282" width="16.7109375" style="114" customWidth="1"/>
    <col min="283" max="283" width="0" style="114" hidden="1" customWidth="1"/>
    <col min="284" max="284" width="16" style="114" customWidth="1"/>
    <col min="285" max="285" width="18.28515625" style="114" customWidth="1"/>
    <col min="286" max="286" width="0" style="114" hidden="1" customWidth="1"/>
    <col min="287" max="287" width="15.7109375" style="114" customWidth="1"/>
    <col min="288" max="293" width="0" style="114" hidden="1" customWidth="1"/>
    <col min="294" max="294" width="16.42578125" style="114" customWidth="1"/>
    <col min="295" max="295" width="0" style="114" hidden="1" customWidth="1"/>
    <col min="296" max="296" width="15.28515625" style="114" customWidth="1"/>
    <col min="297" max="297" width="0" style="114" hidden="1" customWidth="1"/>
    <col min="298" max="298" width="16" style="114" customWidth="1"/>
    <col min="299" max="299" width="18" style="114" customWidth="1"/>
    <col min="300" max="300" width="0" style="114" hidden="1" customWidth="1"/>
    <col min="301" max="301" width="15.28515625" style="114" customWidth="1"/>
    <col min="302" max="307" width="0" style="114" hidden="1" customWidth="1"/>
    <col min="308" max="308" width="16.42578125" style="114" customWidth="1"/>
    <col min="309" max="309" width="0" style="114" hidden="1" customWidth="1"/>
    <col min="310" max="310" width="16.28515625" style="114" customWidth="1"/>
    <col min="311" max="311" width="0" style="114" hidden="1" customWidth="1"/>
    <col min="312" max="312" width="13.42578125" style="114" customWidth="1"/>
    <col min="313" max="313" width="11.42578125" style="114" customWidth="1"/>
    <col min="314" max="314" width="16" style="114" bestFit="1" customWidth="1"/>
    <col min="315" max="315" width="16.28515625" style="114" customWidth="1"/>
    <col min="316" max="512" width="11.42578125" style="114"/>
    <col min="513" max="513" width="2.85546875" style="114" customWidth="1"/>
    <col min="514" max="514" width="20.7109375" style="114" customWidth="1"/>
    <col min="515" max="518" width="0" style="114" hidden="1" customWidth="1"/>
    <col min="519" max="519" width="16.5703125" style="114" customWidth="1"/>
    <col min="520" max="521" width="0" style="114" hidden="1" customWidth="1"/>
    <col min="522" max="522" width="16.5703125" style="114" customWidth="1"/>
    <col min="523" max="523" width="0" style="114" hidden="1" customWidth="1"/>
    <col min="524" max="524" width="22.28515625" style="114" customWidth="1"/>
    <col min="525" max="525" width="16.7109375" style="114" customWidth="1"/>
    <col min="526" max="526" width="13.7109375" style="114" customWidth="1"/>
    <col min="527" max="527" width="19" style="114" customWidth="1"/>
    <col min="528" max="528" width="0" style="114" hidden="1" customWidth="1"/>
    <col min="529" max="529" width="16.28515625" style="114" customWidth="1"/>
    <col min="530" max="535" width="0" style="114" hidden="1" customWidth="1"/>
    <col min="536" max="536" width="15.7109375" style="114" customWidth="1"/>
    <col min="537" max="537" width="0" style="114" hidden="1" customWidth="1"/>
    <col min="538" max="538" width="16.7109375" style="114" customWidth="1"/>
    <col min="539" max="539" width="0" style="114" hidden="1" customWidth="1"/>
    <col min="540" max="540" width="16" style="114" customWidth="1"/>
    <col min="541" max="541" width="18.28515625" style="114" customWidth="1"/>
    <col min="542" max="542" width="0" style="114" hidden="1" customWidth="1"/>
    <col min="543" max="543" width="15.7109375" style="114" customWidth="1"/>
    <col min="544" max="549" width="0" style="114" hidden="1" customWidth="1"/>
    <col min="550" max="550" width="16.42578125" style="114" customWidth="1"/>
    <col min="551" max="551" width="0" style="114" hidden="1" customWidth="1"/>
    <col min="552" max="552" width="15.28515625" style="114" customWidth="1"/>
    <col min="553" max="553" width="0" style="114" hidden="1" customWidth="1"/>
    <col min="554" max="554" width="16" style="114" customWidth="1"/>
    <col min="555" max="555" width="18" style="114" customWidth="1"/>
    <col min="556" max="556" width="0" style="114" hidden="1" customWidth="1"/>
    <col min="557" max="557" width="15.28515625" style="114" customWidth="1"/>
    <col min="558" max="563" width="0" style="114" hidden="1" customWidth="1"/>
    <col min="564" max="564" width="16.42578125" style="114" customWidth="1"/>
    <col min="565" max="565" width="0" style="114" hidden="1" customWidth="1"/>
    <col min="566" max="566" width="16.28515625" style="114" customWidth="1"/>
    <col min="567" max="567" width="0" style="114" hidden="1" customWidth="1"/>
    <col min="568" max="568" width="13.42578125" style="114" customWidth="1"/>
    <col min="569" max="569" width="11.42578125" style="114" customWidth="1"/>
    <col min="570" max="570" width="16" style="114" bestFit="1" customWidth="1"/>
    <col min="571" max="571" width="16.28515625" style="114" customWidth="1"/>
    <col min="572" max="768" width="11.42578125" style="114"/>
    <col min="769" max="769" width="2.85546875" style="114" customWidth="1"/>
    <col min="770" max="770" width="20.7109375" style="114" customWidth="1"/>
    <col min="771" max="774" width="0" style="114" hidden="1" customWidth="1"/>
    <col min="775" max="775" width="16.5703125" style="114" customWidth="1"/>
    <col min="776" max="777" width="0" style="114" hidden="1" customWidth="1"/>
    <col min="778" max="778" width="16.5703125" style="114" customWidth="1"/>
    <col min="779" max="779" width="0" style="114" hidden="1" customWidth="1"/>
    <col min="780" max="780" width="22.28515625" style="114" customWidth="1"/>
    <col min="781" max="781" width="16.7109375" style="114" customWidth="1"/>
    <col min="782" max="782" width="13.7109375" style="114" customWidth="1"/>
    <col min="783" max="783" width="19" style="114" customWidth="1"/>
    <col min="784" max="784" width="0" style="114" hidden="1" customWidth="1"/>
    <col min="785" max="785" width="16.28515625" style="114" customWidth="1"/>
    <col min="786" max="791" width="0" style="114" hidden="1" customWidth="1"/>
    <col min="792" max="792" width="15.7109375" style="114" customWidth="1"/>
    <col min="793" max="793" width="0" style="114" hidden="1" customWidth="1"/>
    <col min="794" max="794" width="16.7109375" style="114" customWidth="1"/>
    <col min="795" max="795" width="0" style="114" hidden="1" customWidth="1"/>
    <col min="796" max="796" width="16" style="114" customWidth="1"/>
    <col min="797" max="797" width="18.28515625" style="114" customWidth="1"/>
    <col min="798" max="798" width="0" style="114" hidden="1" customWidth="1"/>
    <col min="799" max="799" width="15.7109375" style="114" customWidth="1"/>
    <col min="800" max="805" width="0" style="114" hidden="1" customWidth="1"/>
    <col min="806" max="806" width="16.42578125" style="114" customWidth="1"/>
    <col min="807" max="807" width="0" style="114" hidden="1" customWidth="1"/>
    <col min="808" max="808" width="15.28515625" style="114" customWidth="1"/>
    <col min="809" max="809" width="0" style="114" hidden="1" customWidth="1"/>
    <col min="810" max="810" width="16" style="114" customWidth="1"/>
    <col min="811" max="811" width="18" style="114" customWidth="1"/>
    <col min="812" max="812" width="0" style="114" hidden="1" customWidth="1"/>
    <col min="813" max="813" width="15.28515625" style="114" customWidth="1"/>
    <col min="814" max="819" width="0" style="114" hidden="1" customWidth="1"/>
    <col min="820" max="820" width="16.42578125" style="114" customWidth="1"/>
    <col min="821" max="821" width="0" style="114" hidden="1" customWidth="1"/>
    <col min="822" max="822" width="16.28515625" style="114" customWidth="1"/>
    <col min="823" max="823" width="0" style="114" hidden="1" customWidth="1"/>
    <col min="824" max="824" width="13.42578125" style="114" customWidth="1"/>
    <col min="825" max="825" width="11.42578125" style="114" customWidth="1"/>
    <col min="826" max="826" width="16" style="114" bestFit="1" customWidth="1"/>
    <col min="827" max="827" width="16.28515625" style="114" customWidth="1"/>
    <col min="828" max="1024" width="11.42578125" style="114"/>
    <col min="1025" max="1025" width="2.85546875" style="114" customWidth="1"/>
    <col min="1026" max="1026" width="20.7109375" style="114" customWidth="1"/>
    <col min="1027" max="1030" width="0" style="114" hidden="1" customWidth="1"/>
    <col min="1031" max="1031" width="16.5703125" style="114" customWidth="1"/>
    <col min="1032" max="1033" width="0" style="114" hidden="1" customWidth="1"/>
    <col min="1034" max="1034" width="16.5703125" style="114" customWidth="1"/>
    <col min="1035" max="1035" width="0" style="114" hidden="1" customWidth="1"/>
    <col min="1036" max="1036" width="22.28515625" style="114" customWidth="1"/>
    <col min="1037" max="1037" width="16.7109375" style="114" customWidth="1"/>
    <col min="1038" max="1038" width="13.7109375" style="114" customWidth="1"/>
    <col min="1039" max="1039" width="19" style="114" customWidth="1"/>
    <col min="1040" max="1040" width="0" style="114" hidden="1" customWidth="1"/>
    <col min="1041" max="1041" width="16.28515625" style="114" customWidth="1"/>
    <col min="1042" max="1047" width="0" style="114" hidden="1" customWidth="1"/>
    <col min="1048" max="1048" width="15.7109375" style="114" customWidth="1"/>
    <col min="1049" max="1049" width="0" style="114" hidden="1" customWidth="1"/>
    <col min="1050" max="1050" width="16.7109375" style="114" customWidth="1"/>
    <col min="1051" max="1051" width="0" style="114" hidden="1" customWidth="1"/>
    <col min="1052" max="1052" width="16" style="114" customWidth="1"/>
    <col min="1053" max="1053" width="18.28515625" style="114" customWidth="1"/>
    <col min="1054" max="1054" width="0" style="114" hidden="1" customWidth="1"/>
    <col min="1055" max="1055" width="15.7109375" style="114" customWidth="1"/>
    <col min="1056" max="1061" width="0" style="114" hidden="1" customWidth="1"/>
    <col min="1062" max="1062" width="16.42578125" style="114" customWidth="1"/>
    <col min="1063" max="1063" width="0" style="114" hidden="1" customWidth="1"/>
    <col min="1064" max="1064" width="15.28515625" style="114" customWidth="1"/>
    <col min="1065" max="1065" width="0" style="114" hidden="1" customWidth="1"/>
    <col min="1066" max="1066" width="16" style="114" customWidth="1"/>
    <col min="1067" max="1067" width="18" style="114" customWidth="1"/>
    <col min="1068" max="1068" width="0" style="114" hidden="1" customWidth="1"/>
    <col min="1069" max="1069" width="15.28515625" style="114" customWidth="1"/>
    <col min="1070" max="1075" width="0" style="114" hidden="1" customWidth="1"/>
    <col min="1076" max="1076" width="16.42578125" style="114" customWidth="1"/>
    <col min="1077" max="1077" width="0" style="114" hidden="1" customWidth="1"/>
    <col min="1078" max="1078" width="16.28515625" style="114" customWidth="1"/>
    <col min="1079" max="1079" width="0" style="114" hidden="1" customWidth="1"/>
    <col min="1080" max="1080" width="13.42578125" style="114" customWidth="1"/>
    <col min="1081" max="1081" width="11.42578125" style="114" customWidth="1"/>
    <col min="1082" max="1082" width="16" style="114" bestFit="1" customWidth="1"/>
    <col min="1083" max="1083" width="16.28515625" style="114" customWidth="1"/>
    <col min="1084" max="1280" width="11.42578125" style="114"/>
    <col min="1281" max="1281" width="2.85546875" style="114" customWidth="1"/>
    <col min="1282" max="1282" width="20.7109375" style="114" customWidth="1"/>
    <col min="1283" max="1286" width="0" style="114" hidden="1" customWidth="1"/>
    <col min="1287" max="1287" width="16.5703125" style="114" customWidth="1"/>
    <col min="1288" max="1289" width="0" style="114" hidden="1" customWidth="1"/>
    <col min="1290" max="1290" width="16.5703125" style="114" customWidth="1"/>
    <col min="1291" max="1291" width="0" style="114" hidden="1" customWidth="1"/>
    <col min="1292" max="1292" width="22.28515625" style="114" customWidth="1"/>
    <col min="1293" max="1293" width="16.7109375" style="114" customWidth="1"/>
    <col min="1294" max="1294" width="13.7109375" style="114" customWidth="1"/>
    <col min="1295" max="1295" width="19" style="114" customWidth="1"/>
    <col min="1296" max="1296" width="0" style="114" hidden="1" customWidth="1"/>
    <col min="1297" max="1297" width="16.28515625" style="114" customWidth="1"/>
    <col min="1298" max="1303" width="0" style="114" hidden="1" customWidth="1"/>
    <col min="1304" max="1304" width="15.7109375" style="114" customWidth="1"/>
    <col min="1305" max="1305" width="0" style="114" hidden="1" customWidth="1"/>
    <col min="1306" max="1306" width="16.7109375" style="114" customWidth="1"/>
    <col min="1307" max="1307" width="0" style="114" hidden="1" customWidth="1"/>
    <col min="1308" max="1308" width="16" style="114" customWidth="1"/>
    <col min="1309" max="1309" width="18.28515625" style="114" customWidth="1"/>
    <col min="1310" max="1310" width="0" style="114" hidden="1" customWidth="1"/>
    <col min="1311" max="1311" width="15.7109375" style="114" customWidth="1"/>
    <col min="1312" max="1317" width="0" style="114" hidden="1" customWidth="1"/>
    <col min="1318" max="1318" width="16.42578125" style="114" customWidth="1"/>
    <col min="1319" max="1319" width="0" style="114" hidden="1" customWidth="1"/>
    <col min="1320" max="1320" width="15.28515625" style="114" customWidth="1"/>
    <col min="1321" max="1321" width="0" style="114" hidden="1" customWidth="1"/>
    <col min="1322" max="1322" width="16" style="114" customWidth="1"/>
    <col min="1323" max="1323" width="18" style="114" customWidth="1"/>
    <col min="1324" max="1324" width="0" style="114" hidden="1" customWidth="1"/>
    <col min="1325" max="1325" width="15.28515625" style="114" customWidth="1"/>
    <col min="1326" max="1331" width="0" style="114" hidden="1" customWidth="1"/>
    <col min="1332" max="1332" width="16.42578125" style="114" customWidth="1"/>
    <col min="1333" max="1333" width="0" style="114" hidden="1" customWidth="1"/>
    <col min="1334" max="1334" width="16.28515625" style="114" customWidth="1"/>
    <col min="1335" max="1335" width="0" style="114" hidden="1" customWidth="1"/>
    <col min="1336" max="1336" width="13.42578125" style="114" customWidth="1"/>
    <col min="1337" max="1337" width="11.42578125" style="114" customWidth="1"/>
    <col min="1338" max="1338" width="16" style="114" bestFit="1" customWidth="1"/>
    <col min="1339" max="1339" width="16.28515625" style="114" customWidth="1"/>
    <col min="1340" max="1536" width="11.42578125" style="114"/>
    <col min="1537" max="1537" width="2.85546875" style="114" customWidth="1"/>
    <col min="1538" max="1538" width="20.7109375" style="114" customWidth="1"/>
    <col min="1539" max="1542" width="0" style="114" hidden="1" customWidth="1"/>
    <col min="1543" max="1543" width="16.5703125" style="114" customWidth="1"/>
    <col min="1544" max="1545" width="0" style="114" hidden="1" customWidth="1"/>
    <col min="1546" max="1546" width="16.5703125" style="114" customWidth="1"/>
    <col min="1547" max="1547" width="0" style="114" hidden="1" customWidth="1"/>
    <col min="1548" max="1548" width="22.28515625" style="114" customWidth="1"/>
    <col min="1549" max="1549" width="16.7109375" style="114" customWidth="1"/>
    <col min="1550" max="1550" width="13.7109375" style="114" customWidth="1"/>
    <col min="1551" max="1551" width="19" style="114" customWidth="1"/>
    <col min="1552" max="1552" width="0" style="114" hidden="1" customWidth="1"/>
    <col min="1553" max="1553" width="16.28515625" style="114" customWidth="1"/>
    <col min="1554" max="1559" width="0" style="114" hidden="1" customWidth="1"/>
    <col min="1560" max="1560" width="15.7109375" style="114" customWidth="1"/>
    <col min="1561" max="1561" width="0" style="114" hidden="1" customWidth="1"/>
    <col min="1562" max="1562" width="16.7109375" style="114" customWidth="1"/>
    <col min="1563" max="1563" width="0" style="114" hidden="1" customWidth="1"/>
    <col min="1564" max="1564" width="16" style="114" customWidth="1"/>
    <col min="1565" max="1565" width="18.28515625" style="114" customWidth="1"/>
    <col min="1566" max="1566" width="0" style="114" hidden="1" customWidth="1"/>
    <col min="1567" max="1567" width="15.7109375" style="114" customWidth="1"/>
    <col min="1568" max="1573" width="0" style="114" hidden="1" customWidth="1"/>
    <col min="1574" max="1574" width="16.42578125" style="114" customWidth="1"/>
    <col min="1575" max="1575" width="0" style="114" hidden="1" customWidth="1"/>
    <col min="1576" max="1576" width="15.28515625" style="114" customWidth="1"/>
    <col min="1577" max="1577" width="0" style="114" hidden="1" customWidth="1"/>
    <col min="1578" max="1578" width="16" style="114" customWidth="1"/>
    <col min="1579" max="1579" width="18" style="114" customWidth="1"/>
    <col min="1580" max="1580" width="0" style="114" hidden="1" customWidth="1"/>
    <col min="1581" max="1581" width="15.28515625" style="114" customWidth="1"/>
    <col min="1582" max="1587" width="0" style="114" hidden="1" customWidth="1"/>
    <col min="1588" max="1588" width="16.42578125" style="114" customWidth="1"/>
    <col min="1589" max="1589" width="0" style="114" hidden="1" customWidth="1"/>
    <col min="1590" max="1590" width="16.28515625" style="114" customWidth="1"/>
    <col min="1591" max="1591" width="0" style="114" hidden="1" customWidth="1"/>
    <col min="1592" max="1592" width="13.42578125" style="114" customWidth="1"/>
    <col min="1593" max="1593" width="11.42578125" style="114" customWidth="1"/>
    <col min="1594" max="1594" width="16" style="114" bestFit="1" customWidth="1"/>
    <col min="1595" max="1595" width="16.28515625" style="114" customWidth="1"/>
    <col min="1596" max="1792" width="11.42578125" style="114"/>
    <col min="1793" max="1793" width="2.85546875" style="114" customWidth="1"/>
    <col min="1794" max="1794" width="20.7109375" style="114" customWidth="1"/>
    <col min="1795" max="1798" width="0" style="114" hidden="1" customWidth="1"/>
    <col min="1799" max="1799" width="16.5703125" style="114" customWidth="1"/>
    <col min="1800" max="1801" width="0" style="114" hidden="1" customWidth="1"/>
    <col min="1802" max="1802" width="16.5703125" style="114" customWidth="1"/>
    <col min="1803" max="1803" width="0" style="114" hidden="1" customWidth="1"/>
    <col min="1804" max="1804" width="22.28515625" style="114" customWidth="1"/>
    <col min="1805" max="1805" width="16.7109375" style="114" customWidth="1"/>
    <col min="1806" max="1806" width="13.7109375" style="114" customWidth="1"/>
    <col min="1807" max="1807" width="19" style="114" customWidth="1"/>
    <col min="1808" max="1808" width="0" style="114" hidden="1" customWidth="1"/>
    <col min="1809" max="1809" width="16.28515625" style="114" customWidth="1"/>
    <col min="1810" max="1815" width="0" style="114" hidden="1" customWidth="1"/>
    <col min="1816" max="1816" width="15.7109375" style="114" customWidth="1"/>
    <col min="1817" max="1817" width="0" style="114" hidden="1" customWidth="1"/>
    <col min="1818" max="1818" width="16.7109375" style="114" customWidth="1"/>
    <col min="1819" max="1819" width="0" style="114" hidden="1" customWidth="1"/>
    <col min="1820" max="1820" width="16" style="114" customWidth="1"/>
    <col min="1821" max="1821" width="18.28515625" style="114" customWidth="1"/>
    <col min="1822" max="1822" width="0" style="114" hidden="1" customWidth="1"/>
    <col min="1823" max="1823" width="15.7109375" style="114" customWidth="1"/>
    <col min="1824" max="1829" width="0" style="114" hidden="1" customWidth="1"/>
    <col min="1830" max="1830" width="16.42578125" style="114" customWidth="1"/>
    <col min="1831" max="1831" width="0" style="114" hidden="1" customWidth="1"/>
    <col min="1832" max="1832" width="15.28515625" style="114" customWidth="1"/>
    <col min="1833" max="1833" width="0" style="114" hidden="1" customWidth="1"/>
    <col min="1834" max="1834" width="16" style="114" customWidth="1"/>
    <col min="1835" max="1835" width="18" style="114" customWidth="1"/>
    <col min="1836" max="1836" width="0" style="114" hidden="1" customWidth="1"/>
    <col min="1837" max="1837" width="15.28515625" style="114" customWidth="1"/>
    <col min="1838" max="1843" width="0" style="114" hidden="1" customWidth="1"/>
    <col min="1844" max="1844" width="16.42578125" style="114" customWidth="1"/>
    <col min="1845" max="1845" width="0" style="114" hidden="1" customWidth="1"/>
    <col min="1846" max="1846" width="16.28515625" style="114" customWidth="1"/>
    <col min="1847" max="1847" width="0" style="114" hidden="1" customWidth="1"/>
    <col min="1848" max="1848" width="13.42578125" style="114" customWidth="1"/>
    <col min="1849" max="1849" width="11.42578125" style="114" customWidth="1"/>
    <col min="1850" max="1850" width="16" style="114" bestFit="1" customWidth="1"/>
    <col min="1851" max="1851" width="16.28515625" style="114" customWidth="1"/>
    <col min="1852" max="2048" width="11.42578125" style="114"/>
    <col min="2049" max="2049" width="2.85546875" style="114" customWidth="1"/>
    <col min="2050" max="2050" width="20.7109375" style="114" customWidth="1"/>
    <col min="2051" max="2054" width="0" style="114" hidden="1" customWidth="1"/>
    <col min="2055" max="2055" width="16.5703125" style="114" customWidth="1"/>
    <col min="2056" max="2057" width="0" style="114" hidden="1" customWidth="1"/>
    <col min="2058" max="2058" width="16.5703125" style="114" customWidth="1"/>
    <col min="2059" max="2059" width="0" style="114" hidden="1" customWidth="1"/>
    <col min="2060" max="2060" width="22.28515625" style="114" customWidth="1"/>
    <col min="2061" max="2061" width="16.7109375" style="114" customWidth="1"/>
    <col min="2062" max="2062" width="13.7109375" style="114" customWidth="1"/>
    <col min="2063" max="2063" width="19" style="114" customWidth="1"/>
    <col min="2064" max="2064" width="0" style="114" hidden="1" customWidth="1"/>
    <col min="2065" max="2065" width="16.28515625" style="114" customWidth="1"/>
    <col min="2066" max="2071" width="0" style="114" hidden="1" customWidth="1"/>
    <col min="2072" max="2072" width="15.7109375" style="114" customWidth="1"/>
    <col min="2073" max="2073" width="0" style="114" hidden="1" customWidth="1"/>
    <col min="2074" max="2074" width="16.7109375" style="114" customWidth="1"/>
    <col min="2075" max="2075" width="0" style="114" hidden="1" customWidth="1"/>
    <col min="2076" max="2076" width="16" style="114" customWidth="1"/>
    <col min="2077" max="2077" width="18.28515625" style="114" customWidth="1"/>
    <col min="2078" max="2078" width="0" style="114" hidden="1" customWidth="1"/>
    <col min="2079" max="2079" width="15.7109375" style="114" customWidth="1"/>
    <col min="2080" max="2085" width="0" style="114" hidden="1" customWidth="1"/>
    <col min="2086" max="2086" width="16.42578125" style="114" customWidth="1"/>
    <col min="2087" max="2087" width="0" style="114" hidden="1" customWidth="1"/>
    <col min="2088" max="2088" width="15.28515625" style="114" customWidth="1"/>
    <col min="2089" max="2089" width="0" style="114" hidden="1" customWidth="1"/>
    <col min="2090" max="2090" width="16" style="114" customWidth="1"/>
    <col min="2091" max="2091" width="18" style="114" customWidth="1"/>
    <col min="2092" max="2092" width="0" style="114" hidden="1" customWidth="1"/>
    <col min="2093" max="2093" width="15.28515625" style="114" customWidth="1"/>
    <col min="2094" max="2099" width="0" style="114" hidden="1" customWidth="1"/>
    <col min="2100" max="2100" width="16.42578125" style="114" customWidth="1"/>
    <col min="2101" max="2101" width="0" style="114" hidden="1" customWidth="1"/>
    <col min="2102" max="2102" width="16.28515625" style="114" customWidth="1"/>
    <col min="2103" max="2103" width="0" style="114" hidden="1" customWidth="1"/>
    <col min="2104" max="2104" width="13.42578125" style="114" customWidth="1"/>
    <col min="2105" max="2105" width="11.42578125" style="114" customWidth="1"/>
    <col min="2106" max="2106" width="16" style="114" bestFit="1" customWidth="1"/>
    <col min="2107" max="2107" width="16.28515625" style="114" customWidth="1"/>
    <col min="2108" max="2304" width="11.42578125" style="114"/>
    <col min="2305" max="2305" width="2.85546875" style="114" customWidth="1"/>
    <col min="2306" max="2306" width="20.7109375" style="114" customWidth="1"/>
    <col min="2307" max="2310" width="0" style="114" hidden="1" customWidth="1"/>
    <col min="2311" max="2311" width="16.5703125" style="114" customWidth="1"/>
    <col min="2312" max="2313" width="0" style="114" hidden="1" customWidth="1"/>
    <col min="2314" max="2314" width="16.5703125" style="114" customWidth="1"/>
    <col min="2315" max="2315" width="0" style="114" hidden="1" customWidth="1"/>
    <col min="2316" max="2316" width="22.28515625" style="114" customWidth="1"/>
    <col min="2317" max="2317" width="16.7109375" style="114" customWidth="1"/>
    <col min="2318" max="2318" width="13.7109375" style="114" customWidth="1"/>
    <col min="2319" max="2319" width="19" style="114" customWidth="1"/>
    <col min="2320" max="2320" width="0" style="114" hidden="1" customWidth="1"/>
    <col min="2321" max="2321" width="16.28515625" style="114" customWidth="1"/>
    <col min="2322" max="2327" width="0" style="114" hidden="1" customWidth="1"/>
    <col min="2328" max="2328" width="15.7109375" style="114" customWidth="1"/>
    <col min="2329" max="2329" width="0" style="114" hidden="1" customWidth="1"/>
    <col min="2330" max="2330" width="16.7109375" style="114" customWidth="1"/>
    <col min="2331" max="2331" width="0" style="114" hidden="1" customWidth="1"/>
    <col min="2332" max="2332" width="16" style="114" customWidth="1"/>
    <col min="2333" max="2333" width="18.28515625" style="114" customWidth="1"/>
    <col min="2334" max="2334" width="0" style="114" hidden="1" customWidth="1"/>
    <col min="2335" max="2335" width="15.7109375" style="114" customWidth="1"/>
    <col min="2336" max="2341" width="0" style="114" hidden="1" customWidth="1"/>
    <col min="2342" max="2342" width="16.42578125" style="114" customWidth="1"/>
    <col min="2343" max="2343" width="0" style="114" hidden="1" customWidth="1"/>
    <col min="2344" max="2344" width="15.28515625" style="114" customWidth="1"/>
    <col min="2345" max="2345" width="0" style="114" hidden="1" customWidth="1"/>
    <col min="2346" max="2346" width="16" style="114" customWidth="1"/>
    <col min="2347" max="2347" width="18" style="114" customWidth="1"/>
    <col min="2348" max="2348" width="0" style="114" hidden="1" customWidth="1"/>
    <col min="2349" max="2349" width="15.28515625" style="114" customWidth="1"/>
    <col min="2350" max="2355" width="0" style="114" hidden="1" customWidth="1"/>
    <col min="2356" max="2356" width="16.42578125" style="114" customWidth="1"/>
    <col min="2357" max="2357" width="0" style="114" hidden="1" customWidth="1"/>
    <col min="2358" max="2358" width="16.28515625" style="114" customWidth="1"/>
    <col min="2359" max="2359" width="0" style="114" hidden="1" customWidth="1"/>
    <col min="2360" max="2360" width="13.42578125" style="114" customWidth="1"/>
    <col min="2361" max="2361" width="11.42578125" style="114" customWidth="1"/>
    <col min="2362" max="2362" width="16" style="114" bestFit="1" customWidth="1"/>
    <col min="2363" max="2363" width="16.28515625" style="114" customWidth="1"/>
    <col min="2364" max="2560" width="11.42578125" style="114"/>
    <col min="2561" max="2561" width="2.85546875" style="114" customWidth="1"/>
    <col min="2562" max="2562" width="20.7109375" style="114" customWidth="1"/>
    <col min="2563" max="2566" width="0" style="114" hidden="1" customWidth="1"/>
    <col min="2567" max="2567" width="16.5703125" style="114" customWidth="1"/>
    <col min="2568" max="2569" width="0" style="114" hidden="1" customWidth="1"/>
    <col min="2570" max="2570" width="16.5703125" style="114" customWidth="1"/>
    <col min="2571" max="2571" width="0" style="114" hidden="1" customWidth="1"/>
    <col min="2572" max="2572" width="22.28515625" style="114" customWidth="1"/>
    <col min="2573" max="2573" width="16.7109375" style="114" customWidth="1"/>
    <col min="2574" max="2574" width="13.7109375" style="114" customWidth="1"/>
    <col min="2575" max="2575" width="19" style="114" customWidth="1"/>
    <col min="2576" max="2576" width="0" style="114" hidden="1" customWidth="1"/>
    <col min="2577" max="2577" width="16.28515625" style="114" customWidth="1"/>
    <col min="2578" max="2583" width="0" style="114" hidden="1" customWidth="1"/>
    <col min="2584" max="2584" width="15.7109375" style="114" customWidth="1"/>
    <col min="2585" max="2585" width="0" style="114" hidden="1" customWidth="1"/>
    <col min="2586" max="2586" width="16.7109375" style="114" customWidth="1"/>
    <col min="2587" max="2587" width="0" style="114" hidden="1" customWidth="1"/>
    <col min="2588" max="2588" width="16" style="114" customWidth="1"/>
    <col min="2589" max="2589" width="18.28515625" style="114" customWidth="1"/>
    <col min="2590" max="2590" width="0" style="114" hidden="1" customWidth="1"/>
    <col min="2591" max="2591" width="15.7109375" style="114" customWidth="1"/>
    <col min="2592" max="2597" width="0" style="114" hidden="1" customWidth="1"/>
    <col min="2598" max="2598" width="16.42578125" style="114" customWidth="1"/>
    <col min="2599" max="2599" width="0" style="114" hidden="1" customWidth="1"/>
    <col min="2600" max="2600" width="15.28515625" style="114" customWidth="1"/>
    <col min="2601" max="2601" width="0" style="114" hidden="1" customWidth="1"/>
    <col min="2602" max="2602" width="16" style="114" customWidth="1"/>
    <col min="2603" max="2603" width="18" style="114" customWidth="1"/>
    <col min="2604" max="2604" width="0" style="114" hidden="1" customWidth="1"/>
    <col min="2605" max="2605" width="15.28515625" style="114" customWidth="1"/>
    <col min="2606" max="2611" width="0" style="114" hidden="1" customWidth="1"/>
    <col min="2612" max="2612" width="16.42578125" style="114" customWidth="1"/>
    <col min="2613" max="2613" width="0" style="114" hidden="1" customWidth="1"/>
    <col min="2614" max="2614" width="16.28515625" style="114" customWidth="1"/>
    <col min="2615" max="2615" width="0" style="114" hidden="1" customWidth="1"/>
    <col min="2616" max="2616" width="13.42578125" style="114" customWidth="1"/>
    <col min="2617" max="2617" width="11.42578125" style="114" customWidth="1"/>
    <col min="2618" max="2618" width="16" style="114" bestFit="1" customWidth="1"/>
    <col min="2619" max="2619" width="16.28515625" style="114" customWidth="1"/>
    <col min="2620" max="2816" width="11.42578125" style="114"/>
    <col min="2817" max="2817" width="2.85546875" style="114" customWidth="1"/>
    <col min="2818" max="2818" width="20.7109375" style="114" customWidth="1"/>
    <col min="2819" max="2822" width="0" style="114" hidden="1" customWidth="1"/>
    <col min="2823" max="2823" width="16.5703125" style="114" customWidth="1"/>
    <col min="2824" max="2825" width="0" style="114" hidden="1" customWidth="1"/>
    <col min="2826" max="2826" width="16.5703125" style="114" customWidth="1"/>
    <col min="2827" max="2827" width="0" style="114" hidden="1" customWidth="1"/>
    <col min="2828" max="2828" width="22.28515625" style="114" customWidth="1"/>
    <col min="2829" max="2829" width="16.7109375" style="114" customWidth="1"/>
    <col min="2830" max="2830" width="13.7109375" style="114" customWidth="1"/>
    <col min="2831" max="2831" width="19" style="114" customWidth="1"/>
    <col min="2832" max="2832" width="0" style="114" hidden="1" customWidth="1"/>
    <col min="2833" max="2833" width="16.28515625" style="114" customWidth="1"/>
    <col min="2834" max="2839" width="0" style="114" hidden="1" customWidth="1"/>
    <col min="2840" max="2840" width="15.7109375" style="114" customWidth="1"/>
    <col min="2841" max="2841" width="0" style="114" hidden="1" customWidth="1"/>
    <col min="2842" max="2842" width="16.7109375" style="114" customWidth="1"/>
    <col min="2843" max="2843" width="0" style="114" hidden="1" customWidth="1"/>
    <col min="2844" max="2844" width="16" style="114" customWidth="1"/>
    <col min="2845" max="2845" width="18.28515625" style="114" customWidth="1"/>
    <col min="2846" max="2846" width="0" style="114" hidden="1" customWidth="1"/>
    <col min="2847" max="2847" width="15.7109375" style="114" customWidth="1"/>
    <col min="2848" max="2853" width="0" style="114" hidden="1" customWidth="1"/>
    <col min="2854" max="2854" width="16.42578125" style="114" customWidth="1"/>
    <col min="2855" max="2855" width="0" style="114" hidden="1" customWidth="1"/>
    <col min="2856" max="2856" width="15.28515625" style="114" customWidth="1"/>
    <col min="2857" max="2857" width="0" style="114" hidden="1" customWidth="1"/>
    <col min="2858" max="2858" width="16" style="114" customWidth="1"/>
    <col min="2859" max="2859" width="18" style="114" customWidth="1"/>
    <col min="2860" max="2860" width="0" style="114" hidden="1" customWidth="1"/>
    <col min="2861" max="2861" width="15.28515625" style="114" customWidth="1"/>
    <col min="2862" max="2867" width="0" style="114" hidden="1" customWidth="1"/>
    <col min="2868" max="2868" width="16.42578125" style="114" customWidth="1"/>
    <col min="2869" max="2869" width="0" style="114" hidden="1" customWidth="1"/>
    <col min="2870" max="2870" width="16.28515625" style="114" customWidth="1"/>
    <col min="2871" max="2871" width="0" style="114" hidden="1" customWidth="1"/>
    <col min="2872" max="2872" width="13.42578125" style="114" customWidth="1"/>
    <col min="2873" max="2873" width="11.42578125" style="114" customWidth="1"/>
    <col min="2874" max="2874" width="16" style="114" bestFit="1" customWidth="1"/>
    <col min="2875" max="2875" width="16.28515625" style="114" customWidth="1"/>
    <col min="2876" max="3072" width="11.42578125" style="114"/>
    <col min="3073" max="3073" width="2.85546875" style="114" customWidth="1"/>
    <col min="3074" max="3074" width="20.7109375" style="114" customWidth="1"/>
    <col min="3075" max="3078" width="0" style="114" hidden="1" customWidth="1"/>
    <col min="3079" max="3079" width="16.5703125" style="114" customWidth="1"/>
    <col min="3080" max="3081" width="0" style="114" hidden="1" customWidth="1"/>
    <col min="3082" max="3082" width="16.5703125" style="114" customWidth="1"/>
    <col min="3083" max="3083" width="0" style="114" hidden="1" customWidth="1"/>
    <col min="3084" max="3084" width="22.28515625" style="114" customWidth="1"/>
    <col min="3085" max="3085" width="16.7109375" style="114" customWidth="1"/>
    <col min="3086" max="3086" width="13.7109375" style="114" customWidth="1"/>
    <col min="3087" max="3087" width="19" style="114" customWidth="1"/>
    <col min="3088" max="3088" width="0" style="114" hidden="1" customWidth="1"/>
    <col min="3089" max="3089" width="16.28515625" style="114" customWidth="1"/>
    <col min="3090" max="3095" width="0" style="114" hidden="1" customWidth="1"/>
    <col min="3096" max="3096" width="15.7109375" style="114" customWidth="1"/>
    <col min="3097" max="3097" width="0" style="114" hidden="1" customWidth="1"/>
    <col min="3098" max="3098" width="16.7109375" style="114" customWidth="1"/>
    <col min="3099" max="3099" width="0" style="114" hidden="1" customWidth="1"/>
    <col min="3100" max="3100" width="16" style="114" customWidth="1"/>
    <col min="3101" max="3101" width="18.28515625" style="114" customWidth="1"/>
    <col min="3102" max="3102" width="0" style="114" hidden="1" customWidth="1"/>
    <col min="3103" max="3103" width="15.7109375" style="114" customWidth="1"/>
    <col min="3104" max="3109" width="0" style="114" hidden="1" customWidth="1"/>
    <col min="3110" max="3110" width="16.42578125" style="114" customWidth="1"/>
    <col min="3111" max="3111" width="0" style="114" hidden="1" customWidth="1"/>
    <col min="3112" max="3112" width="15.28515625" style="114" customWidth="1"/>
    <col min="3113" max="3113" width="0" style="114" hidden="1" customWidth="1"/>
    <col min="3114" max="3114" width="16" style="114" customWidth="1"/>
    <col min="3115" max="3115" width="18" style="114" customWidth="1"/>
    <col min="3116" max="3116" width="0" style="114" hidden="1" customWidth="1"/>
    <col min="3117" max="3117" width="15.28515625" style="114" customWidth="1"/>
    <col min="3118" max="3123" width="0" style="114" hidden="1" customWidth="1"/>
    <col min="3124" max="3124" width="16.42578125" style="114" customWidth="1"/>
    <col min="3125" max="3125" width="0" style="114" hidden="1" customWidth="1"/>
    <col min="3126" max="3126" width="16.28515625" style="114" customWidth="1"/>
    <col min="3127" max="3127" width="0" style="114" hidden="1" customWidth="1"/>
    <col min="3128" max="3128" width="13.42578125" style="114" customWidth="1"/>
    <col min="3129" max="3129" width="11.42578125" style="114" customWidth="1"/>
    <col min="3130" max="3130" width="16" style="114" bestFit="1" customWidth="1"/>
    <col min="3131" max="3131" width="16.28515625" style="114" customWidth="1"/>
    <col min="3132" max="3328" width="11.42578125" style="114"/>
    <col min="3329" max="3329" width="2.85546875" style="114" customWidth="1"/>
    <col min="3330" max="3330" width="20.7109375" style="114" customWidth="1"/>
    <col min="3331" max="3334" width="0" style="114" hidden="1" customWidth="1"/>
    <col min="3335" max="3335" width="16.5703125" style="114" customWidth="1"/>
    <col min="3336" max="3337" width="0" style="114" hidden="1" customWidth="1"/>
    <col min="3338" max="3338" width="16.5703125" style="114" customWidth="1"/>
    <col min="3339" max="3339" width="0" style="114" hidden="1" customWidth="1"/>
    <col min="3340" max="3340" width="22.28515625" style="114" customWidth="1"/>
    <col min="3341" max="3341" width="16.7109375" style="114" customWidth="1"/>
    <col min="3342" max="3342" width="13.7109375" style="114" customWidth="1"/>
    <col min="3343" max="3343" width="19" style="114" customWidth="1"/>
    <col min="3344" max="3344" width="0" style="114" hidden="1" customWidth="1"/>
    <col min="3345" max="3345" width="16.28515625" style="114" customWidth="1"/>
    <col min="3346" max="3351" width="0" style="114" hidden="1" customWidth="1"/>
    <col min="3352" max="3352" width="15.7109375" style="114" customWidth="1"/>
    <col min="3353" max="3353" width="0" style="114" hidden="1" customWidth="1"/>
    <col min="3354" max="3354" width="16.7109375" style="114" customWidth="1"/>
    <col min="3355" max="3355" width="0" style="114" hidden="1" customWidth="1"/>
    <col min="3356" max="3356" width="16" style="114" customWidth="1"/>
    <col min="3357" max="3357" width="18.28515625" style="114" customWidth="1"/>
    <col min="3358" max="3358" width="0" style="114" hidden="1" customWidth="1"/>
    <col min="3359" max="3359" width="15.7109375" style="114" customWidth="1"/>
    <col min="3360" max="3365" width="0" style="114" hidden="1" customWidth="1"/>
    <col min="3366" max="3366" width="16.42578125" style="114" customWidth="1"/>
    <col min="3367" max="3367" width="0" style="114" hidden="1" customWidth="1"/>
    <col min="3368" max="3368" width="15.28515625" style="114" customWidth="1"/>
    <col min="3369" max="3369" width="0" style="114" hidden="1" customWidth="1"/>
    <col min="3370" max="3370" width="16" style="114" customWidth="1"/>
    <col min="3371" max="3371" width="18" style="114" customWidth="1"/>
    <col min="3372" max="3372" width="0" style="114" hidden="1" customWidth="1"/>
    <col min="3373" max="3373" width="15.28515625" style="114" customWidth="1"/>
    <col min="3374" max="3379" width="0" style="114" hidden="1" customWidth="1"/>
    <col min="3380" max="3380" width="16.42578125" style="114" customWidth="1"/>
    <col min="3381" max="3381" width="0" style="114" hidden="1" customWidth="1"/>
    <col min="3382" max="3382" width="16.28515625" style="114" customWidth="1"/>
    <col min="3383" max="3383" width="0" style="114" hidden="1" customWidth="1"/>
    <col min="3384" max="3384" width="13.42578125" style="114" customWidth="1"/>
    <col min="3385" max="3385" width="11.42578125" style="114" customWidth="1"/>
    <col min="3386" max="3386" width="16" style="114" bestFit="1" customWidth="1"/>
    <col min="3387" max="3387" width="16.28515625" style="114" customWidth="1"/>
    <col min="3388" max="3584" width="11.42578125" style="114"/>
    <col min="3585" max="3585" width="2.85546875" style="114" customWidth="1"/>
    <col min="3586" max="3586" width="20.7109375" style="114" customWidth="1"/>
    <col min="3587" max="3590" width="0" style="114" hidden="1" customWidth="1"/>
    <col min="3591" max="3591" width="16.5703125" style="114" customWidth="1"/>
    <col min="3592" max="3593" width="0" style="114" hidden="1" customWidth="1"/>
    <col min="3594" max="3594" width="16.5703125" style="114" customWidth="1"/>
    <col min="3595" max="3595" width="0" style="114" hidden="1" customWidth="1"/>
    <col min="3596" max="3596" width="22.28515625" style="114" customWidth="1"/>
    <col min="3597" max="3597" width="16.7109375" style="114" customWidth="1"/>
    <col min="3598" max="3598" width="13.7109375" style="114" customWidth="1"/>
    <col min="3599" max="3599" width="19" style="114" customWidth="1"/>
    <col min="3600" max="3600" width="0" style="114" hidden="1" customWidth="1"/>
    <col min="3601" max="3601" width="16.28515625" style="114" customWidth="1"/>
    <col min="3602" max="3607" width="0" style="114" hidden="1" customWidth="1"/>
    <col min="3608" max="3608" width="15.7109375" style="114" customWidth="1"/>
    <col min="3609" max="3609" width="0" style="114" hidden="1" customWidth="1"/>
    <col min="3610" max="3610" width="16.7109375" style="114" customWidth="1"/>
    <col min="3611" max="3611" width="0" style="114" hidden="1" customWidth="1"/>
    <col min="3612" max="3612" width="16" style="114" customWidth="1"/>
    <col min="3613" max="3613" width="18.28515625" style="114" customWidth="1"/>
    <col min="3614" max="3614" width="0" style="114" hidden="1" customWidth="1"/>
    <col min="3615" max="3615" width="15.7109375" style="114" customWidth="1"/>
    <col min="3616" max="3621" width="0" style="114" hidden="1" customWidth="1"/>
    <col min="3622" max="3622" width="16.42578125" style="114" customWidth="1"/>
    <col min="3623" max="3623" width="0" style="114" hidden="1" customWidth="1"/>
    <col min="3624" max="3624" width="15.28515625" style="114" customWidth="1"/>
    <col min="3625" max="3625" width="0" style="114" hidden="1" customWidth="1"/>
    <col min="3626" max="3626" width="16" style="114" customWidth="1"/>
    <col min="3627" max="3627" width="18" style="114" customWidth="1"/>
    <col min="3628" max="3628" width="0" style="114" hidden="1" customWidth="1"/>
    <col min="3629" max="3629" width="15.28515625" style="114" customWidth="1"/>
    <col min="3630" max="3635" width="0" style="114" hidden="1" customWidth="1"/>
    <col min="3636" max="3636" width="16.42578125" style="114" customWidth="1"/>
    <col min="3637" max="3637" width="0" style="114" hidden="1" customWidth="1"/>
    <col min="3638" max="3638" width="16.28515625" style="114" customWidth="1"/>
    <col min="3639" max="3639" width="0" style="114" hidden="1" customWidth="1"/>
    <col min="3640" max="3640" width="13.42578125" style="114" customWidth="1"/>
    <col min="3641" max="3641" width="11.42578125" style="114" customWidth="1"/>
    <col min="3642" max="3642" width="16" style="114" bestFit="1" customWidth="1"/>
    <col min="3643" max="3643" width="16.28515625" style="114" customWidth="1"/>
    <col min="3644" max="3840" width="11.42578125" style="114"/>
    <col min="3841" max="3841" width="2.85546875" style="114" customWidth="1"/>
    <col min="3842" max="3842" width="20.7109375" style="114" customWidth="1"/>
    <col min="3843" max="3846" width="0" style="114" hidden="1" customWidth="1"/>
    <col min="3847" max="3847" width="16.5703125" style="114" customWidth="1"/>
    <col min="3848" max="3849" width="0" style="114" hidden="1" customWidth="1"/>
    <col min="3850" max="3850" width="16.5703125" style="114" customWidth="1"/>
    <col min="3851" max="3851" width="0" style="114" hidden="1" customWidth="1"/>
    <col min="3852" max="3852" width="22.28515625" style="114" customWidth="1"/>
    <col min="3853" max="3853" width="16.7109375" style="114" customWidth="1"/>
    <col min="3854" max="3854" width="13.7109375" style="114" customWidth="1"/>
    <col min="3855" max="3855" width="19" style="114" customWidth="1"/>
    <col min="3856" max="3856" width="0" style="114" hidden="1" customWidth="1"/>
    <col min="3857" max="3857" width="16.28515625" style="114" customWidth="1"/>
    <col min="3858" max="3863" width="0" style="114" hidden="1" customWidth="1"/>
    <col min="3864" max="3864" width="15.7109375" style="114" customWidth="1"/>
    <col min="3865" max="3865" width="0" style="114" hidden="1" customWidth="1"/>
    <col min="3866" max="3866" width="16.7109375" style="114" customWidth="1"/>
    <col min="3867" max="3867" width="0" style="114" hidden="1" customWidth="1"/>
    <col min="3868" max="3868" width="16" style="114" customWidth="1"/>
    <col min="3869" max="3869" width="18.28515625" style="114" customWidth="1"/>
    <col min="3870" max="3870" width="0" style="114" hidden="1" customWidth="1"/>
    <col min="3871" max="3871" width="15.7109375" style="114" customWidth="1"/>
    <col min="3872" max="3877" width="0" style="114" hidden="1" customWidth="1"/>
    <col min="3878" max="3878" width="16.42578125" style="114" customWidth="1"/>
    <col min="3879" max="3879" width="0" style="114" hidden="1" customWidth="1"/>
    <col min="3880" max="3880" width="15.28515625" style="114" customWidth="1"/>
    <col min="3881" max="3881" width="0" style="114" hidden="1" customWidth="1"/>
    <col min="3882" max="3882" width="16" style="114" customWidth="1"/>
    <col min="3883" max="3883" width="18" style="114" customWidth="1"/>
    <col min="3884" max="3884" width="0" style="114" hidden="1" customWidth="1"/>
    <col min="3885" max="3885" width="15.28515625" style="114" customWidth="1"/>
    <col min="3886" max="3891" width="0" style="114" hidden="1" customWidth="1"/>
    <col min="3892" max="3892" width="16.42578125" style="114" customWidth="1"/>
    <col min="3893" max="3893" width="0" style="114" hidden="1" customWidth="1"/>
    <col min="3894" max="3894" width="16.28515625" style="114" customWidth="1"/>
    <col min="3895" max="3895" width="0" style="114" hidden="1" customWidth="1"/>
    <col min="3896" max="3896" width="13.42578125" style="114" customWidth="1"/>
    <col min="3897" max="3897" width="11.42578125" style="114" customWidth="1"/>
    <col min="3898" max="3898" width="16" style="114" bestFit="1" customWidth="1"/>
    <col min="3899" max="3899" width="16.28515625" style="114" customWidth="1"/>
    <col min="3900" max="4096" width="11.42578125" style="114"/>
    <col min="4097" max="4097" width="2.85546875" style="114" customWidth="1"/>
    <col min="4098" max="4098" width="20.7109375" style="114" customWidth="1"/>
    <col min="4099" max="4102" width="0" style="114" hidden="1" customWidth="1"/>
    <col min="4103" max="4103" width="16.5703125" style="114" customWidth="1"/>
    <col min="4104" max="4105" width="0" style="114" hidden="1" customWidth="1"/>
    <col min="4106" max="4106" width="16.5703125" style="114" customWidth="1"/>
    <col min="4107" max="4107" width="0" style="114" hidden="1" customWidth="1"/>
    <col min="4108" max="4108" width="22.28515625" style="114" customWidth="1"/>
    <col min="4109" max="4109" width="16.7109375" style="114" customWidth="1"/>
    <col min="4110" max="4110" width="13.7109375" style="114" customWidth="1"/>
    <col min="4111" max="4111" width="19" style="114" customWidth="1"/>
    <col min="4112" max="4112" width="0" style="114" hidden="1" customWidth="1"/>
    <col min="4113" max="4113" width="16.28515625" style="114" customWidth="1"/>
    <col min="4114" max="4119" width="0" style="114" hidden="1" customWidth="1"/>
    <col min="4120" max="4120" width="15.7109375" style="114" customWidth="1"/>
    <col min="4121" max="4121" width="0" style="114" hidden="1" customWidth="1"/>
    <col min="4122" max="4122" width="16.7109375" style="114" customWidth="1"/>
    <col min="4123" max="4123" width="0" style="114" hidden="1" customWidth="1"/>
    <col min="4124" max="4124" width="16" style="114" customWidth="1"/>
    <col min="4125" max="4125" width="18.28515625" style="114" customWidth="1"/>
    <col min="4126" max="4126" width="0" style="114" hidden="1" customWidth="1"/>
    <col min="4127" max="4127" width="15.7109375" style="114" customWidth="1"/>
    <col min="4128" max="4133" width="0" style="114" hidden="1" customWidth="1"/>
    <col min="4134" max="4134" width="16.42578125" style="114" customWidth="1"/>
    <col min="4135" max="4135" width="0" style="114" hidden="1" customWidth="1"/>
    <col min="4136" max="4136" width="15.28515625" style="114" customWidth="1"/>
    <col min="4137" max="4137" width="0" style="114" hidden="1" customWidth="1"/>
    <col min="4138" max="4138" width="16" style="114" customWidth="1"/>
    <col min="4139" max="4139" width="18" style="114" customWidth="1"/>
    <col min="4140" max="4140" width="0" style="114" hidden="1" customWidth="1"/>
    <col min="4141" max="4141" width="15.28515625" style="114" customWidth="1"/>
    <col min="4142" max="4147" width="0" style="114" hidden="1" customWidth="1"/>
    <col min="4148" max="4148" width="16.42578125" style="114" customWidth="1"/>
    <col min="4149" max="4149" width="0" style="114" hidden="1" customWidth="1"/>
    <col min="4150" max="4150" width="16.28515625" style="114" customWidth="1"/>
    <col min="4151" max="4151" width="0" style="114" hidden="1" customWidth="1"/>
    <col min="4152" max="4152" width="13.42578125" style="114" customWidth="1"/>
    <col min="4153" max="4153" width="11.42578125" style="114" customWidth="1"/>
    <col min="4154" max="4154" width="16" style="114" bestFit="1" customWidth="1"/>
    <col min="4155" max="4155" width="16.28515625" style="114" customWidth="1"/>
    <col min="4156" max="4352" width="11.42578125" style="114"/>
    <col min="4353" max="4353" width="2.85546875" style="114" customWidth="1"/>
    <col min="4354" max="4354" width="20.7109375" style="114" customWidth="1"/>
    <col min="4355" max="4358" width="0" style="114" hidden="1" customWidth="1"/>
    <col min="4359" max="4359" width="16.5703125" style="114" customWidth="1"/>
    <col min="4360" max="4361" width="0" style="114" hidden="1" customWidth="1"/>
    <col min="4362" max="4362" width="16.5703125" style="114" customWidth="1"/>
    <col min="4363" max="4363" width="0" style="114" hidden="1" customWidth="1"/>
    <col min="4364" max="4364" width="22.28515625" style="114" customWidth="1"/>
    <col min="4365" max="4365" width="16.7109375" style="114" customWidth="1"/>
    <col min="4366" max="4366" width="13.7109375" style="114" customWidth="1"/>
    <col min="4367" max="4367" width="19" style="114" customWidth="1"/>
    <col min="4368" max="4368" width="0" style="114" hidden="1" customWidth="1"/>
    <col min="4369" max="4369" width="16.28515625" style="114" customWidth="1"/>
    <col min="4370" max="4375" width="0" style="114" hidden="1" customWidth="1"/>
    <col min="4376" max="4376" width="15.7109375" style="114" customWidth="1"/>
    <col min="4377" max="4377" width="0" style="114" hidden="1" customWidth="1"/>
    <col min="4378" max="4378" width="16.7109375" style="114" customWidth="1"/>
    <col min="4379" max="4379" width="0" style="114" hidden="1" customWidth="1"/>
    <col min="4380" max="4380" width="16" style="114" customWidth="1"/>
    <col min="4381" max="4381" width="18.28515625" style="114" customWidth="1"/>
    <col min="4382" max="4382" width="0" style="114" hidden="1" customWidth="1"/>
    <col min="4383" max="4383" width="15.7109375" style="114" customWidth="1"/>
    <col min="4384" max="4389" width="0" style="114" hidden="1" customWidth="1"/>
    <col min="4390" max="4390" width="16.42578125" style="114" customWidth="1"/>
    <col min="4391" max="4391" width="0" style="114" hidden="1" customWidth="1"/>
    <col min="4392" max="4392" width="15.28515625" style="114" customWidth="1"/>
    <col min="4393" max="4393" width="0" style="114" hidden="1" customWidth="1"/>
    <col min="4394" max="4394" width="16" style="114" customWidth="1"/>
    <col min="4395" max="4395" width="18" style="114" customWidth="1"/>
    <col min="4396" max="4396" width="0" style="114" hidden="1" customWidth="1"/>
    <col min="4397" max="4397" width="15.28515625" style="114" customWidth="1"/>
    <col min="4398" max="4403" width="0" style="114" hidden="1" customWidth="1"/>
    <col min="4404" max="4404" width="16.42578125" style="114" customWidth="1"/>
    <col min="4405" max="4405" width="0" style="114" hidden="1" customWidth="1"/>
    <col min="4406" max="4406" width="16.28515625" style="114" customWidth="1"/>
    <col min="4407" max="4407" width="0" style="114" hidden="1" customWidth="1"/>
    <col min="4408" max="4408" width="13.42578125" style="114" customWidth="1"/>
    <col min="4409" max="4409" width="11.42578125" style="114" customWidth="1"/>
    <col min="4410" max="4410" width="16" style="114" bestFit="1" customWidth="1"/>
    <col min="4411" max="4411" width="16.28515625" style="114" customWidth="1"/>
    <col min="4412" max="4608" width="11.42578125" style="114"/>
    <col min="4609" max="4609" width="2.85546875" style="114" customWidth="1"/>
    <col min="4610" max="4610" width="20.7109375" style="114" customWidth="1"/>
    <col min="4611" max="4614" width="0" style="114" hidden="1" customWidth="1"/>
    <col min="4615" max="4615" width="16.5703125" style="114" customWidth="1"/>
    <col min="4616" max="4617" width="0" style="114" hidden="1" customWidth="1"/>
    <col min="4618" max="4618" width="16.5703125" style="114" customWidth="1"/>
    <col min="4619" max="4619" width="0" style="114" hidden="1" customWidth="1"/>
    <col min="4620" max="4620" width="22.28515625" style="114" customWidth="1"/>
    <col min="4621" max="4621" width="16.7109375" style="114" customWidth="1"/>
    <col min="4622" max="4622" width="13.7109375" style="114" customWidth="1"/>
    <col min="4623" max="4623" width="19" style="114" customWidth="1"/>
    <col min="4624" max="4624" width="0" style="114" hidden="1" customWidth="1"/>
    <col min="4625" max="4625" width="16.28515625" style="114" customWidth="1"/>
    <col min="4626" max="4631" width="0" style="114" hidden="1" customWidth="1"/>
    <col min="4632" max="4632" width="15.7109375" style="114" customWidth="1"/>
    <col min="4633" max="4633" width="0" style="114" hidden="1" customWidth="1"/>
    <col min="4634" max="4634" width="16.7109375" style="114" customWidth="1"/>
    <col min="4635" max="4635" width="0" style="114" hidden="1" customWidth="1"/>
    <col min="4636" max="4636" width="16" style="114" customWidth="1"/>
    <col min="4637" max="4637" width="18.28515625" style="114" customWidth="1"/>
    <col min="4638" max="4638" width="0" style="114" hidden="1" customWidth="1"/>
    <col min="4639" max="4639" width="15.7109375" style="114" customWidth="1"/>
    <col min="4640" max="4645" width="0" style="114" hidden="1" customWidth="1"/>
    <col min="4646" max="4646" width="16.42578125" style="114" customWidth="1"/>
    <col min="4647" max="4647" width="0" style="114" hidden="1" customWidth="1"/>
    <col min="4648" max="4648" width="15.28515625" style="114" customWidth="1"/>
    <col min="4649" max="4649" width="0" style="114" hidden="1" customWidth="1"/>
    <col min="4650" max="4650" width="16" style="114" customWidth="1"/>
    <col min="4651" max="4651" width="18" style="114" customWidth="1"/>
    <col min="4652" max="4652" width="0" style="114" hidden="1" customWidth="1"/>
    <col min="4653" max="4653" width="15.28515625" style="114" customWidth="1"/>
    <col min="4654" max="4659" width="0" style="114" hidden="1" customWidth="1"/>
    <col min="4660" max="4660" width="16.42578125" style="114" customWidth="1"/>
    <col min="4661" max="4661" width="0" style="114" hidden="1" customWidth="1"/>
    <col min="4662" max="4662" width="16.28515625" style="114" customWidth="1"/>
    <col min="4663" max="4663" width="0" style="114" hidden="1" customWidth="1"/>
    <col min="4664" max="4664" width="13.42578125" style="114" customWidth="1"/>
    <col min="4665" max="4665" width="11.42578125" style="114" customWidth="1"/>
    <col min="4666" max="4666" width="16" style="114" bestFit="1" customWidth="1"/>
    <col min="4667" max="4667" width="16.28515625" style="114" customWidth="1"/>
    <col min="4668" max="4864" width="11.42578125" style="114"/>
    <col min="4865" max="4865" width="2.85546875" style="114" customWidth="1"/>
    <col min="4866" max="4866" width="20.7109375" style="114" customWidth="1"/>
    <col min="4867" max="4870" width="0" style="114" hidden="1" customWidth="1"/>
    <col min="4871" max="4871" width="16.5703125" style="114" customWidth="1"/>
    <col min="4872" max="4873" width="0" style="114" hidden="1" customWidth="1"/>
    <col min="4874" max="4874" width="16.5703125" style="114" customWidth="1"/>
    <col min="4875" max="4875" width="0" style="114" hidden="1" customWidth="1"/>
    <col min="4876" max="4876" width="22.28515625" style="114" customWidth="1"/>
    <col min="4877" max="4877" width="16.7109375" style="114" customWidth="1"/>
    <col min="4878" max="4878" width="13.7109375" style="114" customWidth="1"/>
    <col min="4879" max="4879" width="19" style="114" customWidth="1"/>
    <col min="4880" max="4880" width="0" style="114" hidden="1" customWidth="1"/>
    <col min="4881" max="4881" width="16.28515625" style="114" customWidth="1"/>
    <col min="4882" max="4887" width="0" style="114" hidden="1" customWidth="1"/>
    <col min="4888" max="4888" width="15.7109375" style="114" customWidth="1"/>
    <col min="4889" max="4889" width="0" style="114" hidden="1" customWidth="1"/>
    <col min="4890" max="4890" width="16.7109375" style="114" customWidth="1"/>
    <col min="4891" max="4891" width="0" style="114" hidden="1" customWidth="1"/>
    <col min="4892" max="4892" width="16" style="114" customWidth="1"/>
    <col min="4893" max="4893" width="18.28515625" style="114" customWidth="1"/>
    <col min="4894" max="4894" width="0" style="114" hidden="1" customWidth="1"/>
    <col min="4895" max="4895" width="15.7109375" style="114" customWidth="1"/>
    <col min="4896" max="4901" width="0" style="114" hidden="1" customWidth="1"/>
    <col min="4902" max="4902" width="16.42578125" style="114" customWidth="1"/>
    <col min="4903" max="4903" width="0" style="114" hidden="1" customWidth="1"/>
    <col min="4904" max="4904" width="15.28515625" style="114" customWidth="1"/>
    <col min="4905" max="4905" width="0" style="114" hidden="1" customWidth="1"/>
    <col min="4906" max="4906" width="16" style="114" customWidth="1"/>
    <col min="4907" max="4907" width="18" style="114" customWidth="1"/>
    <col min="4908" max="4908" width="0" style="114" hidden="1" customWidth="1"/>
    <col min="4909" max="4909" width="15.28515625" style="114" customWidth="1"/>
    <col min="4910" max="4915" width="0" style="114" hidden="1" customWidth="1"/>
    <col min="4916" max="4916" width="16.42578125" style="114" customWidth="1"/>
    <col min="4917" max="4917" width="0" style="114" hidden="1" customWidth="1"/>
    <col min="4918" max="4918" width="16.28515625" style="114" customWidth="1"/>
    <col min="4919" max="4919" width="0" style="114" hidden="1" customWidth="1"/>
    <col min="4920" max="4920" width="13.42578125" style="114" customWidth="1"/>
    <col min="4921" max="4921" width="11.42578125" style="114" customWidth="1"/>
    <col min="4922" max="4922" width="16" style="114" bestFit="1" customWidth="1"/>
    <col min="4923" max="4923" width="16.28515625" style="114" customWidth="1"/>
    <col min="4924" max="5120" width="11.42578125" style="114"/>
    <col min="5121" max="5121" width="2.85546875" style="114" customWidth="1"/>
    <col min="5122" max="5122" width="20.7109375" style="114" customWidth="1"/>
    <col min="5123" max="5126" width="0" style="114" hidden="1" customWidth="1"/>
    <col min="5127" max="5127" width="16.5703125" style="114" customWidth="1"/>
    <col min="5128" max="5129" width="0" style="114" hidden="1" customWidth="1"/>
    <col min="5130" max="5130" width="16.5703125" style="114" customWidth="1"/>
    <col min="5131" max="5131" width="0" style="114" hidden="1" customWidth="1"/>
    <col min="5132" max="5132" width="22.28515625" style="114" customWidth="1"/>
    <col min="5133" max="5133" width="16.7109375" style="114" customWidth="1"/>
    <col min="5134" max="5134" width="13.7109375" style="114" customWidth="1"/>
    <col min="5135" max="5135" width="19" style="114" customWidth="1"/>
    <col min="5136" max="5136" width="0" style="114" hidden="1" customWidth="1"/>
    <col min="5137" max="5137" width="16.28515625" style="114" customWidth="1"/>
    <col min="5138" max="5143" width="0" style="114" hidden="1" customWidth="1"/>
    <col min="5144" max="5144" width="15.7109375" style="114" customWidth="1"/>
    <col min="5145" max="5145" width="0" style="114" hidden="1" customWidth="1"/>
    <col min="5146" max="5146" width="16.7109375" style="114" customWidth="1"/>
    <col min="5147" max="5147" width="0" style="114" hidden="1" customWidth="1"/>
    <col min="5148" max="5148" width="16" style="114" customWidth="1"/>
    <col min="5149" max="5149" width="18.28515625" style="114" customWidth="1"/>
    <col min="5150" max="5150" width="0" style="114" hidden="1" customWidth="1"/>
    <col min="5151" max="5151" width="15.7109375" style="114" customWidth="1"/>
    <col min="5152" max="5157" width="0" style="114" hidden="1" customWidth="1"/>
    <col min="5158" max="5158" width="16.42578125" style="114" customWidth="1"/>
    <col min="5159" max="5159" width="0" style="114" hidden="1" customWidth="1"/>
    <col min="5160" max="5160" width="15.28515625" style="114" customWidth="1"/>
    <col min="5161" max="5161" width="0" style="114" hidden="1" customWidth="1"/>
    <col min="5162" max="5162" width="16" style="114" customWidth="1"/>
    <col min="5163" max="5163" width="18" style="114" customWidth="1"/>
    <col min="5164" max="5164" width="0" style="114" hidden="1" customWidth="1"/>
    <col min="5165" max="5165" width="15.28515625" style="114" customWidth="1"/>
    <col min="5166" max="5171" width="0" style="114" hidden="1" customWidth="1"/>
    <col min="5172" max="5172" width="16.42578125" style="114" customWidth="1"/>
    <col min="5173" max="5173" width="0" style="114" hidden="1" customWidth="1"/>
    <col min="5174" max="5174" width="16.28515625" style="114" customWidth="1"/>
    <col min="5175" max="5175" width="0" style="114" hidden="1" customWidth="1"/>
    <col min="5176" max="5176" width="13.42578125" style="114" customWidth="1"/>
    <col min="5177" max="5177" width="11.42578125" style="114" customWidth="1"/>
    <col min="5178" max="5178" width="16" style="114" bestFit="1" customWidth="1"/>
    <col min="5179" max="5179" width="16.28515625" style="114" customWidth="1"/>
    <col min="5180" max="5376" width="11.42578125" style="114"/>
    <col min="5377" max="5377" width="2.85546875" style="114" customWidth="1"/>
    <col min="5378" max="5378" width="20.7109375" style="114" customWidth="1"/>
    <col min="5379" max="5382" width="0" style="114" hidden="1" customWidth="1"/>
    <col min="5383" max="5383" width="16.5703125" style="114" customWidth="1"/>
    <col min="5384" max="5385" width="0" style="114" hidden="1" customWidth="1"/>
    <col min="5386" max="5386" width="16.5703125" style="114" customWidth="1"/>
    <col min="5387" max="5387" width="0" style="114" hidden="1" customWidth="1"/>
    <col min="5388" max="5388" width="22.28515625" style="114" customWidth="1"/>
    <col min="5389" max="5389" width="16.7109375" style="114" customWidth="1"/>
    <col min="5390" max="5390" width="13.7109375" style="114" customWidth="1"/>
    <col min="5391" max="5391" width="19" style="114" customWidth="1"/>
    <col min="5392" max="5392" width="0" style="114" hidden="1" customWidth="1"/>
    <col min="5393" max="5393" width="16.28515625" style="114" customWidth="1"/>
    <col min="5394" max="5399" width="0" style="114" hidden="1" customWidth="1"/>
    <col min="5400" max="5400" width="15.7109375" style="114" customWidth="1"/>
    <col min="5401" max="5401" width="0" style="114" hidden="1" customWidth="1"/>
    <col min="5402" max="5402" width="16.7109375" style="114" customWidth="1"/>
    <col min="5403" max="5403" width="0" style="114" hidden="1" customWidth="1"/>
    <col min="5404" max="5404" width="16" style="114" customWidth="1"/>
    <col min="5405" max="5405" width="18.28515625" style="114" customWidth="1"/>
    <col min="5406" max="5406" width="0" style="114" hidden="1" customWidth="1"/>
    <col min="5407" max="5407" width="15.7109375" style="114" customWidth="1"/>
    <col min="5408" max="5413" width="0" style="114" hidden="1" customWidth="1"/>
    <col min="5414" max="5414" width="16.42578125" style="114" customWidth="1"/>
    <col min="5415" max="5415" width="0" style="114" hidden="1" customWidth="1"/>
    <col min="5416" max="5416" width="15.28515625" style="114" customWidth="1"/>
    <col min="5417" max="5417" width="0" style="114" hidden="1" customWidth="1"/>
    <col min="5418" max="5418" width="16" style="114" customWidth="1"/>
    <col min="5419" max="5419" width="18" style="114" customWidth="1"/>
    <col min="5420" max="5420" width="0" style="114" hidden="1" customWidth="1"/>
    <col min="5421" max="5421" width="15.28515625" style="114" customWidth="1"/>
    <col min="5422" max="5427" width="0" style="114" hidden="1" customWidth="1"/>
    <col min="5428" max="5428" width="16.42578125" style="114" customWidth="1"/>
    <col min="5429" max="5429" width="0" style="114" hidden="1" customWidth="1"/>
    <col min="5430" max="5430" width="16.28515625" style="114" customWidth="1"/>
    <col min="5431" max="5431" width="0" style="114" hidden="1" customWidth="1"/>
    <col min="5432" max="5432" width="13.42578125" style="114" customWidth="1"/>
    <col min="5433" max="5433" width="11.42578125" style="114" customWidth="1"/>
    <col min="5434" max="5434" width="16" style="114" bestFit="1" customWidth="1"/>
    <col min="5435" max="5435" width="16.28515625" style="114" customWidth="1"/>
    <col min="5436" max="5632" width="11.42578125" style="114"/>
    <col min="5633" max="5633" width="2.85546875" style="114" customWidth="1"/>
    <col min="5634" max="5634" width="20.7109375" style="114" customWidth="1"/>
    <col min="5635" max="5638" width="0" style="114" hidden="1" customWidth="1"/>
    <col min="5639" max="5639" width="16.5703125" style="114" customWidth="1"/>
    <col min="5640" max="5641" width="0" style="114" hidden="1" customWidth="1"/>
    <col min="5642" max="5642" width="16.5703125" style="114" customWidth="1"/>
    <col min="5643" max="5643" width="0" style="114" hidden="1" customWidth="1"/>
    <col min="5644" max="5644" width="22.28515625" style="114" customWidth="1"/>
    <col min="5645" max="5645" width="16.7109375" style="114" customWidth="1"/>
    <col min="5646" max="5646" width="13.7109375" style="114" customWidth="1"/>
    <col min="5647" max="5647" width="19" style="114" customWidth="1"/>
    <col min="5648" max="5648" width="0" style="114" hidden="1" customWidth="1"/>
    <col min="5649" max="5649" width="16.28515625" style="114" customWidth="1"/>
    <col min="5650" max="5655" width="0" style="114" hidden="1" customWidth="1"/>
    <col min="5656" max="5656" width="15.7109375" style="114" customWidth="1"/>
    <col min="5657" max="5657" width="0" style="114" hidden="1" customWidth="1"/>
    <col min="5658" max="5658" width="16.7109375" style="114" customWidth="1"/>
    <col min="5659" max="5659" width="0" style="114" hidden="1" customWidth="1"/>
    <col min="5660" max="5660" width="16" style="114" customWidth="1"/>
    <col min="5661" max="5661" width="18.28515625" style="114" customWidth="1"/>
    <col min="5662" max="5662" width="0" style="114" hidden="1" customWidth="1"/>
    <col min="5663" max="5663" width="15.7109375" style="114" customWidth="1"/>
    <col min="5664" max="5669" width="0" style="114" hidden="1" customWidth="1"/>
    <col min="5670" max="5670" width="16.42578125" style="114" customWidth="1"/>
    <col min="5671" max="5671" width="0" style="114" hidden="1" customWidth="1"/>
    <col min="5672" max="5672" width="15.28515625" style="114" customWidth="1"/>
    <col min="5673" max="5673" width="0" style="114" hidden="1" customWidth="1"/>
    <col min="5674" max="5674" width="16" style="114" customWidth="1"/>
    <col min="5675" max="5675" width="18" style="114" customWidth="1"/>
    <col min="5676" max="5676" width="0" style="114" hidden="1" customWidth="1"/>
    <col min="5677" max="5677" width="15.28515625" style="114" customWidth="1"/>
    <col min="5678" max="5683" width="0" style="114" hidden="1" customWidth="1"/>
    <col min="5684" max="5684" width="16.42578125" style="114" customWidth="1"/>
    <col min="5685" max="5685" width="0" style="114" hidden="1" customWidth="1"/>
    <col min="5686" max="5686" width="16.28515625" style="114" customWidth="1"/>
    <col min="5687" max="5687" width="0" style="114" hidden="1" customWidth="1"/>
    <col min="5688" max="5688" width="13.42578125" style="114" customWidth="1"/>
    <col min="5689" max="5689" width="11.42578125" style="114" customWidth="1"/>
    <col min="5690" max="5690" width="16" style="114" bestFit="1" customWidth="1"/>
    <col min="5691" max="5691" width="16.28515625" style="114" customWidth="1"/>
    <col min="5692" max="5888" width="11.42578125" style="114"/>
    <col min="5889" max="5889" width="2.85546875" style="114" customWidth="1"/>
    <col min="5890" max="5890" width="20.7109375" style="114" customWidth="1"/>
    <col min="5891" max="5894" width="0" style="114" hidden="1" customWidth="1"/>
    <col min="5895" max="5895" width="16.5703125" style="114" customWidth="1"/>
    <col min="5896" max="5897" width="0" style="114" hidden="1" customWidth="1"/>
    <col min="5898" max="5898" width="16.5703125" style="114" customWidth="1"/>
    <col min="5899" max="5899" width="0" style="114" hidden="1" customWidth="1"/>
    <col min="5900" max="5900" width="22.28515625" style="114" customWidth="1"/>
    <col min="5901" max="5901" width="16.7109375" style="114" customWidth="1"/>
    <col min="5902" max="5902" width="13.7109375" style="114" customWidth="1"/>
    <col min="5903" max="5903" width="19" style="114" customWidth="1"/>
    <col min="5904" max="5904" width="0" style="114" hidden="1" customWidth="1"/>
    <col min="5905" max="5905" width="16.28515625" style="114" customWidth="1"/>
    <col min="5906" max="5911" width="0" style="114" hidden="1" customWidth="1"/>
    <col min="5912" max="5912" width="15.7109375" style="114" customWidth="1"/>
    <col min="5913" max="5913" width="0" style="114" hidden="1" customWidth="1"/>
    <col min="5914" max="5914" width="16.7109375" style="114" customWidth="1"/>
    <col min="5915" max="5915" width="0" style="114" hidden="1" customWidth="1"/>
    <col min="5916" max="5916" width="16" style="114" customWidth="1"/>
    <col min="5917" max="5917" width="18.28515625" style="114" customWidth="1"/>
    <col min="5918" max="5918" width="0" style="114" hidden="1" customWidth="1"/>
    <col min="5919" max="5919" width="15.7109375" style="114" customWidth="1"/>
    <col min="5920" max="5925" width="0" style="114" hidden="1" customWidth="1"/>
    <col min="5926" max="5926" width="16.42578125" style="114" customWidth="1"/>
    <col min="5927" max="5927" width="0" style="114" hidden="1" customWidth="1"/>
    <col min="5928" max="5928" width="15.28515625" style="114" customWidth="1"/>
    <col min="5929" max="5929" width="0" style="114" hidden="1" customWidth="1"/>
    <col min="5930" max="5930" width="16" style="114" customWidth="1"/>
    <col min="5931" max="5931" width="18" style="114" customWidth="1"/>
    <col min="5932" max="5932" width="0" style="114" hidden="1" customWidth="1"/>
    <col min="5933" max="5933" width="15.28515625" style="114" customWidth="1"/>
    <col min="5934" max="5939" width="0" style="114" hidden="1" customWidth="1"/>
    <col min="5940" max="5940" width="16.42578125" style="114" customWidth="1"/>
    <col min="5941" max="5941" width="0" style="114" hidden="1" customWidth="1"/>
    <col min="5942" max="5942" width="16.28515625" style="114" customWidth="1"/>
    <col min="5943" max="5943" width="0" style="114" hidden="1" customWidth="1"/>
    <col min="5944" max="5944" width="13.42578125" style="114" customWidth="1"/>
    <col min="5945" max="5945" width="11.42578125" style="114" customWidth="1"/>
    <col min="5946" max="5946" width="16" style="114" bestFit="1" customWidth="1"/>
    <col min="5947" max="5947" width="16.28515625" style="114" customWidth="1"/>
    <col min="5948" max="6144" width="11.42578125" style="114"/>
    <col min="6145" max="6145" width="2.85546875" style="114" customWidth="1"/>
    <col min="6146" max="6146" width="20.7109375" style="114" customWidth="1"/>
    <col min="6147" max="6150" width="0" style="114" hidden="1" customWidth="1"/>
    <col min="6151" max="6151" width="16.5703125" style="114" customWidth="1"/>
    <col min="6152" max="6153" width="0" style="114" hidden="1" customWidth="1"/>
    <col min="6154" max="6154" width="16.5703125" style="114" customWidth="1"/>
    <col min="6155" max="6155" width="0" style="114" hidden="1" customWidth="1"/>
    <col min="6156" max="6156" width="22.28515625" style="114" customWidth="1"/>
    <col min="6157" max="6157" width="16.7109375" style="114" customWidth="1"/>
    <col min="6158" max="6158" width="13.7109375" style="114" customWidth="1"/>
    <col min="6159" max="6159" width="19" style="114" customWidth="1"/>
    <col min="6160" max="6160" width="0" style="114" hidden="1" customWidth="1"/>
    <col min="6161" max="6161" width="16.28515625" style="114" customWidth="1"/>
    <col min="6162" max="6167" width="0" style="114" hidden="1" customWidth="1"/>
    <col min="6168" max="6168" width="15.7109375" style="114" customWidth="1"/>
    <col min="6169" max="6169" width="0" style="114" hidden="1" customWidth="1"/>
    <col min="6170" max="6170" width="16.7109375" style="114" customWidth="1"/>
    <col min="6171" max="6171" width="0" style="114" hidden="1" customWidth="1"/>
    <col min="6172" max="6172" width="16" style="114" customWidth="1"/>
    <col min="6173" max="6173" width="18.28515625" style="114" customWidth="1"/>
    <col min="6174" max="6174" width="0" style="114" hidden="1" customWidth="1"/>
    <col min="6175" max="6175" width="15.7109375" style="114" customWidth="1"/>
    <col min="6176" max="6181" width="0" style="114" hidden="1" customWidth="1"/>
    <col min="6182" max="6182" width="16.42578125" style="114" customWidth="1"/>
    <col min="6183" max="6183" width="0" style="114" hidden="1" customWidth="1"/>
    <col min="6184" max="6184" width="15.28515625" style="114" customWidth="1"/>
    <col min="6185" max="6185" width="0" style="114" hidden="1" customWidth="1"/>
    <col min="6186" max="6186" width="16" style="114" customWidth="1"/>
    <col min="6187" max="6187" width="18" style="114" customWidth="1"/>
    <col min="6188" max="6188" width="0" style="114" hidden="1" customWidth="1"/>
    <col min="6189" max="6189" width="15.28515625" style="114" customWidth="1"/>
    <col min="6190" max="6195" width="0" style="114" hidden="1" customWidth="1"/>
    <col min="6196" max="6196" width="16.42578125" style="114" customWidth="1"/>
    <col min="6197" max="6197" width="0" style="114" hidden="1" customWidth="1"/>
    <col min="6198" max="6198" width="16.28515625" style="114" customWidth="1"/>
    <col min="6199" max="6199" width="0" style="114" hidden="1" customWidth="1"/>
    <col min="6200" max="6200" width="13.42578125" style="114" customWidth="1"/>
    <col min="6201" max="6201" width="11.42578125" style="114" customWidth="1"/>
    <col min="6202" max="6202" width="16" style="114" bestFit="1" customWidth="1"/>
    <col min="6203" max="6203" width="16.28515625" style="114" customWidth="1"/>
    <col min="6204" max="6400" width="11.42578125" style="114"/>
    <col min="6401" max="6401" width="2.85546875" style="114" customWidth="1"/>
    <col min="6402" max="6402" width="20.7109375" style="114" customWidth="1"/>
    <col min="6403" max="6406" width="0" style="114" hidden="1" customWidth="1"/>
    <col min="6407" max="6407" width="16.5703125" style="114" customWidth="1"/>
    <col min="6408" max="6409" width="0" style="114" hidden="1" customWidth="1"/>
    <col min="6410" max="6410" width="16.5703125" style="114" customWidth="1"/>
    <col min="6411" max="6411" width="0" style="114" hidden="1" customWidth="1"/>
    <col min="6412" max="6412" width="22.28515625" style="114" customWidth="1"/>
    <col min="6413" max="6413" width="16.7109375" style="114" customWidth="1"/>
    <col min="6414" max="6414" width="13.7109375" style="114" customWidth="1"/>
    <col min="6415" max="6415" width="19" style="114" customWidth="1"/>
    <col min="6416" max="6416" width="0" style="114" hidden="1" customWidth="1"/>
    <col min="6417" max="6417" width="16.28515625" style="114" customWidth="1"/>
    <col min="6418" max="6423" width="0" style="114" hidden="1" customWidth="1"/>
    <col min="6424" max="6424" width="15.7109375" style="114" customWidth="1"/>
    <col min="6425" max="6425" width="0" style="114" hidden="1" customWidth="1"/>
    <col min="6426" max="6426" width="16.7109375" style="114" customWidth="1"/>
    <col min="6427" max="6427" width="0" style="114" hidden="1" customWidth="1"/>
    <col min="6428" max="6428" width="16" style="114" customWidth="1"/>
    <col min="6429" max="6429" width="18.28515625" style="114" customWidth="1"/>
    <col min="6430" max="6430" width="0" style="114" hidden="1" customWidth="1"/>
    <col min="6431" max="6431" width="15.7109375" style="114" customWidth="1"/>
    <col min="6432" max="6437" width="0" style="114" hidden="1" customWidth="1"/>
    <col min="6438" max="6438" width="16.42578125" style="114" customWidth="1"/>
    <col min="6439" max="6439" width="0" style="114" hidden="1" customWidth="1"/>
    <col min="6440" max="6440" width="15.28515625" style="114" customWidth="1"/>
    <col min="6441" max="6441" width="0" style="114" hidden="1" customWidth="1"/>
    <col min="6442" max="6442" width="16" style="114" customWidth="1"/>
    <col min="6443" max="6443" width="18" style="114" customWidth="1"/>
    <col min="6444" max="6444" width="0" style="114" hidden="1" customWidth="1"/>
    <col min="6445" max="6445" width="15.28515625" style="114" customWidth="1"/>
    <col min="6446" max="6451" width="0" style="114" hidden="1" customWidth="1"/>
    <col min="6452" max="6452" width="16.42578125" style="114" customWidth="1"/>
    <col min="6453" max="6453" width="0" style="114" hidden="1" customWidth="1"/>
    <col min="6454" max="6454" width="16.28515625" style="114" customWidth="1"/>
    <col min="6455" max="6455" width="0" style="114" hidden="1" customWidth="1"/>
    <col min="6456" max="6456" width="13.42578125" style="114" customWidth="1"/>
    <col min="6457" max="6457" width="11.42578125" style="114" customWidth="1"/>
    <col min="6458" max="6458" width="16" style="114" bestFit="1" customWidth="1"/>
    <col min="6459" max="6459" width="16.28515625" style="114" customWidth="1"/>
    <col min="6460" max="6656" width="11.42578125" style="114"/>
    <col min="6657" max="6657" width="2.85546875" style="114" customWidth="1"/>
    <col min="6658" max="6658" width="20.7109375" style="114" customWidth="1"/>
    <col min="6659" max="6662" width="0" style="114" hidden="1" customWidth="1"/>
    <col min="6663" max="6663" width="16.5703125" style="114" customWidth="1"/>
    <col min="6664" max="6665" width="0" style="114" hidden="1" customWidth="1"/>
    <col min="6666" max="6666" width="16.5703125" style="114" customWidth="1"/>
    <col min="6667" max="6667" width="0" style="114" hidden="1" customWidth="1"/>
    <col min="6668" max="6668" width="22.28515625" style="114" customWidth="1"/>
    <col min="6669" max="6669" width="16.7109375" style="114" customWidth="1"/>
    <col min="6670" max="6670" width="13.7109375" style="114" customWidth="1"/>
    <col min="6671" max="6671" width="19" style="114" customWidth="1"/>
    <col min="6672" max="6672" width="0" style="114" hidden="1" customWidth="1"/>
    <col min="6673" max="6673" width="16.28515625" style="114" customWidth="1"/>
    <col min="6674" max="6679" width="0" style="114" hidden="1" customWidth="1"/>
    <col min="6680" max="6680" width="15.7109375" style="114" customWidth="1"/>
    <col min="6681" max="6681" width="0" style="114" hidden="1" customWidth="1"/>
    <col min="6682" max="6682" width="16.7109375" style="114" customWidth="1"/>
    <col min="6683" max="6683" width="0" style="114" hidden="1" customWidth="1"/>
    <col min="6684" max="6684" width="16" style="114" customWidth="1"/>
    <col min="6685" max="6685" width="18.28515625" style="114" customWidth="1"/>
    <col min="6686" max="6686" width="0" style="114" hidden="1" customWidth="1"/>
    <col min="6687" max="6687" width="15.7109375" style="114" customWidth="1"/>
    <col min="6688" max="6693" width="0" style="114" hidden="1" customWidth="1"/>
    <col min="6694" max="6694" width="16.42578125" style="114" customWidth="1"/>
    <col min="6695" max="6695" width="0" style="114" hidden="1" customWidth="1"/>
    <col min="6696" max="6696" width="15.28515625" style="114" customWidth="1"/>
    <col min="6697" max="6697" width="0" style="114" hidden="1" customWidth="1"/>
    <col min="6698" max="6698" width="16" style="114" customWidth="1"/>
    <col min="6699" max="6699" width="18" style="114" customWidth="1"/>
    <col min="6700" max="6700" width="0" style="114" hidden="1" customWidth="1"/>
    <col min="6701" max="6701" width="15.28515625" style="114" customWidth="1"/>
    <col min="6702" max="6707" width="0" style="114" hidden="1" customWidth="1"/>
    <col min="6708" max="6708" width="16.42578125" style="114" customWidth="1"/>
    <col min="6709" max="6709" width="0" style="114" hidden="1" customWidth="1"/>
    <col min="6710" max="6710" width="16.28515625" style="114" customWidth="1"/>
    <col min="6711" max="6711" width="0" style="114" hidden="1" customWidth="1"/>
    <col min="6712" max="6712" width="13.42578125" style="114" customWidth="1"/>
    <col min="6713" max="6713" width="11.42578125" style="114" customWidth="1"/>
    <col min="6714" max="6714" width="16" style="114" bestFit="1" customWidth="1"/>
    <col min="6715" max="6715" width="16.28515625" style="114" customWidth="1"/>
    <col min="6716" max="6912" width="11.42578125" style="114"/>
    <col min="6913" max="6913" width="2.85546875" style="114" customWidth="1"/>
    <col min="6914" max="6914" width="20.7109375" style="114" customWidth="1"/>
    <col min="6915" max="6918" width="0" style="114" hidden="1" customWidth="1"/>
    <col min="6919" max="6919" width="16.5703125" style="114" customWidth="1"/>
    <col min="6920" max="6921" width="0" style="114" hidden="1" customWidth="1"/>
    <col min="6922" max="6922" width="16.5703125" style="114" customWidth="1"/>
    <col min="6923" max="6923" width="0" style="114" hidden="1" customWidth="1"/>
    <col min="6924" max="6924" width="22.28515625" style="114" customWidth="1"/>
    <col min="6925" max="6925" width="16.7109375" style="114" customWidth="1"/>
    <col min="6926" max="6926" width="13.7109375" style="114" customWidth="1"/>
    <col min="6927" max="6927" width="19" style="114" customWidth="1"/>
    <col min="6928" max="6928" width="0" style="114" hidden="1" customWidth="1"/>
    <col min="6929" max="6929" width="16.28515625" style="114" customWidth="1"/>
    <col min="6930" max="6935" width="0" style="114" hidden="1" customWidth="1"/>
    <col min="6936" max="6936" width="15.7109375" style="114" customWidth="1"/>
    <col min="6937" max="6937" width="0" style="114" hidden="1" customWidth="1"/>
    <col min="6938" max="6938" width="16.7109375" style="114" customWidth="1"/>
    <col min="6939" max="6939" width="0" style="114" hidden="1" customWidth="1"/>
    <col min="6940" max="6940" width="16" style="114" customWidth="1"/>
    <col min="6941" max="6941" width="18.28515625" style="114" customWidth="1"/>
    <col min="6942" max="6942" width="0" style="114" hidden="1" customWidth="1"/>
    <col min="6943" max="6943" width="15.7109375" style="114" customWidth="1"/>
    <col min="6944" max="6949" width="0" style="114" hidden="1" customWidth="1"/>
    <col min="6950" max="6950" width="16.42578125" style="114" customWidth="1"/>
    <col min="6951" max="6951" width="0" style="114" hidden="1" customWidth="1"/>
    <col min="6952" max="6952" width="15.28515625" style="114" customWidth="1"/>
    <col min="6953" max="6953" width="0" style="114" hidden="1" customWidth="1"/>
    <col min="6954" max="6954" width="16" style="114" customWidth="1"/>
    <col min="6955" max="6955" width="18" style="114" customWidth="1"/>
    <col min="6956" max="6956" width="0" style="114" hidden="1" customWidth="1"/>
    <col min="6957" max="6957" width="15.28515625" style="114" customWidth="1"/>
    <col min="6958" max="6963" width="0" style="114" hidden="1" customWidth="1"/>
    <col min="6964" max="6964" width="16.42578125" style="114" customWidth="1"/>
    <col min="6965" max="6965" width="0" style="114" hidden="1" customWidth="1"/>
    <col min="6966" max="6966" width="16.28515625" style="114" customWidth="1"/>
    <col min="6967" max="6967" width="0" style="114" hidden="1" customWidth="1"/>
    <col min="6968" max="6968" width="13.42578125" style="114" customWidth="1"/>
    <col min="6969" max="6969" width="11.42578125" style="114" customWidth="1"/>
    <col min="6970" max="6970" width="16" style="114" bestFit="1" customWidth="1"/>
    <col min="6971" max="6971" width="16.28515625" style="114" customWidth="1"/>
    <col min="6972" max="7168" width="11.42578125" style="114"/>
    <col min="7169" max="7169" width="2.85546875" style="114" customWidth="1"/>
    <col min="7170" max="7170" width="20.7109375" style="114" customWidth="1"/>
    <col min="7171" max="7174" width="0" style="114" hidden="1" customWidth="1"/>
    <col min="7175" max="7175" width="16.5703125" style="114" customWidth="1"/>
    <col min="7176" max="7177" width="0" style="114" hidden="1" customWidth="1"/>
    <col min="7178" max="7178" width="16.5703125" style="114" customWidth="1"/>
    <col min="7179" max="7179" width="0" style="114" hidden="1" customWidth="1"/>
    <col min="7180" max="7180" width="22.28515625" style="114" customWidth="1"/>
    <col min="7181" max="7181" width="16.7109375" style="114" customWidth="1"/>
    <col min="7182" max="7182" width="13.7109375" style="114" customWidth="1"/>
    <col min="7183" max="7183" width="19" style="114" customWidth="1"/>
    <col min="7184" max="7184" width="0" style="114" hidden="1" customWidth="1"/>
    <col min="7185" max="7185" width="16.28515625" style="114" customWidth="1"/>
    <col min="7186" max="7191" width="0" style="114" hidden="1" customWidth="1"/>
    <col min="7192" max="7192" width="15.7109375" style="114" customWidth="1"/>
    <col min="7193" max="7193" width="0" style="114" hidden="1" customWidth="1"/>
    <col min="7194" max="7194" width="16.7109375" style="114" customWidth="1"/>
    <col min="7195" max="7195" width="0" style="114" hidden="1" customWidth="1"/>
    <col min="7196" max="7196" width="16" style="114" customWidth="1"/>
    <col min="7197" max="7197" width="18.28515625" style="114" customWidth="1"/>
    <col min="7198" max="7198" width="0" style="114" hidden="1" customWidth="1"/>
    <col min="7199" max="7199" width="15.7109375" style="114" customWidth="1"/>
    <col min="7200" max="7205" width="0" style="114" hidden="1" customWidth="1"/>
    <col min="7206" max="7206" width="16.42578125" style="114" customWidth="1"/>
    <col min="7207" max="7207" width="0" style="114" hidden="1" customWidth="1"/>
    <col min="7208" max="7208" width="15.28515625" style="114" customWidth="1"/>
    <col min="7209" max="7209" width="0" style="114" hidden="1" customWidth="1"/>
    <col min="7210" max="7210" width="16" style="114" customWidth="1"/>
    <col min="7211" max="7211" width="18" style="114" customWidth="1"/>
    <col min="7212" max="7212" width="0" style="114" hidden="1" customWidth="1"/>
    <col min="7213" max="7213" width="15.28515625" style="114" customWidth="1"/>
    <col min="7214" max="7219" width="0" style="114" hidden="1" customWidth="1"/>
    <col min="7220" max="7220" width="16.42578125" style="114" customWidth="1"/>
    <col min="7221" max="7221" width="0" style="114" hidden="1" customWidth="1"/>
    <col min="7222" max="7222" width="16.28515625" style="114" customWidth="1"/>
    <col min="7223" max="7223" width="0" style="114" hidden="1" customWidth="1"/>
    <col min="7224" max="7224" width="13.42578125" style="114" customWidth="1"/>
    <col min="7225" max="7225" width="11.42578125" style="114" customWidth="1"/>
    <col min="7226" max="7226" width="16" style="114" bestFit="1" customWidth="1"/>
    <col min="7227" max="7227" width="16.28515625" style="114" customWidth="1"/>
    <col min="7228" max="7424" width="11.42578125" style="114"/>
    <col min="7425" max="7425" width="2.85546875" style="114" customWidth="1"/>
    <col min="7426" max="7426" width="20.7109375" style="114" customWidth="1"/>
    <col min="7427" max="7430" width="0" style="114" hidden="1" customWidth="1"/>
    <col min="7431" max="7431" width="16.5703125" style="114" customWidth="1"/>
    <col min="7432" max="7433" width="0" style="114" hidden="1" customWidth="1"/>
    <col min="7434" max="7434" width="16.5703125" style="114" customWidth="1"/>
    <col min="7435" max="7435" width="0" style="114" hidden="1" customWidth="1"/>
    <col min="7436" max="7436" width="22.28515625" style="114" customWidth="1"/>
    <col min="7437" max="7437" width="16.7109375" style="114" customWidth="1"/>
    <col min="7438" max="7438" width="13.7109375" style="114" customWidth="1"/>
    <col min="7439" max="7439" width="19" style="114" customWidth="1"/>
    <col min="7440" max="7440" width="0" style="114" hidden="1" customWidth="1"/>
    <col min="7441" max="7441" width="16.28515625" style="114" customWidth="1"/>
    <col min="7442" max="7447" width="0" style="114" hidden="1" customWidth="1"/>
    <col min="7448" max="7448" width="15.7109375" style="114" customWidth="1"/>
    <col min="7449" max="7449" width="0" style="114" hidden="1" customWidth="1"/>
    <col min="7450" max="7450" width="16.7109375" style="114" customWidth="1"/>
    <col min="7451" max="7451" width="0" style="114" hidden="1" customWidth="1"/>
    <col min="7452" max="7452" width="16" style="114" customWidth="1"/>
    <col min="7453" max="7453" width="18.28515625" style="114" customWidth="1"/>
    <col min="7454" max="7454" width="0" style="114" hidden="1" customWidth="1"/>
    <col min="7455" max="7455" width="15.7109375" style="114" customWidth="1"/>
    <col min="7456" max="7461" width="0" style="114" hidden="1" customWidth="1"/>
    <col min="7462" max="7462" width="16.42578125" style="114" customWidth="1"/>
    <col min="7463" max="7463" width="0" style="114" hidden="1" customWidth="1"/>
    <col min="7464" max="7464" width="15.28515625" style="114" customWidth="1"/>
    <col min="7465" max="7465" width="0" style="114" hidden="1" customWidth="1"/>
    <col min="7466" max="7466" width="16" style="114" customWidth="1"/>
    <col min="7467" max="7467" width="18" style="114" customWidth="1"/>
    <col min="7468" max="7468" width="0" style="114" hidden="1" customWidth="1"/>
    <col min="7469" max="7469" width="15.28515625" style="114" customWidth="1"/>
    <col min="7470" max="7475" width="0" style="114" hidden="1" customWidth="1"/>
    <col min="7476" max="7476" width="16.42578125" style="114" customWidth="1"/>
    <col min="7477" max="7477" width="0" style="114" hidden="1" customWidth="1"/>
    <col min="7478" max="7478" width="16.28515625" style="114" customWidth="1"/>
    <col min="7479" max="7479" width="0" style="114" hidden="1" customWidth="1"/>
    <col min="7480" max="7480" width="13.42578125" style="114" customWidth="1"/>
    <col min="7481" max="7481" width="11.42578125" style="114" customWidth="1"/>
    <col min="7482" max="7482" width="16" style="114" bestFit="1" customWidth="1"/>
    <col min="7483" max="7483" width="16.28515625" style="114" customWidth="1"/>
    <col min="7484" max="7680" width="11.42578125" style="114"/>
    <col min="7681" max="7681" width="2.85546875" style="114" customWidth="1"/>
    <col min="7682" max="7682" width="20.7109375" style="114" customWidth="1"/>
    <col min="7683" max="7686" width="0" style="114" hidden="1" customWidth="1"/>
    <col min="7687" max="7687" width="16.5703125" style="114" customWidth="1"/>
    <col min="7688" max="7689" width="0" style="114" hidden="1" customWidth="1"/>
    <col min="7690" max="7690" width="16.5703125" style="114" customWidth="1"/>
    <col min="7691" max="7691" width="0" style="114" hidden="1" customWidth="1"/>
    <col min="7692" max="7692" width="22.28515625" style="114" customWidth="1"/>
    <col min="7693" max="7693" width="16.7109375" style="114" customWidth="1"/>
    <col min="7694" max="7694" width="13.7109375" style="114" customWidth="1"/>
    <col min="7695" max="7695" width="19" style="114" customWidth="1"/>
    <col min="7696" max="7696" width="0" style="114" hidden="1" customWidth="1"/>
    <col min="7697" max="7697" width="16.28515625" style="114" customWidth="1"/>
    <col min="7698" max="7703" width="0" style="114" hidden="1" customWidth="1"/>
    <col min="7704" max="7704" width="15.7109375" style="114" customWidth="1"/>
    <col min="7705" max="7705" width="0" style="114" hidden="1" customWidth="1"/>
    <col min="7706" max="7706" width="16.7109375" style="114" customWidth="1"/>
    <col min="7707" max="7707" width="0" style="114" hidden="1" customWidth="1"/>
    <col min="7708" max="7708" width="16" style="114" customWidth="1"/>
    <col min="7709" max="7709" width="18.28515625" style="114" customWidth="1"/>
    <col min="7710" max="7710" width="0" style="114" hidden="1" customWidth="1"/>
    <col min="7711" max="7711" width="15.7109375" style="114" customWidth="1"/>
    <col min="7712" max="7717" width="0" style="114" hidden="1" customWidth="1"/>
    <col min="7718" max="7718" width="16.42578125" style="114" customWidth="1"/>
    <col min="7719" max="7719" width="0" style="114" hidden="1" customWidth="1"/>
    <col min="7720" max="7720" width="15.28515625" style="114" customWidth="1"/>
    <col min="7721" max="7721" width="0" style="114" hidden="1" customWidth="1"/>
    <col min="7722" max="7722" width="16" style="114" customWidth="1"/>
    <col min="7723" max="7723" width="18" style="114" customWidth="1"/>
    <col min="7724" max="7724" width="0" style="114" hidden="1" customWidth="1"/>
    <col min="7725" max="7725" width="15.28515625" style="114" customWidth="1"/>
    <col min="7726" max="7731" width="0" style="114" hidden="1" customWidth="1"/>
    <col min="7732" max="7732" width="16.42578125" style="114" customWidth="1"/>
    <col min="7733" max="7733" width="0" style="114" hidden="1" customWidth="1"/>
    <col min="7734" max="7734" width="16.28515625" style="114" customWidth="1"/>
    <col min="7735" max="7735" width="0" style="114" hidden="1" customWidth="1"/>
    <col min="7736" max="7736" width="13.42578125" style="114" customWidth="1"/>
    <col min="7737" max="7737" width="11.42578125" style="114" customWidth="1"/>
    <col min="7738" max="7738" width="16" style="114" bestFit="1" customWidth="1"/>
    <col min="7739" max="7739" width="16.28515625" style="114" customWidth="1"/>
    <col min="7740" max="7936" width="11.42578125" style="114"/>
    <col min="7937" max="7937" width="2.85546875" style="114" customWidth="1"/>
    <col min="7938" max="7938" width="20.7109375" style="114" customWidth="1"/>
    <col min="7939" max="7942" width="0" style="114" hidden="1" customWidth="1"/>
    <col min="7943" max="7943" width="16.5703125" style="114" customWidth="1"/>
    <col min="7944" max="7945" width="0" style="114" hidden="1" customWidth="1"/>
    <col min="7946" max="7946" width="16.5703125" style="114" customWidth="1"/>
    <col min="7947" max="7947" width="0" style="114" hidden="1" customWidth="1"/>
    <col min="7948" max="7948" width="22.28515625" style="114" customWidth="1"/>
    <col min="7949" max="7949" width="16.7109375" style="114" customWidth="1"/>
    <col min="7950" max="7950" width="13.7109375" style="114" customWidth="1"/>
    <col min="7951" max="7951" width="19" style="114" customWidth="1"/>
    <col min="7952" max="7952" width="0" style="114" hidden="1" customWidth="1"/>
    <col min="7953" max="7953" width="16.28515625" style="114" customWidth="1"/>
    <col min="7954" max="7959" width="0" style="114" hidden="1" customWidth="1"/>
    <col min="7960" max="7960" width="15.7109375" style="114" customWidth="1"/>
    <col min="7961" max="7961" width="0" style="114" hidden="1" customWidth="1"/>
    <col min="7962" max="7962" width="16.7109375" style="114" customWidth="1"/>
    <col min="7963" max="7963" width="0" style="114" hidden="1" customWidth="1"/>
    <col min="7964" max="7964" width="16" style="114" customWidth="1"/>
    <col min="7965" max="7965" width="18.28515625" style="114" customWidth="1"/>
    <col min="7966" max="7966" width="0" style="114" hidden="1" customWidth="1"/>
    <col min="7967" max="7967" width="15.7109375" style="114" customWidth="1"/>
    <col min="7968" max="7973" width="0" style="114" hidden="1" customWidth="1"/>
    <col min="7974" max="7974" width="16.42578125" style="114" customWidth="1"/>
    <col min="7975" max="7975" width="0" style="114" hidden="1" customWidth="1"/>
    <col min="7976" max="7976" width="15.28515625" style="114" customWidth="1"/>
    <col min="7977" max="7977" width="0" style="114" hidden="1" customWidth="1"/>
    <col min="7978" max="7978" width="16" style="114" customWidth="1"/>
    <col min="7979" max="7979" width="18" style="114" customWidth="1"/>
    <col min="7980" max="7980" width="0" style="114" hidden="1" customWidth="1"/>
    <col min="7981" max="7981" width="15.28515625" style="114" customWidth="1"/>
    <col min="7982" max="7987" width="0" style="114" hidden="1" customWidth="1"/>
    <col min="7988" max="7988" width="16.42578125" style="114" customWidth="1"/>
    <col min="7989" max="7989" width="0" style="114" hidden="1" customWidth="1"/>
    <col min="7990" max="7990" width="16.28515625" style="114" customWidth="1"/>
    <col min="7991" max="7991" width="0" style="114" hidden="1" customWidth="1"/>
    <col min="7992" max="7992" width="13.42578125" style="114" customWidth="1"/>
    <col min="7993" max="7993" width="11.42578125" style="114" customWidth="1"/>
    <col min="7994" max="7994" width="16" style="114" bestFit="1" customWidth="1"/>
    <col min="7995" max="7995" width="16.28515625" style="114" customWidth="1"/>
    <col min="7996" max="8192" width="11.42578125" style="114"/>
    <col min="8193" max="8193" width="2.85546875" style="114" customWidth="1"/>
    <col min="8194" max="8194" width="20.7109375" style="114" customWidth="1"/>
    <col min="8195" max="8198" width="0" style="114" hidden="1" customWidth="1"/>
    <col min="8199" max="8199" width="16.5703125" style="114" customWidth="1"/>
    <col min="8200" max="8201" width="0" style="114" hidden="1" customWidth="1"/>
    <col min="8202" max="8202" width="16.5703125" style="114" customWidth="1"/>
    <col min="8203" max="8203" width="0" style="114" hidden="1" customWidth="1"/>
    <col min="8204" max="8204" width="22.28515625" style="114" customWidth="1"/>
    <col min="8205" max="8205" width="16.7109375" style="114" customWidth="1"/>
    <col min="8206" max="8206" width="13.7109375" style="114" customWidth="1"/>
    <col min="8207" max="8207" width="19" style="114" customWidth="1"/>
    <col min="8208" max="8208" width="0" style="114" hidden="1" customWidth="1"/>
    <col min="8209" max="8209" width="16.28515625" style="114" customWidth="1"/>
    <col min="8210" max="8215" width="0" style="114" hidden="1" customWidth="1"/>
    <col min="8216" max="8216" width="15.7109375" style="114" customWidth="1"/>
    <col min="8217" max="8217" width="0" style="114" hidden="1" customWidth="1"/>
    <col min="8218" max="8218" width="16.7109375" style="114" customWidth="1"/>
    <col min="8219" max="8219" width="0" style="114" hidden="1" customWidth="1"/>
    <col min="8220" max="8220" width="16" style="114" customWidth="1"/>
    <col min="8221" max="8221" width="18.28515625" style="114" customWidth="1"/>
    <col min="8222" max="8222" width="0" style="114" hidden="1" customWidth="1"/>
    <col min="8223" max="8223" width="15.7109375" style="114" customWidth="1"/>
    <col min="8224" max="8229" width="0" style="114" hidden="1" customWidth="1"/>
    <col min="8230" max="8230" width="16.42578125" style="114" customWidth="1"/>
    <col min="8231" max="8231" width="0" style="114" hidden="1" customWidth="1"/>
    <col min="8232" max="8232" width="15.28515625" style="114" customWidth="1"/>
    <col min="8233" max="8233" width="0" style="114" hidden="1" customWidth="1"/>
    <col min="8234" max="8234" width="16" style="114" customWidth="1"/>
    <col min="8235" max="8235" width="18" style="114" customWidth="1"/>
    <col min="8236" max="8236" width="0" style="114" hidden="1" customWidth="1"/>
    <col min="8237" max="8237" width="15.28515625" style="114" customWidth="1"/>
    <col min="8238" max="8243" width="0" style="114" hidden="1" customWidth="1"/>
    <col min="8244" max="8244" width="16.42578125" style="114" customWidth="1"/>
    <col min="8245" max="8245" width="0" style="114" hidden="1" customWidth="1"/>
    <col min="8246" max="8246" width="16.28515625" style="114" customWidth="1"/>
    <col min="8247" max="8247" width="0" style="114" hidden="1" customWidth="1"/>
    <col min="8248" max="8248" width="13.42578125" style="114" customWidth="1"/>
    <col min="8249" max="8249" width="11.42578125" style="114" customWidth="1"/>
    <col min="8250" max="8250" width="16" style="114" bestFit="1" customWidth="1"/>
    <col min="8251" max="8251" width="16.28515625" style="114" customWidth="1"/>
    <col min="8252" max="8448" width="11.42578125" style="114"/>
    <col min="8449" max="8449" width="2.85546875" style="114" customWidth="1"/>
    <col min="8450" max="8450" width="20.7109375" style="114" customWidth="1"/>
    <col min="8451" max="8454" width="0" style="114" hidden="1" customWidth="1"/>
    <col min="8455" max="8455" width="16.5703125" style="114" customWidth="1"/>
    <col min="8456" max="8457" width="0" style="114" hidden="1" customWidth="1"/>
    <col min="8458" max="8458" width="16.5703125" style="114" customWidth="1"/>
    <col min="8459" max="8459" width="0" style="114" hidden="1" customWidth="1"/>
    <col min="8460" max="8460" width="22.28515625" style="114" customWidth="1"/>
    <col min="8461" max="8461" width="16.7109375" style="114" customWidth="1"/>
    <col min="8462" max="8462" width="13.7109375" style="114" customWidth="1"/>
    <col min="8463" max="8463" width="19" style="114" customWidth="1"/>
    <col min="8464" max="8464" width="0" style="114" hidden="1" customWidth="1"/>
    <col min="8465" max="8465" width="16.28515625" style="114" customWidth="1"/>
    <col min="8466" max="8471" width="0" style="114" hidden="1" customWidth="1"/>
    <col min="8472" max="8472" width="15.7109375" style="114" customWidth="1"/>
    <col min="8473" max="8473" width="0" style="114" hidden="1" customWidth="1"/>
    <col min="8474" max="8474" width="16.7109375" style="114" customWidth="1"/>
    <col min="8475" max="8475" width="0" style="114" hidden="1" customWidth="1"/>
    <col min="8476" max="8476" width="16" style="114" customWidth="1"/>
    <col min="8477" max="8477" width="18.28515625" style="114" customWidth="1"/>
    <col min="8478" max="8478" width="0" style="114" hidden="1" customWidth="1"/>
    <col min="8479" max="8479" width="15.7109375" style="114" customWidth="1"/>
    <col min="8480" max="8485" width="0" style="114" hidden="1" customWidth="1"/>
    <col min="8486" max="8486" width="16.42578125" style="114" customWidth="1"/>
    <col min="8487" max="8487" width="0" style="114" hidden="1" customWidth="1"/>
    <col min="8488" max="8488" width="15.28515625" style="114" customWidth="1"/>
    <col min="8489" max="8489" width="0" style="114" hidden="1" customWidth="1"/>
    <col min="8490" max="8490" width="16" style="114" customWidth="1"/>
    <col min="8491" max="8491" width="18" style="114" customWidth="1"/>
    <col min="8492" max="8492" width="0" style="114" hidden="1" customWidth="1"/>
    <col min="8493" max="8493" width="15.28515625" style="114" customWidth="1"/>
    <col min="8494" max="8499" width="0" style="114" hidden="1" customWidth="1"/>
    <col min="8500" max="8500" width="16.42578125" style="114" customWidth="1"/>
    <col min="8501" max="8501" width="0" style="114" hidden="1" customWidth="1"/>
    <col min="8502" max="8502" width="16.28515625" style="114" customWidth="1"/>
    <col min="8503" max="8503" width="0" style="114" hidden="1" customWidth="1"/>
    <col min="8504" max="8504" width="13.42578125" style="114" customWidth="1"/>
    <col min="8505" max="8505" width="11.42578125" style="114" customWidth="1"/>
    <col min="8506" max="8506" width="16" style="114" bestFit="1" customWidth="1"/>
    <col min="8507" max="8507" width="16.28515625" style="114" customWidth="1"/>
    <col min="8508" max="8704" width="11.42578125" style="114"/>
    <col min="8705" max="8705" width="2.85546875" style="114" customWidth="1"/>
    <col min="8706" max="8706" width="20.7109375" style="114" customWidth="1"/>
    <col min="8707" max="8710" width="0" style="114" hidden="1" customWidth="1"/>
    <col min="8711" max="8711" width="16.5703125" style="114" customWidth="1"/>
    <col min="8712" max="8713" width="0" style="114" hidden="1" customWidth="1"/>
    <col min="8714" max="8714" width="16.5703125" style="114" customWidth="1"/>
    <col min="8715" max="8715" width="0" style="114" hidden="1" customWidth="1"/>
    <col min="8716" max="8716" width="22.28515625" style="114" customWidth="1"/>
    <col min="8717" max="8717" width="16.7109375" style="114" customWidth="1"/>
    <col min="8718" max="8718" width="13.7109375" style="114" customWidth="1"/>
    <col min="8719" max="8719" width="19" style="114" customWidth="1"/>
    <col min="8720" max="8720" width="0" style="114" hidden="1" customWidth="1"/>
    <col min="8721" max="8721" width="16.28515625" style="114" customWidth="1"/>
    <col min="8722" max="8727" width="0" style="114" hidden="1" customWidth="1"/>
    <col min="8728" max="8728" width="15.7109375" style="114" customWidth="1"/>
    <col min="8729" max="8729" width="0" style="114" hidden="1" customWidth="1"/>
    <col min="8730" max="8730" width="16.7109375" style="114" customWidth="1"/>
    <col min="8731" max="8731" width="0" style="114" hidden="1" customWidth="1"/>
    <col min="8732" max="8732" width="16" style="114" customWidth="1"/>
    <col min="8733" max="8733" width="18.28515625" style="114" customWidth="1"/>
    <col min="8734" max="8734" width="0" style="114" hidden="1" customWidth="1"/>
    <col min="8735" max="8735" width="15.7109375" style="114" customWidth="1"/>
    <col min="8736" max="8741" width="0" style="114" hidden="1" customWidth="1"/>
    <col min="8742" max="8742" width="16.42578125" style="114" customWidth="1"/>
    <col min="8743" max="8743" width="0" style="114" hidden="1" customWidth="1"/>
    <col min="8744" max="8744" width="15.28515625" style="114" customWidth="1"/>
    <col min="8745" max="8745" width="0" style="114" hidden="1" customWidth="1"/>
    <col min="8746" max="8746" width="16" style="114" customWidth="1"/>
    <col min="8747" max="8747" width="18" style="114" customWidth="1"/>
    <col min="8748" max="8748" width="0" style="114" hidden="1" customWidth="1"/>
    <col min="8749" max="8749" width="15.28515625" style="114" customWidth="1"/>
    <col min="8750" max="8755" width="0" style="114" hidden="1" customWidth="1"/>
    <col min="8756" max="8756" width="16.42578125" style="114" customWidth="1"/>
    <col min="8757" max="8757" width="0" style="114" hidden="1" customWidth="1"/>
    <col min="8758" max="8758" width="16.28515625" style="114" customWidth="1"/>
    <col min="8759" max="8759" width="0" style="114" hidden="1" customWidth="1"/>
    <col min="8760" max="8760" width="13.42578125" style="114" customWidth="1"/>
    <col min="8761" max="8761" width="11.42578125" style="114" customWidth="1"/>
    <col min="8762" max="8762" width="16" style="114" bestFit="1" customWidth="1"/>
    <col min="8763" max="8763" width="16.28515625" style="114" customWidth="1"/>
    <col min="8764" max="8960" width="11.42578125" style="114"/>
    <col min="8961" max="8961" width="2.85546875" style="114" customWidth="1"/>
    <col min="8962" max="8962" width="20.7109375" style="114" customWidth="1"/>
    <col min="8963" max="8966" width="0" style="114" hidden="1" customWidth="1"/>
    <col min="8967" max="8967" width="16.5703125" style="114" customWidth="1"/>
    <col min="8968" max="8969" width="0" style="114" hidden="1" customWidth="1"/>
    <col min="8970" max="8970" width="16.5703125" style="114" customWidth="1"/>
    <col min="8971" max="8971" width="0" style="114" hidden="1" customWidth="1"/>
    <col min="8972" max="8972" width="22.28515625" style="114" customWidth="1"/>
    <col min="8973" max="8973" width="16.7109375" style="114" customWidth="1"/>
    <col min="8974" max="8974" width="13.7109375" style="114" customWidth="1"/>
    <col min="8975" max="8975" width="19" style="114" customWidth="1"/>
    <col min="8976" max="8976" width="0" style="114" hidden="1" customWidth="1"/>
    <col min="8977" max="8977" width="16.28515625" style="114" customWidth="1"/>
    <col min="8978" max="8983" width="0" style="114" hidden="1" customWidth="1"/>
    <col min="8984" max="8984" width="15.7109375" style="114" customWidth="1"/>
    <col min="8985" max="8985" width="0" style="114" hidden="1" customWidth="1"/>
    <col min="8986" max="8986" width="16.7109375" style="114" customWidth="1"/>
    <col min="8987" max="8987" width="0" style="114" hidden="1" customWidth="1"/>
    <col min="8988" max="8988" width="16" style="114" customWidth="1"/>
    <col min="8989" max="8989" width="18.28515625" style="114" customWidth="1"/>
    <col min="8990" max="8990" width="0" style="114" hidden="1" customWidth="1"/>
    <col min="8991" max="8991" width="15.7109375" style="114" customWidth="1"/>
    <col min="8992" max="8997" width="0" style="114" hidden="1" customWidth="1"/>
    <col min="8998" max="8998" width="16.42578125" style="114" customWidth="1"/>
    <col min="8999" max="8999" width="0" style="114" hidden="1" customWidth="1"/>
    <col min="9000" max="9000" width="15.28515625" style="114" customWidth="1"/>
    <col min="9001" max="9001" width="0" style="114" hidden="1" customWidth="1"/>
    <col min="9002" max="9002" width="16" style="114" customWidth="1"/>
    <col min="9003" max="9003" width="18" style="114" customWidth="1"/>
    <col min="9004" max="9004" width="0" style="114" hidden="1" customWidth="1"/>
    <col min="9005" max="9005" width="15.28515625" style="114" customWidth="1"/>
    <col min="9006" max="9011" width="0" style="114" hidden="1" customWidth="1"/>
    <col min="9012" max="9012" width="16.42578125" style="114" customWidth="1"/>
    <col min="9013" max="9013" width="0" style="114" hidden="1" customWidth="1"/>
    <col min="9014" max="9014" width="16.28515625" style="114" customWidth="1"/>
    <col min="9015" max="9015" width="0" style="114" hidden="1" customWidth="1"/>
    <col min="9016" max="9016" width="13.42578125" style="114" customWidth="1"/>
    <col min="9017" max="9017" width="11.42578125" style="114" customWidth="1"/>
    <col min="9018" max="9018" width="16" style="114" bestFit="1" customWidth="1"/>
    <col min="9019" max="9019" width="16.28515625" style="114" customWidth="1"/>
    <col min="9020" max="9216" width="11.42578125" style="114"/>
    <col min="9217" max="9217" width="2.85546875" style="114" customWidth="1"/>
    <col min="9218" max="9218" width="20.7109375" style="114" customWidth="1"/>
    <col min="9219" max="9222" width="0" style="114" hidden="1" customWidth="1"/>
    <col min="9223" max="9223" width="16.5703125" style="114" customWidth="1"/>
    <col min="9224" max="9225" width="0" style="114" hidden="1" customWidth="1"/>
    <col min="9226" max="9226" width="16.5703125" style="114" customWidth="1"/>
    <col min="9227" max="9227" width="0" style="114" hidden="1" customWidth="1"/>
    <col min="9228" max="9228" width="22.28515625" style="114" customWidth="1"/>
    <col min="9229" max="9229" width="16.7109375" style="114" customWidth="1"/>
    <col min="9230" max="9230" width="13.7109375" style="114" customWidth="1"/>
    <col min="9231" max="9231" width="19" style="114" customWidth="1"/>
    <col min="9232" max="9232" width="0" style="114" hidden="1" customWidth="1"/>
    <col min="9233" max="9233" width="16.28515625" style="114" customWidth="1"/>
    <col min="9234" max="9239" width="0" style="114" hidden="1" customWidth="1"/>
    <col min="9240" max="9240" width="15.7109375" style="114" customWidth="1"/>
    <col min="9241" max="9241" width="0" style="114" hidden="1" customWidth="1"/>
    <col min="9242" max="9242" width="16.7109375" style="114" customWidth="1"/>
    <col min="9243" max="9243" width="0" style="114" hidden="1" customWidth="1"/>
    <col min="9244" max="9244" width="16" style="114" customWidth="1"/>
    <col min="9245" max="9245" width="18.28515625" style="114" customWidth="1"/>
    <col min="9246" max="9246" width="0" style="114" hidden="1" customWidth="1"/>
    <col min="9247" max="9247" width="15.7109375" style="114" customWidth="1"/>
    <col min="9248" max="9253" width="0" style="114" hidden="1" customWidth="1"/>
    <col min="9254" max="9254" width="16.42578125" style="114" customWidth="1"/>
    <col min="9255" max="9255" width="0" style="114" hidden="1" customWidth="1"/>
    <col min="9256" max="9256" width="15.28515625" style="114" customWidth="1"/>
    <col min="9257" max="9257" width="0" style="114" hidden="1" customWidth="1"/>
    <col min="9258" max="9258" width="16" style="114" customWidth="1"/>
    <col min="9259" max="9259" width="18" style="114" customWidth="1"/>
    <col min="9260" max="9260" width="0" style="114" hidden="1" customWidth="1"/>
    <col min="9261" max="9261" width="15.28515625" style="114" customWidth="1"/>
    <col min="9262" max="9267" width="0" style="114" hidden="1" customWidth="1"/>
    <col min="9268" max="9268" width="16.42578125" style="114" customWidth="1"/>
    <col min="9269" max="9269" width="0" style="114" hidden="1" customWidth="1"/>
    <col min="9270" max="9270" width="16.28515625" style="114" customWidth="1"/>
    <col min="9271" max="9271" width="0" style="114" hidden="1" customWidth="1"/>
    <col min="9272" max="9272" width="13.42578125" style="114" customWidth="1"/>
    <col min="9273" max="9273" width="11.42578125" style="114" customWidth="1"/>
    <col min="9274" max="9274" width="16" style="114" bestFit="1" customWidth="1"/>
    <col min="9275" max="9275" width="16.28515625" style="114" customWidth="1"/>
    <col min="9276" max="9472" width="11.42578125" style="114"/>
    <col min="9473" max="9473" width="2.85546875" style="114" customWidth="1"/>
    <col min="9474" max="9474" width="20.7109375" style="114" customWidth="1"/>
    <col min="9475" max="9478" width="0" style="114" hidden="1" customWidth="1"/>
    <col min="9479" max="9479" width="16.5703125" style="114" customWidth="1"/>
    <col min="9480" max="9481" width="0" style="114" hidden="1" customWidth="1"/>
    <col min="9482" max="9482" width="16.5703125" style="114" customWidth="1"/>
    <col min="9483" max="9483" width="0" style="114" hidden="1" customWidth="1"/>
    <col min="9484" max="9484" width="22.28515625" style="114" customWidth="1"/>
    <col min="9485" max="9485" width="16.7109375" style="114" customWidth="1"/>
    <col min="9486" max="9486" width="13.7109375" style="114" customWidth="1"/>
    <col min="9487" max="9487" width="19" style="114" customWidth="1"/>
    <col min="9488" max="9488" width="0" style="114" hidden="1" customWidth="1"/>
    <col min="9489" max="9489" width="16.28515625" style="114" customWidth="1"/>
    <col min="9490" max="9495" width="0" style="114" hidden="1" customWidth="1"/>
    <col min="9496" max="9496" width="15.7109375" style="114" customWidth="1"/>
    <col min="9497" max="9497" width="0" style="114" hidden="1" customWidth="1"/>
    <col min="9498" max="9498" width="16.7109375" style="114" customWidth="1"/>
    <col min="9499" max="9499" width="0" style="114" hidden="1" customWidth="1"/>
    <col min="9500" max="9500" width="16" style="114" customWidth="1"/>
    <col min="9501" max="9501" width="18.28515625" style="114" customWidth="1"/>
    <col min="9502" max="9502" width="0" style="114" hidden="1" customWidth="1"/>
    <col min="9503" max="9503" width="15.7109375" style="114" customWidth="1"/>
    <col min="9504" max="9509" width="0" style="114" hidden="1" customWidth="1"/>
    <col min="9510" max="9510" width="16.42578125" style="114" customWidth="1"/>
    <col min="9511" max="9511" width="0" style="114" hidden="1" customWidth="1"/>
    <col min="9512" max="9512" width="15.28515625" style="114" customWidth="1"/>
    <col min="9513" max="9513" width="0" style="114" hidden="1" customWidth="1"/>
    <col min="9514" max="9514" width="16" style="114" customWidth="1"/>
    <col min="9515" max="9515" width="18" style="114" customWidth="1"/>
    <col min="9516" max="9516" width="0" style="114" hidden="1" customWidth="1"/>
    <col min="9517" max="9517" width="15.28515625" style="114" customWidth="1"/>
    <col min="9518" max="9523" width="0" style="114" hidden="1" customWidth="1"/>
    <col min="9524" max="9524" width="16.42578125" style="114" customWidth="1"/>
    <col min="9525" max="9525" width="0" style="114" hidden="1" customWidth="1"/>
    <col min="9526" max="9526" width="16.28515625" style="114" customWidth="1"/>
    <col min="9527" max="9527" width="0" style="114" hidden="1" customWidth="1"/>
    <col min="9528" max="9528" width="13.42578125" style="114" customWidth="1"/>
    <col min="9529" max="9529" width="11.42578125" style="114" customWidth="1"/>
    <col min="9530" max="9530" width="16" style="114" bestFit="1" customWidth="1"/>
    <col min="9531" max="9531" width="16.28515625" style="114" customWidth="1"/>
    <col min="9532" max="9728" width="11.42578125" style="114"/>
    <col min="9729" max="9729" width="2.85546875" style="114" customWidth="1"/>
    <col min="9730" max="9730" width="20.7109375" style="114" customWidth="1"/>
    <col min="9731" max="9734" width="0" style="114" hidden="1" customWidth="1"/>
    <col min="9735" max="9735" width="16.5703125" style="114" customWidth="1"/>
    <col min="9736" max="9737" width="0" style="114" hidden="1" customWidth="1"/>
    <col min="9738" max="9738" width="16.5703125" style="114" customWidth="1"/>
    <col min="9739" max="9739" width="0" style="114" hidden="1" customWidth="1"/>
    <col min="9740" max="9740" width="22.28515625" style="114" customWidth="1"/>
    <col min="9741" max="9741" width="16.7109375" style="114" customWidth="1"/>
    <col min="9742" max="9742" width="13.7109375" style="114" customWidth="1"/>
    <col min="9743" max="9743" width="19" style="114" customWidth="1"/>
    <col min="9744" max="9744" width="0" style="114" hidden="1" customWidth="1"/>
    <col min="9745" max="9745" width="16.28515625" style="114" customWidth="1"/>
    <col min="9746" max="9751" width="0" style="114" hidden="1" customWidth="1"/>
    <col min="9752" max="9752" width="15.7109375" style="114" customWidth="1"/>
    <col min="9753" max="9753" width="0" style="114" hidden="1" customWidth="1"/>
    <col min="9754" max="9754" width="16.7109375" style="114" customWidth="1"/>
    <col min="9755" max="9755" width="0" style="114" hidden="1" customWidth="1"/>
    <col min="9756" max="9756" width="16" style="114" customWidth="1"/>
    <col min="9757" max="9757" width="18.28515625" style="114" customWidth="1"/>
    <col min="9758" max="9758" width="0" style="114" hidden="1" customWidth="1"/>
    <col min="9759" max="9759" width="15.7109375" style="114" customWidth="1"/>
    <col min="9760" max="9765" width="0" style="114" hidden="1" customWidth="1"/>
    <col min="9766" max="9766" width="16.42578125" style="114" customWidth="1"/>
    <col min="9767" max="9767" width="0" style="114" hidden="1" customWidth="1"/>
    <col min="9768" max="9768" width="15.28515625" style="114" customWidth="1"/>
    <col min="9769" max="9769" width="0" style="114" hidden="1" customWidth="1"/>
    <col min="9770" max="9770" width="16" style="114" customWidth="1"/>
    <col min="9771" max="9771" width="18" style="114" customWidth="1"/>
    <col min="9772" max="9772" width="0" style="114" hidden="1" customWidth="1"/>
    <col min="9773" max="9773" width="15.28515625" style="114" customWidth="1"/>
    <col min="9774" max="9779" width="0" style="114" hidden="1" customWidth="1"/>
    <col min="9780" max="9780" width="16.42578125" style="114" customWidth="1"/>
    <col min="9781" max="9781" width="0" style="114" hidden="1" customWidth="1"/>
    <col min="9782" max="9782" width="16.28515625" style="114" customWidth="1"/>
    <col min="9783" max="9783" width="0" style="114" hidden="1" customWidth="1"/>
    <col min="9784" max="9784" width="13.42578125" style="114" customWidth="1"/>
    <col min="9785" max="9785" width="11.42578125" style="114" customWidth="1"/>
    <col min="9786" max="9786" width="16" style="114" bestFit="1" customWidth="1"/>
    <col min="9787" max="9787" width="16.28515625" style="114" customWidth="1"/>
    <col min="9788" max="9984" width="11.42578125" style="114"/>
    <col min="9985" max="9985" width="2.85546875" style="114" customWidth="1"/>
    <col min="9986" max="9986" width="20.7109375" style="114" customWidth="1"/>
    <col min="9987" max="9990" width="0" style="114" hidden="1" customWidth="1"/>
    <col min="9991" max="9991" width="16.5703125" style="114" customWidth="1"/>
    <col min="9992" max="9993" width="0" style="114" hidden="1" customWidth="1"/>
    <col min="9994" max="9994" width="16.5703125" style="114" customWidth="1"/>
    <col min="9995" max="9995" width="0" style="114" hidden="1" customWidth="1"/>
    <col min="9996" max="9996" width="22.28515625" style="114" customWidth="1"/>
    <col min="9997" max="9997" width="16.7109375" style="114" customWidth="1"/>
    <col min="9998" max="9998" width="13.7109375" style="114" customWidth="1"/>
    <col min="9999" max="9999" width="19" style="114" customWidth="1"/>
    <col min="10000" max="10000" width="0" style="114" hidden="1" customWidth="1"/>
    <col min="10001" max="10001" width="16.28515625" style="114" customWidth="1"/>
    <col min="10002" max="10007" width="0" style="114" hidden="1" customWidth="1"/>
    <col min="10008" max="10008" width="15.7109375" style="114" customWidth="1"/>
    <col min="10009" max="10009" width="0" style="114" hidden="1" customWidth="1"/>
    <col min="10010" max="10010" width="16.7109375" style="114" customWidth="1"/>
    <col min="10011" max="10011" width="0" style="114" hidden="1" customWidth="1"/>
    <col min="10012" max="10012" width="16" style="114" customWidth="1"/>
    <col min="10013" max="10013" width="18.28515625" style="114" customWidth="1"/>
    <col min="10014" max="10014" width="0" style="114" hidden="1" customWidth="1"/>
    <col min="10015" max="10015" width="15.7109375" style="114" customWidth="1"/>
    <col min="10016" max="10021" width="0" style="114" hidden="1" customWidth="1"/>
    <col min="10022" max="10022" width="16.42578125" style="114" customWidth="1"/>
    <col min="10023" max="10023" width="0" style="114" hidden="1" customWidth="1"/>
    <col min="10024" max="10024" width="15.28515625" style="114" customWidth="1"/>
    <col min="10025" max="10025" width="0" style="114" hidden="1" customWidth="1"/>
    <col min="10026" max="10026" width="16" style="114" customWidth="1"/>
    <col min="10027" max="10027" width="18" style="114" customWidth="1"/>
    <col min="10028" max="10028" width="0" style="114" hidden="1" customWidth="1"/>
    <col min="10029" max="10029" width="15.28515625" style="114" customWidth="1"/>
    <col min="10030" max="10035" width="0" style="114" hidden="1" customWidth="1"/>
    <col min="10036" max="10036" width="16.42578125" style="114" customWidth="1"/>
    <col min="10037" max="10037" width="0" style="114" hidden="1" customWidth="1"/>
    <col min="10038" max="10038" width="16.28515625" style="114" customWidth="1"/>
    <col min="10039" max="10039" width="0" style="114" hidden="1" customWidth="1"/>
    <col min="10040" max="10040" width="13.42578125" style="114" customWidth="1"/>
    <col min="10041" max="10041" width="11.42578125" style="114" customWidth="1"/>
    <col min="10042" max="10042" width="16" style="114" bestFit="1" customWidth="1"/>
    <col min="10043" max="10043" width="16.28515625" style="114" customWidth="1"/>
    <col min="10044" max="10240" width="11.42578125" style="114"/>
    <col min="10241" max="10241" width="2.85546875" style="114" customWidth="1"/>
    <col min="10242" max="10242" width="20.7109375" style="114" customWidth="1"/>
    <col min="10243" max="10246" width="0" style="114" hidden="1" customWidth="1"/>
    <col min="10247" max="10247" width="16.5703125" style="114" customWidth="1"/>
    <col min="10248" max="10249" width="0" style="114" hidden="1" customWidth="1"/>
    <col min="10250" max="10250" width="16.5703125" style="114" customWidth="1"/>
    <col min="10251" max="10251" width="0" style="114" hidden="1" customWidth="1"/>
    <col min="10252" max="10252" width="22.28515625" style="114" customWidth="1"/>
    <col min="10253" max="10253" width="16.7109375" style="114" customWidth="1"/>
    <col min="10254" max="10254" width="13.7109375" style="114" customWidth="1"/>
    <col min="10255" max="10255" width="19" style="114" customWidth="1"/>
    <col min="10256" max="10256" width="0" style="114" hidden="1" customWidth="1"/>
    <col min="10257" max="10257" width="16.28515625" style="114" customWidth="1"/>
    <col min="10258" max="10263" width="0" style="114" hidden="1" customWidth="1"/>
    <col min="10264" max="10264" width="15.7109375" style="114" customWidth="1"/>
    <col min="10265" max="10265" width="0" style="114" hidden="1" customWidth="1"/>
    <col min="10266" max="10266" width="16.7109375" style="114" customWidth="1"/>
    <col min="10267" max="10267" width="0" style="114" hidden="1" customWidth="1"/>
    <col min="10268" max="10268" width="16" style="114" customWidth="1"/>
    <col min="10269" max="10269" width="18.28515625" style="114" customWidth="1"/>
    <col min="10270" max="10270" width="0" style="114" hidden="1" customWidth="1"/>
    <col min="10271" max="10271" width="15.7109375" style="114" customWidth="1"/>
    <col min="10272" max="10277" width="0" style="114" hidden="1" customWidth="1"/>
    <col min="10278" max="10278" width="16.42578125" style="114" customWidth="1"/>
    <col min="10279" max="10279" width="0" style="114" hidden="1" customWidth="1"/>
    <col min="10280" max="10280" width="15.28515625" style="114" customWidth="1"/>
    <col min="10281" max="10281" width="0" style="114" hidden="1" customWidth="1"/>
    <col min="10282" max="10282" width="16" style="114" customWidth="1"/>
    <col min="10283" max="10283" width="18" style="114" customWidth="1"/>
    <col min="10284" max="10284" width="0" style="114" hidden="1" customWidth="1"/>
    <col min="10285" max="10285" width="15.28515625" style="114" customWidth="1"/>
    <col min="10286" max="10291" width="0" style="114" hidden="1" customWidth="1"/>
    <col min="10292" max="10292" width="16.42578125" style="114" customWidth="1"/>
    <col min="10293" max="10293" width="0" style="114" hidden="1" customWidth="1"/>
    <col min="10294" max="10294" width="16.28515625" style="114" customWidth="1"/>
    <col min="10295" max="10295" width="0" style="114" hidden="1" customWidth="1"/>
    <col min="10296" max="10296" width="13.42578125" style="114" customWidth="1"/>
    <col min="10297" max="10297" width="11.42578125" style="114" customWidth="1"/>
    <col min="10298" max="10298" width="16" style="114" bestFit="1" customWidth="1"/>
    <col min="10299" max="10299" width="16.28515625" style="114" customWidth="1"/>
    <col min="10300" max="10496" width="11.42578125" style="114"/>
    <col min="10497" max="10497" width="2.85546875" style="114" customWidth="1"/>
    <col min="10498" max="10498" width="20.7109375" style="114" customWidth="1"/>
    <col min="10499" max="10502" width="0" style="114" hidden="1" customWidth="1"/>
    <col min="10503" max="10503" width="16.5703125" style="114" customWidth="1"/>
    <col min="10504" max="10505" width="0" style="114" hidden="1" customWidth="1"/>
    <col min="10506" max="10506" width="16.5703125" style="114" customWidth="1"/>
    <col min="10507" max="10507" width="0" style="114" hidden="1" customWidth="1"/>
    <col min="10508" max="10508" width="22.28515625" style="114" customWidth="1"/>
    <col min="10509" max="10509" width="16.7109375" style="114" customWidth="1"/>
    <col min="10510" max="10510" width="13.7109375" style="114" customWidth="1"/>
    <col min="10511" max="10511" width="19" style="114" customWidth="1"/>
    <col min="10512" max="10512" width="0" style="114" hidden="1" customWidth="1"/>
    <col min="10513" max="10513" width="16.28515625" style="114" customWidth="1"/>
    <col min="10514" max="10519" width="0" style="114" hidden="1" customWidth="1"/>
    <col min="10520" max="10520" width="15.7109375" style="114" customWidth="1"/>
    <col min="10521" max="10521" width="0" style="114" hidden="1" customWidth="1"/>
    <col min="10522" max="10522" width="16.7109375" style="114" customWidth="1"/>
    <col min="10523" max="10523" width="0" style="114" hidden="1" customWidth="1"/>
    <col min="10524" max="10524" width="16" style="114" customWidth="1"/>
    <col min="10525" max="10525" width="18.28515625" style="114" customWidth="1"/>
    <col min="10526" max="10526" width="0" style="114" hidden="1" customWidth="1"/>
    <col min="10527" max="10527" width="15.7109375" style="114" customWidth="1"/>
    <col min="10528" max="10533" width="0" style="114" hidden="1" customWidth="1"/>
    <col min="10534" max="10534" width="16.42578125" style="114" customWidth="1"/>
    <col min="10535" max="10535" width="0" style="114" hidden="1" customWidth="1"/>
    <col min="10536" max="10536" width="15.28515625" style="114" customWidth="1"/>
    <col min="10537" max="10537" width="0" style="114" hidden="1" customWidth="1"/>
    <col min="10538" max="10538" width="16" style="114" customWidth="1"/>
    <col min="10539" max="10539" width="18" style="114" customWidth="1"/>
    <col min="10540" max="10540" width="0" style="114" hidden="1" customWidth="1"/>
    <col min="10541" max="10541" width="15.28515625" style="114" customWidth="1"/>
    <col min="10542" max="10547" width="0" style="114" hidden="1" customWidth="1"/>
    <col min="10548" max="10548" width="16.42578125" style="114" customWidth="1"/>
    <col min="10549" max="10549" width="0" style="114" hidden="1" customWidth="1"/>
    <col min="10550" max="10550" width="16.28515625" style="114" customWidth="1"/>
    <col min="10551" max="10551" width="0" style="114" hidden="1" customWidth="1"/>
    <col min="10552" max="10552" width="13.42578125" style="114" customWidth="1"/>
    <col min="10553" max="10553" width="11.42578125" style="114" customWidth="1"/>
    <col min="10554" max="10554" width="16" style="114" bestFit="1" customWidth="1"/>
    <col min="10555" max="10555" width="16.28515625" style="114" customWidth="1"/>
    <col min="10556" max="10752" width="11.42578125" style="114"/>
    <col min="10753" max="10753" width="2.85546875" style="114" customWidth="1"/>
    <col min="10754" max="10754" width="20.7109375" style="114" customWidth="1"/>
    <col min="10755" max="10758" width="0" style="114" hidden="1" customWidth="1"/>
    <col min="10759" max="10759" width="16.5703125" style="114" customWidth="1"/>
    <col min="10760" max="10761" width="0" style="114" hidden="1" customWidth="1"/>
    <col min="10762" max="10762" width="16.5703125" style="114" customWidth="1"/>
    <col min="10763" max="10763" width="0" style="114" hidden="1" customWidth="1"/>
    <col min="10764" max="10764" width="22.28515625" style="114" customWidth="1"/>
    <col min="10765" max="10765" width="16.7109375" style="114" customWidth="1"/>
    <col min="10766" max="10766" width="13.7109375" style="114" customWidth="1"/>
    <col min="10767" max="10767" width="19" style="114" customWidth="1"/>
    <col min="10768" max="10768" width="0" style="114" hidden="1" customWidth="1"/>
    <col min="10769" max="10769" width="16.28515625" style="114" customWidth="1"/>
    <col min="10770" max="10775" width="0" style="114" hidden="1" customWidth="1"/>
    <col min="10776" max="10776" width="15.7109375" style="114" customWidth="1"/>
    <col min="10777" max="10777" width="0" style="114" hidden="1" customWidth="1"/>
    <col min="10778" max="10778" width="16.7109375" style="114" customWidth="1"/>
    <col min="10779" max="10779" width="0" style="114" hidden="1" customWidth="1"/>
    <col min="10780" max="10780" width="16" style="114" customWidth="1"/>
    <col min="10781" max="10781" width="18.28515625" style="114" customWidth="1"/>
    <col min="10782" max="10782" width="0" style="114" hidden="1" customWidth="1"/>
    <col min="10783" max="10783" width="15.7109375" style="114" customWidth="1"/>
    <col min="10784" max="10789" width="0" style="114" hidden="1" customWidth="1"/>
    <col min="10790" max="10790" width="16.42578125" style="114" customWidth="1"/>
    <col min="10791" max="10791" width="0" style="114" hidden="1" customWidth="1"/>
    <col min="10792" max="10792" width="15.28515625" style="114" customWidth="1"/>
    <col min="10793" max="10793" width="0" style="114" hidden="1" customWidth="1"/>
    <col min="10794" max="10794" width="16" style="114" customWidth="1"/>
    <col min="10795" max="10795" width="18" style="114" customWidth="1"/>
    <col min="10796" max="10796" width="0" style="114" hidden="1" customWidth="1"/>
    <col min="10797" max="10797" width="15.28515625" style="114" customWidth="1"/>
    <col min="10798" max="10803" width="0" style="114" hidden="1" customWidth="1"/>
    <col min="10804" max="10804" width="16.42578125" style="114" customWidth="1"/>
    <col min="10805" max="10805" width="0" style="114" hidden="1" customWidth="1"/>
    <col min="10806" max="10806" width="16.28515625" style="114" customWidth="1"/>
    <col min="10807" max="10807" width="0" style="114" hidden="1" customWidth="1"/>
    <col min="10808" max="10808" width="13.42578125" style="114" customWidth="1"/>
    <col min="10809" max="10809" width="11.42578125" style="114" customWidth="1"/>
    <col min="10810" max="10810" width="16" style="114" bestFit="1" customWidth="1"/>
    <col min="10811" max="10811" width="16.28515625" style="114" customWidth="1"/>
    <col min="10812" max="11008" width="11.42578125" style="114"/>
    <col min="11009" max="11009" width="2.85546875" style="114" customWidth="1"/>
    <col min="11010" max="11010" width="20.7109375" style="114" customWidth="1"/>
    <col min="11011" max="11014" width="0" style="114" hidden="1" customWidth="1"/>
    <col min="11015" max="11015" width="16.5703125" style="114" customWidth="1"/>
    <col min="11016" max="11017" width="0" style="114" hidden="1" customWidth="1"/>
    <col min="11018" max="11018" width="16.5703125" style="114" customWidth="1"/>
    <col min="11019" max="11019" width="0" style="114" hidden="1" customWidth="1"/>
    <col min="11020" max="11020" width="22.28515625" style="114" customWidth="1"/>
    <col min="11021" max="11021" width="16.7109375" style="114" customWidth="1"/>
    <col min="11022" max="11022" width="13.7109375" style="114" customWidth="1"/>
    <col min="11023" max="11023" width="19" style="114" customWidth="1"/>
    <col min="11024" max="11024" width="0" style="114" hidden="1" customWidth="1"/>
    <col min="11025" max="11025" width="16.28515625" style="114" customWidth="1"/>
    <col min="11026" max="11031" width="0" style="114" hidden="1" customWidth="1"/>
    <col min="11032" max="11032" width="15.7109375" style="114" customWidth="1"/>
    <col min="11033" max="11033" width="0" style="114" hidden="1" customWidth="1"/>
    <col min="11034" max="11034" width="16.7109375" style="114" customWidth="1"/>
    <col min="11035" max="11035" width="0" style="114" hidden="1" customWidth="1"/>
    <col min="11036" max="11036" width="16" style="114" customWidth="1"/>
    <col min="11037" max="11037" width="18.28515625" style="114" customWidth="1"/>
    <col min="11038" max="11038" width="0" style="114" hidden="1" customWidth="1"/>
    <col min="11039" max="11039" width="15.7109375" style="114" customWidth="1"/>
    <col min="11040" max="11045" width="0" style="114" hidden="1" customWidth="1"/>
    <col min="11046" max="11046" width="16.42578125" style="114" customWidth="1"/>
    <col min="11047" max="11047" width="0" style="114" hidden="1" customWidth="1"/>
    <col min="11048" max="11048" width="15.28515625" style="114" customWidth="1"/>
    <col min="11049" max="11049" width="0" style="114" hidden="1" customWidth="1"/>
    <col min="11050" max="11050" width="16" style="114" customWidth="1"/>
    <col min="11051" max="11051" width="18" style="114" customWidth="1"/>
    <col min="11052" max="11052" width="0" style="114" hidden="1" customWidth="1"/>
    <col min="11053" max="11053" width="15.28515625" style="114" customWidth="1"/>
    <col min="11054" max="11059" width="0" style="114" hidden="1" customWidth="1"/>
    <col min="11060" max="11060" width="16.42578125" style="114" customWidth="1"/>
    <col min="11061" max="11061" width="0" style="114" hidden="1" customWidth="1"/>
    <col min="11062" max="11062" width="16.28515625" style="114" customWidth="1"/>
    <col min="11063" max="11063" width="0" style="114" hidden="1" customWidth="1"/>
    <col min="11064" max="11064" width="13.42578125" style="114" customWidth="1"/>
    <col min="11065" max="11065" width="11.42578125" style="114" customWidth="1"/>
    <col min="11066" max="11066" width="16" style="114" bestFit="1" customWidth="1"/>
    <col min="11067" max="11067" width="16.28515625" style="114" customWidth="1"/>
    <col min="11068" max="11264" width="11.42578125" style="114"/>
    <col min="11265" max="11265" width="2.85546875" style="114" customWidth="1"/>
    <col min="11266" max="11266" width="20.7109375" style="114" customWidth="1"/>
    <col min="11267" max="11270" width="0" style="114" hidden="1" customWidth="1"/>
    <col min="11271" max="11271" width="16.5703125" style="114" customWidth="1"/>
    <col min="11272" max="11273" width="0" style="114" hidden="1" customWidth="1"/>
    <col min="11274" max="11274" width="16.5703125" style="114" customWidth="1"/>
    <col min="11275" max="11275" width="0" style="114" hidden="1" customWidth="1"/>
    <col min="11276" max="11276" width="22.28515625" style="114" customWidth="1"/>
    <col min="11277" max="11277" width="16.7109375" style="114" customWidth="1"/>
    <col min="11278" max="11278" width="13.7109375" style="114" customWidth="1"/>
    <col min="11279" max="11279" width="19" style="114" customWidth="1"/>
    <col min="11280" max="11280" width="0" style="114" hidden="1" customWidth="1"/>
    <col min="11281" max="11281" width="16.28515625" style="114" customWidth="1"/>
    <col min="11282" max="11287" width="0" style="114" hidden="1" customWidth="1"/>
    <col min="11288" max="11288" width="15.7109375" style="114" customWidth="1"/>
    <col min="11289" max="11289" width="0" style="114" hidden="1" customWidth="1"/>
    <col min="11290" max="11290" width="16.7109375" style="114" customWidth="1"/>
    <col min="11291" max="11291" width="0" style="114" hidden="1" customWidth="1"/>
    <col min="11292" max="11292" width="16" style="114" customWidth="1"/>
    <col min="11293" max="11293" width="18.28515625" style="114" customWidth="1"/>
    <col min="11294" max="11294" width="0" style="114" hidden="1" customWidth="1"/>
    <col min="11295" max="11295" width="15.7109375" style="114" customWidth="1"/>
    <col min="11296" max="11301" width="0" style="114" hidden="1" customWidth="1"/>
    <col min="11302" max="11302" width="16.42578125" style="114" customWidth="1"/>
    <col min="11303" max="11303" width="0" style="114" hidden="1" customWidth="1"/>
    <col min="11304" max="11304" width="15.28515625" style="114" customWidth="1"/>
    <col min="11305" max="11305" width="0" style="114" hidden="1" customWidth="1"/>
    <col min="11306" max="11306" width="16" style="114" customWidth="1"/>
    <col min="11307" max="11307" width="18" style="114" customWidth="1"/>
    <col min="11308" max="11308" width="0" style="114" hidden="1" customWidth="1"/>
    <col min="11309" max="11309" width="15.28515625" style="114" customWidth="1"/>
    <col min="11310" max="11315" width="0" style="114" hidden="1" customWidth="1"/>
    <col min="11316" max="11316" width="16.42578125" style="114" customWidth="1"/>
    <col min="11317" max="11317" width="0" style="114" hidden="1" customWidth="1"/>
    <col min="11318" max="11318" width="16.28515625" style="114" customWidth="1"/>
    <col min="11319" max="11319" width="0" style="114" hidden="1" customWidth="1"/>
    <col min="11320" max="11320" width="13.42578125" style="114" customWidth="1"/>
    <col min="11321" max="11321" width="11.42578125" style="114" customWidth="1"/>
    <col min="11322" max="11322" width="16" style="114" bestFit="1" customWidth="1"/>
    <col min="11323" max="11323" width="16.28515625" style="114" customWidth="1"/>
    <col min="11324" max="11520" width="11.42578125" style="114"/>
    <col min="11521" max="11521" width="2.85546875" style="114" customWidth="1"/>
    <col min="11522" max="11522" width="20.7109375" style="114" customWidth="1"/>
    <col min="11523" max="11526" width="0" style="114" hidden="1" customWidth="1"/>
    <col min="11527" max="11527" width="16.5703125" style="114" customWidth="1"/>
    <col min="11528" max="11529" width="0" style="114" hidden="1" customWidth="1"/>
    <col min="11530" max="11530" width="16.5703125" style="114" customWidth="1"/>
    <col min="11531" max="11531" width="0" style="114" hidden="1" customWidth="1"/>
    <col min="11532" max="11532" width="22.28515625" style="114" customWidth="1"/>
    <col min="11533" max="11533" width="16.7109375" style="114" customWidth="1"/>
    <col min="11534" max="11534" width="13.7109375" style="114" customWidth="1"/>
    <col min="11535" max="11535" width="19" style="114" customWidth="1"/>
    <col min="11536" max="11536" width="0" style="114" hidden="1" customWidth="1"/>
    <col min="11537" max="11537" width="16.28515625" style="114" customWidth="1"/>
    <col min="11538" max="11543" width="0" style="114" hidden="1" customWidth="1"/>
    <col min="11544" max="11544" width="15.7109375" style="114" customWidth="1"/>
    <col min="11545" max="11545" width="0" style="114" hidden="1" customWidth="1"/>
    <col min="11546" max="11546" width="16.7109375" style="114" customWidth="1"/>
    <col min="11547" max="11547" width="0" style="114" hidden="1" customWidth="1"/>
    <col min="11548" max="11548" width="16" style="114" customWidth="1"/>
    <col min="11549" max="11549" width="18.28515625" style="114" customWidth="1"/>
    <col min="11550" max="11550" width="0" style="114" hidden="1" customWidth="1"/>
    <col min="11551" max="11551" width="15.7109375" style="114" customWidth="1"/>
    <col min="11552" max="11557" width="0" style="114" hidden="1" customWidth="1"/>
    <col min="11558" max="11558" width="16.42578125" style="114" customWidth="1"/>
    <col min="11559" max="11559" width="0" style="114" hidden="1" customWidth="1"/>
    <col min="11560" max="11560" width="15.28515625" style="114" customWidth="1"/>
    <col min="11561" max="11561" width="0" style="114" hidden="1" customWidth="1"/>
    <col min="11562" max="11562" width="16" style="114" customWidth="1"/>
    <col min="11563" max="11563" width="18" style="114" customWidth="1"/>
    <col min="11564" max="11564" width="0" style="114" hidden="1" customWidth="1"/>
    <col min="11565" max="11565" width="15.28515625" style="114" customWidth="1"/>
    <col min="11566" max="11571" width="0" style="114" hidden="1" customWidth="1"/>
    <col min="11572" max="11572" width="16.42578125" style="114" customWidth="1"/>
    <col min="11573" max="11573" width="0" style="114" hidden="1" customWidth="1"/>
    <col min="11574" max="11574" width="16.28515625" style="114" customWidth="1"/>
    <col min="11575" max="11575" width="0" style="114" hidden="1" customWidth="1"/>
    <col min="11576" max="11576" width="13.42578125" style="114" customWidth="1"/>
    <col min="11577" max="11577" width="11.42578125" style="114" customWidth="1"/>
    <col min="11578" max="11578" width="16" style="114" bestFit="1" customWidth="1"/>
    <col min="11579" max="11579" width="16.28515625" style="114" customWidth="1"/>
    <col min="11580" max="11776" width="11.42578125" style="114"/>
    <col min="11777" max="11777" width="2.85546875" style="114" customWidth="1"/>
    <col min="11778" max="11778" width="20.7109375" style="114" customWidth="1"/>
    <col min="11779" max="11782" width="0" style="114" hidden="1" customWidth="1"/>
    <col min="11783" max="11783" width="16.5703125" style="114" customWidth="1"/>
    <col min="11784" max="11785" width="0" style="114" hidden="1" customWidth="1"/>
    <col min="11786" max="11786" width="16.5703125" style="114" customWidth="1"/>
    <col min="11787" max="11787" width="0" style="114" hidden="1" customWidth="1"/>
    <col min="11788" max="11788" width="22.28515625" style="114" customWidth="1"/>
    <col min="11789" max="11789" width="16.7109375" style="114" customWidth="1"/>
    <col min="11790" max="11790" width="13.7109375" style="114" customWidth="1"/>
    <col min="11791" max="11791" width="19" style="114" customWidth="1"/>
    <col min="11792" max="11792" width="0" style="114" hidden="1" customWidth="1"/>
    <col min="11793" max="11793" width="16.28515625" style="114" customWidth="1"/>
    <col min="11794" max="11799" width="0" style="114" hidden="1" customWidth="1"/>
    <col min="11800" max="11800" width="15.7109375" style="114" customWidth="1"/>
    <col min="11801" max="11801" width="0" style="114" hidden="1" customWidth="1"/>
    <col min="11802" max="11802" width="16.7109375" style="114" customWidth="1"/>
    <col min="11803" max="11803" width="0" style="114" hidden="1" customWidth="1"/>
    <col min="11804" max="11804" width="16" style="114" customWidth="1"/>
    <col min="11805" max="11805" width="18.28515625" style="114" customWidth="1"/>
    <col min="11806" max="11806" width="0" style="114" hidden="1" customWidth="1"/>
    <col min="11807" max="11807" width="15.7109375" style="114" customWidth="1"/>
    <col min="11808" max="11813" width="0" style="114" hidden="1" customWidth="1"/>
    <col min="11814" max="11814" width="16.42578125" style="114" customWidth="1"/>
    <col min="11815" max="11815" width="0" style="114" hidden="1" customWidth="1"/>
    <col min="11816" max="11816" width="15.28515625" style="114" customWidth="1"/>
    <col min="11817" max="11817" width="0" style="114" hidden="1" customWidth="1"/>
    <col min="11818" max="11818" width="16" style="114" customWidth="1"/>
    <col min="11819" max="11819" width="18" style="114" customWidth="1"/>
    <col min="11820" max="11820" width="0" style="114" hidden="1" customWidth="1"/>
    <col min="11821" max="11821" width="15.28515625" style="114" customWidth="1"/>
    <col min="11822" max="11827" width="0" style="114" hidden="1" customWidth="1"/>
    <col min="11828" max="11828" width="16.42578125" style="114" customWidth="1"/>
    <col min="11829" max="11829" width="0" style="114" hidden="1" customWidth="1"/>
    <col min="11830" max="11830" width="16.28515625" style="114" customWidth="1"/>
    <col min="11831" max="11831" width="0" style="114" hidden="1" customWidth="1"/>
    <col min="11832" max="11832" width="13.42578125" style="114" customWidth="1"/>
    <col min="11833" max="11833" width="11.42578125" style="114" customWidth="1"/>
    <col min="11834" max="11834" width="16" style="114" bestFit="1" customWidth="1"/>
    <col min="11835" max="11835" width="16.28515625" style="114" customWidth="1"/>
    <col min="11836" max="12032" width="11.42578125" style="114"/>
    <col min="12033" max="12033" width="2.85546875" style="114" customWidth="1"/>
    <col min="12034" max="12034" width="20.7109375" style="114" customWidth="1"/>
    <col min="12035" max="12038" width="0" style="114" hidden="1" customWidth="1"/>
    <col min="12039" max="12039" width="16.5703125" style="114" customWidth="1"/>
    <col min="12040" max="12041" width="0" style="114" hidden="1" customWidth="1"/>
    <col min="12042" max="12042" width="16.5703125" style="114" customWidth="1"/>
    <col min="12043" max="12043" width="0" style="114" hidden="1" customWidth="1"/>
    <col min="12044" max="12044" width="22.28515625" style="114" customWidth="1"/>
    <col min="12045" max="12045" width="16.7109375" style="114" customWidth="1"/>
    <col min="12046" max="12046" width="13.7109375" style="114" customWidth="1"/>
    <col min="12047" max="12047" width="19" style="114" customWidth="1"/>
    <col min="12048" max="12048" width="0" style="114" hidden="1" customWidth="1"/>
    <col min="12049" max="12049" width="16.28515625" style="114" customWidth="1"/>
    <col min="12050" max="12055" width="0" style="114" hidden="1" customWidth="1"/>
    <col min="12056" max="12056" width="15.7109375" style="114" customWidth="1"/>
    <col min="12057" max="12057" width="0" style="114" hidden="1" customWidth="1"/>
    <col min="12058" max="12058" width="16.7109375" style="114" customWidth="1"/>
    <col min="12059" max="12059" width="0" style="114" hidden="1" customWidth="1"/>
    <col min="12060" max="12060" width="16" style="114" customWidth="1"/>
    <col min="12061" max="12061" width="18.28515625" style="114" customWidth="1"/>
    <col min="12062" max="12062" width="0" style="114" hidden="1" customWidth="1"/>
    <col min="12063" max="12063" width="15.7109375" style="114" customWidth="1"/>
    <col min="12064" max="12069" width="0" style="114" hidden="1" customWidth="1"/>
    <col min="12070" max="12070" width="16.42578125" style="114" customWidth="1"/>
    <col min="12071" max="12071" width="0" style="114" hidden="1" customWidth="1"/>
    <col min="12072" max="12072" width="15.28515625" style="114" customWidth="1"/>
    <col min="12073" max="12073" width="0" style="114" hidden="1" customWidth="1"/>
    <col min="12074" max="12074" width="16" style="114" customWidth="1"/>
    <col min="12075" max="12075" width="18" style="114" customWidth="1"/>
    <col min="12076" max="12076" width="0" style="114" hidden="1" customWidth="1"/>
    <col min="12077" max="12077" width="15.28515625" style="114" customWidth="1"/>
    <col min="12078" max="12083" width="0" style="114" hidden="1" customWidth="1"/>
    <col min="12084" max="12084" width="16.42578125" style="114" customWidth="1"/>
    <col min="12085" max="12085" width="0" style="114" hidden="1" customWidth="1"/>
    <col min="12086" max="12086" width="16.28515625" style="114" customWidth="1"/>
    <col min="12087" max="12087" width="0" style="114" hidden="1" customWidth="1"/>
    <col min="12088" max="12088" width="13.42578125" style="114" customWidth="1"/>
    <col min="12089" max="12089" width="11.42578125" style="114" customWidth="1"/>
    <col min="12090" max="12090" width="16" style="114" bestFit="1" customWidth="1"/>
    <col min="12091" max="12091" width="16.28515625" style="114" customWidth="1"/>
    <col min="12092" max="12288" width="11.42578125" style="114"/>
    <col min="12289" max="12289" width="2.85546875" style="114" customWidth="1"/>
    <col min="12290" max="12290" width="20.7109375" style="114" customWidth="1"/>
    <col min="12291" max="12294" width="0" style="114" hidden="1" customWidth="1"/>
    <col min="12295" max="12295" width="16.5703125" style="114" customWidth="1"/>
    <col min="12296" max="12297" width="0" style="114" hidden="1" customWidth="1"/>
    <col min="12298" max="12298" width="16.5703125" style="114" customWidth="1"/>
    <col min="12299" max="12299" width="0" style="114" hidden="1" customWidth="1"/>
    <col min="12300" max="12300" width="22.28515625" style="114" customWidth="1"/>
    <col min="12301" max="12301" width="16.7109375" style="114" customWidth="1"/>
    <col min="12302" max="12302" width="13.7109375" style="114" customWidth="1"/>
    <col min="12303" max="12303" width="19" style="114" customWidth="1"/>
    <col min="12304" max="12304" width="0" style="114" hidden="1" customWidth="1"/>
    <col min="12305" max="12305" width="16.28515625" style="114" customWidth="1"/>
    <col min="12306" max="12311" width="0" style="114" hidden="1" customWidth="1"/>
    <col min="12312" max="12312" width="15.7109375" style="114" customWidth="1"/>
    <col min="12313" max="12313" width="0" style="114" hidden="1" customWidth="1"/>
    <col min="12314" max="12314" width="16.7109375" style="114" customWidth="1"/>
    <col min="12315" max="12315" width="0" style="114" hidden="1" customWidth="1"/>
    <col min="12316" max="12316" width="16" style="114" customWidth="1"/>
    <col min="12317" max="12317" width="18.28515625" style="114" customWidth="1"/>
    <col min="12318" max="12318" width="0" style="114" hidden="1" customWidth="1"/>
    <col min="12319" max="12319" width="15.7109375" style="114" customWidth="1"/>
    <col min="12320" max="12325" width="0" style="114" hidden="1" customWidth="1"/>
    <col min="12326" max="12326" width="16.42578125" style="114" customWidth="1"/>
    <col min="12327" max="12327" width="0" style="114" hidden="1" customWidth="1"/>
    <col min="12328" max="12328" width="15.28515625" style="114" customWidth="1"/>
    <col min="12329" max="12329" width="0" style="114" hidden="1" customWidth="1"/>
    <col min="12330" max="12330" width="16" style="114" customWidth="1"/>
    <col min="12331" max="12331" width="18" style="114" customWidth="1"/>
    <col min="12332" max="12332" width="0" style="114" hidden="1" customWidth="1"/>
    <col min="12333" max="12333" width="15.28515625" style="114" customWidth="1"/>
    <col min="12334" max="12339" width="0" style="114" hidden="1" customWidth="1"/>
    <col min="12340" max="12340" width="16.42578125" style="114" customWidth="1"/>
    <col min="12341" max="12341" width="0" style="114" hidden="1" customWidth="1"/>
    <col min="12342" max="12342" width="16.28515625" style="114" customWidth="1"/>
    <col min="12343" max="12343" width="0" style="114" hidden="1" customWidth="1"/>
    <col min="12344" max="12344" width="13.42578125" style="114" customWidth="1"/>
    <col min="12345" max="12345" width="11.42578125" style="114" customWidth="1"/>
    <col min="12346" max="12346" width="16" style="114" bestFit="1" customWidth="1"/>
    <col min="12347" max="12347" width="16.28515625" style="114" customWidth="1"/>
    <col min="12348" max="12544" width="11.42578125" style="114"/>
    <col min="12545" max="12545" width="2.85546875" style="114" customWidth="1"/>
    <col min="12546" max="12546" width="20.7109375" style="114" customWidth="1"/>
    <col min="12547" max="12550" width="0" style="114" hidden="1" customWidth="1"/>
    <col min="12551" max="12551" width="16.5703125" style="114" customWidth="1"/>
    <col min="12552" max="12553" width="0" style="114" hidden="1" customWidth="1"/>
    <col min="12554" max="12554" width="16.5703125" style="114" customWidth="1"/>
    <col min="12555" max="12555" width="0" style="114" hidden="1" customWidth="1"/>
    <col min="12556" max="12556" width="22.28515625" style="114" customWidth="1"/>
    <col min="12557" max="12557" width="16.7109375" style="114" customWidth="1"/>
    <col min="12558" max="12558" width="13.7109375" style="114" customWidth="1"/>
    <col min="12559" max="12559" width="19" style="114" customWidth="1"/>
    <col min="12560" max="12560" width="0" style="114" hidden="1" customWidth="1"/>
    <col min="12561" max="12561" width="16.28515625" style="114" customWidth="1"/>
    <col min="12562" max="12567" width="0" style="114" hidden="1" customWidth="1"/>
    <col min="12568" max="12568" width="15.7109375" style="114" customWidth="1"/>
    <col min="12569" max="12569" width="0" style="114" hidden="1" customWidth="1"/>
    <col min="12570" max="12570" width="16.7109375" style="114" customWidth="1"/>
    <col min="12571" max="12571" width="0" style="114" hidden="1" customWidth="1"/>
    <col min="12572" max="12572" width="16" style="114" customWidth="1"/>
    <col min="12573" max="12573" width="18.28515625" style="114" customWidth="1"/>
    <col min="12574" max="12574" width="0" style="114" hidden="1" customWidth="1"/>
    <col min="12575" max="12575" width="15.7109375" style="114" customWidth="1"/>
    <col min="12576" max="12581" width="0" style="114" hidden="1" customWidth="1"/>
    <col min="12582" max="12582" width="16.42578125" style="114" customWidth="1"/>
    <col min="12583" max="12583" width="0" style="114" hidden="1" customWidth="1"/>
    <col min="12584" max="12584" width="15.28515625" style="114" customWidth="1"/>
    <col min="12585" max="12585" width="0" style="114" hidden="1" customWidth="1"/>
    <col min="12586" max="12586" width="16" style="114" customWidth="1"/>
    <col min="12587" max="12587" width="18" style="114" customWidth="1"/>
    <col min="12588" max="12588" width="0" style="114" hidden="1" customWidth="1"/>
    <col min="12589" max="12589" width="15.28515625" style="114" customWidth="1"/>
    <col min="12590" max="12595" width="0" style="114" hidden="1" customWidth="1"/>
    <col min="12596" max="12596" width="16.42578125" style="114" customWidth="1"/>
    <col min="12597" max="12597" width="0" style="114" hidden="1" customWidth="1"/>
    <col min="12598" max="12598" width="16.28515625" style="114" customWidth="1"/>
    <col min="12599" max="12599" width="0" style="114" hidden="1" customWidth="1"/>
    <col min="12600" max="12600" width="13.42578125" style="114" customWidth="1"/>
    <col min="12601" max="12601" width="11.42578125" style="114" customWidth="1"/>
    <col min="12602" max="12602" width="16" style="114" bestFit="1" customWidth="1"/>
    <col min="12603" max="12603" width="16.28515625" style="114" customWidth="1"/>
    <col min="12604" max="12800" width="11.42578125" style="114"/>
    <col min="12801" max="12801" width="2.85546875" style="114" customWidth="1"/>
    <col min="12802" max="12802" width="20.7109375" style="114" customWidth="1"/>
    <col min="12803" max="12806" width="0" style="114" hidden="1" customWidth="1"/>
    <col min="12807" max="12807" width="16.5703125" style="114" customWidth="1"/>
    <col min="12808" max="12809" width="0" style="114" hidden="1" customWidth="1"/>
    <col min="12810" max="12810" width="16.5703125" style="114" customWidth="1"/>
    <col min="12811" max="12811" width="0" style="114" hidden="1" customWidth="1"/>
    <col min="12812" max="12812" width="22.28515625" style="114" customWidth="1"/>
    <col min="12813" max="12813" width="16.7109375" style="114" customWidth="1"/>
    <col min="12814" max="12814" width="13.7109375" style="114" customWidth="1"/>
    <col min="12815" max="12815" width="19" style="114" customWidth="1"/>
    <col min="12816" max="12816" width="0" style="114" hidden="1" customWidth="1"/>
    <col min="12817" max="12817" width="16.28515625" style="114" customWidth="1"/>
    <col min="12818" max="12823" width="0" style="114" hidden="1" customWidth="1"/>
    <col min="12824" max="12824" width="15.7109375" style="114" customWidth="1"/>
    <col min="12825" max="12825" width="0" style="114" hidden="1" customWidth="1"/>
    <col min="12826" max="12826" width="16.7109375" style="114" customWidth="1"/>
    <col min="12827" max="12827" width="0" style="114" hidden="1" customWidth="1"/>
    <col min="12828" max="12828" width="16" style="114" customWidth="1"/>
    <col min="12829" max="12829" width="18.28515625" style="114" customWidth="1"/>
    <col min="12830" max="12830" width="0" style="114" hidden="1" customWidth="1"/>
    <col min="12831" max="12831" width="15.7109375" style="114" customWidth="1"/>
    <col min="12832" max="12837" width="0" style="114" hidden="1" customWidth="1"/>
    <col min="12838" max="12838" width="16.42578125" style="114" customWidth="1"/>
    <col min="12839" max="12839" width="0" style="114" hidden="1" customWidth="1"/>
    <col min="12840" max="12840" width="15.28515625" style="114" customWidth="1"/>
    <col min="12841" max="12841" width="0" style="114" hidden="1" customWidth="1"/>
    <col min="12842" max="12842" width="16" style="114" customWidth="1"/>
    <col min="12843" max="12843" width="18" style="114" customWidth="1"/>
    <col min="12844" max="12844" width="0" style="114" hidden="1" customWidth="1"/>
    <col min="12845" max="12845" width="15.28515625" style="114" customWidth="1"/>
    <col min="12846" max="12851" width="0" style="114" hidden="1" customWidth="1"/>
    <col min="12852" max="12852" width="16.42578125" style="114" customWidth="1"/>
    <col min="12853" max="12853" width="0" style="114" hidden="1" customWidth="1"/>
    <col min="12854" max="12854" width="16.28515625" style="114" customWidth="1"/>
    <col min="12855" max="12855" width="0" style="114" hidden="1" customWidth="1"/>
    <col min="12856" max="12856" width="13.42578125" style="114" customWidth="1"/>
    <col min="12857" max="12857" width="11.42578125" style="114" customWidth="1"/>
    <col min="12858" max="12858" width="16" style="114" bestFit="1" customWidth="1"/>
    <col min="12859" max="12859" width="16.28515625" style="114" customWidth="1"/>
    <col min="12860" max="13056" width="11.42578125" style="114"/>
    <col min="13057" max="13057" width="2.85546875" style="114" customWidth="1"/>
    <col min="13058" max="13058" width="20.7109375" style="114" customWidth="1"/>
    <col min="13059" max="13062" width="0" style="114" hidden="1" customWidth="1"/>
    <col min="13063" max="13063" width="16.5703125" style="114" customWidth="1"/>
    <col min="13064" max="13065" width="0" style="114" hidden="1" customWidth="1"/>
    <col min="13066" max="13066" width="16.5703125" style="114" customWidth="1"/>
    <col min="13067" max="13067" width="0" style="114" hidden="1" customWidth="1"/>
    <col min="13068" max="13068" width="22.28515625" style="114" customWidth="1"/>
    <col min="13069" max="13069" width="16.7109375" style="114" customWidth="1"/>
    <col min="13070" max="13070" width="13.7109375" style="114" customWidth="1"/>
    <col min="13071" max="13071" width="19" style="114" customWidth="1"/>
    <col min="13072" max="13072" width="0" style="114" hidden="1" customWidth="1"/>
    <col min="13073" max="13073" width="16.28515625" style="114" customWidth="1"/>
    <col min="13074" max="13079" width="0" style="114" hidden="1" customWidth="1"/>
    <col min="13080" max="13080" width="15.7109375" style="114" customWidth="1"/>
    <col min="13081" max="13081" width="0" style="114" hidden="1" customWidth="1"/>
    <col min="13082" max="13082" width="16.7109375" style="114" customWidth="1"/>
    <col min="13083" max="13083" width="0" style="114" hidden="1" customWidth="1"/>
    <col min="13084" max="13084" width="16" style="114" customWidth="1"/>
    <col min="13085" max="13085" width="18.28515625" style="114" customWidth="1"/>
    <col min="13086" max="13086" width="0" style="114" hidden="1" customWidth="1"/>
    <col min="13087" max="13087" width="15.7109375" style="114" customWidth="1"/>
    <col min="13088" max="13093" width="0" style="114" hidden="1" customWidth="1"/>
    <col min="13094" max="13094" width="16.42578125" style="114" customWidth="1"/>
    <col min="13095" max="13095" width="0" style="114" hidden="1" customWidth="1"/>
    <col min="13096" max="13096" width="15.28515625" style="114" customWidth="1"/>
    <col min="13097" max="13097" width="0" style="114" hidden="1" customWidth="1"/>
    <col min="13098" max="13098" width="16" style="114" customWidth="1"/>
    <col min="13099" max="13099" width="18" style="114" customWidth="1"/>
    <col min="13100" max="13100" width="0" style="114" hidden="1" customWidth="1"/>
    <col min="13101" max="13101" width="15.28515625" style="114" customWidth="1"/>
    <col min="13102" max="13107" width="0" style="114" hidden="1" customWidth="1"/>
    <col min="13108" max="13108" width="16.42578125" style="114" customWidth="1"/>
    <col min="13109" max="13109" width="0" style="114" hidden="1" customWidth="1"/>
    <col min="13110" max="13110" width="16.28515625" style="114" customWidth="1"/>
    <col min="13111" max="13111" width="0" style="114" hidden="1" customWidth="1"/>
    <col min="13112" max="13112" width="13.42578125" style="114" customWidth="1"/>
    <col min="13113" max="13113" width="11.42578125" style="114" customWidth="1"/>
    <col min="13114" max="13114" width="16" style="114" bestFit="1" customWidth="1"/>
    <col min="13115" max="13115" width="16.28515625" style="114" customWidth="1"/>
    <col min="13116" max="13312" width="11.42578125" style="114"/>
    <col min="13313" max="13313" width="2.85546875" style="114" customWidth="1"/>
    <col min="13314" max="13314" width="20.7109375" style="114" customWidth="1"/>
    <col min="13315" max="13318" width="0" style="114" hidden="1" customWidth="1"/>
    <col min="13319" max="13319" width="16.5703125" style="114" customWidth="1"/>
    <col min="13320" max="13321" width="0" style="114" hidden="1" customWidth="1"/>
    <col min="13322" max="13322" width="16.5703125" style="114" customWidth="1"/>
    <col min="13323" max="13323" width="0" style="114" hidden="1" customWidth="1"/>
    <col min="13324" max="13324" width="22.28515625" style="114" customWidth="1"/>
    <col min="13325" max="13325" width="16.7109375" style="114" customWidth="1"/>
    <col min="13326" max="13326" width="13.7109375" style="114" customWidth="1"/>
    <col min="13327" max="13327" width="19" style="114" customWidth="1"/>
    <col min="13328" max="13328" width="0" style="114" hidden="1" customWidth="1"/>
    <col min="13329" max="13329" width="16.28515625" style="114" customWidth="1"/>
    <col min="13330" max="13335" width="0" style="114" hidden="1" customWidth="1"/>
    <col min="13336" max="13336" width="15.7109375" style="114" customWidth="1"/>
    <col min="13337" max="13337" width="0" style="114" hidden="1" customWidth="1"/>
    <col min="13338" max="13338" width="16.7109375" style="114" customWidth="1"/>
    <col min="13339" max="13339" width="0" style="114" hidden="1" customWidth="1"/>
    <col min="13340" max="13340" width="16" style="114" customWidth="1"/>
    <col min="13341" max="13341" width="18.28515625" style="114" customWidth="1"/>
    <col min="13342" max="13342" width="0" style="114" hidden="1" customWidth="1"/>
    <col min="13343" max="13343" width="15.7109375" style="114" customWidth="1"/>
    <col min="13344" max="13349" width="0" style="114" hidden="1" customWidth="1"/>
    <col min="13350" max="13350" width="16.42578125" style="114" customWidth="1"/>
    <col min="13351" max="13351" width="0" style="114" hidden="1" customWidth="1"/>
    <col min="13352" max="13352" width="15.28515625" style="114" customWidth="1"/>
    <col min="13353" max="13353" width="0" style="114" hidden="1" customWidth="1"/>
    <col min="13354" max="13354" width="16" style="114" customWidth="1"/>
    <col min="13355" max="13355" width="18" style="114" customWidth="1"/>
    <col min="13356" max="13356" width="0" style="114" hidden="1" customWidth="1"/>
    <col min="13357" max="13357" width="15.28515625" style="114" customWidth="1"/>
    <col min="13358" max="13363" width="0" style="114" hidden="1" customWidth="1"/>
    <col min="13364" max="13364" width="16.42578125" style="114" customWidth="1"/>
    <col min="13365" max="13365" width="0" style="114" hidden="1" customWidth="1"/>
    <col min="13366" max="13366" width="16.28515625" style="114" customWidth="1"/>
    <col min="13367" max="13367" width="0" style="114" hidden="1" customWidth="1"/>
    <col min="13368" max="13368" width="13.42578125" style="114" customWidth="1"/>
    <col min="13369" max="13369" width="11.42578125" style="114" customWidth="1"/>
    <col min="13370" max="13370" width="16" style="114" bestFit="1" customWidth="1"/>
    <col min="13371" max="13371" width="16.28515625" style="114" customWidth="1"/>
    <col min="13372" max="13568" width="11.42578125" style="114"/>
    <col min="13569" max="13569" width="2.85546875" style="114" customWidth="1"/>
    <col min="13570" max="13570" width="20.7109375" style="114" customWidth="1"/>
    <col min="13571" max="13574" width="0" style="114" hidden="1" customWidth="1"/>
    <col min="13575" max="13575" width="16.5703125" style="114" customWidth="1"/>
    <col min="13576" max="13577" width="0" style="114" hidden="1" customWidth="1"/>
    <col min="13578" max="13578" width="16.5703125" style="114" customWidth="1"/>
    <col min="13579" max="13579" width="0" style="114" hidden="1" customWidth="1"/>
    <col min="13580" max="13580" width="22.28515625" style="114" customWidth="1"/>
    <col min="13581" max="13581" width="16.7109375" style="114" customWidth="1"/>
    <col min="13582" max="13582" width="13.7109375" style="114" customWidth="1"/>
    <col min="13583" max="13583" width="19" style="114" customWidth="1"/>
    <col min="13584" max="13584" width="0" style="114" hidden="1" customWidth="1"/>
    <col min="13585" max="13585" width="16.28515625" style="114" customWidth="1"/>
    <col min="13586" max="13591" width="0" style="114" hidden="1" customWidth="1"/>
    <col min="13592" max="13592" width="15.7109375" style="114" customWidth="1"/>
    <col min="13593" max="13593" width="0" style="114" hidden="1" customWidth="1"/>
    <col min="13594" max="13594" width="16.7109375" style="114" customWidth="1"/>
    <col min="13595" max="13595" width="0" style="114" hidden="1" customWidth="1"/>
    <col min="13596" max="13596" width="16" style="114" customWidth="1"/>
    <col min="13597" max="13597" width="18.28515625" style="114" customWidth="1"/>
    <col min="13598" max="13598" width="0" style="114" hidden="1" customWidth="1"/>
    <col min="13599" max="13599" width="15.7109375" style="114" customWidth="1"/>
    <col min="13600" max="13605" width="0" style="114" hidden="1" customWidth="1"/>
    <col min="13606" max="13606" width="16.42578125" style="114" customWidth="1"/>
    <col min="13607" max="13607" width="0" style="114" hidden="1" customWidth="1"/>
    <col min="13608" max="13608" width="15.28515625" style="114" customWidth="1"/>
    <col min="13609" max="13609" width="0" style="114" hidden="1" customWidth="1"/>
    <col min="13610" max="13610" width="16" style="114" customWidth="1"/>
    <col min="13611" max="13611" width="18" style="114" customWidth="1"/>
    <col min="13612" max="13612" width="0" style="114" hidden="1" customWidth="1"/>
    <col min="13613" max="13613" width="15.28515625" style="114" customWidth="1"/>
    <col min="13614" max="13619" width="0" style="114" hidden="1" customWidth="1"/>
    <col min="13620" max="13620" width="16.42578125" style="114" customWidth="1"/>
    <col min="13621" max="13621" width="0" style="114" hidden="1" customWidth="1"/>
    <col min="13622" max="13622" width="16.28515625" style="114" customWidth="1"/>
    <col min="13623" max="13623" width="0" style="114" hidden="1" customWidth="1"/>
    <col min="13624" max="13624" width="13.42578125" style="114" customWidth="1"/>
    <col min="13625" max="13625" width="11.42578125" style="114" customWidth="1"/>
    <col min="13626" max="13626" width="16" style="114" bestFit="1" customWidth="1"/>
    <col min="13627" max="13627" width="16.28515625" style="114" customWidth="1"/>
    <col min="13628" max="13824" width="11.42578125" style="114"/>
    <col min="13825" max="13825" width="2.85546875" style="114" customWidth="1"/>
    <col min="13826" max="13826" width="20.7109375" style="114" customWidth="1"/>
    <col min="13827" max="13830" width="0" style="114" hidden="1" customWidth="1"/>
    <col min="13831" max="13831" width="16.5703125" style="114" customWidth="1"/>
    <col min="13832" max="13833" width="0" style="114" hidden="1" customWidth="1"/>
    <col min="13834" max="13834" width="16.5703125" style="114" customWidth="1"/>
    <col min="13835" max="13835" width="0" style="114" hidden="1" customWidth="1"/>
    <col min="13836" max="13836" width="22.28515625" style="114" customWidth="1"/>
    <col min="13837" max="13837" width="16.7109375" style="114" customWidth="1"/>
    <col min="13838" max="13838" width="13.7109375" style="114" customWidth="1"/>
    <col min="13839" max="13839" width="19" style="114" customWidth="1"/>
    <col min="13840" max="13840" width="0" style="114" hidden="1" customWidth="1"/>
    <col min="13841" max="13841" width="16.28515625" style="114" customWidth="1"/>
    <col min="13842" max="13847" width="0" style="114" hidden="1" customWidth="1"/>
    <col min="13848" max="13848" width="15.7109375" style="114" customWidth="1"/>
    <col min="13849" max="13849" width="0" style="114" hidden="1" customWidth="1"/>
    <col min="13850" max="13850" width="16.7109375" style="114" customWidth="1"/>
    <col min="13851" max="13851" width="0" style="114" hidden="1" customWidth="1"/>
    <col min="13852" max="13852" width="16" style="114" customWidth="1"/>
    <col min="13853" max="13853" width="18.28515625" style="114" customWidth="1"/>
    <col min="13854" max="13854" width="0" style="114" hidden="1" customWidth="1"/>
    <col min="13855" max="13855" width="15.7109375" style="114" customWidth="1"/>
    <col min="13856" max="13861" width="0" style="114" hidden="1" customWidth="1"/>
    <col min="13862" max="13862" width="16.42578125" style="114" customWidth="1"/>
    <col min="13863" max="13863" width="0" style="114" hidden="1" customWidth="1"/>
    <col min="13864" max="13864" width="15.28515625" style="114" customWidth="1"/>
    <col min="13865" max="13865" width="0" style="114" hidden="1" customWidth="1"/>
    <col min="13866" max="13866" width="16" style="114" customWidth="1"/>
    <col min="13867" max="13867" width="18" style="114" customWidth="1"/>
    <col min="13868" max="13868" width="0" style="114" hidden="1" customWidth="1"/>
    <col min="13869" max="13869" width="15.28515625" style="114" customWidth="1"/>
    <col min="13870" max="13875" width="0" style="114" hidden="1" customWidth="1"/>
    <col min="13876" max="13876" width="16.42578125" style="114" customWidth="1"/>
    <col min="13877" max="13877" width="0" style="114" hidden="1" customWidth="1"/>
    <col min="13878" max="13878" width="16.28515625" style="114" customWidth="1"/>
    <col min="13879" max="13879" width="0" style="114" hidden="1" customWidth="1"/>
    <col min="13880" max="13880" width="13.42578125" style="114" customWidth="1"/>
    <col min="13881" max="13881" width="11.42578125" style="114" customWidth="1"/>
    <col min="13882" max="13882" width="16" style="114" bestFit="1" customWidth="1"/>
    <col min="13883" max="13883" width="16.28515625" style="114" customWidth="1"/>
    <col min="13884" max="14080" width="11.42578125" style="114"/>
    <col min="14081" max="14081" width="2.85546875" style="114" customWidth="1"/>
    <col min="14082" max="14082" width="20.7109375" style="114" customWidth="1"/>
    <col min="14083" max="14086" width="0" style="114" hidden="1" customWidth="1"/>
    <col min="14087" max="14087" width="16.5703125" style="114" customWidth="1"/>
    <col min="14088" max="14089" width="0" style="114" hidden="1" customWidth="1"/>
    <col min="14090" max="14090" width="16.5703125" style="114" customWidth="1"/>
    <col min="14091" max="14091" width="0" style="114" hidden="1" customWidth="1"/>
    <col min="14092" max="14092" width="22.28515625" style="114" customWidth="1"/>
    <col min="14093" max="14093" width="16.7109375" style="114" customWidth="1"/>
    <col min="14094" max="14094" width="13.7109375" style="114" customWidth="1"/>
    <col min="14095" max="14095" width="19" style="114" customWidth="1"/>
    <col min="14096" max="14096" width="0" style="114" hidden="1" customWidth="1"/>
    <col min="14097" max="14097" width="16.28515625" style="114" customWidth="1"/>
    <col min="14098" max="14103" width="0" style="114" hidden="1" customWidth="1"/>
    <col min="14104" max="14104" width="15.7109375" style="114" customWidth="1"/>
    <col min="14105" max="14105" width="0" style="114" hidden="1" customWidth="1"/>
    <col min="14106" max="14106" width="16.7109375" style="114" customWidth="1"/>
    <col min="14107" max="14107" width="0" style="114" hidden="1" customWidth="1"/>
    <col min="14108" max="14108" width="16" style="114" customWidth="1"/>
    <col min="14109" max="14109" width="18.28515625" style="114" customWidth="1"/>
    <col min="14110" max="14110" width="0" style="114" hidden="1" customWidth="1"/>
    <col min="14111" max="14111" width="15.7109375" style="114" customWidth="1"/>
    <col min="14112" max="14117" width="0" style="114" hidden="1" customWidth="1"/>
    <col min="14118" max="14118" width="16.42578125" style="114" customWidth="1"/>
    <col min="14119" max="14119" width="0" style="114" hidden="1" customWidth="1"/>
    <col min="14120" max="14120" width="15.28515625" style="114" customWidth="1"/>
    <col min="14121" max="14121" width="0" style="114" hidden="1" customWidth="1"/>
    <col min="14122" max="14122" width="16" style="114" customWidth="1"/>
    <col min="14123" max="14123" width="18" style="114" customWidth="1"/>
    <col min="14124" max="14124" width="0" style="114" hidden="1" customWidth="1"/>
    <col min="14125" max="14125" width="15.28515625" style="114" customWidth="1"/>
    <col min="14126" max="14131" width="0" style="114" hidden="1" customWidth="1"/>
    <col min="14132" max="14132" width="16.42578125" style="114" customWidth="1"/>
    <col min="14133" max="14133" width="0" style="114" hidden="1" customWidth="1"/>
    <col min="14134" max="14134" width="16.28515625" style="114" customWidth="1"/>
    <col min="14135" max="14135" width="0" style="114" hidden="1" customWidth="1"/>
    <col min="14136" max="14136" width="13.42578125" style="114" customWidth="1"/>
    <col min="14137" max="14137" width="11.42578125" style="114" customWidth="1"/>
    <col min="14138" max="14138" width="16" style="114" bestFit="1" customWidth="1"/>
    <col min="14139" max="14139" width="16.28515625" style="114" customWidth="1"/>
    <col min="14140" max="14336" width="11.42578125" style="114"/>
    <col min="14337" max="14337" width="2.85546875" style="114" customWidth="1"/>
    <col min="14338" max="14338" width="20.7109375" style="114" customWidth="1"/>
    <col min="14339" max="14342" width="0" style="114" hidden="1" customWidth="1"/>
    <col min="14343" max="14343" width="16.5703125" style="114" customWidth="1"/>
    <col min="14344" max="14345" width="0" style="114" hidden="1" customWidth="1"/>
    <col min="14346" max="14346" width="16.5703125" style="114" customWidth="1"/>
    <col min="14347" max="14347" width="0" style="114" hidden="1" customWidth="1"/>
    <col min="14348" max="14348" width="22.28515625" style="114" customWidth="1"/>
    <col min="14349" max="14349" width="16.7109375" style="114" customWidth="1"/>
    <col min="14350" max="14350" width="13.7109375" style="114" customWidth="1"/>
    <col min="14351" max="14351" width="19" style="114" customWidth="1"/>
    <col min="14352" max="14352" width="0" style="114" hidden="1" customWidth="1"/>
    <col min="14353" max="14353" width="16.28515625" style="114" customWidth="1"/>
    <col min="14354" max="14359" width="0" style="114" hidden="1" customWidth="1"/>
    <col min="14360" max="14360" width="15.7109375" style="114" customWidth="1"/>
    <col min="14361" max="14361" width="0" style="114" hidden="1" customWidth="1"/>
    <col min="14362" max="14362" width="16.7109375" style="114" customWidth="1"/>
    <col min="14363" max="14363" width="0" style="114" hidden="1" customWidth="1"/>
    <col min="14364" max="14364" width="16" style="114" customWidth="1"/>
    <col min="14365" max="14365" width="18.28515625" style="114" customWidth="1"/>
    <col min="14366" max="14366" width="0" style="114" hidden="1" customWidth="1"/>
    <col min="14367" max="14367" width="15.7109375" style="114" customWidth="1"/>
    <col min="14368" max="14373" width="0" style="114" hidden="1" customWidth="1"/>
    <col min="14374" max="14374" width="16.42578125" style="114" customWidth="1"/>
    <col min="14375" max="14375" width="0" style="114" hidden="1" customWidth="1"/>
    <col min="14376" max="14376" width="15.28515625" style="114" customWidth="1"/>
    <col min="14377" max="14377" width="0" style="114" hidden="1" customWidth="1"/>
    <col min="14378" max="14378" width="16" style="114" customWidth="1"/>
    <col min="14379" max="14379" width="18" style="114" customWidth="1"/>
    <col min="14380" max="14380" width="0" style="114" hidden="1" customWidth="1"/>
    <col min="14381" max="14381" width="15.28515625" style="114" customWidth="1"/>
    <col min="14382" max="14387" width="0" style="114" hidden="1" customWidth="1"/>
    <col min="14388" max="14388" width="16.42578125" style="114" customWidth="1"/>
    <col min="14389" max="14389" width="0" style="114" hidden="1" customWidth="1"/>
    <col min="14390" max="14390" width="16.28515625" style="114" customWidth="1"/>
    <col min="14391" max="14391" width="0" style="114" hidden="1" customWidth="1"/>
    <col min="14392" max="14392" width="13.42578125" style="114" customWidth="1"/>
    <col min="14393" max="14393" width="11.42578125" style="114" customWidth="1"/>
    <col min="14394" max="14394" width="16" style="114" bestFit="1" customWidth="1"/>
    <col min="14395" max="14395" width="16.28515625" style="114" customWidth="1"/>
    <col min="14396" max="14592" width="11.42578125" style="114"/>
    <col min="14593" max="14593" width="2.85546875" style="114" customWidth="1"/>
    <col min="14594" max="14594" width="20.7109375" style="114" customWidth="1"/>
    <col min="14595" max="14598" width="0" style="114" hidden="1" customWidth="1"/>
    <col min="14599" max="14599" width="16.5703125" style="114" customWidth="1"/>
    <col min="14600" max="14601" width="0" style="114" hidden="1" customWidth="1"/>
    <col min="14602" max="14602" width="16.5703125" style="114" customWidth="1"/>
    <col min="14603" max="14603" width="0" style="114" hidden="1" customWidth="1"/>
    <col min="14604" max="14604" width="22.28515625" style="114" customWidth="1"/>
    <col min="14605" max="14605" width="16.7109375" style="114" customWidth="1"/>
    <col min="14606" max="14606" width="13.7109375" style="114" customWidth="1"/>
    <col min="14607" max="14607" width="19" style="114" customWidth="1"/>
    <col min="14608" max="14608" width="0" style="114" hidden="1" customWidth="1"/>
    <col min="14609" max="14609" width="16.28515625" style="114" customWidth="1"/>
    <col min="14610" max="14615" width="0" style="114" hidden="1" customWidth="1"/>
    <col min="14616" max="14616" width="15.7109375" style="114" customWidth="1"/>
    <col min="14617" max="14617" width="0" style="114" hidden="1" customWidth="1"/>
    <col min="14618" max="14618" width="16.7109375" style="114" customWidth="1"/>
    <col min="14619" max="14619" width="0" style="114" hidden="1" customWidth="1"/>
    <col min="14620" max="14620" width="16" style="114" customWidth="1"/>
    <col min="14621" max="14621" width="18.28515625" style="114" customWidth="1"/>
    <col min="14622" max="14622" width="0" style="114" hidden="1" customWidth="1"/>
    <col min="14623" max="14623" width="15.7109375" style="114" customWidth="1"/>
    <col min="14624" max="14629" width="0" style="114" hidden="1" customWidth="1"/>
    <col min="14630" max="14630" width="16.42578125" style="114" customWidth="1"/>
    <col min="14631" max="14631" width="0" style="114" hidden="1" customWidth="1"/>
    <col min="14632" max="14632" width="15.28515625" style="114" customWidth="1"/>
    <col min="14633" max="14633" width="0" style="114" hidden="1" customWidth="1"/>
    <col min="14634" max="14634" width="16" style="114" customWidth="1"/>
    <col min="14635" max="14635" width="18" style="114" customWidth="1"/>
    <col min="14636" max="14636" width="0" style="114" hidden="1" customWidth="1"/>
    <col min="14637" max="14637" width="15.28515625" style="114" customWidth="1"/>
    <col min="14638" max="14643" width="0" style="114" hidden="1" customWidth="1"/>
    <col min="14644" max="14644" width="16.42578125" style="114" customWidth="1"/>
    <col min="14645" max="14645" width="0" style="114" hidden="1" customWidth="1"/>
    <col min="14646" max="14646" width="16.28515625" style="114" customWidth="1"/>
    <col min="14647" max="14647" width="0" style="114" hidden="1" customWidth="1"/>
    <col min="14648" max="14648" width="13.42578125" style="114" customWidth="1"/>
    <col min="14649" max="14649" width="11.42578125" style="114" customWidth="1"/>
    <col min="14650" max="14650" width="16" style="114" bestFit="1" customWidth="1"/>
    <col min="14651" max="14651" width="16.28515625" style="114" customWidth="1"/>
    <col min="14652" max="14848" width="11.42578125" style="114"/>
    <col min="14849" max="14849" width="2.85546875" style="114" customWidth="1"/>
    <col min="14850" max="14850" width="20.7109375" style="114" customWidth="1"/>
    <col min="14851" max="14854" width="0" style="114" hidden="1" customWidth="1"/>
    <col min="14855" max="14855" width="16.5703125" style="114" customWidth="1"/>
    <col min="14856" max="14857" width="0" style="114" hidden="1" customWidth="1"/>
    <col min="14858" max="14858" width="16.5703125" style="114" customWidth="1"/>
    <col min="14859" max="14859" width="0" style="114" hidden="1" customWidth="1"/>
    <col min="14860" max="14860" width="22.28515625" style="114" customWidth="1"/>
    <col min="14861" max="14861" width="16.7109375" style="114" customWidth="1"/>
    <col min="14862" max="14862" width="13.7109375" style="114" customWidth="1"/>
    <col min="14863" max="14863" width="19" style="114" customWidth="1"/>
    <col min="14864" max="14864" width="0" style="114" hidden="1" customWidth="1"/>
    <col min="14865" max="14865" width="16.28515625" style="114" customWidth="1"/>
    <col min="14866" max="14871" width="0" style="114" hidden="1" customWidth="1"/>
    <col min="14872" max="14872" width="15.7109375" style="114" customWidth="1"/>
    <col min="14873" max="14873" width="0" style="114" hidden="1" customWidth="1"/>
    <col min="14874" max="14874" width="16.7109375" style="114" customWidth="1"/>
    <col min="14875" max="14875" width="0" style="114" hidden="1" customWidth="1"/>
    <col min="14876" max="14876" width="16" style="114" customWidth="1"/>
    <col min="14877" max="14877" width="18.28515625" style="114" customWidth="1"/>
    <col min="14878" max="14878" width="0" style="114" hidden="1" customWidth="1"/>
    <col min="14879" max="14879" width="15.7109375" style="114" customWidth="1"/>
    <col min="14880" max="14885" width="0" style="114" hidden="1" customWidth="1"/>
    <col min="14886" max="14886" width="16.42578125" style="114" customWidth="1"/>
    <col min="14887" max="14887" width="0" style="114" hidden="1" customWidth="1"/>
    <col min="14888" max="14888" width="15.28515625" style="114" customWidth="1"/>
    <col min="14889" max="14889" width="0" style="114" hidden="1" customWidth="1"/>
    <col min="14890" max="14890" width="16" style="114" customWidth="1"/>
    <col min="14891" max="14891" width="18" style="114" customWidth="1"/>
    <col min="14892" max="14892" width="0" style="114" hidden="1" customWidth="1"/>
    <col min="14893" max="14893" width="15.28515625" style="114" customWidth="1"/>
    <col min="14894" max="14899" width="0" style="114" hidden="1" customWidth="1"/>
    <col min="14900" max="14900" width="16.42578125" style="114" customWidth="1"/>
    <col min="14901" max="14901" width="0" style="114" hidden="1" customWidth="1"/>
    <col min="14902" max="14902" width="16.28515625" style="114" customWidth="1"/>
    <col min="14903" max="14903" width="0" style="114" hidden="1" customWidth="1"/>
    <col min="14904" max="14904" width="13.42578125" style="114" customWidth="1"/>
    <col min="14905" max="14905" width="11.42578125" style="114" customWidth="1"/>
    <col min="14906" max="14906" width="16" style="114" bestFit="1" customWidth="1"/>
    <col min="14907" max="14907" width="16.28515625" style="114" customWidth="1"/>
    <col min="14908" max="15104" width="11.42578125" style="114"/>
    <col min="15105" max="15105" width="2.85546875" style="114" customWidth="1"/>
    <col min="15106" max="15106" width="20.7109375" style="114" customWidth="1"/>
    <col min="15107" max="15110" width="0" style="114" hidden="1" customWidth="1"/>
    <col min="15111" max="15111" width="16.5703125" style="114" customWidth="1"/>
    <col min="15112" max="15113" width="0" style="114" hidden="1" customWidth="1"/>
    <col min="15114" max="15114" width="16.5703125" style="114" customWidth="1"/>
    <col min="15115" max="15115" width="0" style="114" hidden="1" customWidth="1"/>
    <col min="15116" max="15116" width="22.28515625" style="114" customWidth="1"/>
    <col min="15117" max="15117" width="16.7109375" style="114" customWidth="1"/>
    <col min="15118" max="15118" width="13.7109375" style="114" customWidth="1"/>
    <col min="15119" max="15119" width="19" style="114" customWidth="1"/>
    <col min="15120" max="15120" width="0" style="114" hidden="1" customWidth="1"/>
    <col min="15121" max="15121" width="16.28515625" style="114" customWidth="1"/>
    <col min="15122" max="15127" width="0" style="114" hidden="1" customWidth="1"/>
    <col min="15128" max="15128" width="15.7109375" style="114" customWidth="1"/>
    <col min="15129" max="15129" width="0" style="114" hidden="1" customWidth="1"/>
    <col min="15130" max="15130" width="16.7109375" style="114" customWidth="1"/>
    <col min="15131" max="15131" width="0" style="114" hidden="1" customWidth="1"/>
    <col min="15132" max="15132" width="16" style="114" customWidth="1"/>
    <col min="15133" max="15133" width="18.28515625" style="114" customWidth="1"/>
    <col min="15134" max="15134" width="0" style="114" hidden="1" customWidth="1"/>
    <col min="15135" max="15135" width="15.7109375" style="114" customWidth="1"/>
    <col min="15136" max="15141" width="0" style="114" hidden="1" customWidth="1"/>
    <col min="15142" max="15142" width="16.42578125" style="114" customWidth="1"/>
    <col min="15143" max="15143" width="0" style="114" hidden="1" customWidth="1"/>
    <col min="15144" max="15144" width="15.28515625" style="114" customWidth="1"/>
    <col min="15145" max="15145" width="0" style="114" hidden="1" customWidth="1"/>
    <col min="15146" max="15146" width="16" style="114" customWidth="1"/>
    <col min="15147" max="15147" width="18" style="114" customWidth="1"/>
    <col min="15148" max="15148" width="0" style="114" hidden="1" customWidth="1"/>
    <col min="15149" max="15149" width="15.28515625" style="114" customWidth="1"/>
    <col min="15150" max="15155" width="0" style="114" hidden="1" customWidth="1"/>
    <col min="15156" max="15156" width="16.42578125" style="114" customWidth="1"/>
    <col min="15157" max="15157" width="0" style="114" hidden="1" customWidth="1"/>
    <col min="15158" max="15158" width="16.28515625" style="114" customWidth="1"/>
    <col min="15159" max="15159" width="0" style="114" hidden="1" customWidth="1"/>
    <col min="15160" max="15160" width="13.42578125" style="114" customWidth="1"/>
    <col min="15161" max="15161" width="11.42578125" style="114" customWidth="1"/>
    <col min="15162" max="15162" width="16" style="114" bestFit="1" customWidth="1"/>
    <col min="15163" max="15163" width="16.28515625" style="114" customWidth="1"/>
    <col min="15164" max="15360" width="11.42578125" style="114"/>
    <col min="15361" max="15361" width="2.85546875" style="114" customWidth="1"/>
    <col min="15362" max="15362" width="20.7109375" style="114" customWidth="1"/>
    <col min="15363" max="15366" width="0" style="114" hidden="1" customWidth="1"/>
    <col min="15367" max="15367" width="16.5703125" style="114" customWidth="1"/>
    <col min="15368" max="15369" width="0" style="114" hidden="1" customWidth="1"/>
    <col min="15370" max="15370" width="16.5703125" style="114" customWidth="1"/>
    <col min="15371" max="15371" width="0" style="114" hidden="1" customWidth="1"/>
    <col min="15372" max="15372" width="22.28515625" style="114" customWidth="1"/>
    <col min="15373" max="15373" width="16.7109375" style="114" customWidth="1"/>
    <col min="15374" max="15374" width="13.7109375" style="114" customWidth="1"/>
    <col min="15375" max="15375" width="19" style="114" customWidth="1"/>
    <col min="15376" max="15376" width="0" style="114" hidden="1" customWidth="1"/>
    <col min="15377" max="15377" width="16.28515625" style="114" customWidth="1"/>
    <col min="15378" max="15383" width="0" style="114" hidden="1" customWidth="1"/>
    <col min="15384" max="15384" width="15.7109375" style="114" customWidth="1"/>
    <col min="15385" max="15385" width="0" style="114" hidden="1" customWidth="1"/>
    <col min="15386" max="15386" width="16.7109375" style="114" customWidth="1"/>
    <col min="15387" max="15387" width="0" style="114" hidden="1" customWidth="1"/>
    <col min="15388" max="15388" width="16" style="114" customWidth="1"/>
    <col min="15389" max="15389" width="18.28515625" style="114" customWidth="1"/>
    <col min="15390" max="15390" width="0" style="114" hidden="1" customWidth="1"/>
    <col min="15391" max="15391" width="15.7109375" style="114" customWidth="1"/>
    <col min="15392" max="15397" width="0" style="114" hidden="1" customWidth="1"/>
    <col min="15398" max="15398" width="16.42578125" style="114" customWidth="1"/>
    <col min="15399" max="15399" width="0" style="114" hidden="1" customWidth="1"/>
    <col min="15400" max="15400" width="15.28515625" style="114" customWidth="1"/>
    <col min="15401" max="15401" width="0" style="114" hidden="1" customWidth="1"/>
    <col min="15402" max="15402" width="16" style="114" customWidth="1"/>
    <col min="15403" max="15403" width="18" style="114" customWidth="1"/>
    <col min="15404" max="15404" width="0" style="114" hidden="1" customWidth="1"/>
    <col min="15405" max="15405" width="15.28515625" style="114" customWidth="1"/>
    <col min="15406" max="15411" width="0" style="114" hidden="1" customWidth="1"/>
    <col min="15412" max="15412" width="16.42578125" style="114" customWidth="1"/>
    <col min="15413" max="15413" width="0" style="114" hidden="1" customWidth="1"/>
    <col min="15414" max="15414" width="16.28515625" style="114" customWidth="1"/>
    <col min="15415" max="15415" width="0" style="114" hidden="1" customWidth="1"/>
    <col min="15416" max="15416" width="13.42578125" style="114" customWidth="1"/>
    <col min="15417" max="15417" width="11.42578125" style="114" customWidth="1"/>
    <col min="15418" max="15418" width="16" style="114" bestFit="1" customWidth="1"/>
    <col min="15419" max="15419" width="16.28515625" style="114" customWidth="1"/>
    <col min="15420" max="15616" width="11.42578125" style="114"/>
    <col min="15617" max="15617" width="2.85546875" style="114" customWidth="1"/>
    <col min="15618" max="15618" width="20.7109375" style="114" customWidth="1"/>
    <col min="15619" max="15622" width="0" style="114" hidden="1" customWidth="1"/>
    <col min="15623" max="15623" width="16.5703125" style="114" customWidth="1"/>
    <col min="15624" max="15625" width="0" style="114" hidden="1" customWidth="1"/>
    <col min="15626" max="15626" width="16.5703125" style="114" customWidth="1"/>
    <col min="15627" max="15627" width="0" style="114" hidden="1" customWidth="1"/>
    <col min="15628" max="15628" width="22.28515625" style="114" customWidth="1"/>
    <col min="15629" max="15629" width="16.7109375" style="114" customWidth="1"/>
    <col min="15630" max="15630" width="13.7109375" style="114" customWidth="1"/>
    <col min="15631" max="15631" width="19" style="114" customWidth="1"/>
    <col min="15632" max="15632" width="0" style="114" hidden="1" customWidth="1"/>
    <col min="15633" max="15633" width="16.28515625" style="114" customWidth="1"/>
    <col min="15634" max="15639" width="0" style="114" hidden="1" customWidth="1"/>
    <col min="15640" max="15640" width="15.7109375" style="114" customWidth="1"/>
    <col min="15641" max="15641" width="0" style="114" hidden="1" customWidth="1"/>
    <col min="15642" max="15642" width="16.7109375" style="114" customWidth="1"/>
    <col min="15643" max="15643" width="0" style="114" hidden="1" customWidth="1"/>
    <col min="15644" max="15644" width="16" style="114" customWidth="1"/>
    <col min="15645" max="15645" width="18.28515625" style="114" customWidth="1"/>
    <col min="15646" max="15646" width="0" style="114" hidden="1" customWidth="1"/>
    <col min="15647" max="15647" width="15.7109375" style="114" customWidth="1"/>
    <col min="15648" max="15653" width="0" style="114" hidden="1" customWidth="1"/>
    <col min="15654" max="15654" width="16.42578125" style="114" customWidth="1"/>
    <col min="15655" max="15655" width="0" style="114" hidden="1" customWidth="1"/>
    <col min="15656" max="15656" width="15.28515625" style="114" customWidth="1"/>
    <col min="15657" max="15657" width="0" style="114" hidden="1" customWidth="1"/>
    <col min="15658" max="15658" width="16" style="114" customWidth="1"/>
    <col min="15659" max="15659" width="18" style="114" customWidth="1"/>
    <col min="15660" max="15660" width="0" style="114" hidden="1" customWidth="1"/>
    <col min="15661" max="15661" width="15.28515625" style="114" customWidth="1"/>
    <col min="15662" max="15667" width="0" style="114" hidden="1" customWidth="1"/>
    <col min="15668" max="15668" width="16.42578125" style="114" customWidth="1"/>
    <col min="15669" max="15669" width="0" style="114" hidden="1" customWidth="1"/>
    <col min="15670" max="15670" width="16.28515625" style="114" customWidth="1"/>
    <col min="15671" max="15671" width="0" style="114" hidden="1" customWidth="1"/>
    <col min="15672" max="15672" width="13.42578125" style="114" customWidth="1"/>
    <col min="15673" max="15673" width="11.42578125" style="114" customWidth="1"/>
    <col min="15674" max="15674" width="16" style="114" bestFit="1" customWidth="1"/>
    <col min="15675" max="15675" width="16.28515625" style="114" customWidth="1"/>
    <col min="15676" max="15872" width="11.42578125" style="114"/>
    <col min="15873" max="15873" width="2.85546875" style="114" customWidth="1"/>
    <col min="15874" max="15874" width="20.7109375" style="114" customWidth="1"/>
    <col min="15875" max="15878" width="0" style="114" hidden="1" customWidth="1"/>
    <col min="15879" max="15879" width="16.5703125" style="114" customWidth="1"/>
    <col min="15880" max="15881" width="0" style="114" hidden="1" customWidth="1"/>
    <col min="15882" max="15882" width="16.5703125" style="114" customWidth="1"/>
    <col min="15883" max="15883" width="0" style="114" hidden="1" customWidth="1"/>
    <col min="15884" max="15884" width="22.28515625" style="114" customWidth="1"/>
    <col min="15885" max="15885" width="16.7109375" style="114" customWidth="1"/>
    <col min="15886" max="15886" width="13.7109375" style="114" customWidth="1"/>
    <col min="15887" max="15887" width="19" style="114" customWidth="1"/>
    <col min="15888" max="15888" width="0" style="114" hidden="1" customWidth="1"/>
    <col min="15889" max="15889" width="16.28515625" style="114" customWidth="1"/>
    <col min="15890" max="15895" width="0" style="114" hidden="1" customWidth="1"/>
    <col min="15896" max="15896" width="15.7109375" style="114" customWidth="1"/>
    <col min="15897" max="15897" width="0" style="114" hidden="1" customWidth="1"/>
    <col min="15898" max="15898" width="16.7109375" style="114" customWidth="1"/>
    <col min="15899" max="15899" width="0" style="114" hidden="1" customWidth="1"/>
    <col min="15900" max="15900" width="16" style="114" customWidth="1"/>
    <col min="15901" max="15901" width="18.28515625" style="114" customWidth="1"/>
    <col min="15902" max="15902" width="0" style="114" hidden="1" customWidth="1"/>
    <col min="15903" max="15903" width="15.7109375" style="114" customWidth="1"/>
    <col min="15904" max="15909" width="0" style="114" hidden="1" customWidth="1"/>
    <col min="15910" max="15910" width="16.42578125" style="114" customWidth="1"/>
    <col min="15911" max="15911" width="0" style="114" hidden="1" customWidth="1"/>
    <col min="15912" max="15912" width="15.28515625" style="114" customWidth="1"/>
    <col min="15913" max="15913" width="0" style="114" hidden="1" customWidth="1"/>
    <col min="15914" max="15914" width="16" style="114" customWidth="1"/>
    <col min="15915" max="15915" width="18" style="114" customWidth="1"/>
    <col min="15916" max="15916" width="0" style="114" hidden="1" customWidth="1"/>
    <col min="15917" max="15917" width="15.28515625" style="114" customWidth="1"/>
    <col min="15918" max="15923" width="0" style="114" hidden="1" customWidth="1"/>
    <col min="15924" max="15924" width="16.42578125" style="114" customWidth="1"/>
    <col min="15925" max="15925" width="0" style="114" hidden="1" customWidth="1"/>
    <col min="15926" max="15926" width="16.28515625" style="114" customWidth="1"/>
    <col min="15927" max="15927" width="0" style="114" hidden="1" customWidth="1"/>
    <col min="15928" max="15928" width="13.42578125" style="114" customWidth="1"/>
    <col min="15929" max="15929" width="11.42578125" style="114" customWidth="1"/>
    <col min="15930" max="15930" width="16" style="114" bestFit="1" customWidth="1"/>
    <col min="15931" max="15931" width="16.28515625" style="114" customWidth="1"/>
    <col min="15932" max="16128" width="11.42578125" style="114"/>
    <col min="16129" max="16129" width="2.85546875" style="114" customWidth="1"/>
    <col min="16130" max="16130" width="20.7109375" style="114" customWidth="1"/>
    <col min="16131" max="16134" width="0" style="114" hidden="1" customWidth="1"/>
    <col min="16135" max="16135" width="16.5703125" style="114" customWidth="1"/>
    <col min="16136" max="16137" width="0" style="114" hidden="1" customWidth="1"/>
    <col min="16138" max="16138" width="16.5703125" style="114" customWidth="1"/>
    <col min="16139" max="16139" width="0" style="114" hidden="1" customWidth="1"/>
    <col min="16140" max="16140" width="22.28515625" style="114" customWidth="1"/>
    <col min="16141" max="16141" width="16.7109375" style="114" customWidth="1"/>
    <col min="16142" max="16142" width="13.7109375" style="114" customWidth="1"/>
    <col min="16143" max="16143" width="19" style="114" customWidth="1"/>
    <col min="16144" max="16144" width="0" style="114" hidden="1" customWidth="1"/>
    <col min="16145" max="16145" width="16.28515625" style="114" customWidth="1"/>
    <col min="16146" max="16151" width="0" style="114" hidden="1" customWidth="1"/>
    <col min="16152" max="16152" width="15.7109375" style="114" customWidth="1"/>
    <col min="16153" max="16153" width="0" style="114" hidden="1" customWidth="1"/>
    <col min="16154" max="16154" width="16.7109375" style="114" customWidth="1"/>
    <col min="16155" max="16155" width="0" style="114" hidden="1" customWidth="1"/>
    <col min="16156" max="16156" width="16" style="114" customWidth="1"/>
    <col min="16157" max="16157" width="18.28515625" style="114" customWidth="1"/>
    <col min="16158" max="16158" width="0" style="114" hidden="1" customWidth="1"/>
    <col min="16159" max="16159" width="15.7109375" style="114" customWidth="1"/>
    <col min="16160" max="16165" width="0" style="114" hidden="1" customWidth="1"/>
    <col min="16166" max="16166" width="16.42578125" style="114" customWidth="1"/>
    <col min="16167" max="16167" width="0" style="114" hidden="1" customWidth="1"/>
    <col min="16168" max="16168" width="15.28515625" style="114" customWidth="1"/>
    <col min="16169" max="16169" width="0" style="114" hidden="1" customWidth="1"/>
    <col min="16170" max="16170" width="16" style="114" customWidth="1"/>
    <col min="16171" max="16171" width="18" style="114" customWidth="1"/>
    <col min="16172" max="16172" width="0" style="114" hidden="1" customWidth="1"/>
    <col min="16173" max="16173" width="15.28515625" style="114" customWidth="1"/>
    <col min="16174" max="16179" width="0" style="114" hidden="1" customWidth="1"/>
    <col min="16180" max="16180" width="16.42578125" style="114" customWidth="1"/>
    <col min="16181" max="16181" width="0" style="114" hidden="1" customWidth="1"/>
    <col min="16182" max="16182" width="16.28515625" style="114" customWidth="1"/>
    <col min="16183" max="16183" width="0" style="114" hidden="1" customWidth="1"/>
    <col min="16184" max="16184" width="13.42578125" style="114" customWidth="1"/>
    <col min="16185" max="16185" width="11.42578125" style="114" customWidth="1"/>
    <col min="16186" max="16186" width="16" style="114" bestFit="1" customWidth="1"/>
    <col min="16187" max="16187" width="16.28515625" style="114" customWidth="1"/>
    <col min="16188" max="16384" width="11.42578125" style="114"/>
  </cols>
  <sheetData>
    <row r="1" spans="2:60" ht="15" thickBot="1">
      <c r="X1" s="699">
        <f>+Q32-AC32</f>
        <v>1533333</v>
      </c>
    </row>
    <row r="2" spans="2:60" s="257" customFormat="1" ht="15.75" customHeight="1">
      <c r="B2" s="1420"/>
      <c r="C2" s="1423" t="s">
        <v>720</v>
      </c>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5" t="s">
        <v>721</v>
      </c>
      <c r="AZ2" s="1426"/>
      <c r="BA2" s="1426"/>
      <c r="BB2" s="1427"/>
      <c r="BC2" s="1428"/>
      <c r="BD2" s="1429"/>
    </row>
    <row r="3" spans="2:60" s="257" customFormat="1" ht="15">
      <c r="B3" s="1421"/>
      <c r="C3" s="1424"/>
      <c r="D3" s="1424"/>
      <c r="E3" s="1424"/>
      <c r="F3" s="1424"/>
      <c r="G3" s="1424"/>
      <c r="H3" s="1424"/>
      <c r="I3" s="1424"/>
      <c r="J3" s="1424"/>
      <c r="K3" s="1424"/>
      <c r="L3" s="1424"/>
      <c r="M3" s="1424"/>
      <c r="N3" s="1424"/>
      <c r="O3" s="1424"/>
      <c r="P3" s="1424"/>
      <c r="Q3" s="1424"/>
      <c r="R3" s="1424"/>
      <c r="S3" s="1424"/>
      <c r="T3" s="1424"/>
      <c r="U3" s="1424"/>
      <c r="V3" s="1424"/>
      <c r="W3" s="1424"/>
      <c r="X3" s="1424"/>
      <c r="Y3" s="1424"/>
      <c r="Z3" s="1424"/>
      <c r="AA3" s="1424"/>
      <c r="AB3" s="1424"/>
      <c r="AC3" s="1424"/>
      <c r="AD3" s="1424"/>
      <c r="AE3" s="1424"/>
      <c r="AF3" s="1424"/>
      <c r="AG3" s="1424"/>
      <c r="AH3" s="1424"/>
      <c r="AI3" s="1424"/>
      <c r="AJ3" s="1424"/>
      <c r="AK3" s="1424"/>
      <c r="AL3" s="1424"/>
      <c r="AM3" s="1424"/>
      <c r="AN3" s="1424"/>
      <c r="AO3" s="1424"/>
      <c r="AP3" s="1424"/>
      <c r="AQ3" s="1424"/>
      <c r="AR3" s="1424"/>
      <c r="AS3" s="1424"/>
      <c r="AT3" s="1424"/>
      <c r="AU3" s="1424"/>
      <c r="AV3" s="1424"/>
      <c r="AW3" s="1424"/>
      <c r="AX3" s="1424"/>
      <c r="AY3" s="1434" t="s">
        <v>722</v>
      </c>
      <c r="AZ3" s="1435"/>
      <c r="BA3" s="1435"/>
      <c r="BB3" s="1436"/>
      <c r="BC3" s="1430"/>
      <c r="BD3" s="1431"/>
    </row>
    <row r="4" spans="2:60" s="257" customFormat="1" ht="15.75" customHeight="1">
      <c r="B4" s="1421"/>
      <c r="C4" s="1424" t="s">
        <v>723</v>
      </c>
      <c r="D4" s="1424"/>
      <c r="E4" s="1424"/>
      <c r="F4" s="1424"/>
      <c r="G4" s="1424"/>
      <c r="H4" s="1424"/>
      <c r="I4" s="1424"/>
      <c r="J4" s="1424"/>
      <c r="K4" s="1424"/>
      <c r="L4" s="1424"/>
      <c r="M4" s="1424"/>
      <c r="N4" s="1424"/>
      <c r="O4" s="1424"/>
      <c r="P4" s="1424"/>
      <c r="Q4" s="1424"/>
      <c r="R4" s="1424"/>
      <c r="S4" s="1424"/>
      <c r="T4" s="1424"/>
      <c r="U4" s="1424"/>
      <c r="V4" s="1424"/>
      <c r="W4" s="1424"/>
      <c r="X4" s="1424"/>
      <c r="Y4" s="1424"/>
      <c r="Z4" s="1424"/>
      <c r="AA4" s="1424"/>
      <c r="AB4" s="1424"/>
      <c r="AC4" s="1424"/>
      <c r="AD4" s="1424"/>
      <c r="AE4" s="1424"/>
      <c r="AF4" s="1424"/>
      <c r="AG4" s="1424"/>
      <c r="AH4" s="1424"/>
      <c r="AI4" s="1424"/>
      <c r="AJ4" s="1424"/>
      <c r="AK4" s="1424"/>
      <c r="AL4" s="1424"/>
      <c r="AM4" s="1424"/>
      <c r="AN4" s="1424"/>
      <c r="AO4" s="1424"/>
      <c r="AP4" s="1424"/>
      <c r="AQ4" s="1424"/>
      <c r="AR4" s="1424"/>
      <c r="AS4" s="1424"/>
      <c r="AT4" s="1424"/>
      <c r="AU4" s="1424"/>
      <c r="AV4" s="1424"/>
      <c r="AW4" s="1424"/>
      <c r="AX4" s="1424"/>
      <c r="AY4" s="1434" t="s">
        <v>724</v>
      </c>
      <c r="AZ4" s="1435"/>
      <c r="BA4" s="1435"/>
      <c r="BB4" s="1436"/>
      <c r="BC4" s="1430"/>
      <c r="BD4" s="1431"/>
    </row>
    <row r="5" spans="2:60" s="257" customFormat="1" ht="15.75" thickBot="1">
      <c r="B5" s="1422"/>
      <c r="C5" s="1437"/>
      <c r="D5" s="1437"/>
      <c r="E5" s="1437"/>
      <c r="F5" s="1437"/>
      <c r="G5" s="1437"/>
      <c r="H5" s="1437"/>
      <c r="I5" s="1437"/>
      <c r="J5" s="1437"/>
      <c r="K5" s="1437"/>
      <c r="L5" s="1437"/>
      <c r="M5" s="1437"/>
      <c r="N5" s="1437"/>
      <c r="O5" s="1437"/>
      <c r="P5" s="1437"/>
      <c r="Q5" s="1437"/>
      <c r="R5" s="1437"/>
      <c r="S5" s="1437"/>
      <c r="T5" s="1437"/>
      <c r="U5" s="1437"/>
      <c r="V5" s="1437"/>
      <c r="W5" s="1437"/>
      <c r="X5" s="1437"/>
      <c r="Y5" s="1437"/>
      <c r="Z5" s="1437"/>
      <c r="AA5" s="1437"/>
      <c r="AB5" s="1437"/>
      <c r="AC5" s="1437"/>
      <c r="AD5" s="1437"/>
      <c r="AE5" s="1437"/>
      <c r="AF5" s="1437"/>
      <c r="AG5" s="1437"/>
      <c r="AH5" s="1437"/>
      <c r="AI5" s="1437"/>
      <c r="AJ5" s="1437"/>
      <c r="AK5" s="1437"/>
      <c r="AL5" s="1437"/>
      <c r="AM5" s="1437"/>
      <c r="AN5" s="1437"/>
      <c r="AO5" s="1437"/>
      <c r="AP5" s="1437"/>
      <c r="AQ5" s="1437"/>
      <c r="AR5" s="1437"/>
      <c r="AS5" s="1437"/>
      <c r="AT5" s="1437"/>
      <c r="AU5" s="1437"/>
      <c r="AV5" s="1437"/>
      <c r="AW5" s="1437"/>
      <c r="AX5" s="1437"/>
      <c r="AY5" s="1438" t="s">
        <v>725</v>
      </c>
      <c r="AZ5" s="1439"/>
      <c r="BA5" s="1439"/>
      <c r="BB5" s="1440"/>
      <c r="BC5" s="1432"/>
      <c r="BD5" s="1433"/>
    </row>
    <row r="6" spans="2:60" ht="15">
      <c r="B6" s="1253" t="s">
        <v>719</v>
      </c>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5"/>
    </row>
    <row r="7" spans="2:60" ht="24.75" customHeight="1">
      <c r="B7" s="1256" t="s">
        <v>3</v>
      </c>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57"/>
    </row>
    <row r="8" spans="2:60" ht="38.25" customHeight="1" thickBot="1">
      <c r="B8" s="1441" t="s">
        <v>4</v>
      </c>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1442"/>
      <c r="AV8" s="1442"/>
      <c r="AW8" s="1442"/>
      <c r="AX8" s="1442"/>
      <c r="AY8" s="1442"/>
      <c r="AZ8" s="1442"/>
      <c r="BA8" s="1442"/>
      <c r="BB8" s="1442"/>
      <c r="BC8" s="1442"/>
      <c r="BD8" s="1443"/>
    </row>
    <row r="9" spans="2:60" ht="15.75" thickBot="1">
      <c r="B9" s="259"/>
      <c r="C9" s="259"/>
      <c r="D9" s="259"/>
      <c r="E9" s="259"/>
      <c r="F9" s="259"/>
      <c r="G9" s="259"/>
      <c r="H9" s="259"/>
      <c r="I9" s="259"/>
      <c r="J9" s="259"/>
      <c r="K9" s="259"/>
      <c r="L9" s="259"/>
      <c r="M9" s="259"/>
      <c r="N9" s="259"/>
      <c r="O9" s="259"/>
      <c r="P9" s="259"/>
      <c r="Q9" s="700"/>
      <c r="R9" s="259"/>
      <c r="S9" s="259"/>
      <c r="T9" s="259"/>
      <c r="U9" s="259"/>
      <c r="V9" s="259"/>
      <c r="W9" s="259"/>
      <c r="X9" s="700"/>
      <c r="Y9" s="259"/>
      <c r="Z9" s="700"/>
      <c r="AA9" s="700"/>
      <c r="AB9" s="700"/>
      <c r="AC9" s="700"/>
      <c r="AE9" s="700"/>
      <c r="AF9" s="700"/>
      <c r="AG9" s="700"/>
      <c r="AH9" s="700"/>
      <c r="AI9" s="700"/>
      <c r="AJ9" s="700"/>
      <c r="AK9" s="700"/>
      <c r="AL9" s="700"/>
      <c r="AQ9" s="700"/>
      <c r="AS9" s="521"/>
      <c r="BB9" s="521"/>
    </row>
    <row r="10" spans="2:60" ht="13.15" customHeight="1" thickBot="1">
      <c r="B10" s="1218" t="s">
        <v>5</v>
      </c>
      <c r="C10" s="1219"/>
      <c r="D10" s="1219"/>
      <c r="E10" s="1219"/>
      <c r="F10" s="1219"/>
      <c r="G10" s="1219"/>
      <c r="H10" s="1219"/>
      <c r="I10" s="1219"/>
      <c r="J10" s="1219"/>
      <c r="K10" s="1219"/>
      <c r="L10" s="1219"/>
      <c r="M10" s="1219"/>
      <c r="N10" s="1220"/>
      <c r="O10" s="1221" t="s">
        <v>6</v>
      </c>
      <c r="P10" s="1136" t="s">
        <v>7</v>
      </c>
      <c r="Q10" s="1138"/>
      <c r="R10" s="1138"/>
      <c r="S10" s="1138"/>
      <c r="T10" s="1138"/>
      <c r="U10" s="1138"/>
      <c r="V10" s="1138"/>
      <c r="W10" s="1138"/>
      <c r="X10" s="1138"/>
      <c r="Y10" s="1138"/>
      <c r="Z10" s="1138"/>
      <c r="AA10" s="1138"/>
      <c r="AB10" s="1139"/>
      <c r="AC10" s="1221" t="s">
        <v>8</v>
      </c>
      <c r="AD10" s="1136" t="s">
        <v>7</v>
      </c>
      <c r="AE10" s="1138"/>
      <c r="AF10" s="1138"/>
      <c r="AG10" s="1138"/>
      <c r="AH10" s="1138"/>
      <c r="AI10" s="1138"/>
      <c r="AJ10" s="1138"/>
      <c r="AK10" s="1138"/>
      <c r="AL10" s="1138"/>
      <c r="AM10" s="1138"/>
      <c r="AN10" s="1138"/>
      <c r="AO10" s="1138"/>
      <c r="AP10" s="1139"/>
      <c r="AQ10" s="1221" t="s">
        <v>9</v>
      </c>
      <c r="AR10" s="1136" t="s">
        <v>7</v>
      </c>
      <c r="AS10" s="1138"/>
      <c r="AT10" s="1138"/>
      <c r="AU10" s="1138"/>
      <c r="AV10" s="1138"/>
      <c r="AW10" s="1138"/>
      <c r="AX10" s="1138"/>
      <c r="AY10" s="1138"/>
      <c r="AZ10" s="1138"/>
      <c r="BA10" s="1138"/>
      <c r="BB10" s="1138"/>
      <c r="BC10" s="1138"/>
      <c r="BD10" s="1139"/>
    </row>
    <row r="11" spans="2:60" ht="33" customHeight="1" thickBot="1">
      <c r="B11" s="1154" t="s">
        <v>10</v>
      </c>
      <c r="C11" s="1142" t="s">
        <v>11</v>
      </c>
      <c r="D11" s="1156" t="s">
        <v>12</v>
      </c>
      <c r="E11" s="1140" t="s">
        <v>13</v>
      </c>
      <c r="F11" s="1140" t="s">
        <v>14</v>
      </c>
      <c r="G11" s="1142" t="s">
        <v>15</v>
      </c>
      <c r="H11" s="1140" t="s">
        <v>16</v>
      </c>
      <c r="I11" s="1142" t="s">
        <v>17</v>
      </c>
      <c r="J11" s="1140" t="s">
        <v>18</v>
      </c>
      <c r="K11" s="1140" t="s">
        <v>19</v>
      </c>
      <c r="L11" s="1444" t="s">
        <v>20</v>
      </c>
      <c r="M11" s="1142" t="s">
        <v>21</v>
      </c>
      <c r="N11" s="1144" t="s">
        <v>22</v>
      </c>
      <c r="O11" s="1222"/>
      <c r="P11" s="1146" t="s">
        <v>23</v>
      </c>
      <c r="Q11" s="1160"/>
      <c r="R11" s="1146" t="s">
        <v>24</v>
      </c>
      <c r="S11" s="1148"/>
      <c r="T11" s="1148"/>
      <c r="U11" s="1148"/>
      <c r="V11" s="1148"/>
      <c r="W11" s="1148"/>
      <c r="X11" s="1148"/>
      <c r="Y11" s="1161" t="s">
        <v>25</v>
      </c>
      <c r="Z11" s="1142" t="s">
        <v>26</v>
      </c>
      <c r="AA11" s="1142" t="s">
        <v>27</v>
      </c>
      <c r="AB11" s="1158" t="s">
        <v>28</v>
      </c>
      <c r="AC11" s="1222"/>
      <c r="AD11" s="1146" t="s">
        <v>23</v>
      </c>
      <c r="AE11" s="1160"/>
      <c r="AF11" s="1146" t="s">
        <v>24</v>
      </c>
      <c r="AG11" s="1148"/>
      <c r="AH11" s="1148"/>
      <c r="AI11" s="1148"/>
      <c r="AJ11" s="1148"/>
      <c r="AK11" s="1148"/>
      <c r="AL11" s="1148"/>
      <c r="AM11" s="1161" t="s">
        <v>25</v>
      </c>
      <c r="AN11" s="1142" t="s">
        <v>26</v>
      </c>
      <c r="AO11" s="1142" t="s">
        <v>27</v>
      </c>
      <c r="AP11" s="1158" t="s">
        <v>28</v>
      </c>
      <c r="AQ11" s="1222"/>
      <c r="AR11" s="1146" t="s">
        <v>23</v>
      </c>
      <c r="AS11" s="1160"/>
      <c r="AT11" s="1146" t="s">
        <v>24</v>
      </c>
      <c r="AU11" s="1148"/>
      <c r="AV11" s="1148"/>
      <c r="AW11" s="1148"/>
      <c r="AX11" s="1148"/>
      <c r="AY11" s="1148"/>
      <c r="AZ11" s="1148"/>
      <c r="BA11" s="1161" t="s">
        <v>25</v>
      </c>
      <c r="BB11" s="1142" t="s">
        <v>26</v>
      </c>
      <c r="BC11" s="1142" t="s">
        <v>27</v>
      </c>
      <c r="BD11" s="1158" t="s">
        <v>28</v>
      </c>
    </row>
    <row r="12" spans="2:60" ht="100.5" customHeight="1" thickBot="1">
      <c r="B12" s="1155"/>
      <c r="C12" s="1143"/>
      <c r="D12" s="1157"/>
      <c r="E12" s="1141"/>
      <c r="F12" s="1141"/>
      <c r="G12" s="1143"/>
      <c r="H12" s="1141"/>
      <c r="I12" s="1143"/>
      <c r="J12" s="1141"/>
      <c r="K12" s="1141"/>
      <c r="L12" s="1445"/>
      <c r="M12" s="1143"/>
      <c r="N12" s="1145"/>
      <c r="O12" s="1223"/>
      <c r="P12" s="373" t="s">
        <v>29</v>
      </c>
      <c r="Q12" s="374" t="s">
        <v>30</v>
      </c>
      <c r="R12" s="373" t="s">
        <v>31</v>
      </c>
      <c r="S12" s="129" t="s">
        <v>32</v>
      </c>
      <c r="T12" s="129" t="s">
        <v>33</v>
      </c>
      <c r="U12" s="129" t="s">
        <v>34</v>
      </c>
      <c r="V12" s="129" t="s">
        <v>35</v>
      </c>
      <c r="W12" s="129" t="s">
        <v>36</v>
      </c>
      <c r="X12" s="724" t="s">
        <v>37</v>
      </c>
      <c r="Y12" s="1162"/>
      <c r="Z12" s="1143"/>
      <c r="AA12" s="1143"/>
      <c r="AB12" s="1159"/>
      <c r="AC12" s="1223"/>
      <c r="AD12" s="373" t="s">
        <v>29</v>
      </c>
      <c r="AE12" s="374" t="s">
        <v>30</v>
      </c>
      <c r="AF12" s="373" t="s">
        <v>31</v>
      </c>
      <c r="AG12" s="129" t="s">
        <v>32</v>
      </c>
      <c r="AH12" s="129" t="s">
        <v>33</v>
      </c>
      <c r="AI12" s="129" t="s">
        <v>34</v>
      </c>
      <c r="AJ12" s="129" t="s">
        <v>35</v>
      </c>
      <c r="AK12" s="129" t="s">
        <v>36</v>
      </c>
      <c r="AL12" s="129" t="s">
        <v>37</v>
      </c>
      <c r="AM12" s="1162"/>
      <c r="AN12" s="1143"/>
      <c r="AO12" s="1143"/>
      <c r="AP12" s="1159"/>
      <c r="AQ12" s="1223"/>
      <c r="AR12" s="373" t="s">
        <v>29</v>
      </c>
      <c r="AS12" s="374" t="s">
        <v>30</v>
      </c>
      <c r="AT12" s="373" t="s">
        <v>31</v>
      </c>
      <c r="AU12" s="129" t="s">
        <v>32</v>
      </c>
      <c r="AV12" s="129" t="s">
        <v>33</v>
      </c>
      <c r="AW12" s="129" t="s">
        <v>34</v>
      </c>
      <c r="AX12" s="129" t="s">
        <v>35</v>
      </c>
      <c r="AY12" s="129" t="s">
        <v>36</v>
      </c>
      <c r="AZ12" s="129" t="s">
        <v>37</v>
      </c>
      <c r="BA12" s="1162"/>
      <c r="BB12" s="1143"/>
      <c r="BC12" s="1143"/>
      <c r="BD12" s="1159"/>
    </row>
    <row r="13" spans="2:60" s="368" customFormat="1" ht="24.75" customHeight="1">
      <c r="B13" s="1163" t="s">
        <v>38</v>
      </c>
      <c r="C13" s="1446" t="s">
        <v>607</v>
      </c>
      <c r="D13" s="1165" t="s">
        <v>122</v>
      </c>
      <c r="E13" s="1448">
        <v>2402</v>
      </c>
      <c r="F13" s="1165" t="s">
        <v>123</v>
      </c>
      <c r="G13" s="1446" t="s">
        <v>608</v>
      </c>
      <c r="H13" s="1165" t="s">
        <v>609</v>
      </c>
      <c r="I13" s="1446" t="s">
        <v>610</v>
      </c>
      <c r="J13" s="1165" t="s">
        <v>611</v>
      </c>
      <c r="K13" s="1448" t="s">
        <v>612</v>
      </c>
      <c r="L13" s="710" t="s">
        <v>613</v>
      </c>
      <c r="M13" s="1165" t="s">
        <v>84</v>
      </c>
      <c r="N13" s="1450">
        <v>3</v>
      </c>
      <c r="O13" s="702">
        <f>+Q13+X13+Z13+AB13</f>
        <v>454980920</v>
      </c>
      <c r="P13" s="716"/>
      <c r="Q13" s="702">
        <v>421403975</v>
      </c>
      <c r="R13" s="702"/>
      <c r="S13" s="702"/>
      <c r="T13" s="702"/>
      <c r="U13" s="702"/>
      <c r="V13" s="702"/>
      <c r="W13" s="702"/>
      <c r="X13" s="702">
        <v>33576945</v>
      </c>
      <c r="Y13" s="702"/>
      <c r="Z13" s="702"/>
      <c r="AA13" s="702"/>
      <c r="AB13" s="702"/>
      <c r="AC13" s="702">
        <f>+AE13+AL13+AN13+AP13</f>
        <v>421401610</v>
      </c>
      <c r="AD13" s="128"/>
      <c r="AE13" s="702">
        <v>421401610</v>
      </c>
      <c r="AF13" s="702"/>
      <c r="AG13" s="702"/>
      <c r="AH13" s="702"/>
      <c r="AI13" s="702"/>
      <c r="AJ13" s="702"/>
      <c r="AK13" s="702"/>
      <c r="AL13" s="702"/>
      <c r="AM13" s="702"/>
      <c r="AN13" s="702"/>
      <c r="AO13" s="702"/>
      <c r="AP13" s="702"/>
      <c r="AQ13" s="702">
        <f>+AS13+AZ13+BB13+BD13</f>
        <v>0</v>
      </c>
      <c r="AR13" s="128"/>
      <c r="AS13" s="702">
        <v>0</v>
      </c>
      <c r="AT13" s="702"/>
      <c r="AU13" s="702"/>
      <c r="AV13" s="702"/>
      <c r="AW13" s="702"/>
      <c r="AX13" s="702"/>
      <c r="AY13" s="702"/>
      <c r="AZ13" s="702">
        <v>0</v>
      </c>
      <c r="BA13" s="702"/>
      <c r="BB13" s="702"/>
      <c r="BC13" s="702"/>
      <c r="BD13" s="706"/>
      <c r="BF13" s="701">
        <f>SUM(AC13:AC15)</f>
        <v>421401610</v>
      </c>
      <c r="BG13" s="701">
        <f>SUM(AQ13:AQ15)</f>
        <v>0</v>
      </c>
    </row>
    <row r="14" spans="2:60" s="368" customFormat="1" ht="26.25" customHeight="1">
      <c r="B14" s="1164"/>
      <c r="C14" s="1447"/>
      <c r="D14" s="1166"/>
      <c r="E14" s="1449"/>
      <c r="F14" s="1166"/>
      <c r="G14" s="1447"/>
      <c r="H14" s="1166"/>
      <c r="I14" s="1447"/>
      <c r="J14" s="1166"/>
      <c r="K14" s="1449"/>
      <c r="L14" s="711" t="s">
        <v>614</v>
      </c>
      <c r="M14" s="1166"/>
      <c r="N14" s="1341"/>
      <c r="O14" s="703">
        <f t="shared" ref="O14:O80" si="0">+Q14+X14+Z14+AB14</f>
        <v>396552387</v>
      </c>
      <c r="P14" s="717"/>
      <c r="Q14" s="703"/>
      <c r="R14" s="703"/>
      <c r="S14" s="703"/>
      <c r="T14" s="703"/>
      <c r="U14" s="703"/>
      <c r="V14" s="703"/>
      <c r="W14" s="703"/>
      <c r="X14" s="703"/>
      <c r="Y14" s="703"/>
      <c r="Z14" s="703">
        <v>396552387</v>
      </c>
      <c r="AA14" s="703"/>
      <c r="AB14" s="703"/>
      <c r="AC14" s="703">
        <f t="shared" ref="AC14:AC80" si="1">+AE14+AL14+AN14+AP14</f>
        <v>0</v>
      </c>
      <c r="AD14" s="718"/>
      <c r="AE14" s="703"/>
      <c r="AF14" s="703"/>
      <c r="AG14" s="703"/>
      <c r="AH14" s="703"/>
      <c r="AI14" s="703"/>
      <c r="AJ14" s="703"/>
      <c r="AK14" s="703"/>
      <c r="AL14" s="703"/>
      <c r="AM14" s="703"/>
      <c r="AN14" s="703">
        <v>0</v>
      </c>
      <c r="AO14" s="703"/>
      <c r="AP14" s="703"/>
      <c r="AQ14" s="703">
        <f t="shared" ref="AQ14:AQ80" si="2">+AS14+AZ14+BB14+BD14</f>
        <v>0</v>
      </c>
      <c r="AR14" s="718"/>
      <c r="AS14" s="703"/>
      <c r="AT14" s="703"/>
      <c r="AU14" s="703"/>
      <c r="AV14" s="703"/>
      <c r="AW14" s="703"/>
      <c r="AX14" s="703"/>
      <c r="AY14" s="703"/>
      <c r="AZ14" s="703"/>
      <c r="BA14" s="703"/>
      <c r="BB14" s="703">
        <v>0</v>
      </c>
      <c r="BC14" s="703"/>
      <c r="BD14" s="707"/>
    </row>
    <row r="15" spans="2:60" s="368" customFormat="1" ht="60" customHeight="1">
      <c r="B15" s="1164"/>
      <c r="C15" s="1447"/>
      <c r="D15" s="1166"/>
      <c r="E15" s="1449"/>
      <c r="F15" s="1166"/>
      <c r="G15" s="1447"/>
      <c r="H15" s="1166"/>
      <c r="I15" s="1447"/>
      <c r="J15" s="1166"/>
      <c r="K15" s="1449"/>
      <c r="L15" s="711" t="s">
        <v>614</v>
      </c>
      <c r="M15" s="1166"/>
      <c r="N15" s="1341"/>
      <c r="O15" s="703">
        <f t="shared" si="0"/>
        <v>459132592</v>
      </c>
      <c r="P15" s="717"/>
      <c r="Q15" s="703"/>
      <c r="R15" s="703"/>
      <c r="S15" s="703"/>
      <c r="T15" s="703"/>
      <c r="U15" s="703"/>
      <c r="V15" s="703"/>
      <c r="W15" s="703"/>
      <c r="X15" s="703"/>
      <c r="Y15" s="703"/>
      <c r="Z15" s="703">
        <v>459132592</v>
      </c>
      <c r="AA15" s="703"/>
      <c r="AB15" s="703"/>
      <c r="AC15" s="703">
        <f t="shared" si="1"/>
        <v>0</v>
      </c>
      <c r="AD15" s="718"/>
      <c r="AE15" s="703"/>
      <c r="AF15" s="703"/>
      <c r="AG15" s="703"/>
      <c r="AH15" s="703"/>
      <c r="AI15" s="703"/>
      <c r="AJ15" s="703"/>
      <c r="AK15" s="703"/>
      <c r="AL15" s="703"/>
      <c r="AM15" s="703"/>
      <c r="AN15" s="703">
        <v>0</v>
      </c>
      <c r="AO15" s="703"/>
      <c r="AP15" s="703"/>
      <c r="AQ15" s="703">
        <f t="shared" si="2"/>
        <v>0</v>
      </c>
      <c r="AR15" s="718"/>
      <c r="AS15" s="703"/>
      <c r="AT15" s="703"/>
      <c r="AU15" s="703"/>
      <c r="AV15" s="703"/>
      <c r="AW15" s="703"/>
      <c r="AX15" s="703"/>
      <c r="AY15" s="703"/>
      <c r="AZ15" s="703"/>
      <c r="BA15" s="703"/>
      <c r="BB15" s="703">
        <v>0</v>
      </c>
      <c r="BC15" s="703"/>
      <c r="BD15" s="707"/>
    </row>
    <row r="16" spans="2:60" s="368" customFormat="1" ht="34.5" customHeight="1">
      <c r="B16" s="1164" t="s">
        <v>38</v>
      </c>
      <c r="C16" s="1447" t="s">
        <v>607</v>
      </c>
      <c r="D16" s="1166" t="s">
        <v>122</v>
      </c>
      <c r="E16" s="1449">
        <v>2402</v>
      </c>
      <c r="F16" s="1166" t="s">
        <v>123</v>
      </c>
      <c r="G16" s="1447" t="s">
        <v>608</v>
      </c>
      <c r="H16" s="1166" t="s">
        <v>609</v>
      </c>
      <c r="I16" s="1447" t="s">
        <v>615</v>
      </c>
      <c r="J16" s="1166" t="s">
        <v>616</v>
      </c>
      <c r="K16" s="1449" t="s">
        <v>617</v>
      </c>
      <c r="L16" s="711" t="s">
        <v>618</v>
      </c>
      <c r="M16" s="1166" t="s">
        <v>228</v>
      </c>
      <c r="N16" s="1341">
        <v>2</v>
      </c>
      <c r="O16" s="703">
        <f>+Q16+X16+Z16+AB16</f>
        <v>2854024931</v>
      </c>
      <c r="P16" s="717"/>
      <c r="Q16" s="703">
        <v>2854024931</v>
      </c>
      <c r="R16" s="703"/>
      <c r="S16" s="703"/>
      <c r="T16" s="703"/>
      <c r="U16" s="703"/>
      <c r="V16" s="703"/>
      <c r="W16" s="703"/>
      <c r="X16" s="703"/>
      <c r="Y16" s="703"/>
      <c r="Z16" s="703"/>
      <c r="AA16" s="703"/>
      <c r="AB16" s="703"/>
      <c r="AC16" s="703">
        <f>+AE16+AL16+AN16+AP16</f>
        <v>2854024931</v>
      </c>
      <c r="AD16" s="718"/>
      <c r="AE16" s="703">
        <v>2854024931</v>
      </c>
      <c r="AF16" s="703"/>
      <c r="AG16" s="703"/>
      <c r="AH16" s="703"/>
      <c r="AI16" s="703"/>
      <c r="AJ16" s="703"/>
      <c r="AK16" s="703"/>
      <c r="AL16" s="703"/>
      <c r="AM16" s="703"/>
      <c r="AN16" s="703"/>
      <c r="AO16" s="703"/>
      <c r="AP16" s="703"/>
      <c r="AQ16" s="703">
        <f>+AS16+AZ16+BB16+BD16</f>
        <v>2854024931</v>
      </c>
      <c r="AR16" s="718"/>
      <c r="AS16" s="703">
        <v>2854024931</v>
      </c>
      <c r="AT16" s="703"/>
      <c r="AU16" s="703"/>
      <c r="AV16" s="703"/>
      <c r="AW16" s="703"/>
      <c r="AX16" s="703"/>
      <c r="AY16" s="703"/>
      <c r="AZ16" s="703"/>
      <c r="BA16" s="703"/>
      <c r="BB16" s="703"/>
      <c r="BC16" s="703"/>
      <c r="BD16" s="707"/>
      <c r="BF16" s="701">
        <f>SUM(AC16:AC19)</f>
        <v>8026058056</v>
      </c>
      <c r="BG16" s="701">
        <f>SUM(AQ16:AQ19)</f>
        <v>8026055028</v>
      </c>
      <c r="BH16" s="701">
        <f>+BF16-BG16</f>
        <v>3028</v>
      </c>
    </row>
    <row r="17" spans="2:59" s="368" customFormat="1" ht="42" customHeight="1">
      <c r="B17" s="1164"/>
      <c r="C17" s="1447"/>
      <c r="D17" s="1166"/>
      <c r="E17" s="1449"/>
      <c r="F17" s="1166"/>
      <c r="G17" s="1447"/>
      <c r="H17" s="1166"/>
      <c r="I17" s="1447"/>
      <c r="J17" s="1166"/>
      <c r="K17" s="1449"/>
      <c r="L17" s="711" t="s">
        <v>619</v>
      </c>
      <c r="M17" s="1166"/>
      <c r="N17" s="1341"/>
      <c r="O17" s="703">
        <f>+Q17+X17+Z17+AB17</f>
        <v>508851125</v>
      </c>
      <c r="P17" s="717"/>
      <c r="Q17" s="703"/>
      <c r="R17" s="703"/>
      <c r="S17" s="703"/>
      <c r="T17" s="703"/>
      <c r="U17" s="703"/>
      <c r="V17" s="703"/>
      <c r="W17" s="703"/>
      <c r="X17" s="703">
        <v>508851125</v>
      </c>
      <c r="Y17" s="703"/>
      <c r="Z17" s="703"/>
      <c r="AA17" s="703"/>
      <c r="AB17" s="703"/>
      <c r="AC17" s="703">
        <f>+AE17+AL17+AN17+AP17</f>
        <v>508851125</v>
      </c>
      <c r="AD17" s="718"/>
      <c r="AE17" s="703"/>
      <c r="AF17" s="703"/>
      <c r="AG17" s="703"/>
      <c r="AH17" s="703"/>
      <c r="AI17" s="703"/>
      <c r="AJ17" s="703"/>
      <c r="AK17" s="703"/>
      <c r="AL17" s="703">
        <v>508851125</v>
      </c>
      <c r="AM17" s="703"/>
      <c r="AN17" s="703"/>
      <c r="AO17" s="703"/>
      <c r="AP17" s="703"/>
      <c r="AQ17" s="708">
        <f>+AS17+AZ17+BB17+BD17</f>
        <v>508851125</v>
      </c>
      <c r="AR17" s="718"/>
      <c r="AS17" s="703"/>
      <c r="AT17" s="703"/>
      <c r="AU17" s="703"/>
      <c r="AV17" s="703"/>
      <c r="AW17" s="703"/>
      <c r="AX17" s="703"/>
      <c r="AY17" s="703"/>
      <c r="AZ17" s="703">
        <v>508851125</v>
      </c>
      <c r="BA17" s="703"/>
      <c r="BB17" s="703"/>
      <c r="BC17" s="703"/>
      <c r="BD17" s="707"/>
      <c r="BF17" s="701"/>
      <c r="BG17" s="701"/>
    </row>
    <row r="18" spans="2:59" s="368" customFormat="1" ht="42" customHeight="1">
      <c r="B18" s="1164"/>
      <c r="C18" s="1447"/>
      <c r="D18" s="1166"/>
      <c r="E18" s="1449"/>
      <c r="F18" s="1166"/>
      <c r="G18" s="1447"/>
      <c r="H18" s="1166"/>
      <c r="I18" s="1447"/>
      <c r="J18" s="1166"/>
      <c r="K18" s="1449"/>
      <c r="L18" s="711" t="s">
        <v>619</v>
      </c>
      <c r="M18" s="1166"/>
      <c r="N18" s="1341"/>
      <c r="O18" s="703">
        <f>+Q18+X18+Z18+AB18</f>
        <v>4653157268</v>
      </c>
      <c r="P18" s="717"/>
      <c r="Q18" s="703"/>
      <c r="R18" s="703"/>
      <c r="S18" s="703"/>
      <c r="T18" s="703"/>
      <c r="U18" s="703"/>
      <c r="V18" s="703"/>
      <c r="W18" s="703"/>
      <c r="X18" s="703">
        <v>4653157268</v>
      </c>
      <c r="Y18" s="703"/>
      <c r="Z18" s="703"/>
      <c r="AA18" s="703"/>
      <c r="AB18" s="703"/>
      <c r="AC18" s="703">
        <f>+AE18+AL18+AN18+AP18</f>
        <v>4653157268</v>
      </c>
      <c r="AD18" s="718"/>
      <c r="AE18" s="703"/>
      <c r="AF18" s="703"/>
      <c r="AG18" s="703"/>
      <c r="AH18" s="703"/>
      <c r="AI18" s="703"/>
      <c r="AJ18" s="703"/>
      <c r="AK18" s="703"/>
      <c r="AL18" s="703">
        <v>4653157268</v>
      </c>
      <c r="AM18" s="703"/>
      <c r="AN18" s="703"/>
      <c r="AO18" s="703"/>
      <c r="AP18" s="703"/>
      <c r="AQ18" s="703">
        <f>+AS18+AZ18+BB18+BD18</f>
        <v>4653154240</v>
      </c>
      <c r="AR18" s="718"/>
      <c r="AS18" s="703"/>
      <c r="AT18" s="703"/>
      <c r="AU18" s="703"/>
      <c r="AV18" s="703"/>
      <c r="AW18" s="703"/>
      <c r="AX18" s="703"/>
      <c r="AY18" s="703"/>
      <c r="AZ18" s="703">
        <f>2911303534+1741850706</f>
        <v>4653154240</v>
      </c>
      <c r="BA18" s="703"/>
      <c r="BB18" s="703"/>
      <c r="BC18" s="703"/>
      <c r="BD18" s="707"/>
      <c r="BF18" s="701"/>
      <c r="BG18" s="701"/>
    </row>
    <row r="19" spans="2:59" s="368" customFormat="1" ht="55.5" customHeight="1">
      <c r="B19" s="1164"/>
      <c r="C19" s="1447"/>
      <c r="D19" s="1166"/>
      <c r="E19" s="1449"/>
      <c r="F19" s="1166"/>
      <c r="G19" s="1447"/>
      <c r="H19" s="1166"/>
      <c r="I19" s="1447"/>
      <c r="J19" s="1166"/>
      <c r="K19" s="1449"/>
      <c r="L19" s="711" t="s">
        <v>620</v>
      </c>
      <c r="M19" s="149" t="s">
        <v>47</v>
      </c>
      <c r="N19" s="1341"/>
      <c r="O19" s="703">
        <f t="shared" si="0"/>
        <v>10024732</v>
      </c>
      <c r="P19" s="717"/>
      <c r="Q19" s="703">
        <v>10024732</v>
      </c>
      <c r="R19" s="703"/>
      <c r="S19" s="703"/>
      <c r="T19" s="703"/>
      <c r="U19" s="703"/>
      <c r="V19" s="703"/>
      <c r="W19" s="703"/>
      <c r="X19" s="703"/>
      <c r="Y19" s="703"/>
      <c r="Z19" s="703"/>
      <c r="AA19" s="703"/>
      <c r="AB19" s="703"/>
      <c r="AC19" s="703">
        <f t="shared" si="1"/>
        <v>10024732</v>
      </c>
      <c r="AD19" s="718"/>
      <c r="AE19" s="703">
        <v>10024732</v>
      </c>
      <c r="AF19" s="703"/>
      <c r="AG19" s="703"/>
      <c r="AH19" s="703"/>
      <c r="AI19" s="703"/>
      <c r="AJ19" s="703"/>
      <c r="AK19" s="703"/>
      <c r="AL19" s="703"/>
      <c r="AM19" s="703"/>
      <c r="AN19" s="703"/>
      <c r="AO19" s="703"/>
      <c r="AP19" s="703"/>
      <c r="AQ19" s="703">
        <f t="shared" si="2"/>
        <v>10024732</v>
      </c>
      <c r="AR19" s="718"/>
      <c r="AS19" s="703">
        <v>10024732</v>
      </c>
      <c r="AT19" s="703"/>
      <c r="AU19" s="703"/>
      <c r="AV19" s="703"/>
      <c r="AW19" s="703"/>
      <c r="AX19" s="703"/>
      <c r="AY19" s="703"/>
      <c r="AZ19" s="703"/>
      <c r="BA19" s="703"/>
      <c r="BB19" s="703"/>
      <c r="BC19" s="703"/>
      <c r="BD19" s="707"/>
    </row>
    <row r="20" spans="2:59" s="368" customFormat="1" ht="47.25" customHeight="1">
      <c r="B20" s="1164" t="s">
        <v>38</v>
      </c>
      <c r="C20" s="1447" t="s">
        <v>607</v>
      </c>
      <c r="D20" s="1166" t="s">
        <v>122</v>
      </c>
      <c r="E20" s="1449">
        <v>2402</v>
      </c>
      <c r="F20" s="1166" t="s">
        <v>123</v>
      </c>
      <c r="G20" s="1447" t="s">
        <v>608</v>
      </c>
      <c r="H20" s="1166" t="s">
        <v>609</v>
      </c>
      <c r="I20" s="1447" t="s">
        <v>621</v>
      </c>
      <c r="J20" s="1166" t="s">
        <v>622</v>
      </c>
      <c r="K20" s="1449" t="s">
        <v>623</v>
      </c>
      <c r="L20" s="711" t="s">
        <v>624</v>
      </c>
      <c r="M20" s="149" t="s">
        <v>45</v>
      </c>
      <c r="N20" s="1341">
        <v>15</v>
      </c>
      <c r="O20" s="703">
        <f t="shared" si="0"/>
        <v>50000000</v>
      </c>
      <c r="P20" s="717"/>
      <c r="Q20" s="703">
        <v>50000000</v>
      </c>
      <c r="R20" s="703"/>
      <c r="S20" s="703"/>
      <c r="T20" s="703"/>
      <c r="U20" s="703"/>
      <c r="V20" s="703"/>
      <c r="W20" s="703"/>
      <c r="X20" s="703"/>
      <c r="Y20" s="703"/>
      <c r="Z20" s="703"/>
      <c r="AA20" s="703"/>
      <c r="AB20" s="703"/>
      <c r="AC20" s="703">
        <f t="shared" si="1"/>
        <v>0</v>
      </c>
      <c r="AD20" s="718"/>
      <c r="AE20" s="703">
        <v>0</v>
      </c>
      <c r="AF20" s="703"/>
      <c r="AG20" s="703"/>
      <c r="AH20" s="703"/>
      <c r="AI20" s="703"/>
      <c r="AJ20" s="703"/>
      <c r="AK20" s="703"/>
      <c r="AL20" s="703"/>
      <c r="AM20" s="703"/>
      <c r="AN20" s="703"/>
      <c r="AO20" s="703"/>
      <c r="AP20" s="703"/>
      <c r="AQ20" s="703">
        <f t="shared" si="2"/>
        <v>0</v>
      </c>
      <c r="AR20" s="718"/>
      <c r="AS20" s="703">
        <v>0</v>
      </c>
      <c r="AT20" s="703"/>
      <c r="AU20" s="703"/>
      <c r="AV20" s="703"/>
      <c r="AW20" s="703"/>
      <c r="AX20" s="703"/>
      <c r="AY20" s="703"/>
      <c r="AZ20" s="703"/>
      <c r="BA20" s="703"/>
      <c r="BB20" s="703"/>
      <c r="BC20" s="703"/>
      <c r="BD20" s="707"/>
      <c r="BF20" s="701">
        <f>SUM(AC20:AC32)</f>
        <v>11732166383.4</v>
      </c>
      <c r="BG20" s="701">
        <f>SUM(AQ20:AQ32)</f>
        <v>9024231583.3999996</v>
      </c>
    </row>
    <row r="21" spans="2:59" s="368" customFormat="1" ht="48" customHeight="1">
      <c r="B21" s="1164"/>
      <c r="C21" s="1447"/>
      <c r="D21" s="1166"/>
      <c r="E21" s="1449"/>
      <c r="F21" s="1166"/>
      <c r="G21" s="1447"/>
      <c r="H21" s="1166"/>
      <c r="I21" s="1447"/>
      <c r="J21" s="1166"/>
      <c r="K21" s="1449"/>
      <c r="L21" s="711" t="s">
        <v>625</v>
      </c>
      <c r="M21" s="149" t="s">
        <v>626</v>
      </c>
      <c r="N21" s="1341"/>
      <c r="O21" s="703">
        <f t="shared" si="0"/>
        <v>2000000000</v>
      </c>
      <c r="P21" s="717"/>
      <c r="Q21" s="703">
        <v>2000000000</v>
      </c>
      <c r="R21" s="703"/>
      <c r="S21" s="703"/>
      <c r="T21" s="703"/>
      <c r="U21" s="703"/>
      <c r="V21" s="703"/>
      <c r="W21" s="703"/>
      <c r="X21" s="703"/>
      <c r="Y21" s="703"/>
      <c r="Z21" s="703"/>
      <c r="AA21" s="703"/>
      <c r="AB21" s="703"/>
      <c r="AC21" s="703">
        <f t="shared" si="1"/>
        <v>2000000000</v>
      </c>
      <c r="AD21" s="718"/>
      <c r="AE21" s="703">
        <v>2000000000</v>
      </c>
      <c r="AF21" s="703"/>
      <c r="AG21" s="703"/>
      <c r="AH21" s="703"/>
      <c r="AI21" s="703"/>
      <c r="AJ21" s="703"/>
      <c r="AK21" s="703"/>
      <c r="AL21" s="703"/>
      <c r="AM21" s="703"/>
      <c r="AN21" s="703"/>
      <c r="AO21" s="703"/>
      <c r="AP21" s="703"/>
      <c r="AQ21" s="703">
        <f t="shared" si="2"/>
        <v>0</v>
      </c>
      <c r="AR21" s="718"/>
      <c r="AS21" s="703">
        <v>0</v>
      </c>
      <c r="AT21" s="703"/>
      <c r="AU21" s="703"/>
      <c r="AV21" s="703"/>
      <c r="AW21" s="703"/>
      <c r="AX21" s="703"/>
      <c r="AY21" s="703"/>
      <c r="AZ21" s="703"/>
      <c r="BA21" s="703"/>
      <c r="BB21" s="703"/>
      <c r="BC21" s="703"/>
      <c r="BD21" s="707"/>
    </row>
    <row r="22" spans="2:59" s="368" customFormat="1" ht="27" customHeight="1">
      <c r="B22" s="1164"/>
      <c r="C22" s="1447"/>
      <c r="D22" s="1166"/>
      <c r="E22" s="1449"/>
      <c r="F22" s="1166"/>
      <c r="G22" s="1447"/>
      <c r="H22" s="1166"/>
      <c r="I22" s="1447"/>
      <c r="J22" s="1166"/>
      <c r="K22" s="1449"/>
      <c r="L22" s="711" t="s">
        <v>618</v>
      </c>
      <c r="M22" s="1166" t="s">
        <v>228</v>
      </c>
      <c r="N22" s="1341"/>
      <c r="O22" s="703">
        <f t="shared" si="0"/>
        <v>3375797252.4000001</v>
      </c>
      <c r="P22" s="717"/>
      <c r="Q22" s="703">
        <f>6496139742-(2854024931+222191217.6+44126341)</f>
        <v>3375797252.4000001</v>
      </c>
      <c r="R22" s="703"/>
      <c r="S22" s="703"/>
      <c r="T22" s="703"/>
      <c r="U22" s="703"/>
      <c r="V22" s="703"/>
      <c r="W22" s="703"/>
      <c r="X22" s="703"/>
      <c r="Y22" s="703"/>
      <c r="Z22" s="703"/>
      <c r="AA22" s="703"/>
      <c r="AB22" s="703"/>
      <c r="AC22" s="703">
        <f t="shared" si="1"/>
        <v>3375797252.4000001</v>
      </c>
      <c r="AD22" s="718"/>
      <c r="AE22" s="703">
        <f>6496139742-(2854024931+222191217.6+44126341)</f>
        <v>3375797252.4000001</v>
      </c>
      <c r="AF22" s="703"/>
      <c r="AG22" s="703"/>
      <c r="AH22" s="703"/>
      <c r="AI22" s="703"/>
      <c r="AJ22" s="703"/>
      <c r="AK22" s="703"/>
      <c r="AL22" s="703"/>
      <c r="AM22" s="703"/>
      <c r="AN22" s="703"/>
      <c r="AO22" s="703"/>
      <c r="AP22" s="703"/>
      <c r="AQ22" s="703">
        <f t="shared" si="2"/>
        <v>3375797252.4000001</v>
      </c>
      <c r="AR22" s="718"/>
      <c r="AS22" s="703">
        <f>6496139742-(2854024931+222191217.6+44126341)</f>
        <v>3375797252.4000001</v>
      </c>
      <c r="AT22" s="703"/>
      <c r="AU22" s="703"/>
      <c r="AV22" s="703"/>
      <c r="AW22" s="703"/>
      <c r="AX22" s="703"/>
      <c r="AY22" s="703"/>
      <c r="AZ22" s="703"/>
      <c r="BA22" s="703"/>
      <c r="BB22" s="703"/>
      <c r="BC22" s="703"/>
      <c r="BD22" s="707"/>
    </row>
    <row r="23" spans="2:59" s="368" customFormat="1" ht="27" customHeight="1">
      <c r="B23" s="1164"/>
      <c r="C23" s="1447"/>
      <c r="D23" s="1166"/>
      <c r="E23" s="1449"/>
      <c r="F23" s="1166"/>
      <c r="G23" s="1447"/>
      <c r="H23" s="1166"/>
      <c r="I23" s="1447"/>
      <c r="J23" s="1166"/>
      <c r="K23" s="1449"/>
      <c r="L23" s="711" t="s">
        <v>618</v>
      </c>
      <c r="M23" s="1166"/>
      <c r="N23" s="1341"/>
      <c r="O23" s="703">
        <f t="shared" si="0"/>
        <v>1000000000</v>
      </c>
      <c r="P23" s="717"/>
      <c r="Q23" s="703">
        <v>1000000000</v>
      </c>
      <c r="R23" s="703"/>
      <c r="S23" s="703"/>
      <c r="T23" s="703"/>
      <c r="U23" s="703"/>
      <c r="V23" s="703"/>
      <c r="W23" s="703"/>
      <c r="X23" s="703"/>
      <c r="Y23" s="703"/>
      <c r="Z23" s="703"/>
      <c r="AA23" s="703"/>
      <c r="AB23" s="703"/>
      <c r="AC23" s="703">
        <f t="shared" si="1"/>
        <v>0</v>
      </c>
      <c r="AD23" s="718"/>
      <c r="AE23" s="703">
        <v>0</v>
      </c>
      <c r="AF23" s="703"/>
      <c r="AG23" s="703"/>
      <c r="AH23" s="703"/>
      <c r="AI23" s="703"/>
      <c r="AJ23" s="703"/>
      <c r="AK23" s="703"/>
      <c r="AL23" s="703"/>
      <c r="AM23" s="703"/>
      <c r="AN23" s="703"/>
      <c r="AO23" s="703"/>
      <c r="AP23" s="703"/>
      <c r="AQ23" s="703">
        <f t="shared" si="2"/>
        <v>0</v>
      </c>
      <c r="AR23" s="718"/>
      <c r="AS23" s="703">
        <v>0</v>
      </c>
      <c r="AT23" s="703"/>
      <c r="AU23" s="703"/>
      <c r="AV23" s="703"/>
      <c r="AW23" s="703"/>
      <c r="AX23" s="703"/>
      <c r="AY23" s="703"/>
      <c r="AZ23" s="703"/>
      <c r="BA23" s="703"/>
      <c r="BB23" s="703"/>
      <c r="BC23" s="703"/>
      <c r="BD23" s="707"/>
    </row>
    <row r="24" spans="2:59" s="368" customFormat="1" ht="24.75" customHeight="1">
      <c r="B24" s="1164"/>
      <c r="C24" s="1447"/>
      <c r="D24" s="1166"/>
      <c r="E24" s="1449"/>
      <c r="F24" s="1166"/>
      <c r="G24" s="1447"/>
      <c r="H24" s="1166"/>
      <c r="I24" s="1447"/>
      <c r="J24" s="1166"/>
      <c r="K24" s="1449"/>
      <c r="L24" s="711" t="s">
        <v>618</v>
      </c>
      <c r="M24" s="1166"/>
      <c r="N24" s="1341"/>
      <c r="O24" s="703">
        <f t="shared" si="0"/>
        <v>656229349</v>
      </c>
      <c r="P24" s="717"/>
      <c r="Q24" s="703">
        <v>656229349</v>
      </c>
      <c r="R24" s="703"/>
      <c r="S24" s="703"/>
      <c r="T24" s="703"/>
      <c r="U24" s="703"/>
      <c r="V24" s="703"/>
      <c r="W24" s="703"/>
      <c r="X24" s="703"/>
      <c r="Y24" s="703"/>
      <c r="Z24" s="703"/>
      <c r="AA24" s="703"/>
      <c r="AB24" s="703"/>
      <c r="AC24" s="703">
        <f t="shared" si="1"/>
        <v>656229349</v>
      </c>
      <c r="AD24" s="718"/>
      <c r="AE24" s="703">
        <v>656229349</v>
      </c>
      <c r="AF24" s="703"/>
      <c r="AG24" s="703"/>
      <c r="AH24" s="703"/>
      <c r="AI24" s="703"/>
      <c r="AJ24" s="703"/>
      <c r="AK24" s="703"/>
      <c r="AL24" s="703"/>
      <c r="AM24" s="703"/>
      <c r="AN24" s="703"/>
      <c r="AO24" s="703"/>
      <c r="AP24" s="703"/>
      <c r="AQ24" s="703">
        <f t="shared" si="2"/>
        <v>196868805</v>
      </c>
      <c r="AR24" s="718"/>
      <c r="AS24" s="703">
        <v>196868805</v>
      </c>
      <c r="AT24" s="703"/>
      <c r="AU24" s="703"/>
      <c r="AV24" s="703"/>
      <c r="AW24" s="703"/>
      <c r="AX24" s="703"/>
      <c r="AY24" s="703"/>
      <c r="AZ24" s="703"/>
      <c r="BA24" s="703"/>
      <c r="BB24" s="703"/>
      <c r="BC24" s="703"/>
      <c r="BD24" s="707"/>
    </row>
    <row r="25" spans="2:59" s="368" customFormat="1" ht="24.75" customHeight="1">
      <c r="B25" s="1164"/>
      <c r="C25" s="1447"/>
      <c r="D25" s="1166"/>
      <c r="E25" s="1449"/>
      <c r="F25" s="1166"/>
      <c r="G25" s="1447"/>
      <c r="H25" s="1166"/>
      <c r="I25" s="1447"/>
      <c r="J25" s="1166"/>
      <c r="K25" s="1449"/>
      <c r="L25" s="711" t="s">
        <v>618</v>
      </c>
      <c r="M25" s="1166"/>
      <c r="N25" s="1341"/>
      <c r="O25" s="703">
        <f t="shared" si="0"/>
        <v>3914000000</v>
      </c>
      <c r="P25" s="717"/>
      <c r="Q25" s="703">
        <v>3914000000</v>
      </c>
      <c r="R25" s="703"/>
      <c r="S25" s="703"/>
      <c r="T25" s="703"/>
      <c r="U25" s="703"/>
      <c r="V25" s="703"/>
      <c r="W25" s="703"/>
      <c r="X25" s="703"/>
      <c r="Y25" s="703"/>
      <c r="Z25" s="703"/>
      <c r="AA25" s="703"/>
      <c r="AB25" s="703"/>
      <c r="AC25" s="703">
        <f t="shared" si="1"/>
        <v>3914000000</v>
      </c>
      <c r="AD25" s="718"/>
      <c r="AE25" s="703">
        <v>3914000000</v>
      </c>
      <c r="AF25" s="703"/>
      <c r="AG25" s="703"/>
      <c r="AH25" s="703"/>
      <c r="AI25" s="703"/>
      <c r="AJ25" s="703"/>
      <c r="AK25" s="703"/>
      <c r="AL25" s="703"/>
      <c r="AM25" s="703"/>
      <c r="AN25" s="703"/>
      <c r="AO25" s="703"/>
      <c r="AP25" s="703"/>
      <c r="AQ25" s="703">
        <f t="shared" si="2"/>
        <v>3914000000</v>
      </c>
      <c r="AR25" s="718"/>
      <c r="AS25" s="703">
        <v>3914000000</v>
      </c>
      <c r="AT25" s="703"/>
      <c r="AU25" s="703"/>
      <c r="AV25" s="703"/>
      <c r="AW25" s="703"/>
      <c r="AX25" s="703"/>
      <c r="AY25" s="703"/>
      <c r="AZ25" s="703"/>
      <c r="BA25" s="703"/>
      <c r="BB25" s="703"/>
      <c r="BC25" s="703"/>
      <c r="BD25" s="707"/>
    </row>
    <row r="26" spans="2:59" s="368" customFormat="1" ht="25.5" customHeight="1">
      <c r="B26" s="1164"/>
      <c r="C26" s="1447"/>
      <c r="D26" s="1166"/>
      <c r="E26" s="1449"/>
      <c r="F26" s="1166"/>
      <c r="G26" s="1447"/>
      <c r="H26" s="1166"/>
      <c r="I26" s="1447"/>
      <c r="J26" s="1166"/>
      <c r="K26" s="1449"/>
      <c r="L26" s="711" t="s">
        <v>619</v>
      </c>
      <c r="M26" s="1166"/>
      <c r="N26" s="1341"/>
      <c r="O26" s="703">
        <f t="shared" si="0"/>
        <v>880456448</v>
      </c>
      <c r="P26" s="717"/>
      <c r="Q26" s="703"/>
      <c r="R26" s="703"/>
      <c r="S26" s="703"/>
      <c r="T26" s="703"/>
      <c r="U26" s="703"/>
      <c r="V26" s="703"/>
      <c r="W26" s="703"/>
      <c r="X26" s="703">
        <f>879956448+500000</f>
        <v>880456448</v>
      </c>
      <c r="Y26" s="703"/>
      <c r="Z26" s="703"/>
      <c r="AA26" s="703"/>
      <c r="AB26" s="703"/>
      <c r="AC26" s="703">
        <f t="shared" si="1"/>
        <v>879956448</v>
      </c>
      <c r="AD26" s="718"/>
      <c r="AE26" s="703"/>
      <c r="AF26" s="703"/>
      <c r="AG26" s="703"/>
      <c r="AH26" s="703"/>
      <c r="AI26" s="703"/>
      <c r="AJ26" s="703"/>
      <c r="AK26" s="703"/>
      <c r="AL26" s="703">
        <v>879956448</v>
      </c>
      <c r="AM26" s="703"/>
      <c r="AN26" s="703"/>
      <c r="AO26" s="703"/>
      <c r="AP26" s="703"/>
      <c r="AQ26" s="703">
        <f t="shared" si="2"/>
        <v>738963525</v>
      </c>
      <c r="AR26" s="718"/>
      <c r="AS26" s="703"/>
      <c r="AT26" s="703"/>
      <c r="AU26" s="703"/>
      <c r="AV26" s="703"/>
      <c r="AW26" s="703"/>
      <c r="AX26" s="703"/>
      <c r="AY26" s="703"/>
      <c r="AZ26" s="703">
        <f>456977680+281985845</f>
        <v>738963525</v>
      </c>
      <c r="BA26" s="703"/>
      <c r="BB26" s="703"/>
      <c r="BC26" s="703"/>
      <c r="BD26" s="707"/>
    </row>
    <row r="27" spans="2:59" s="368" customFormat="1" ht="39.75" customHeight="1">
      <c r="B27" s="1164"/>
      <c r="C27" s="1447"/>
      <c r="D27" s="1166"/>
      <c r="E27" s="1449"/>
      <c r="F27" s="1166"/>
      <c r="G27" s="1447"/>
      <c r="H27" s="1166"/>
      <c r="I27" s="1447"/>
      <c r="J27" s="1166"/>
      <c r="K27" s="1449"/>
      <c r="L27" s="711" t="s">
        <v>627</v>
      </c>
      <c r="M27" s="1166" t="s">
        <v>408</v>
      </c>
      <c r="N27" s="1341"/>
      <c r="O27" s="703">
        <f t="shared" si="0"/>
        <v>190000000</v>
      </c>
      <c r="P27" s="717"/>
      <c r="Q27" s="703">
        <v>190000000</v>
      </c>
      <c r="R27" s="703"/>
      <c r="S27" s="703"/>
      <c r="T27" s="703"/>
      <c r="U27" s="703"/>
      <c r="V27" s="703"/>
      <c r="W27" s="703"/>
      <c r="X27" s="703"/>
      <c r="Y27" s="703"/>
      <c r="Z27" s="703"/>
      <c r="AA27" s="703"/>
      <c r="AB27" s="703"/>
      <c r="AC27" s="703">
        <f t="shared" si="1"/>
        <v>190000000</v>
      </c>
      <c r="AD27" s="718"/>
      <c r="AE27" s="703">
        <v>190000000</v>
      </c>
      <c r="AF27" s="703"/>
      <c r="AG27" s="703"/>
      <c r="AH27" s="703"/>
      <c r="AI27" s="703"/>
      <c r="AJ27" s="703"/>
      <c r="AK27" s="703"/>
      <c r="AL27" s="703"/>
      <c r="AM27" s="703"/>
      <c r="AN27" s="703"/>
      <c r="AO27" s="703"/>
      <c r="AP27" s="703"/>
      <c r="AQ27" s="703">
        <f t="shared" si="2"/>
        <v>189785334</v>
      </c>
      <c r="AR27" s="718"/>
      <c r="AS27" s="703">
        <f>5558001+43980000+43980000+43980000+43980000+8307333</f>
        <v>189785334</v>
      </c>
      <c r="AT27" s="703"/>
      <c r="AU27" s="703"/>
      <c r="AV27" s="703"/>
      <c r="AW27" s="703"/>
      <c r="AX27" s="703"/>
      <c r="AY27" s="703"/>
      <c r="AZ27" s="703"/>
      <c r="BA27" s="703"/>
      <c r="BB27" s="703"/>
      <c r="BC27" s="703"/>
      <c r="BD27" s="707"/>
    </row>
    <row r="28" spans="2:59" s="368" customFormat="1" ht="39.75" customHeight="1">
      <c r="B28" s="1164"/>
      <c r="C28" s="1447"/>
      <c r="D28" s="1166"/>
      <c r="E28" s="1449"/>
      <c r="F28" s="1166"/>
      <c r="G28" s="1447"/>
      <c r="H28" s="1166"/>
      <c r="I28" s="1447"/>
      <c r="J28" s="1166"/>
      <c r="K28" s="1449"/>
      <c r="L28" s="711" t="s">
        <v>627</v>
      </c>
      <c r="M28" s="1166"/>
      <c r="N28" s="1341"/>
      <c r="O28" s="703">
        <f t="shared" si="0"/>
        <v>259999700</v>
      </c>
      <c r="P28" s="717"/>
      <c r="Q28" s="703">
        <v>259999700</v>
      </c>
      <c r="R28" s="703"/>
      <c r="S28" s="703"/>
      <c r="T28" s="703"/>
      <c r="U28" s="703"/>
      <c r="V28" s="703"/>
      <c r="W28" s="703"/>
      <c r="X28" s="703"/>
      <c r="Y28" s="703"/>
      <c r="Z28" s="703"/>
      <c r="AA28" s="703"/>
      <c r="AB28" s="703"/>
      <c r="AC28" s="703">
        <f t="shared" si="1"/>
        <v>84500000</v>
      </c>
      <c r="AD28" s="718"/>
      <c r="AE28" s="703">
        <v>84500000</v>
      </c>
      <c r="AF28" s="703"/>
      <c r="AG28" s="703"/>
      <c r="AH28" s="703"/>
      <c r="AI28" s="703"/>
      <c r="AJ28" s="703"/>
      <c r="AK28" s="703"/>
      <c r="AL28" s="703"/>
      <c r="AM28" s="703"/>
      <c r="AN28" s="703"/>
      <c r="AO28" s="703"/>
      <c r="AP28" s="703"/>
      <c r="AQ28" s="703">
        <f t="shared" si="2"/>
        <v>0</v>
      </c>
      <c r="AR28" s="718"/>
      <c r="AS28" s="703">
        <v>0</v>
      </c>
      <c r="AT28" s="703"/>
      <c r="AU28" s="703"/>
      <c r="AV28" s="703"/>
      <c r="AW28" s="703"/>
      <c r="AX28" s="703"/>
      <c r="AY28" s="703"/>
      <c r="AZ28" s="703"/>
      <c r="BA28" s="703"/>
      <c r="BB28" s="703"/>
      <c r="BC28" s="703"/>
      <c r="BD28" s="707"/>
    </row>
    <row r="29" spans="2:59" s="368" customFormat="1" ht="39.75" customHeight="1">
      <c r="B29" s="1164"/>
      <c r="C29" s="1447"/>
      <c r="D29" s="1166"/>
      <c r="E29" s="1449"/>
      <c r="F29" s="1166"/>
      <c r="G29" s="1447"/>
      <c r="H29" s="1166"/>
      <c r="I29" s="1447"/>
      <c r="J29" s="1166"/>
      <c r="K29" s="1449"/>
      <c r="L29" s="711" t="s">
        <v>613</v>
      </c>
      <c r="M29" s="149" t="s">
        <v>84</v>
      </c>
      <c r="N29" s="1341"/>
      <c r="O29" s="703">
        <f t="shared" si="0"/>
        <v>472936172</v>
      </c>
      <c r="P29" s="717"/>
      <c r="Q29" s="703">
        <v>472936172</v>
      </c>
      <c r="R29" s="703"/>
      <c r="S29" s="703"/>
      <c r="T29" s="703"/>
      <c r="U29" s="703"/>
      <c r="V29" s="703"/>
      <c r="W29" s="703"/>
      <c r="X29" s="703"/>
      <c r="Y29" s="703"/>
      <c r="Z29" s="703"/>
      <c r="AA29" s="703"/>
      <c r="AB29" s="703"/>
      <c r="AC29" s="703">
        <f t="shared" si="1"/>
        <v>0</v>
      </c>
      <c r="AD29" s="718"/>
      <c r="AE29" s="703">
        <v>0</v>
      </c>
      <c r="AF29" s="703"/>
      <c r="AG29" s="703"/>
      <c r="AH29" s="703"/>
      <c r="AI29" s="703"/>
      <c r="AJ29" s="703"/>
      <c r="AK29" s="703"/>
      <c r="AL29" s="703"/>
      <c r="AM29" s="703"/>
      <c r="AN29" s="703"/>
      <c r="AO29" s="703"/>
      <c r="AP29" s="703"/>
      <c r="AQ29" s="703">
        <f t="shared" si="2"/>
        <v>0</v>
      </c>
      <c r="AR29" s="718"/>
      <c r="AS29" s="703">
        <v>0</v>
      </c>
      <c r="AT29" s="703"/>
      <c r="AU29" s="703"/>
      <c r="AV29" s="703"/>
      <c r="AW29" s="703"/>
      <c r="AX29" s="703"/>
      <c r="AY29" s="703"/>
      <c r="AZ29" s="703"/>
      <c r="BA29" s="703"/>
      <c r="BB29" s="703"/>
      <c r="BC29" s="703"/>
      <c r="BD29" s="707"/>
    </row>
    <row r="30" spans="2:59" s="368" customFormat="1" ht="39.75" customHeight="1">
      <c r="B30" s="1164"/>
      <c r="C30" s="1447"/>
      <c r="D30" s="1166"/>
      <c r="E30" s="1449"/>
      <c r="F30" s="1166"/>
      <c r="G30" s="1447"/>
      <c r="H30" s="1166"/>
      <c r="I30" s="1447"/>
      <c r="J30" s="1166"/>
      <c r="K30" s="1449"/>
      <c r="L30" s="711" t="s">
        <v>613</v>
      </c>
      <c r="M30" s="149" t="s">
        <v>84</v>
      </c>
      <c r="N30" s="1341"/>
      <c r="O30" s="703">
        <f>+Q30+X30+Z30+AB30</f>
        <v>127063828</v>
      </c>
      <c r="P30" s="717"/>
      <c r="Q30" s="703"/>
      <c r="R30" s="703"/>
      <c r="S30" s="703"/>
      <c r="T30" s="703"/>
      <c r="U30" s="703"/>
      <c r="V30" s="703"/>
      <c r="W30" s="703"/>
      <c r="X30" s="703">
        <f>127063828</f>
        <v>127063828</v>
      </c>
      <c r="Y30" s="703"/>
      <c r="Z30" s="703"/>
      <c r="AA30" s="703"/>
      <c r="AB30" s="703"/>
      <c r="AC30" s="703">
        <f t="shared" si="1"/>
        <v>0</v>
      </c>
      <c r="AD30" s="718"/>
      <c r="AE30" s="703"/>
      <c r="AF30" s="703"/>
      <c r="AG30" s="703"/>
      <c r="AH30" s="703"/>
      <c r="AI30" s="703"/>
      <c r="AJ30" s="703"/>
      <c r="AK30" s="703"/>
      <c r="AL30" s="703">
        <v>0</v>
      </c>
      <c r="AM30" s="703"/>
      <c r="AN30" s="703"/>
      <c r="AO30" s="703"/>
      <c r="AP30" s="703"/>
      <c r="AQ30" s="703">
        <f t="shared" si="2"/>
        <v>0</v>
      </c>
      <c r="AR30" s="718"/>
      <c r="AS30" s="703"/>
      <c r="AT30" s="703"/>
      <c r="AU30" s="703"/>
      <c r="AV30" s="703"/>
      <c r="AW30" s="703"/>
      <c r="AX30" s="703"/>
      <c r="AY30" s="703"/>
      <c r="AZ30" s="703">
        <v>0</v>
      </c>
      <c r="BA30" s="703"/>
      <c r="BB30" s="703"/>
      <c r="BC30" s="703"/>
      <c r="BD30" s="707"/>
    </row>
    <row r="31" spans="2:59" s="368" customFormat="1" ht="1.5" customHeight="1">
      <c r="B31" s="1164"/>
      <c r="C31" s="1447"/>
      <c r="D31" s="1166"/>
      <c r="E31" s="1449"/>
      <c r="F31" s="1166"/>
      <c r="G31" s="1447"/>
      <c r="H31" s="1166"/>
      <c r="I31" s="1447"/>
      <c r="J31" s="1166"/>
      <c r="K31" s="1449"/>
      <c r="L31" s="711" t="s">
        <v>620</v>
      </c>
      <c r="M31" s="1166" t="s">
        <v>47</v>
      </c>
      <c r="N31" s="1341"/>
      <c r="O31" s="703">
        <f t="shared" si="0"/>
        <v>521950000</v>
      </c>
      <c r="P31" s="717"/>
      <c r="Q31" s="703">
        <f>589750000-67800000</f>
        <v>521950000</v>
      </c>
      <c r="R31" s="703"/>
      <c r="S31" s="703"/>
      <c r="T31" s="703"/>
      <c r="U31" s="703"/>
      <c r="V31" s="703"/>
      <c r="W31" s="703"/>
      <c r="X31" s="703"/>
      <c r="Y31" s="703"/>
      <c r="Z31" s="703"/>
      <c r="AA31" s="703"/>
      <c r="AB31" s="703"/>
      <c r="AC31" s="703">
        <f t="shared" si="1"/>
        <v>521950000</v>
      </c>
      <c r="AD31" s="718"/>
      <c r="AE31" s="703">
        <f>589750000-67800000</f>
        <v>521950000</v>
      </c>
      <c r="AF31" s="703"/>
      <c r="AG31" s="703"/>
      <c r="AH31" s="703"/>
      <c r="AI31" s="703"/>
      <c r="AJ31" s="703"/>
      <c r="AK31" s="703"/>
      <c r="AL31" s="703"/>
      <c r="AM31" s="703"/>
      <c r="AN31" s="703"/>
      <c r="AO31" s="703"/>
      <c r="AP31" s="703"/>
      <c r="AQ31" s="703">
        <f t="shared" si="2"/>
        <v>501750000</v>
      </c>
      <c r="AR31" s="718"/>
      <c r="AS31" s="703">
        <f>569550000-67800000</f>
        <v>501750000</v>
      </c>
      <c r="AT31" s="703"/>
      <c r="AU31" s="703"/>
      <c r="AV31" s="703"/>
      <c r="AW31" s="703"/>
      <c r="AX31" s="703"/>
      <c r="AY31" s="703"/>
      <c r="AZ31" s="703"/>
      <c r="BA31" s="703"/>
      <c r="BB31" s="703"/>
      <c r="BC31" s="703"/>
      <c r="BD31" s="707"/>
    </row>
    <row r="32" spans="2:59" s="368" customFormat="1" ht="24.75" hidden="1" customHeight="1">
      <c r="B32" s="1164"/>
      <c r="C32" s="1447"/>
      <c r="D32" s="1166"/>
      <c r="E32" s="1449"/>
      <c r="F32" s="1166"/>
      <c r="G32" s="1447"/>
      <c r="H32" s="1166"/>
      <c r="I32" s="1447"/>
      <c r="J32" s="1166"/>
      <c r="K32" s="1449"/>
      <c r="L32" s="711" t="s">
        <v>620</v>
      </c>
      <c r="M32" s="1166"/>
      <c r="N32" s="1341"/>
      <c r="O32" s="703">
        <f t="shared" si="0"/>
        <v>111266667</v>
      </c>
      <c r="P32" s="717"/>
      <c r="Q32" s="703">
        <v>111266667</v>
      </c>
      <c r="R32" s="703"/>
      <c r="S32" s="703"/>
      <c r="T32" s="703"/>
      <c r="U32" s="703"/>
      <c r="V32" s="703"/>
      <c r="W32" s="703"/>
      <c r="X32" s="703"/>
      <c r="Y32" s="703"/>
      <c r="Z32" s="703"/>
      <c r="AA32" s="703"/>
      <c r="AB32" s="703"/>
      <c r="AC32" s="703">
        <f t="shared" si="1"/>
        <v>109733334</v>
      </c>
      <c r="AD32" s="718"/>
      <c r="AE32" s="703">
        <v>109733334</v>
      </c>
      <c r="AF32" s="703"/>
      <c r="AG32" s="703"/>
      <c r="AH32" s="703"/>
      <c r="AI32" s="703"/>
      <c r="AJ32" s="703"/>
      <c r="AK32" s="703"/>
      <c r="AL32" s="703"/>
      <c r="AM32" s="703"/>
      <c r="AN32" s="703"/>
      <c r="AO32" s="703"/>
      <c r="AP32" s="703"/>
      <c r="AQ32" s="703">
        <f t="shared" si="2"/>
        <v>107066667</v>
      </c>
      <c r="AR32" s="718"/>
      <c r="AS32" s="703">
        <v>107066667</v>
      </c>
      <c r="AT32" s="703"/>
      <c r="AU32" s="703"/>
      <c r="AV32" s="703"/>
      <c r="AW32" s="703"/>
      <c r="AX32" s="703"/>
      <c r="AY32" s="703"/>
      <c r="AZ32" s="703"/>
      <c r="BA32" s="703"/>
      <c r="BB32" s="703"/>
      <c r="BC32" s="703"/>
      <c r="BD32" s="707"/>
    </row>
    <row r="33" spans="2:59" s="368" customFormat="1" ht="61.5" hidden="1" customHeight="1">
      <c r="B33" s="1164" t="s">
        <v>38</v>
      </c>
      <c r="C33" s="1447" t="s">
        <v>607</v>
      </c>
      <c r="D33" s="1166" t="s">
        <v>122</v>
      </c>
      <c r="E33" s="1449">
        <v>2402</v>
      </c>
      <c r="F33" s="1166" t="s">
        <v>123</v>
      </c>
      <c r="G33" s="1447" t="s">
        <v>608</v>
      </c>
      <c r="H33" s="1166" t="s">
        <v>609</v>
      </c>
      <c r="I33" s="721" t="s">
        <v>628</v>
      </c>
      <c r="J33" s="149" t="s">
        <v>629</v>
      </c>
      <c r="K33" s="717" t="s">
        <v>630</v>
      </c>
      <c r="L33" s="711"/>
      <c r="M33" s="149"/>
      <c r="N33" s="197">
        <v>0</v>
      </c>
      <c r="O33" s="703">
        <f t="shared" si="0"/>
        <v>0</v>
      </c>
      <c r="P33" s="717"/>
      <c r="Q33" s="703"/>
      <c r="R33" s="703"/>
      <c r="S33" s="703"/>
      <c r="T33" s="703"/>
      <c r="U33" s="703"/>
      <c r="V33" s="703"/>
      <c r="W33" s="703"/>
      <c r="X33" s="703"/>
      <c r="Y33" s="703"/>
      <c r="Z33" s="703"/>
      <c r="AA33" s="703"/>
      <c r="AB33" s="703"/>
      <c r="AC33" s="703">
        <f t="shared" si="1"/>
        <v>0</v>
      </c>
      <c r="AD33" s="718"/>
      <c r="AE33" s="703"/>
      <c r="AF33" s="703"/>
      <c r="AG33" s="703"/>
      <c r="AH33" s="703"/>
      <c r="AI33" s="703"/>
      <c r="AJ33" s="703"/>
      <c r="AK33" s="703"/>
      <c r="AL33" s="703"/>
      <c r="AM33" s="703"/>
      <c r="AN33" s="703"/>
      <c r="AO33" s="703"/>
      <c r="AP33" s="703"/>
      <c r="AQ33" s="703">
        <f t="shared" si="2"/>
        <v>0</v>
      </c>
      <c r="AR33" s="718"/>
      <c r="AS33" s="703"/>
      <c r="AT33" s="703"/>
      <c r="AU33" s="703"/>
      <c r="AV33" s="703"/>
      <c r="AW33" s="703"/>
      <c r="AX33" s="703"/>
      <c r="AY33" s="703"/>
      <c r="AZ33" s="703"/>
      <c r="BA33" s="703"/>
      <c r="BB33" s="703"/>
      <c r="BC33" s="703"/>
      <c r="BD33" s="707"/>
    </row>
    <row r="34" spans="2:59" s="368" customFormat="1" ht="54" hidden="1" customHeight="1">
      <c r="B34" s="1164"/>
      <c r="C34" s="1447"/>
      <c r="D34" s="1166"/>
      <c r="E34" s="1449"/>
      <c r="F34" s="1166"/>
      <c r="G34" s="1447"/>
      <c r="H34" s="1166"/>
      <c r="I34" s="721" t="s">
        <v>631</v>
      </c>
      <c r="J34" s="149" t="s">
        <v>632</v>
      </c>
      <c r="K34" s="717" t="s">
        <v>633</v>
      </c>
      <c r="L34" s="711"/>
      <c r="M34" s="149"/>
      <c r="N34" s="197">
        <v>4</v>
      </c>
      <c r="O34" s="703">
        <f t="shared" si="0"/>
        <v>0</v>
      </c>
      <c r="P34" s="717"/>
      <c r="Q34" s="703"/>
      <c r="R34" s="703"/>
      <c r="S34" s="703"/>
      <c r="T34" s="703"/>
      <c r="U34" s="703"/>
      <c r="V34" s="703"/>
      <c r="W34" s="703"/>
      <c r="X34" s="703"/>
      <c r="Y34" s="703"/>
      <c r="Z34" s="703"/>
      <c r="AA34" s="703"/>
      <c r="AB34" s="703"/>
      <c r="AC34" s="703">
        <f t="shared" si="1"/>
        <v>0</v>
      </c>
      <c r="AD34" s="718"/>
      <c r="AE34" s="703"/>
      <c r="AF34" s="703"/>
      <c r="AG34" s="703"/>
      <c r="AH34" s="703"/>
      <c r="AI34" s="703"/>
      <c r="AJ34" s="703"/>
      <c r="AK34" s="703"/>
      <c r="AL34" s="703"/>
      <c r="AM34" s="703"/>
      <c r="AN34" s="703"/>
      <c r="AO34" s="703"/>
      <c r="AP34" s="703"/>
      <c r="AQ34" s="703">
        <f t="shared" si="2"/>
        <v>0</v>
      </c>
      <c r="AR34" s="718"/>
      <c r="AS34" s="703"/>
      <c r="AT34" s="703"/>
      <c r="AU34" s="703"/>
      <c r="AV34" s="703"/>
      <c r="AW34" s="703"/>
      <c r="AX34" s="703"/>
      <c r="AY34" s="703"/>
      <c r="AZ34" s="703"/>
      <c r="BA34" s="703"/>
      <c r="BB34" s="703"/>
      <c r="BC34" s="703"/>
      <c r="BD34" s="707"/>
    </row>
    <row r="35" spans="2:59" s="368" customFormat="1" ht="23.25" customHeight="1">
      <c r="B35" s="1164"/>
      <c r="C35" s="1447"/>
      <c r="D35" s="1166"/>
      <c r="E35" s="1449"/>
      <c r="F35" s="1166"/>
      <c r="G35" s="1447"/>
      <c r="H35" s="1166"/>
      <c r="I35" s="721" t="s">
        <v>634</v>
      </c>
      <c r="J35" s="149" t="s">
        <v>635</v>
      </c>
      <c r="K35" s="717" t="s">
        <v>636</v>
      </c>
      <c r="L35" s="711"/>
      <c r="M35" s="149"/>
      <c r="N35" s="197">
        <v>0</v>
      </c>
      <c r="O35" s="703">
        <f t="shared" si="0"/>
        <v>0</v>
      </c>
      <c r="P35" s="717"/>
      <c r="Q35" s="703"/>
      <c r="R35" s="703"/>
      <c r="S35" s="703"/>
      <c r="T35" s="703"/>
      <c r="U35" s="703"/>
      <c r="V35" s="703"/>
      <c r="W35" s="703"/>
      <c r="X35" s="703"/>
      <c r="Y35" s="703"/>
      <c r="Z35" s="703"/>
      <c r="AA35" s="703"/>
      <c r="AB35" s="703"/>
      <c r="AC35" s="703">
        <f t="shared" si="1"/>
        <v>0</v>
      </c>
      <c r="AD35" s="718"/>
      <c r="AE35" s="703"/>
      <c r="AF35" s="703"/>
      <c r="AG35" s="703"/>
      <c r="AH35" s="703"/>
      <c r="AI35" s="703"/>
      <c r="AJ35" s="703"/>
      <c r="AK35" s="703"/>
      <c r="AL35" s="703"/>
      <c r="AM35" s="703"/>
      <c r="AN35" s="703"/>
      <c r="AO35" s="703"/>
      <c r="AP35" s="703"/>
      <c r="AQ35" s="703">
        <f t="shared" si="2"/>
        <v>0</v>
      </c>
      <c r="AR35" s="718"/>
      <c r="AS35" s="703"/>
      <c r="AT35" s="703"/>
      <c r="AU35" s="703"/>
      <c r="AV35" s="703"/>
      <c r="AW35" s="703"/>
      <c r="AX35" s="703"/>
      <c r="AY35" s="703"/>
      <c r="AZ35" s="703"/>
      <c r="BA35" s="703"/>
      <c r="BB35" s="703"/>
      <c r="BC35" s="703"/>
      <c r="BD35" s="707"/>
    </row>
    <row r="36" spans="2:59" s="368" customFormat="1" ht="100.5" customHeight="1">
      <c r="B36" s="1164"/>
      <c r="C36" s="1447"/>
      <c r="D36" s="1166"/>
      <c r="E36" s="1449"/>
      <c r="F36" s="1166"/>
      <c r="G36" s="1447"/>
      <c r="H36" s="1166"/>
      <c r="I36" s="721" t="s">
        <v>637</v>
      </c>
      <c r="J36" s="149" t="s">
        <v>638</v>
      </c>
      <c r="K36" s="717" t="s">
        <v>639</v>
      </c>
      <c r="L36" s="711" t="s">
        <v>618</v>
      </c>
      <c r="M36" s="149" t="s">
        <v>228</v>
      </c>
      <c r="N36" s="197">
        <v>0</v>
      </c>
      <c r="O36" s="703">
        <f>+Q36+X36+Z36+AB36</f>
        <v>84500000</v>
      </c>
      <c r="P36" s="717"/>
      <c r="Q36" s="703">
        <v>84500000</v>
      </c>
      <c r="R36" s="703"/>
      <c r="S36" s="703"/>
      <c r="T36" s="703"/>
      <c r="U36" s="703"/>
      <c r="V36" s="703"/>
      <c r="W36" s="703"/>
      <c r="X36" s="703"/>
      <c r="Y36" s="703"/>
      <c r="Z36" s="703"/>
      <c r="AA36" s="703"/>
      <c r="AB36" s="703"/>
      <c r="AC36" s="703">
        <f>+AE36+AL36+AN36+AP36</f>
        <v>0</v>
      </c>
      <c r="AD36" s="718"/>
      <c r="AE36" s="703">
        <v>0</v>
      </c>
      <c r="AF36" s="703"/>
      <c r="AG36" s="703"/>
      <c r="AH36" s="703"/>
      <c r="AI36" s="703"/>
      <c r="AJ36" s="703"/>
      <c r="AK36" s="703"/>
      <c r="AL36" s="703"/>
      <c r="AM36" s="703"/>
      <c r="AN36" s="703"/>
      <c r="AO36" s="703"/>
      <c r="AP36" s="703"/>
      <c r="AQ36" s="708">
        <f>+AS36+AZ36+BB36+BD36</f>
        <v>0</v>
      </c>
      <c r="AR36" s="718"/>
      <c r="AS36" s="703">
        <v>0</v>
      </c>
      <c r="AT36" s="703"/>
      <c r="AU36" s="703"/>
      <c r="AV36" s="703"/>
      <c r="AW36" s="703"/>
      <c r="AX36" s="703"/>
      <c r="AY36" s="703"/>
      <c r="AZ36" s="703"/>
      <c r="BA36" s="703"/>
      <c r="BB36" s="703"/>
      <c r="BC36" s="703"/>
      <c r="BD36" s="707"/>
      <c r="BF36" s="701">
        <f>+AC36</f>
        <v>0</v>
      </c>
      <c r="BG36" s="701">
        <f>+AQ36</f>
        <v>0</v>
      </c>
    </row>
    <row r="37" spans="2:59" s="368" customFormat="1" ht="39.950000000000003" hidden="1" customHeight="1">
      <c r="B37" s="1164" t="s">
        <v>38</v>
      </c>
      <c r="C37" s="1447" t="s">
        <v>607</v>
      </c>
      <c r="D37" s="1166" t="s">
        <v>122</v>
      </c>
      <c r="E37" s="1449">
        <v>2402</v>
      </c>
      <c r="F37" s="1166" t="s">
        <v>123</v>
      </c>
      <c r="G37" s="1447" t="s">
        <v>608</v>
      </c>
      <c r="H37" s="1166" t="s">
        <v>609</v>
      </c>
      <c r="I37" s="721" t="s">
        <v>640</v>
      </c>
      <c r="J37" s="149" t="s">
        <v>641</v>
      </c>
      <c r="K37" s="717" t="s">
        <v>642</v>
      </c>
      <c r="L37" s="711"/>
      <c r="M37" s="149"/>
      <c r="N37" s="197">
        <v>0</v>
      </c>
      <c r="O37" s="703"/>
      <c r="P37" s="717"/>
      <c r="Q37" s="703"/>
      <c r="R37" s="703"/>
      <c r="S37" s="703"/>
      <c r="T37" s="703"/>
      <c r="U37" s="703"/>
      <c r="V37" s="703"/>
      <c r="W37" s="703"/>
      <c r="X37" s="703"/>
      <c r="Y37" s="703"/>
      <c r="Z37" s="703"/>
      <c r="AA37" s="703"/>
      <c r="AB37" s="703"/>
      <c r="AC37" s="703"/>
      <c r="AD37" s="718"/>
      <c r="AE37" s="703"/>
      <c r="AF37" s="703"/>
      <c r="AG37" s="703"/>
      <c r="AH37" s="703"/>
      <c r="AI37" s="703"/>
      <c r="AJ37" s="703"/>
      <c r="AK37" s="703"/>
      <c r="AL37" s="703"/>
      <c r="AM37" s="703"/>
      <c r="AN37" s="703"/>
      <c r="AO37" s="703"/>
      <c r="AP37" s="703"/>
      <c r="AQ37" s="703"/>
      <c r="AR37" s="718"/>
      <c r="AS37" s="703"/>
      <c r="AT37" s="703"/>
      <c r="AU37" s="703"/>
      <c r="AV37" s="703"/>
      <c r="AW37" s="703"/>
      <c r="AX37" s="703"/>
      <c r="AY37" s="703"/>
      <c r="AZ37" s="703"/>
      <c r="BA37" s="703"/>
      <c r="BB37" s="703"/>
      <c r="BC37" s="703"/>
      <c r="BD37" s="707"/>
      <c r="BF37" s="701"/>
      <c r="BG37" s="701"/>
    </row>
    <row r="38" spans="2:59" s="368" customFormat="1" ht="39.950000000000003" hidden="1" customHeight="1">
      <c r="B38" s="1164"/>
      <c r="C38" s="1447"/>
      <c r="D38" s="1166"/>
      <c r="E38" s="1449"/>
      <c r="F38" s="1166"/>
      <c r="G38" s="1447"/>
      <c r="H38" s="1166"/>
      <c r="I38" s="721" t="s">
        <v>640</v>
      </c>
      <c r="J38" s="149" t="s">
        <v>643</v>
      </c>
      <c r="K38" s="717" t="s">
        <v>644</v>
      </c>
      <c r="L38" s="711"/>
      <c r="M38" s="149"/>
      <c r="N38" s="197">
        <v>0</v>
      </c>
      <c r="O38" s="703"/>
      <c r="P38" s="717"/>
      <c r="Q38" s="703"/>
      <c r="R38" s="703"/>
      <c r="S38" s="703"/>
      <c r="T38" s="703"/>
      <c r="U38" s="703"/>
      <c r="V38" s="703"/>
      <c r="W38" s="703"/>
      <c r="X38" s="703"/>
      <c r="Y38" s="703"/>
      <c r="Z38" s="703"/>
      <c r="AA38" s="703"/>
      <c r="AB38" s="703"/>
      <c r="AC38" s="703"/>
      <c r="AD38" s="718"/>
      <c r="AE38" s="703"/>
      <c r="AF38" s="703"/>
      <c r="AG38" s="703"/>
      <c r="AH38" s="703"/>
      <c r="AI38" s="703"/>
      <c r="AJ38" s="703"/>
      <c r="AK38" s="703"/>
      <c r="AL38" s="703"/>
      <c r="AM38" s="703"/>
      <c r="AN38" s="703"/>
      <c r="AO38" s="703"/>
      <c r="AP38" s="703"/>
      <c r="AQ38" s="703"/>
      <c r="AR38" s="718"/>
      <c r="AS38" s="703"/>
      <c r="AT38" s="703"/>
      <c r="AU38" s="703"/>
      <c r="AV38" s="703"/>
      <c r="AW38" s="703"/>
      <c r="AX38" s="703"/>
      <c r="AY38" s="703"/>
      <c r="AZ38" s="703"/>
      <c r="BA38" s="703"/>
      <c r="BB38" s="703"/>
      <c r="BC38" s="703"/>
      <c r="BD38" s="707"/>
      <c r="BF38" s="701"/>
      <c r="BG38" s="701"/>
    </row>
    <row r="39" spans="2:59" s="368" customFormat="1" ht="75" customHeight="1">
      <c r="B39" s="1164" t="s">
        <v>38</v>
      </c>
      <c r="C39" s="721" t="s">
        <v>607</v>
      </c>
      <c r="D39" s="149" t="s">
        <v>122</v>
      </c>
      <c r="E39" s="717">
        <v>2402</v>
      </c>
      <c r="F39" s="149" t="s">
        <v>123</v>
      </c>
      <c r="G39" s="1447" t="s">
        <v>608</v>
      </c>
      <c r="H39" s="1166" t="s">
        <v>609</v>
      </c>
      <c r="I39" s="721" t="s">
        <v>645</v>
      </c>
      <c r="J39" s="1166" t="s">
        <v>646</v>
      </c>
      <c r="K39" s="717" t="s">
        <v>647</v>
      </c>
      <c r="L39" s="711" t="s">
        <v>618</v>
      </c>
      <c r="M39" s="149" t="s">
        <v>228</v>
      </c>
      <c r="N39" s="197">
        <v>0</v>
      </c>
      <c r="O39" s="703">
        <f t="shared" si="0"/>
        <v>222191217.59999999</v>
      </c>
      <c r="P39" s="717"/>
      <c r="Q39" s="703">
        <v>222191217.59999999</v>
      </c>
      <c r="R39" s="703"/>
      <c r="S39" s="703"/>
      <c r="T39" s="703"/>
      <c r="U39" s="703"/>
      <c r="V39" s="703"/>
      <c r="W39" s="703"/>
      <c r="X39" s="703"/>
      <c r="Y39" s="703"/>
      <c r="Z39" s="703"/>
      <c r="AA39" s="703"/>
      <c r="AB39" s="703"/>
      <c r="AC39" s="703">
        <f t="shared" si="1"/>
        <v>222191217.59999999</v>
      </c>
      <c r="AD39" s="718"/>
      <c r="AE39" s="703">
        <v>222191217.59999999</v>
      </c>
      <c r="AF39" s="703"/>
      <c r="AG39" s="703"/>
      <c r="AH39" s="703"/>
      <c r="AI39" s="703"/>
      <c r="AJ39" s="703"/>
      <c r="AK39" s="703"/>
      <c r="AL39" s="703"/>
      <c r="AM39" s="703"/>
      <c r="AN39" s="703"/>
      <c r="AO39" s="703"/>
      <c r="AP39" s="703"/>
      <c r="AQ39" s="703">
        <f t="shared" si="2"/>
        <v>222191217.59999999</v>
      </c>
      <c r="AR39" s="718"/>
      <c r="AS39" s="703">
        <v>222191217.59999999</v>
      </c>
      <c r="AT39" s="703"/>
      <c r="AU39" s="703"/>
      <c r="AV39" s="703"/>
      <c r="AW39" s="703"/>
      <c r="AX39" s="703"/>
      <c r="AY39" s="703"/>
      <c r="AZ39" s="703"/>
      <c r="BA39" s="703"/>
      <c r="BB39" s="703"/>
      <c r="BC39" s="703"/>
      <c r="BD39" s="707"/>
      <c r="BE39" s="701"/>
      <c r="BF39" s="701">
        <f>+AE39+AE40</f>
        <v>289991217.60000002</v>
      </c>
      <c r="BG39" s="701">
        <f>+AS39+AS40</f>
        <v>289991217.60000002</v>
      </c>
    </row>
    <row r="40" spans="2:59" s="368" customFormat="1" ht="75" customHeight="1">
      <c r="B40" s="1164"/>
      <c r="C40" s="721"/>
      <c r="D40" s="149"/>
      <c r="E40" s="717"/>
      <c r="F40" s="149"/>
      <c r="G40" s="1447"/>
      <c r="H40" s="1166"/>
      <c r="I40" s="721"/>
      <c r="J40" s="1166"/>
      <c r="K40" s="717"/>
      <c r="L40" s="711" t="s">
        <v>620</v>
      </c>
      <c r="M40" s="149" t="s">
        <v>47</v>
      </c>
      <c r="N40" s="197"/>
      <c r="O40" s="703">
        <f t="shared" si="0"/>
        <v>67800000</v>
      </c>
      <c r="P40" s="717"/>
      <c r="Q40" s="703">
        <f>36000000+31800000</f>
        <v>67800000</v>
      </c>
      <c r="R40" s="703"/>
      <c r="S40" s="703"/>
      <c r="T40" s="703"/>
      <c r="U40" s="703"/>
      <c r="V40" s="703"/>
      <c r="W40" s="703"/>
      <c r="X40" s="703"/>
      <c r="Y40" s="703"/>
      <c r="Z40" s="703"/>
      <c r="AA40" s="703"/>
      <c r="AB40" s="703"/>
      <c r="AC40" s="703">
        <f t="shared" si="1"/>
        <v>67800000</v>
      </c>
      <c r="AD40" s="718"/>
      <c r="AE40" s="703">
        <f>36000000+31800000</f>
        <v>67800000</v>
      </c>
      <c r="AF40" s="703"/>
      <c r="AG40" s="703"/>
      <c r="AH40" s="703"/>
      <c r="AI40" s="703"/>
      <c r="AJ40" s="703"/>
      <c r="AK40" s="703"/>
      <c r="AL40" s="703"/>
      <c r="AM40" s="703"/>
      <c r="AN40" s="703"/>
      <c r="AO40" s="703"/>
      <c r="AP40" s="703"/>
      <c r="AQ40" s="703">
        <f t="shared" si="2"/>
        <v>67800000</v>
      </c>
      <c r="AR40" s="718"/>
      <c r="AS40" s="703">
        <f>36000000+31800000</f>
        <v>67800000</v>
      </c>
      <c r="AT40" s="703"/>
      <c r="AU40" s="703"/>
      <c r="AV40" s="703"/>
      <c r="AW40" s="703"/>
      <c r="AX40" s="703"/>
      <c r="AY40" s="703"/>
      <c r="AZ40" s="703"/>
      <c r="BA40" s="703"/>
      <c r="BB40" s="703"/>
      <c r="BC40" s="703"/>
      <c r="BD40" s="707"/>
      <c r="BF40" s="701"/>
      <c r="BG40" s="701"/>
    </row>
    <row r="41" spans="2:59" s="368" customFormat="1" ht="39.950000000000003" customHeight="1">
      <c r="B41" s="1164" t="s">
        <v>38</v>
      </c>
      <c r="C41" s="1447" t="s">
        <v>607</v>
      </c>
      <c r="D41" s="1166" t="s">
        <v>122</v>
      </c>
      <c r="E41" s="1449">
        <v>2402</v>
      </c>
      <c r="F41" s="1166" t="s">
        <v>123</v>
      </c>
      <c r="G41" s="1447" t="s">
        <v>608</v>
      </c>
      <c r="H41" s="1166" t="s">
        <v>609</v>
      </c>
      <c r="I41" s="1447" t="s">
        <v>648</v>
      </c>
      <c r="J41" s="1166" t="s">
        <v>649</v>
      </c>
      <c r="K41" s="1449" t="s">
        <v>650</v>
      </c>
      <c r="L41" s="711" t="s">
        <v>618</v>
      </c>
      <c r="M41" s="149" t="s">
        <v>228</v>
      </c>
      <c r="N41" s="1341">
        <v>0</v>
      </c>
      <c r="O41" s="703">
        <f>+Q41+X41+Z41+AB41</f>
        <v>44126341</v>
      </c>
      <c r="P41" s="717"/>
      <c r="Q41" s="703">
        <v>44126341</v>
      </c>
      <c r="R41" s="703"/>
      <c r="S41" s="703"/>
      <c r="T41" s="703"/>
      <c r="U41" s="703"/>
      <c r="V41" s="703"/>
      <c r="W41" s="703"/>
      <c r="X41" s="703"/>
      <c r="Y41" s="703"/>
      <c r="Z41" s="703"/>
      <c r="AA41" s="703"/>
      <c r="AB41" s="703"/>
      <c r="AC41" s="703">
        <f t="shared" si="1"/>
        <v>44126341</v>
      </c>
      <c r="AD41" s="718"/>
      <c r="AE41" s="703">
        <v>44126341</v>
      </c>
      <c r="AF41" s="703"/>
      <c r="AG41" s="703"/>
      <c r="AH41" s="703"/>
      <c r="AI41" s="703"/>
      <c r="AJ41" s="703"/>
      <c r="AK41" s="703"/>
      <c r="AL41" s="703"/>
      <c r="AM41" s="703"/>
      <c r="AN41" s="703"/>
      <c r="AO41" s="703"/>
      <c r="AP41" s="703"/>
      <c r="AQ41" s="708">
        <f t="shared" si="2"/>
        <v>44126341</v>
      </c>
      <c r="AR41" s="718"/>
      <c r="AS41" s="703">
        <v>44126341</v>
      </c>
      <c r="AT41" s="703"/>
      <c r="AU41" s="703"/>
      <c r="AV41" s="703"/>
      <c r="AW41" s="703"/>
      <c r="AX41" s="703"/>
      <c r="AY41" s="703"/>
      <c r="AZ41" s="703"/>
      <c r="BA41" s="703"/>
      <c r="BB41" s="703"/>
      <c r="BC41" s="703"/>
      <c r="BD41" s="707"/>
      <c r="BF41" s="701">
        <f>+AC41</f>
        <v>44126341</v>
      </c>
      <c r="BG41" s="701">
        <f>+AQ41</f>
        <v>44126341</v>
      </c>
    </row>
    <row r="42" spans="2:59" s="368" customFormat="1" ht="68.25" customHeight="1">
      <c r="B42" s="1164"/>
      <c r="C42" s="1447"/>
      <c r="D42" s="1166"/>
      <c r="E42" s="1449"/>
      <c r="F42" s="1166"/>
      <c r="G42" s="1447"/>
      <c r="H42" s="1166"/>
      <c r="I42" s="1447"/>
      <c r="J42" s="1166"/>
      <c r="K42" s="1449"/>
      <c r="L42" s="711" t="s">
        <v>651</v>
      </c>
      <c r="M42" s="149" t="s">
        <v>84</v>
      </c>
      <c r="N42" s="1341"/>
      <c r="O42" s="703">
        <f>+Q42+X42+Z42+AB42</f>
        <v>84500000</v>
      </c>
      <c r="P42" s="717"/>
      <c r="Q42" s="703"/>
      <c r="R42" s="703"/>
      <c r="S42" s="703"/>
      <c r="T42" s="703"/>
      <c r="U42" s="703"/>
      <c r="V42" s="703"/>
      <c r="W42" s="703"/>
      <c r="X42" s="703">
        <v>84500000</v>
      </c>
      <c r="Y42" s="703"/>
      <c r="Z42" s="703"/>
      <c r="AA42" s="703"/>
      <c r="AB42" s="703"/>
      <c r="AC42" s="703">
        <f>+AE42+AL42+AN42+AP42</f>
        <v>0</v>
      </c>
      <c r="AD42" s="718"/>
      <c r="AE42" s="703"/>
      <c r="AF42" s="703"/>
      <c r="AG42" s="703"/>
      <c r="AH42" s="703"/>
      <c r="AI42" s="703"/>
      <c r="AJ42" s="703"/>
      <c r="AK42" s="703"/>
      <c r="AL42" s="703">
        <v>0</v>
      </c>
      <c r="AM42" s="703"/>
      <c r="AN42" s="703"/>
      <c r="AO42" s="703"/>
      <c r="AP42" s="703"/>
      <c r="AQ42" s="703">
        <f>+AS42+AZ42+BB42+BD42</f>
        <v>0</v>
      </c>
      <c r="AR42" s="718"/>
      <c r="AS42" s="703"/>
      <c r="AT42" s="703"/>
      <c r="AU42" s="703"/>
      <c r="AV42" s="703"/>
      <c r="AW42" s="703"/>
      <c r="AX42" s="703"/>
      <c r="AY42" s="703"/>
      <c r="AZ42" s="703">
        <v>0</v>
      </c>
      <c r="BA42" s="703"/>
      <c r="BB42" s="703"/>
      <c r="BC42" s="703"/>
      <c r="BD42" s="707"/>
      <c r="BF42" s="701">
        <f>+AC42</f>
        <v>0</v>
      </c>
      <c r="BG42" s="701">
        <f>+AQ42</f>
        <v>0</v>
      </c>
    </row>
    <row r="43" spans="2:59" s="368" customFormat="1" ht="39.950000000000003" customHeight="1">
      <c r="B43" s="1164" t="s">
        <v>38</v>
      </c>
      <c r="C43" s="1447" t="s">
        <v>652</v>
      </c>
      <c r="D43" s="1166" t="s">
        <v>217</v>
      </c>
      <c r="E43" s="1449">
        <v>4001</v>
      </c>
      <c r="F43" s="1166" t="s">
        <v>653</v>
      </c>
      <c r="G43" s="1449" t="s">
        <v>654</v>
      </c>
      <c r="H43" s="1166" t="s">
        <v>655</v>
      </c>
      <c r="I43" s="1447" t="s">
        <v>656</v>
      </c>
      <c r="J43" s="1166" t="s">
        <v>657</v>
      </c>
      <c r="K43" s="1449" t="s">
        <v>658</v>
      </c>
      <c r="L43" s="711" t="s">
        <v>624</v>
      </c>
      <c r="M43" s="1166" t="s">
        <v>45</v>
      </c>
      <c r="N43" s="1341">
        <v>247</v>
      </c>
      <c r="O43" s="703">
        <f t="shared" si="0"/>
        <v>114015590</v>
      </c>
      <c r="P43" s="717"/>
      <c r="Q43" s="703">
        <v>114015590</v>
      </c>
      <c r="R43" s="703"/>
      <c r="S43" s="703"/>
      <c r="T43" s="703"/>
      <c r="U43" s="703"/>
      <c r="V43" s="703"/>
      <c r="W43" s="703"/>
      <c r="X43" s="703"/>
      <c r="Y43" s="703"/>
      <c r="Z43" s="703"/>
      <c r="AA43" s="703"/>
      <c r="AB43" s="703"/>
      <c r="AC43" s="703">
        <f t="shared" si="1"/>
        <v>0</v>
      </c>
      <c r="AD43" s="718"/>
      <c r="AE43" s="703">
        <v>0</v>
      </c>
      <c r="AF43" s="703"/>
      <c r="AG43" s="703"/>
      <c r="AH43" s="703"/>
      <c r="AI43" s="703"/>
      <c r="AJ43" s="703"/>
      <c r="AK43" s="703"/>
      <c r="AL43" s="703"/>
      <c r="AM43" s="703"/>
      <c r="AN43" s="703"/>
      <c r="AO43" s="703"/>
      <c r="AP43" s="703"/>
      <c r="AQ43" s="708">
        <f t="shared" si="2"/>
        <v>0</v>
      </c>
      <c r="AR43" s="718"/>
      <c r="AS43" s="703">
        <v>0</v>
      </c>
      <c r="AT43" s="703"/>
      <c r="AU43" s="703"/>
      <c r="AV43" s="703"/>
      <c r="AW43" s="703"/>
      <c r="AX43" s="703"/>
      <c r="AY43" s="703"/>
      <c r="AZ43" s="703"/>
      <c r="BA43" s="703"/>
      <c r="BB43" s="703"/>
      <c r="BC43" s="703"/>
      <c r="BD43" s="707"/>
      <c r="BF43" s="701">
        <f>SUM(AC43:AC47)</f>
        <v>214946667</v>
      </c>
      <c r="BG43" s="701">
        <f>SUM(AQ43:AQ47)</f>
        <v>212496667</v>
      </c>
    </row>
    <row r="44" spans="2:59" s="368" customFormat="1" ht="39.950000000000003" customHeight="1">
      <c r="B44" s="1164"/>
      <c r="C44" s="1447"/>
      <c r="D44" s="1166"/>
      <c r="E44" s="1449"/>
      <c r="F44" s="1166"/>
      <c r="G44" s="1449"/>
      <c r="H44" s="1166"/>
      <c r="I44" s="1447"/>
      <c r="J44" s="1166"/>
      <c r="K44" s="1449"/>
      <c r="L44" s="711" t="s">
        <v>659</v>
      </c>
      <c r="M44" s="1166"/>
      <c r="N44" s="1341"/>
      <c r="O44" s="703">
        <f t="shared" si="0"/>
        <v>33579481</v>
      </c>
      <c r="P44" s="717"/>
      <c r="Q44" s="703"/>
      <c r="R44" s="703"/>
      <c r="S44" s="703"/>
      <c r="T44" s="703"/>
      <c r="U44" s="703"/>
      <c r="V44" s="703"/>
      <c r="W44" s="703"/>
      <c r="X44" s="703">
        <v>33579481</v>
      </c>
      <c r="Y44" s="703"/>
      <c r="Z44" s="703"/>
      <c r="AA44" s="703"/>
      <c r="AB44" s="703"/>
      <c r="AC44" s="703">
        <f t="shared" si="1"/>
        <v>0</v>
      </c>
      <c r="AD44" s="718"/>
      <c r="AE44" s="703"/>
      <c r="AF44" s="703"/>
      <c r="AG44" s="703"/>
      <c r="AH44" s="703"/>
      <c r="AI44" s="703"/>
      <c r="AJ44" s="703"/>
      <c r="AK44" s="703"/>
      <c r="AL44" s="703">
        <v>0</v>
      </c>
      <c r="AM44" s="703"/>
      <c r="AN44" s="703"/>
      <c r="AO44" s="703"/>
      <c r="AP44" s="703"/>
      <c r="AQ44" s="708">
        <f t="shared" si="2"/>
        <v>0</v>
      </c>
      <c r="AR44" s="718"/>
      <c r="AS44" s="703"/>
      <c r="AT44" s="703"/>
      <c r="AU44" s="703"/>
      <c r="AV44" s="703"/>
      <c r="AW44" s="703"/>
      <c r="AX44" s="703"/>
      <c r="AY44" s="703"/>
      <c r="AZ44" s="703">
        <v>0</v>
      </c>
      <c r="BA44" s="703"/>
      <c r="BB44" s="703"/>
      <c r="BC44" s="703"/>
      <c r="BD44" s="707"/>
    </row>
    <row r="45" spans="2:59" s="368" customFormat="1" ht="67.5" customHeight="1">
      <c r="B45" s="1164"/>
      <c r="C45" s="1447"/>
      <c r="D45" s="1166"/>
      <c r="E45" s="1449"/>
      <c r="F45" s="1166"/>
      <c r="G45" s="1449"/>
      <c r="H45" s="1166"/>
      <c r="I45" s="1447"/>
      <c r="J45" s="1166"/>
      <c r="K45" s="1449"/>
      <c r="L45" s="711" t="s">
        <v>619</v>
      </c>
      <c r="M45" s="149" t="s">
        <v>228</v>
      </c>
      <c r="N45" s="1341"/>
      <c r="O45" s="703">
        <f t="shared" si="0"/>
        <v>9320519</v>
      </c>
      <c r="P45" s="717"/>
      <c r="Q45" s="703"/>
      <c r="R45" s="703"/>
      <c r="S45" s="703"/>
      <c r="T45" s="703"/>
      <c r="U45" s="703"/>
      <c r="V45" s="703"/>
      <c r="W45" s="703"/>
      <c r="X45" s="703">
        <v>9320519</v>
      </c>
      <c r="Y45" s="703"/>
      <c r="Z45" s="703"/>
      <c r="AA45" s="703"/>
      <c r="AB45" s="703"/>
      <c r="AC45" s="703">
        <f t="shared" si="1"/>
        <v>0</v>
      </c>
      <c r="AD45" s="718"/>
      <c r="AE45" s="703"/>
      <c r="AF45" s="703"/>
      <c r="AG45" s="703"/>
      <c r="AH45" s="703"/>
      <c r="AI45" s="703"/>
      <c r="AJ45" s="703"/>
      <c r="AK45" s="703"/>
      <c r="AL45" s="703">
        <v>0</v>
      </c>
      <c r="AM45" s="703"/>
      <c r="AN45" s="703"/>
      <c r="AO45" s="703"/>
      <c r="AP45" s="703"/>
      <c r="AQ45" s="703">
        <f t="shared" si="2"/>
        <v>0</v>
      </c>
      <c r="AR45" s="718"/>
      <c r="AS45" s="703"/>
      <c r="AT45" s="703"/>
      <c r="AU45" s="703"/>
      <c r="AV45" s="703"/>
      <c r="AW45" s="703"/>
      <c r="AX45" s="703"/>
      <c r="AY45" s="703"/>
      <c r="AZ45" s="703">
        <v>0</v>
      </c>
      <c r="BA45" s="703"/>
      <c r="BB45" s="703"/>
      <c r="BC45" s="703"/>
      <c r="BD45" s="707"/>
    </row>
    <row r="46" spans="2:59" s="368" customFormat="1" ht="39.950000000000003" customHeight="1">
      <c r="B46" s="1164"/>
      <c r="C46" s="1447"/>
      <c r="D46" s="1166"/>
      <c r="E46" s="1449"/>
      <c r="F46" s="1166"/>
      <c r="G46" s="1449"/>
      <c r="H46" s="1166"/>
      <c r="I46" s="1447"/>
      <c r="J46" s="1166"/>
      <c r="K46" s="1449"/>
      <c r="L46" s="711" t="s">
        <v>660</v>
      </c>
      <c r="M46" s="1166" t="s">
        <v>47</v>
      </c>
      <c r="N46" s="1341"/>
      <c r="O46" s="703">
        <f t="shared" si="0"/>
        <v>130100000</v>
      </c>
      <c r="P46" s="717"/>
      <c r="Q46" s="703"/>
      <c r="R46" s="703"/>
      <c r="S46" s="703"/>
      <c r="T46" s="703"/>
      <c r="U46" s="703"/>
      <c r="V46" s="703"/>
      <c r="W46" s="703"/>
      <c r="X46" s="703">
        <v>130100000</v>
      </c>
      <c r="Y46" s="703"/>
      <c r="Z46" s="703"/>
      <c r="AA46" s="703"/>
      <c r="AB46" s="703"/>
      <c r="AC46" s="703">
        <f t="shared" si="1"/>
        <v>130100000</v>
      </c>
      <c r="AD46" s="718"/>
      <c r="AE46" s="703"/>
      <c r="AF46" s="703"/>
      <c r="AG46" s="703"/>
      <c r="AH46" s="703"/>
      <c r="AI46" s="703"/>
      <c r="AJ46" s="703"/>
      <c r="AK46" s="703"/>
      <c r="AL46" s="703">
        <v>130100000</v>
      </c>
      <c r="AM46" s="703"/>
      <c r="AN46" s="703"/>
      <c r="AO46" s="703"/>
      <c r="AP46" s="703"/>
      <c r="AQ46" s="708">
        <f t="shared" si="2"/>
        <v>130100000</v>
      </c>
      <c r="AR46" s="718"/>
      <c r="AS46" s="703"/>
      <c r="AT46" s="703"/>
      <c r="AU46" s="703"/>
      <c r="AV46" s="703"/>
      <c r="AW46" s="703"/>
      <c r="AX46" s="703"/>
      <c r="AY46" s="703"/>
      <c r="AZ46" s="703">
        <v>130100000</v>
      </c>
      <c r="BA46" s="703"/>
      <c r="BB46" s="703"/>
      <c r="BC46" s="703"/>
      <c r="BD46" s="707"/>
    </row>
    <row r="47" spans="2:59" s="368" customFormat="1" ht="39.950000000000003" customHeight="1">
      <c r="B47" s="1164"/>
      <c r="C47" s="1447"/>
      <c r="D47" s="1166"/>
      <c r="E47" s="1449"/>
      <c r="F47" s="1166"/>
      <c r="G47" s="1449"/>
      <c r="H47" s="1166"/>
      <c r="I47" s="1447"/>
      <c r="J47" s="1166"/>
      <c r="K47" s="1449"/>
      <c r="L47" s="711" t="s">
        <v>660</v>
      </c>
      <c r="M47" s="1166"/>
      <c r="N47" s="1341"/>
      <c r="O47" s="703">
        <f t="shared" si="0"/>
        <v>100000000</v>
      </c>
      <c r="P47" s="717"/>
      <c r="Q47" s="703"/>
      <c r="R47" s="703"/>
      <c r="S47" s="703"/>
      <c r="T47" s="703"/>
      <c r="U47" s="703"/>
      <c r="V47" s="703"/>
      <c r="W47" s="703"/>
      <c r="X47" s="703">
        <v>100000000</v>
      </c>
      <c r="Y47" s="703"/>
      <c r="Z47" s="703"/>
      <c r="AA47" s="703"/>
      <c r="AB47" s="703"/>
      <c r="AC47" s="703">
        <f t="shared" si="1"/>
        <v>84846667</v>
      </c>
      <c r="AD47" s="718"/>
      <c r="AE47" s="703"/>
      <c r="AF47" s="703"/>
      <c r="AG47" s="703"/>
      <c r="AH47" s="703"/>
      <c r="AI47" s="703"/>
      <c r="AJ47" s="703"/>
      <c r="AK47" s="703"/>
      <c r="AL47" s="703">
        <v>84846667</v>
      </c>
      <c r="AM47" s="703"/>
      <c r="AN47" s="703"/>
      <c r="AO47" s="703"/>
      <c r="AP47" s="703"/>
      <c r="AQ47" s="708">
        <f t="shared" si="2"/>
        <v>82396667</v>
      </c>
      <c r="AR47" s="718"/>
      <c r="AS47" s="703"/>
      <c r="AT47" s="703"/>
      <c r="AU47" s="703"/>
      <c r="AV47" s="703"/>
      <c r="AW47" s="703"/>
      <c r="AX47" s="703"/>
      <c r="AY47" s="703"/>
      <c r="AZ47" s="703">
        <v>82396667</v>
      </c>
      <c r="BA47" s="703"/>
      <c r="BB47" s="703"/>
      <c r="BC47" s="703"/>
      <c r="BD47" s="707"/>
    </row>
    <row r="48" spans="2:59" s="368" customFormat="1" ht="39.950000000000003" customHeight="1">
      <c r="B48" s="1164" t="s">
        <v>38</v>
      </c>
      <c r="C48" s="1447" t="s">
        <v>652</v>
      </c>
      <c r="D48" s="1166" t="s">
        <v>217</v>
      </c>
      <c r="E48" s="1449">
        <v>4001</v>
      </c>
      <c r="F48" s="1166" t="s">
        <v>653</v>
      </c>
      <c r="G48" s="1447" t="s">
        <v>661</v>
      </c>
      <c r="H48" s="1449" t="s">
        <v>662</v>
      </c>
      <c r="I48" s="1447" t="s">
        <v>663</v>
      </c>
      <c r="J48" s="1166" t="s">
        <v>664</v>
      </c>
      <c r="K48" s="1449" t="s">
        <v>665</v>
      </c>
      <c r="L48" s="711" t="s">
        <v>666</v>
      </c>
      <c r="M48" s="723" t="s">
        <v>667</v>
      </c>
      <c r="N48" s="1341">
        <v>44</v>
      </c>
      <c r="O48" s="703">
        <f t="shared" si="0"/>
        <v>150300000</v>
      </c>
      <c r="P48" s="717"/>
      <c r="Q48" s="703">
        <v>150300000</v>
      </c>
      <c r="R48" s="703"/>
      <c r="S48" s="703"/>
      <c r="T48" s="703"/>
      <c r="U48" s="703"/>
      <c r="V48" s="703"/>
      <c r="W48" s="703"/>
      <c r="X48" s="703"/>
      <c r="Y48" s="703"/>
      <c r="Z48" s="703"/>
      <c r="AA48" s="703"/>
      <c r="AB48" s="703"/>
      <c r="AC48" s="703">
        <f t="shared" si="1"/>
        <v>150300000</v>
      </c>
      <c r="AD48" s="718"/>
      <c r="AE48" s="703">
        <v>150300000</v>
      </c>
      <c r="AF48" s="703"/>
      <c r="AG48" s="703"/>
      <c r="AH48" s="703"/>
      <c r="AI48" s="703"/>
      <c r="AJ48" s="703"/>
      <c r="AK48" s="703"/>
      <c r="AL48" s="703"/>
      <c r="AM48" s="703"/>
      <c r="AN48" s="703"/>
      <c r="AO48" s="703"/>
      <c r="AP48" s="703"/>
      <c r="AQ48" s="703">
        <f t="shared" si="2"/>
        <v>150300000</v>
      </c>
      <c r="AR48" s="718"/>
      <c r="AS48" s="703">
        <v>150300000</v>
      </c>
      <c r="AT48" s="703"/>
      <c r="AU48" s="703"/>
      <c r="AV48" s="703"/>
      <c r="AW48" s="703"/>
      <c r="AX48" s="703"/>
      <c r="AY48" s="703"/>
      <c r="AZ48" s="703"/>
      <c r="BA48" s="703"/>
      <c r="BB48" s="703"/>
      <c r="BC48" s="703"/>
      <c r="BD48" s="707"/>
      <c r="BF48" s="701">
        <f>SUM(AC48:AC50)</f>
        <v>282360000</v>
      </c>
      <c r="BG48" s="701">
        <f>SUM(AQ48:AQ50)</f>
        <v>282360000</v>
      </c>
    </row>
    <row r="49" spans="1:59" s="368" customFormat="1" ht="39.950000000000003" customHeight="1">
      <c r="B49" s="1164"/>
      <c r="C49" s="1447"/>
      <c r="D49" s="1166"/>
      <c r="E49" s="1449"/>
      <c r="F49" s="1166"/>
      <c r="G49" s="1447"/>
      <c r="H49" s="1449"/>
      <c r="I49" s="1447"/>
      <c r="J49" s="1166"/>
      <c r="K49" s="1449"/>
      <c r="L49" s="711" t="s">
        <v>666</v>
      </c>
      <c r="M49" s="723" t="s">
        <v>667</v>
      </c>
      <c r="N49" s="1341"/>
      <c r="O49" s="703">
        <f t="shared" si="0"/>
        <v>109700000</v>
      </c>
      <c r="P49" s="717"/>
      <c r="Q49" s="703">
        <v>109700000</v>
      </c>
      <c r="R49" s="703"/>
      <c r="S49" s="703"/>
      <c r="T49" s="703"/>
      <c r="U49" s="703"/>
      <c r="V49" s="703"/>
      <c r="W49" s="703"/>
      <c r="X49" s="703"/>
      <c r="Y49" s="703"/>
      <c r="Z49" s="703"/>
      <c r="AA49" s="703"/>
      <c r="AB49" s="703"/>
      <c r="AC49" s="703">
        <f t="shared" si="1"/>
        <v>107580000</v>
      </c>
      <c r="AD49" s="718"/>
      <c r="AE49" s="703">
        <v>107580000</v>
      </c>
      <c r="AF49" s="703"/>
      <c r="AG49" s="703"/>
      <c r="AH49" s="703"/>
      <c r="AI49" s="703"/>
      <c r="AJ49" s="703"/>
      <c r="AK49" s="703"/>
      <c r="AL49" s="703"/>
      <c r="AM49" s="703"/>
      <c r="AN49" s="703"/>
      <c r="AO49" s="703"/>
      <c r="AP49" s="703"/>
      <c r="AQ49" s="703">
        <f t="shared" si="2"/>
        <v>107580000</v>
      </c>
      <c r="AR49" s="718"/>
      <c r="AS49" s="703">
        <v>107580000</v>
      </c>
      <c r="AT49" s="703"/>
      <c r="AU49" s="703"/>
      <c r="AV49" s="703"/>
      <c r="AW49" s="703"/>
      <c r="AX49" s="703"/>
      <c r="AY49" s="703"/>
      <c r="AZ49" s="703"/>
      <c r="BA49" s="703"/>
      <c r="BB49" s="703"/>
      <c r="BC49" s="703"/>
      <c r="BD49" s="707"/>
    </row>
    <row r="50" spans="1:59" s="368" customFormat="1" ht="39.950000000000003" customHeight="1">
      <c r="B50" s="1164"/>
      <c r="C50" s="1447"/>
      <c r="D50" s="1166"/>
      <c r="E50" s="1449"/>
      <c r="F50" s="1166"/>
      <c r="G50" s="1447"/>
      <c r="H50" s="1449"/>
      <c r="I50" s="1447"/>
      <c r="J50" s="1166"/>
      <c r="K50" s="1449"/>
      <c r="L50" s="711" t="s">
        <v>668</v>
      </c>
      <c r="M50" s="723" t="s">
        <v>667</v>
      </c>
      <c r="N50" s="1341"/>
      <c r="O50" s="703">
        <f t="shared" si="0"/>
        <v>30000000</v>
      </c>
      <c r="P50" s="717"/>
      <c r="Q50" s="703"/>
      <c r="R50" s="703"/>
      <c r="S50" s="703"/>
      <c r="T50" s="703"/>
      <c r="U50" s="703"/>
      <c r="V50" s="703"/>
      <c r="W50" s="703"/>
      <c r="X50" s="703">
        <v>30000000</v>
      </c>
      <c r="Y50" s="703"/>
      <c r="Z50" s="703"/>
      <c r="AA50" s="703"/>
      <c r="AB50" s="703"/>
      <c r="AC50" s="703">
        <f t="shared" si="1"/>
        <v>24480000</v>
      </c>
      <c r="AD50" s="718"/>
      <c r="AE50" s="703"/>
      <c r="AF50" s="703"/>
      <c r="AG50" s="703"/>
      <c r="AH50" s="703"/>
      <c r="AI50" s="703"/>
      <c r="AJ50" s="703"/>
      <c r="AK50" s="703"/>
      <c r="AL50" s="703">
        <v>24480000</v>
      </c>
      <c r="AM50" s="703"/>
      <c r="AN50" s="703"/>
      <c r="AO50" s="703"/>
      <c r="AP50" s="703"/>
      <c r="AQ50" s="708">
        <f t="shared" si="2"/>
        <v>24480000</v>
      </c>
      <c r="AR50" s="718"/>
      <c r="AS50" s="703"/>
      <c r="AT50" s="703"/>
      <c r="AU50" s="703"/>
      <c r="AV50" s="703"/>
      <c r="AW50" s="703"/>
      <c r="AX50" s="703"/>
      <c r="AY50" s="703"/>
      <c r="AZ50" s="703">
        <v>24480000</v>
      </c>
      <c r="BA50" s="703"/>
      <c r="BB50" s="703"/>
      <c r="BC50" s="703"/>
      <c r="BD50" s="707"/>
    </row>
    <row r="51" spans="1:59" s="368" customFormat="1" ht="81.75" customHeight="1">
      <c r="B51" s="514" t="s">
        <v>38</v>
      </c>
      <c r="C51" s="721" t="s">
        <v>652</v>
      </c>
      <c r="D51" s="149" t="s">
        <v>217</v>
      </c>
      <c r="E51" s="717">
        <v>4001</v>
      </c>
      <c r="F51" s="149" t="s">
        <v>653</v>
      </c>
      <c r="G51" s="717" t="s">
        <v>661</v>
      </c>
      <c r="H51" s="149" t="s">
        <v>662</v>
      </c>
      <c r="I51" s="721" t="s">
        <v>669</v>
      </c>
      <c r="J51" s="149" t="s">
        <v>670</v>
      </c>
      <c r="K51" s="717" t="s">
        <v>726</v>
      </c>
      <c r="L51" s="711" t="s">
        <v>618</v>
      </c>
      <c r="M51" s="149" t="s">
        <v>228</v>
      </c>
      <c r="N51" s="197">
        <v>0</v>
      </c>
      <c r="O51" s="703">
        <f t="shared" si="0"/>
        <v>35984410</v>
      </c>
      <c r="P51" s="717"/>
      <c r="Q51" s="703">
        <v>35984410</v>
      </c>
      <c r="R51" s="703"/>
      <c r="S51" s="703"/>
      <c r="T51" s="703"/>
      <c r="U51" s="703"/>
      <c r="V51" s="703"/>
      <c r="W51" s="703"/>
      <c r="X51" s="703"/>
      <c r="Y51" s="703"/>
      <c r="Z51" s="703"/>
      <c r="AA51" s="703"/>
      <c r="AB51" s="703"/>
      <c r="AC51" s="703">
        <f t="shared" si="1"/>
        <v>35984410</v>
      </c>
      <c r="AD51" s="718"/>
      <c r="AE51" s="703">
        <v>35984410</v>
      </c>
      <c r="AF51" s="703"/>
      <c r="AG51" s="703"/>
      <c r="AH51" s="703"/>
      <c r="AI51" s="703"/>
      <c r="AJ51" s="703"/>
      <c r="AK51" s="703"/>
      <c r="AL51" s="703"/>
      <c r="AM51" s="703"/>
      <c r="AN51" s="703"/>
      <c r="AO51" s="703"/>
      <c r="AP51" s="703"/>
      <c r="AQ51" s="708">
        <f t="shared" si="2"/>
        <v>33000000</v>
      </c>
      <c r="AR51" s="718"/>
      <c r="AS51" s="703">
        <v>33000000</v>
      </c>
      <c r="AT51" s="703"/>
      <c r="AU51" s="703"/>
      <c r="AV51" s="703"/>
      <c r="AW51" s="703"/>
      <c r="AX51" s="703"/>
      <c r="AY51" s="703"/>
      <c r="AZ51" s="703"/>
      <c r="BA51" s="703"/>
      <c r="BB51" s="703"/>
      <c r="BC51" s="703"/>
      <c r="BD51" s="707"/>
      <c r="BF51" s="701">
        <f>+AC51</f>
        <v>35984410</v>
      </c>
      <c r="BG51" s="701">
        <f>+AQ51</f>
        <v>33000000</v>
      </c>
    </row>
    <row r="52" spans="1:59" s="368" customFormat="1" ht="87" hidden="1" customHeight="1">
      <c r="B52" s="514" t="s">
        <v>38</v>
      </c>
      <c r="C52" s="721" t="s">
        <v>652</v>
      </c>
      <c r="D52" s="149" t="s">
        <v>217</v>
      </c>
      <c r="E52" s="717">
        <v>4001</v>
      </c>
      <c r="F52" s="149" t="s">
        <v>653</v>
      </c>
      <c r="G52" s="721" t="s">
        <v>661</v>
      </c>
      <c r="H52" s="717" t="s">
        <v>662</v>
      </c>
      <c r="I52" s="721" t="s">
        <v>671</v>
      </c>
      <c r="J52" s="149" t="s">
        <v>672</v>
      </c>
      <c r="K52" s="717" t="s">
        <v>727</v>
      </c>
      <c r="L52" s="711"/>
      <c r="M52" s="149"/>
      <c r="N52" s="197">
        <v>0</v>
      </c>
      <c r="O52" s="703">
        <f t="shared" si="0"/>
        <v>0</v>
      </c>
      <c r="P52" s="717"/>
      <c r="Q52" s="703"/>
      <c r="R52" s="703"/>
      <c r="S52" s="703"/>
      <c r="T52" s="703"/>
      <c r="U52" s="703"/>
      <c r="V52" s="703"/>
      <c r="W52" s="703"/>
      <c r="X52" s="703"/>
      <c r="Y52" s="703"/>
      <c r="Z52" s="703"/>
      <c r="AA52" s="703"/>
      <c r="AB52" s="703"/>
      <c r="AC52" s="703">
        <f t="shared" si="1"/>
        <v>0</v>
      </c>
      <c r="AD52" s="718"/>
      <c r="AE52" s="703"/>
      <c r="AF52" s="703"/>
      <c r="AG52" s="703"/>
      <c r="AH52" s="703"/>
      <c r="AI52" s="703"/>
      <c r="AJ52" s="703"/>
      <c r="AK52" s="703"/>
      <c r="AL52" s="703"/>
      <c r="AM52" s="703"/>
      <c r="AN52" s="703"/>
      <c r="AO52" s="703"/>
      <c r="AP52" s="703"/>
      <c r="AQ52" s="703">
        <f t="shared" si="2"/>
        <v>0</v>
      </c>
      <c r="AR52" s="718"/>
      <c r="AS52" s="703"/>
      <c r="AT52" s="703"/>
      <c r="AU52" s="703"/>
      <c r="AV52" s="703"/>
      <c r="AW52" s="703"/>
      <c r="AX52" s="703"/>
      <c r="AY52" s="703"/>
      <c r="AZ52" s="703"/>
      <c r="BA52" s="703"/>
      <c r="BB52" s="703"/>
      <c r="BC52" s="703"/>
      <c r="BD52" s="707"/>
    </row>
    <row r="53" spans="1:59" s="368" customFormat="1" ht="88.5" hidden="1" customHeight="1">
      <c r="B53" s="514" t="s">
        <v>371</v>
      </c>
      <c r="C53" s="721" t="s">
        <v>673</v>
      </c>
      <c r="D53" s="149" t="s">
        <v>674</v>
      </c>
      <c r="E53" s="717">
        <v>4301</v>
      </c>
      <c r="F53" s="149" t="s">
        <v>675</v>
      </c>
      <c r="G53" s="721" t="s">
        <v>676</v>
      </c>
      <c r="H53" s="725" t="s">
        <v>677</v>
      </c>
      <c r="I53" s="721" t="s">
        <v>678</v>
      </c>
      <c r="J53" s="149" t="s">
        <v>679</v>
      </c>
      <c r="K53" s="717" t="s">
        <v>680</v>
      </c>
      <c r="L53" s="711"/>
      <c r="M53" s="149"/>
      <c r="N53" s="197">
        <v>0</v>
      </c>
      <c r="O53" s="703">
        <f t="shared" si="0"/>
        <v>0</v>
      </c>
      <c r="P53" s="717"/>
      <c r="Q53" s="703"/>
      <c r="R53" s="703"/>
      <c r="S53" s="703"/>
      <c r="T53" s="703"/>
      <c r="U53" s="703"/>
      <c r="V53" s="703"/>
      <c r="W53" s="703"/>
      <c r="X53" s="703"/>
      <c r="Y53" s="703"/>
      <c r="Z53" s="703"/>
      <c r="AA53" s="703"/>
      <c r="AB53" s="703"/>
      <c r="AC53" s="703">
        <f t="shared" si="1"/>
        <v>0</v>
      </c>
      <c r="AD53" s="718"/>
      <c r="AE53" s="703"/>
      <c r="AF53" s="703"/>
      <c r="AG53" s="703"/>
      <c r="AH53" s="703"/>
      <c r="AI53" s="703"/>
      <c r="AJ53" s="703"/>
      <c r="AK53" s="703"/>
      <c r="AL53" s="703"/>
      <c r="AM53" s="703"/>
      <c r="AN53" s="703"/>
      <c r="AO53" s="703"/>
      <c r="AP53" s="703"/>
      <c r="AQ53" s="703">
        <f t="shared" si="2"/>
        <v>0</v>
      </c>
      <c r="AR53" s="718"/>
      <c r="AS53" s="703"/>
      <c r="AT53" s="703"/>
      <c r="AU53" s="703"/>
      <c r="AV53" s="703"/>
      <c r="AW53" s="703"/>
      <c r="AX53" s="703"/>
      <c r="AY53" s="703"/>
      <c r="AZ53" s="703"/>
      <c r="BA53" s="703"/>
      <c r="BB53" s="703"/>
      <c r="BC53" s="703"/>
      <c r="BD53" s="707"/>
    </row>
    <row r="54" spans="1:59" s="368" customFormat="1" ht="39.950000000000003" customHeight="1">
      <c r="B54" s="1164" t="s">
        <v>371</v>
      </c>
      <c r="C54" s="1447" t="s">
        <v>673</v>
      </c>
      <c r="D54" s="1166" t="s">
        <v>674</v>
      </c>
      <c r="E54" s="1449">
        <v>4302</v>
      </c>
      <c r="F54" s="1166" t="s">
        <v>681</v>
      </c>
      <c r="G54" s="1447" t="s">
        <v>682</v>
      </c>
      <c r="H54" s="1449" t="s">
        <v>683</v>
      </c>
      <c r="I54" s="1447" t="s">
        <v>684</v>
      </c>
      <c r="J54" s="1166" t="s">
        <v>685</v>
      </c>
      <c r="K54" s="1449" t="s">
        <v>686</v>
      </c>
      <c r="L54" s="711" t="s">
        <v>618</v>
      </c>
      <c r="M54" s="1451" t="s">
        <v>228</v>
      </c>
      <c r="N54" s="1341">
        <v>1</v>
      </c>
      <c r="O54" s="703">
        <f t="shared" si="0"/>
        <v>2000000000</v>
      </c>
      <c r="P54" s="717"/>
      <c r="Q54" s="703">
        <v>2000000000</v>
      </c>
      <c r="R54" s="703"/>
      <c r="S54" s="703"/>
      <c r="T54" s="703"/>
      <c r="U54" s="703"/>
      <c r="V54" s="703"/>
      <c r="W54" s="703"/>
      <c r="X54" s="703"/>
      <c r="Y54" s="703"/>
      <c r="Z54" s="703"/>
      <c r="AA54" s="703"/>
      <c r="AB54" s="703"/>
      <c r="AC54" s="703">
        <f t="shared" si="1"/>
        <v>2000000000</v>
      </c>
      <c r="AD54" s="718"/>
      <c r="AE54" s="703">
        <v>2000000000</v>
      </c>
      <c r="AF54" s="703"/>
      <c r="AG54" s="703"/>
      <c r="AH54" s="703"/>
      <c r="AI54" s="703"/>
      <c r="AJ54" s="703"/>
      <c r="AK54" s="703"/>
      <c r="AL54" s="703"/>
      <c r="AM54" s="703"/>
      <c r="AN54" s="703"/>
      <c r="AO54" s="703"/>
      <c r="AP54" s="703"/>
      <c r="AQ54" s="703">
        <f t="shared" si="2"/>
        <v>2000000000</v>
      </c>
      <c r="AR54" s="718"/>
      <c r="AS54" s="703">
        <v>2000000000</v>
      </c>
      <c r="AT54" s="703"/>
      <c r="AU54" s="703"/>
      <c r="AV54" s="703"/>
      <c r="AW54" s="703"/>
      <c r="AX54" s="703"/>
      <c r="AY54" s="703"/>
      <c r="AZ54" s="703"/>
      <c r="BA54" s="703"/>
      <c r="BB54" s="703"/>
      <c r="BC54" s="703"/>
      <c r="BD54" s="707"/>
      <c r="BF54" s="701">
        <f>SUM(AC54:AC57)</f>
        <v>3594069282</v>
      </c>
      <c r="BG54" s="701">
        <f>SUM(AQ54:AQ57)</f>
        <v>3594069282</v>
      </c>
    </row>
    <row r="55" spans="1:59" s="368" customFormat="1" ht="39.950000000000003" customHeight="1">
      <c r="B55" s="1164"/>
      <c r="C55" s="1447"/>
      <c r="D55" s="1166"/>
      <c r="E55" s="1449"/>
      <c r="F55" s="1166"/>
      <c r="G55" s="1447"/>
      <c r="H55" s="1449"/>
      <c r="I55" s="1447"/>
      <c r="J55" s="1166"/>
      <c r="K55" s="1449"/>
      <c r="L55" s="711" t="s">
        <v>687</v>
      </c>
      <c r="M55" s="1451"/>
      <c r="N55" s="1341"/>
      <c r="O55" s="703">
        <f t="shared" si="0"/>
        <v>1474076529</v>
      </c>
      <c r="P55" s="717"/>
      <c r="Q55" s="703">
        <v>1474076529</v>
      </c>
      <c r="R55" s="703"/>
      <c r="S55" s="703"/>
      <c r="T55" s="703"/>
      <c r="U55" s="703"/>
      <c r="V55" s="703"/>
      <c r="W55" s="703"/>
      <c r="X55" s="703"/>
      <c r="Y55" s="703"/>
      <c r="Z55" s="703"/>
      <c r="AA55" s="703"/>
      <c r="AB55" s="703"/>
      <c r="AC55" s="703">
        <f t="shared" si="1"/>
        <v>1474076529</v>
      </c>
      <c r="AD55" s="718"/>
      <c r="AE55" s="703">
        <v>1474076529</v>
      </c>
      <c r="AF55" s="703"/>
      <c r="AG55" s="703"/>
      <c r="AH55" s="703"/>
      <c r="AI55" s="703"/>
      <c r="AJ55" s="703"/>
      <c r="AK55" s="703"/>
      <c r="AL55" s="703"/>
      <c r="AM55" s="703"/>
      <c r="AN55" s="703"/>
      <c r="AO55" s="703"/>
      <c r="AP55" s="703"/>
      <c r="AQ55" s="703">
        <f t="shared" si="2"/>
        <v>1474076529</v>
      </c>
      <c r="AR55" s="718"/>
      <c r="AS55" s="703">
        <v>1474076529</v>
      </c>
      <c r="AT55" s="703"/>
      <c r="AU55" s="703"/>
      <c r="AV55" s="703"/>
      <c r="AW55" s="703"/>
      <c r="AX55" s="703"/>
      <c r="AY55" s="703"/>
      <c r="AZ55" s="703"/>
      <c r="BA55" s="703"/>
      <c r="BB55" s="703"/>
      <c r="BC55" s="703"/>
      <c r="BD55" s="707"/>
      <c r="BF55" s="701">
        <f>+O55-AC55</f>
        <v>0</v>
      </c>
    </row>
    <row r="56" spans="1:59" s="368" customFormat="1" ht="39.950000000000003" customHeight="1">
      <c r="B56" s="1164"/>
      <c r="C56" s="1447"/>
      <c r="D56" s="1166"/>
      <c r="E56" s="1449"/>
      <c r="F56" s="1166"/>
      <c r="G56" s="1447"/>
      <c r="H56" s="1449"/>
      <c r="I56" s="1447"/>
      <c r="J56" s="1166"/>
      <c r="K56" s="1449"/>
      <c r="L56" s="711" t="s">
        <v>619</v>
      </c>
      <c r="M56" s="1451"/>
      <c r="N56" s="1341"/>
      <c r="O56" s="703">
        <f t="shared" si="0"/>
        <v>57011113</v>
      </c>
      <c r="P56" s="717"/>
      <c r="Q56" s="703"/>
      <c r="R56" s="703"/>
      <c r="S56" s="703"/>
      <c r="T56" s="703"/>
      <c r="U56" s="703"/>
      <c r="V56" s="703"/>
      <c r="W56" s="703"/>
      <c r="X56" s="703">
        <v>57011113</v>
      </c>
      <c r="Y56" s="703"/>
      <c r="Z56" s="703"/>
      <c r="AA56" s="703"/>
      <c r="AB56" s="703"/>
      <c r="AC56" s="703">
        <f t="shared" si="1"/>
        <v>57011113</v>
      </c>
      <c r="AD56" s="718"/>
      <c r="AE56" s="703"/>
      <c r="AF56" s="703"/>
      <c r="AG56" s="703"/>
      <c r="AH56" s="703"/>
      <c r="AI56" s="703"/>
      <c r="AJ56" s="703"/>
      <c r="AK56" s="703"/>
      <c r="AL56" s="703">
        <v>57011113</v>
      </c>
      <c r="AM56" s="703"/>
      <c r="AN56" s="703"/>
      <c r="AO56" s="703"/>
      <c r="AP56" s="703"/>
      <c r="AQ56" s="703">
        <f t="shared" si="2"/>
        <v>57011113</v>
      </c>
      <c r="AR56" s="718"/>
      <c r="AS56" s="703"/>
      <c r="AT56" s="703"/>
      <c r="AU56" s="703"/>
      <c r="AV56" s="703"/>
      <c r="AW56" s="703"/>
      <c r="AX56" s="703"/>
      <c r="AY56" s="703"/>
      <c r="AZ56" s="703">
        <v>57011113</v>
      </c>
      <c r="BA56" s="703"/>
      <c r="BB56" s="703"/>
      <c r="BC56" s="703"/>
      <c r="BD56" s="707"/>
      <c r="BF56" s="701">
        <f>+O56-AC56</f>
        <v>0</v>
      </c>
    </row>
    <row r="57" spans="1:59" s="368" customFormat="1" ht="39.950000000000003" customHeight="1">
      <c r="B57" s="1164"/>
      <c r="C57" s="1447"/>
      <c r="D57" s="1166"/>
      <c r="E57" s="1449"/>
      <c r="F57" s="1166"/>
      <c r="G57" s="1447"/>
      <c r="H57" s="1449"/>
      <c r="I57" s="1447"/>
      <c r="J57" s="1166"/>
      <c r="K57" s="1449"/>
      <c r="L57" s="711" t="s">
        <v>687</v>
      </c>
      <c r="M57" s="1451"/>
      <c r="N57" s="1341"/>
      <c r="O57" s="703">
        <f t="shared" si="0"/>
        <v>62981640</v>
      </c>
      <c r="P57" s="717"/>
      <c r="Q57" s="703">
        <v>62981640</v>
      </c>
      <c r="R57" s="703"/>
      <c r="S57" s="703"/>
      <c r="T57" s="703"/>
      <c r="U57" s="703"/>
      <c r="V57" s="703"/>
      <c r="W57" s="703"/>
      <c r="X57" s="703"/>
      <c r="Y57" s="703"/>
      <c r="Z57" s="703"/>
      <c r="AA57" s="703"/>
      <c r="AB57" s="703"/>
      <c r="AC57" s="703">
        <f t="shared" si="1"/>
        <v>62981640</v>
      </c>
      <c r="AD57" s="718"/>
      <c r="AE57" s="703">
        <v>62981640</v>
      </c>
      <c r="AF57" s="703"/>
      <c r="AG57" s="703"/>
      <c r="AH57" s="703"/>
      <c r="AI57" s="703"/>
      <c r="AJ57" s="703"/>
      <c r="AK57" s="703"/>
      <c r="AL57" s="703"/>
      <c r="AM57" s="703"/>
      <c r="AN57" s="703"/>
      <c r="AO57" s="703"/>
      <c r="AP57" s="703"/>
      <c r="AQ57" s="703">
        <f t="shared" si="2"/>
        <v>62981640</v>
      </c>
      <c r="AR57" s="718"/>
      <c r="AS57" s="703">
        <v>62981640</v>
      </c>
      <c r="AT57" s="703"/>
      <c r="AU57" s="703"/>
      <c r="AV57" s="703"/>
      <c r="AW57" s="703"/>
      <c r="AX57" s="703"/>
      <c r="AY57" s="703"/>
      <c r="AZ57" s="703"/>
      <c r="BA57" s="703"/>
      <c r="BB57" s="703"/>
      <c r="BC57" s="703"/>
      <c r="BD57" s="707"/>
      <c r="BF57" s="701">
        <f>+O57-AC57</f>
        <v>0</v>
      </c>
    </row>
    <row r="58" spans="1:59" s="368" customFormat="1" ht="41.25" customHeight="1">
      <c r="B58" s="1164" t="s">
        <v>371</v>
      </c>
      <c r="C58" s="1447" t="s">
        <v>673</v>
      </c>
      <c r="D58" s="1166" t="s">
        <v>674</v>
      </c>
      <c r="E58" s="1449">
        <v>4302</v>
      </c>
      <c r="F58" s="1166" t="s">
        <v>681</v>
      </c>
      <c r="G58" s="1447" t="s">
        <v>682</v>
      </c>
      <c r="H58" s="717" t="s">
        <v>683</v>
      </c>
      <c r="I58" s="721" t="s">
        <v>684</v>
      </c>
      <c r="J58" s="1166" t="s">
        <v>688</v>
      </c>
      <c r="K58" s="1449" t="s">
        <v>689</v>
      </c>
      <c r="L58" s="711" t="s">
        <v>690</v>
      </c>
      <c r="M58" s="1166" t="s">
        <v>228</v>
      </c>
      <c r="N58" s="1341">
        <v>1</v>
      </c>
      <c r="O58" s="703">
        <f t="shared" si="0"/>
        <v>82811916</v>
      </c>
      <c r="P58" s="717"/>
      <c r="Q58" s="703"/>
      <c r="R58" s="703"/>
      <c r="S58" s="703"/>
      <c r="T58" s="703"/>
      <c r="U58" s="703"/>
      <c r="V58" s="703"/>
      <c r="W58" s="703"/>
      <c r="X58" s="703"/>
      <c r="Y58" s="703"/>
      <c r="Z58" s="703">
        <v>82811916</v>
      </c>
      <c r="AA58" s="703"/>
      <c r="AB58" s="703"/>
      <c r="AC58" s="703">
        <f t="shared" si="1"/>
        <v>82811916</v>
      </c>
      <c r="AD58" s="718"/>
      <c r="AE58" s="703"/>
      <c r="AF58" s="703"/>
      <c r="AG58" s="703"/>
      <c r="AH58" s="703"/>
      <c r="AI58" s="703"/>
      <c r="AJ58" s="703"/>
      <c r="AK58" s="703"/>
      <c r="AL58" s="703"/>
      <c r="AM58" s="703"/>
      <c r="AN58" s="703">
        <v>82811916</v>
      </c>
      <c r="AO58" s="703"/>
      <c r="AP58" s="703"/>
      <c r="AQ58" s="703">
        <f t="shared" si="2"/>
        <v>0</v>
      </c>
      <c r="AR58" s="718"/>
      <c r="AS58" s="703"/>
      <c r="AT58" s="703"/>
      <c r="AU58" s="703"/>
      <c r="AV58" s="703"/>
      <c r="AW58" s="703"/>
      <c r="AX58" s="703"/>
      <c r="AY58" s="703"/>
      <c r="AZ58" s="703"/>
      <c r="BA58" s="703"/>
      <c r="BB58" s="703">
        <v>0</v>
      </c>
      <c r="BC58" s="703"/>
      <c r="BD58" s="707"/>
      <c r="BF58" s="701">
        <f>SUM(AC58:AC62)</f>
        <v>13362801733</v>
      </c>
      <c r="BG58" s="701">
        <f>SUM(AQ58:AQ62)</f>
        <v>9775739044</v>
      </c>
    </row>
    <row r="59" spans="1:59" s="368" customFormat="1" ht="42" customHeight="1">
      <c r="B59" s="1164"/>
      <c r="C59" s="1447"/>
      <c r="D59" s="1166"/>
      <c r="E59" s="1449"/>
      <c r="F59" s="1166"/>
      <c r="G59" s="1447"/>
      <c r="H59" s="717"/>
      <c r="I59" s="721"/>
      <c r="J59" s="1166"/>
      <c r="K59" s="1449"/>
      <c r="L59" s="711" t="s">
        <v>687</v>
      </c>
      <c r="M59" s="1166"/>
      <c r="N59" s="1341"/>
      <c r="O59" s="703">
        <f>+Q59+X59+Z59+AB59</f>
        <v>221851884</v>
      </c>
      <c r="P59" s="717"/>
      <c r="Q59" s="708">
        <v>221851884</v>
      </c>
      <c r="R59" s="703"/>
      <c r="S59" s="703"/>
      <c r="T59" s="703"/>
      <c r="U59" s="703"/>
      <c r="V59" s="703"/>
      <c r="W59" s="703"/>
      <c r="X59" s="703"/>
      <c r="Y59" s="703"/>
      <c r="Z59" s="703"/>
      <c r="AA59" s="703"/>
      <c r="AB59" s="703"/>
      <c r="AC59" s="703">
        <f>+AE59+AL59+AN59+AP59</f>
        <v>221851884</v>
      </c>
      <c r="AD59" s="718"/>
      <c r="AE59" s="703">
        <v>221851884</v>
      </c>
      <c r="AF59" s="703"/>
      <c r="AG59" s="703"/>
      <c r="AH59" s="703"/>
      <c r="AI59" s="703"/>
      <c r="AJ59" s="703"/>
      <c r="AK59" s="703"/>
      <c r="AL59" s="703"/>
      <c r="AM59" s="703"/>
      <c r="AN59" s="703"/>
      <c r="AO59" s="703"/>
      <c r="AP59" s="703"/>
      <c r="AQ59" s="703">
        <f>+AS59+AZ59+BB59+BD59</f>
        <v>0</v>
      </c>
      <c r="AR59" s="718"/>
      <c r="AS59" s="703">
        <v>0</v>
      </c>
      <c r="AT59" s="703"/>
      <c r="AU59" s="703"/>
      <c r="AV59" s="703"/>
      <c r="AW59" s="703"/>
      <c r="AX59" s="703"/>
      <c r="AY59" s="703"/>
      <c r="AZ59" s="703"/>
      <c r="BA59" s="703"/>
      <c r="BB59" s="703"/>
      <c r="BC59" s="703"/>
      <c r="BD59" s="707"/>
      <c r="BF59" s="701"/>
      <c r="BG59" s="701"/>
    </row>
    <row r="60" spans="1:59" s="368" customFormat="1" ht="39.950000000000003" customHeight="1">
      <c r="B60" s="1164"/>
      <c r="C60" s="1447"/>
      <c r="D60" s="1166"/>
      <c r="E60" s="1449"/>
      <c r="F60" s="1166"/>
      <c r="G60" s="1447" t="s">
        <v>691</v>
      </c>
      <c r="H60" s="1449" t="s">
        <v>692</v>
      </c>
      <c r="I60" s="1447" t="s">
        <v>693</v>
      </c>
      <c r="J60" s="1166"/>
      <c r="K60" s="1449"/>
      <c r="L60" s="711" t="s">
        <v>618</v>
      </c>
      <c r="M60" s="1166"/>
      <c r="N60" s="1341"/>
      <c r="O60" s="703">
        <f t="shared" si="0"/>
        <v>723282714</v>
      </c>
      <c r="P60" s="717"/>
      <c r="Q60" s="708">
        <v>723282714</v>
      </c>
      <c r="R60" s="703"/>
      <c r="S60" s="703"/>
      <c r="T60" s="703"/>
      <c r="U60" s="703"/>
      <c r="V60" s="703"/>
      <c r="W60" s="703"/>
      <c r="X60" s="703"/>
      <c r="Y60" s="703"/>
      <c r="Z60" s="703"/>
      <c r="AA60" s="703"/>
      <c r="AB60" s="703"/>
      <c r="AC60" s="703">
        <f t="shared" si="1"/>
        <v>723282714</v>
      </c>
      <c r="AD60" s="718"/>
      <c r="AE60" s="708">
        <v>723282714</v>
      </c>
      <c r="AF60" s="703"/>
      <c r="AG60" s="703"/>
      <c r="AH60" s="703"/>
      <c r="AI60" s="703"/>
      <c r="AJ60" s="703"/>
      <c r="AK60" s="703"/>
      <c r="AL60" s="703"/>
      <c r="AM60" s="703"/>
      <c r="AN60" s="703"/>
      <c r="AO60" s="703"/>
      <c r="AP60" s="703"/>
      <c r="AQ60" s="708">
        <f t="shared" si="2"/>
        <v>462900937</v>
      </c>
      <c r="AR60" s="718"/>
      <c r="AS60" s="703">
        <v>462900937</v>
      </c>
      <c r="AT60" s="703"/>
      <c r="AU60" s="703"/>
      <c r="AV60" s="703"/>
      <c r="AW60" s="703"/>
      <c r="AX60" s="703"/>
      <c r="AY60" s="703"/>
      <c r="AZ60" s="703"/>
      <c r="BA60" s="703"/>
      <c r="BB60" s="703"/>
      <c r="BC60" s="703"/>
      <c r="BD60" s="707"/>
      <c r="BF60" s="701"/>
      <c r="BG60" s="701"/>
    </row>
    <row r="61" spans="1:59" s="368" customFormat="1" ht="39.950000000000003" customHeight="1">
      <c r="B61" s="1164"/>
      <c r="C61" s="1447"/>
      <c r="D61" s="1166"/>
      <c r="E61" s="1449"/>
      <c r="F61" s="1166"/>
      <c r="G61" s="1447"/>
      <c r="H61" s="1449"/>
      <c r="I61" s="1447"/>
      <c r="J61" s="1166"/>
      <c r="K61" s="1449"/>
      <c r="L61" s="711" t="s">
        <v>690</v>
      </c>
      <c r="M61" s="1166"/>
      <c r="N61" s="1341"/>
      <c r="O61" s="703">
        <f t="shared" si="0"/>
        <v>11064563584</v>
      </c>
      <c r="P61" s="717"/>
      <c r="Q61" s="703"/>
      <c r="R61" s="703"/>
      <c r="S61" s="703"/>
      <c r="T61" s="703"/>
      <c r="U61" s="703"/>
      <c r="V61" s="703"/>
      <c r="W61" s="703"/>
      <c r="X61" s="703"/>
      <c r="Y61" s="703"/>
      <c r="Z61" s="703">
        <v>11064563584</v>
      </c>
      <c r="AA61" s="703"/>
      <c r="AB61" s="703"/>
      <c r="AC61" s="703">
        <f t="shared" si="1"/>
        <v>11064563584</v>
      </c>
      <c r="AD61" s="718"/>
      <c r="AE61" s="703"/>
      <c r="AF61" s="703"/>
      <c r="AG61" s="703"/>
      <c r="AH61" s="703"/>
      <c r="AI61" s="703"/>
      <c r="AJ61" s="703"/>
      <c r="AK61" s="703"/>
      <c r="AL61" s="703"/>
      <c r="AM61" s="703"/>
      <c r="AN61" s="708">
        <v>11064563584</v>
      </c>
      <c r="AO61" s="703"/>
      <c r="AP61" s="703"/>
      <c r="AQ61" s="708">
        <f t="shared" si="2"/>
        <v>8124822603</v>
      </c>
      <c r="AR61" s="718"/>
      <c r="AS61" s="703"/>
      <c r="AT61" s="703"/>
      <c r="AU61" s="703"/>
      <c r="AV61" s="703"/>
      <c r="AW61" s="703"/>
      <c r="AX61" s="703"/>
      <c r="AY61" s="703"/>
      <c r="AZ61" s="703"/>
      <c r="BA61" s="703"/>
      <c r="BB61" s="703">
        <f>3700456566+4424366037</f>
        <v>8124822603</v>
      </c>
      <c r="BC61" s="703"/>
      <c r="BD61" s="707"/>
    </row>
    <row r="62" spans="1:59" s="368" customFormat="1" ht="39.950000000000003" customHeight="1" thickBot="1">
      <c r="B62" s="1164"/>
      <c r="C62" s="1447"/>
      <c r="D62" s="1166"/>
      <c r="E62" s="1449"/>
      <c r="F62" s="1166"/>
      <c r="G62" s="1447"/>
      <c r="H62" s="1449"/>
      <c r="I62" s="1447"/>
      <c r="J62" s="1166"/>
      <c r="K62" s="1449"/>
      <c r="L62" s="711" t="s">
        <v>619</v>
      </c>
      <c r="M62" s="1166"/>
      <c r="N62" s="1341"/>
      <c r="O62" s="703">
        <f>+Q62+X62+Z62+AB62</f>
        <v>1270291635</v>
      </c>
      <c r="P62" s="717"/>
      <c r="Q62" s="703"/>
      <c r="R62" s="703"/>
      <c r="S62" s="703"/>
      <c r="T62" s="703"/>
      <c r="U62" s="703"/>
      <c r="V62" s="703"/>
      <c r="W62" s="703"/>
      <c r="X62" s="703">
        <v>1270291635</v>
      </c>
      <c r="Y62" s="703"/>
      <c r="Z62" s="703"/>
      <c r="AA62" s="703"/>
      <c r="AB62" s="703"/>
      <c r="AC62" s="703">
        <f>+AE62+AL62+AN62+AP62</f>
        <v>1270291635</v>
      </c>
      <c r="AD62" s="718"/>
      <c r="AE62" s="703"/>
      <c r="AF62" s="703"/>
      <c r="AG62" s="703"/>
      <c r="AH62" s="703"/>
      <c r="AI62" s="703"/>
      <c r="AJ62" s="703"/>
      <c r="AK62" s="703"/>
      <c r="AL62" s="708">
        <v>1270291635</v>
      </c>
      <c r="AM62" s="703"/>
      <c r="AN62" s="703"/>
      <c r="AO62" s="703"/>
      <c r="AP62" s="703"/>
      <c r="AQ62" s="708">
        <f>+AS62+AZ62+BB62+BD62</f>
        <v>1188015504</v>
      </c>
      <c r="AR62" s="718"/>
      <c r="AS62" s="703"/>
      <c r="AT62" s="703"/>
      <c r="AU62" s="703"/>
      <c r="AV62" s="703"/>
      <c r="AW62" s="703"/>
      <c r="AX62" s="703"/>
      <c r="AY62" s="703"/>
      <c r="AZ62" s="703">
        <v>1188015504</v>
      </c>
      <c r="BA62" s="703"/>
      <c r="BB62" s="703"/>
      <c r="BC62" s="703"/>
      <c r="BD62" s="707"/>
    </row>
    <row r="63" spans="1:59" s="368" customFormat="1" ht="39.950000000000003" customHeight="1">
      <c r="A63" s="709"/>
      <c r="B63" s="1164" t="s">
        <v>371</v>
      </c>
      <c r="C63" s="1447" t="s">
        <v>673</v>
      </c>
      <c r="D63" s="1166" t="s">
        <v>674</v>
      </c>
      <c r="E63" s="1449">
        <v>4302</v>
      </c>
      <c r="F63" s="1166" t="s">
        <v>681</v>
      </c>
      <c r="G63" s="1447" t="s">
        <v>682</v>
      </c>
      <c r="H63" s="1449" t="s">
        <v>683</v>
      </c>
      <c r="I63" s="1447" t="s">
        <v>694</v>
      </c>
      <c r="J63" s="1166" t="s">
        <v>695</v>
      </c>
      <c r="K63" s="1449" t="s">
        <v>696</v>
      </c>
      <c r="L63" s="711" t="s">
        <v>618</v>
      </c>
      <c r="M63" s="1451" t="s">
        <v>228</v>
      </c>
      <c r="N63" s="1341">
        <v>1</v>
      </c>
      <c r="O63" s="703">
        <f t="shared" si="0"/>
        <v>4059742215</v>
      </c>
      <c r="P63" s="717"/>
      <c r="Q63" s="703">
        <v>4059742215</v>
      </c>
      <c r="R63" s="703"/>
      <c r="S63" s="717"/>
      <c r="T63" s="703"/>
      <c r="U63" s="703"/>
      <c r="V63" s="717"/>
      <c r="W63" s="703"/>
      <c r="X63" s="703"/>
      <c r="Y63" s="703"/>
      <c r="Z63" s="703"/>
      <c r="AA63" s="703"/>
      <c r="AB63" s="703"/>
      <c r="AC63" s="703">
        <f t="shared" si="1"/>
        <v>4059742215</v>
      </c>
      <c r="AD63" s="717"/>
      <c r="AE63" s="703">
        <v>4059742215</v>
      </c>
      <c r="AF63" s="703"/>
      <c r="AG63" s="717"/>
      <c r="AH63" s="703"/>
      <c r="AI63" s="703"/>
      <c r="AJ63" s="717"/>
      <c r="AK63" s="703"/>
      <c r="AL63" s="703"/>
      <c r="AM63" s="703"/>
      <c r="AN63" s="703"/>
      <c r="AO63" s="703"/>
      <c r="AP63" s="703"/>
      <c r="AQ63" s="708">
        <f t="shared" si="2"/>
        <v>4059742215</v>
      </c>
      <c r="AR63" s="718"/>
      <c r="AS63" s="703">
        <v>4059742215</v>
      </c>
      <c r="AT63" s="703"/>
      <c r="AU63" s="703"/>
      <c r="AV63" s="703"/>
      <c r="AW63" s="703"/>
      <c r="AX63" s="703"/>
      <c r="AY63" s="703"/>
      <c r="AZ63" s="703"/>
      <c r="BA63" s="703"/>
      <c r="BB63" s="703"/>
      <c r="BC63" s="703"/>
      <c r="BD63" s="707"/>
      <c r="BF63" s="701">
        <f>SUM(AC63:AC70)</f>
        <v>14295514692</v>
      </c>
      <c r="BG63" s="701">
        <f>SUM(AQ63:AQ70)</f>
        <v>11994836195</v>
      </c>
    </row>
    <row r="64" spans="1:59" s="368" customFormat="1" ht="39.950000000000003" customHeight="1">
      <c r="A64" s="4"/>
      <c r="B64" s="1164"/>
      <c r="C64" s="1447"/>
      <c r="D64" s="1166"/>
      <c r="E64" s="1449"/>
      <c r="F64" s="1166"/>
      <c r="G64" s="1447"/>
      <c r="H64" s="1449"/>
      <c r="I64" s="1447"/>
      <c r="J64" s="1166"/>
      <c r="K64" s="1449"/>
      <c r="L64" s="711" t="s">
        <v>690</v>
      </c>
      <c r="M64" s="1451"/>
      <c r="N64" s="1341"/>
      <c r="O64" s="703">
        <f t="shared" si="0"/>
        <v>5410166912</v>
      </c>
      <c r="P64" s="717"/>
      <c r="Q64" s="703"/>
      <c r="R64" s="703"/>
      <c r="S64" s="717"/>
      <c r="T64" s="703"/>
      <c r="U64" s="703"/>
      <c r="V64" s="717"/>
      <c r="W64" s="703"/>
      <c r="X64" s="703"/>
      <c r="Y64" s="703"/>
      <c r="Z64" s="703">
        <v>5410166912</v>
      </c>
      <c r="AA64" s="703"/>
      <c r="AB64" s="703"/>
      <c r="AC64" s="703">
        <f t="shared" si="1"/>
        <v>5410166912</v>
      </c>
      <c r="AD64" s="717"/>
      <c r="AE64" s="703"/>
      <c r="AF64" s="703"/>
      <c r="AG64" s="703"/>
      <c r="AH64" s="703"/>
      <c r="AI64" s="703"/>
      <c r="AJ64" s="703"/>
      <c r="AK64" s="703"/>
      <c r="AL64" s="703"/>
      <c r="AM64" s="703"/>
      <c r="AN64" s="703">
        <v>5410166912</v>
      </c>
      <c r="AO64" s="703"/>
      <c r="AP64" s="703"/>
      <c r="AQ64" s="708">
        <f t="shared" si="2"/>
        <v>5410166912</v>
      </c>
      <c r="AR64" s="718"/>
      <c r="AS64" s="703"/>
      <c r="AT64" s="703"/>
      <c r="AU64" s="703"/>
      <c r="AV64" s="703"/>
      <c r="AW64" s="703"/>
      <c r="AX64" s="703"/>
      <c r="AY64" s="703"/>
      <c r="AZ64" s="703"/>
      <c r="BA64" s="703"/>
      <c r="BB64" s="703">
        <f>1466111769+987542716+1558727915+1397784512</f>
        <v>5410166912</v>
      </c>
      <c r="BC64" s="703"/>
      <c r="BD64" s="707"/>
      <c r="BF64" s="701">
        <f t="shared" ref="BF64:BF69" si="3">+O64-AC64</f>
        <v>0</v>
      </c>
    </row>
    <row r="65" spans="1:59" s="368" customFormat="1" ht="39.950000000000003" customHeight="1">
      <c r="A65" s="4"/>
      <c r="B65" s="1164"/>
      <c r="C65" s="1447"/>
      <c r="D65" s="1166"/>
      <c r="E65" s="1449"/>
      <c r="F65" s="1166"/>
      <c r="G65" s="1447"/>
      <c r="H65" s="1449"/>
      <c r="I65" s="1447"/>
      <c r="J65" s="1166"/>
      <c r="K65" s="1449"/>
      <c r="L65" s="711" t="s">
        <v>690</v>
      </c>
      <c r="M65" s="1451"/>
      <c r="N65" s="1341"/>
      <c r="O65" s="703">
        <f t="shared" si="0"/>
        <v>399821987</v>
      </c>
      <c r="P65" s="717"/>
      <c r="Q65" s="703"/>
      <c r="R65" s="703"/>
      <c r="S65" s="717"/>
      <c r="T65" s="703"/>
      <c r="U65" s="703"/>
      <c r="V65" s="717"/>
      <c r="W65" s="703"/>
      <c r="X65" s="703"/>
      <c r="Y65" s="703"/>
      <c r="Z65" s="703">
        <v>399821987</v>
      </c>
      <c r="AA65" s="703"/>
      <c r="AB65" s="703"/>
      <c r="AC65" s="703">
        <f t="shared" si="1"/>
        <v>399821987</v>
      </c>
      <c r="AD65" s="717"/>
      <c r="AE65" s="703"/>
      <c r="AF65" s="703"/>
      <c r="AG65" s="703"/>
      <c r="AH65" s="703"/>
      <c r="AI65" s="703"/>
      <c r="AJ65" s="703"/>
      <c r="AK65" s="703"/>
      <c r="AL65" s="703"/>
      <c r="AM65" s="703"/>
      <c r="AN65" s="703">
        <v>399821987</v>
      </c>
      <c r="AO65" s="703"/>
      <c r="AP65" s="703"/>
      <c r="AQ65" s="708">
        <f t="shared" si="2"/>
        <v>314927680</v>
      </c>
      <c r="AR65" s="718"/>
      <c r="AS65" s="703"/>
      <c r="AT65" s="703"/>
      <c r="AU65" s="703"/>
      <c r="AV65" s="703"/>
      <c r="AW65" s="703"/>
      <c r="AX65" s="703"/>
      <c r="AY65" s="703"/>
      <c r="AZ65" s="703"/>
      <c r="BA65" s="703"/>
      <c r="BB65" s="703">
        <f>32750478+74848104+74312604+73777104+59239390</f>
        <v>314927680</v>
      </c>
      <c r="BC65" s="703"/>
      <c r="BD65" s="707"/>
      <c r="BF65" s="701">
        <f t="shared" si="3"/>
        <v>0</v>
      </c>
    </row>
    <row r="66" spans="1:59" s="368" customFormat="1" ht="39.950000000000003" customHeight="1">
      <c r="A66" s="4"/>
      <c r="B66" s="1164"/>
      <c r="C66" s="1447"/>
      <c r="D66" s="1166"/>
      <c r="E66" s="1449"/>
      <c r="F66" s="1166"/>
      <c r="G66" s="1447"/>
      <c r="H66" s="1449"/>
      <c r="I66" s="1447"/>
      <c r="J66" s="1166"/>
      <c r="K66" s="1449"/>
      <c r="L66" s="711" t="s">
        <v>619</v>
      </c>
      <c r="M66" s="1451"/>
      <c r="N66" s="1341"/>
      <c r="O66" s="703">
        <f t="shared" si="0"/>
        <v>4000000000</v>
      </c>
      <c r="P66" s="717"/>
      <c r="Q66" s="703"/>
      <c r="R66" s="703"/>
      <c r="S66" s="717"/>
      <c r="T66" s="703"/>
      <c r="U66" s="703"/>
      <c r="V66" s="717"/>
      <c r="W66" s="703"/>
      <c r="X66" s="703">
        <v>4000000000</v>
      </c>
      <c r="Y66" s="703"/>
      <c r="Z66" s="703"/>
      <c r="AA66" s="703"/>
      <c r="AB66" s="703"/>
      <c r="AC66" s="703">
        <f t="shared" si="1"/>
        <v>4000000000</v>
      </c>
      <c r="AD66" s="717"/>
      <c r="AE66" s="703"/>
      <c r="AF66" s="703"/>
      <c r="AG66" s="703"/>
      <c r="AH66" s="703"/>
      <c r="AI66" s="703"/>
      <c r="AJ66" s="703"/>
      <c r="AK66" s="703"/>
      <c r="AL66" s="703">
        <v>4000000000</v>
      </c>
      <c r="AM66" s="703"/>
      <c r="AN66" s="703"/>
      <c r="AO66" s="703"/>
      <c r="AP66" s="703"/>
      <c r="AQ66" s="708">
        <f t="shared" si="2"/>
        <v>1918006906</v>
      </c>
      <c r="AR66" s="718"/>
      <c r="AS66" s="703"/>
      <c r="AT66" s="703"/>
      <c r="AU66" s="703"/>
      <c r="AV66" s="703"/>
      <c r="AW66" s="703"/>
      <c r="AX66" s="703"/>
      <c r="AY66" s="703"/>
      <c r="AZ66" s="703">
        <f>401389923+1065303725+451313258</f>
        <v>1918006906</v>
      </c>
      <c r="BA66" s="703"/>
      <c r="BB66" s="703"/>
      <c r="BC66" s="703"/>
      <c r="BD66" s="707"/>
      <c r="BF66" s="701">
        <f t="shared" si="3"/>
        <v>0</v>
      </c>
    </row>
    <row r="67" spans="1:59" s="368" customFormat="1" ht="39.950000000000003" customHeight="1">
      <c r="A67" s="4"/>
      <c r="B67" s="1164"/>
      <c r="C67" s="1447"/>
      <c r="D67" s="1166"/>
      <c r="E67" s="1449"/>
      <c r="F67" s="1166"/>
      <c r="G67" s="1447"/>
      <c r="H67" s="1449"/>
      <c r="I67" s="1447"/>
      <c r="J67" s="1166"/>
      <c r="K67" s="1449"/>
      <c r="L67" s="711" t="s">
        <v>687</v>
      </c>
      <c r="M67" s="1451"/>
      <c r="N67" s="1341"/>
      <c r="O67" s="703">
        <f t="shared" si="0"/>
        <v>84209149</v>
      </c>
      <c r="P67" s="717"/>
      <c r="Q67" s="703">
        <f>84209149</f>
        <v>84209149</v>
      </c>
      <c r="R67" s="703"/>
      <c r="S67" s="717"/>
      <c r="T67" s="703"/>
      <c r="U67" s="703"/>
      <c r="V67" s="717"/>
      <c r="W67" s="703"/>
      <c r="X67" s="703"/>
      <c r="Y67" s="703"/>
      <c r="Z67" s="703"/>
      <c r="AA67" s="703"/>
      <c r="AB67" s="703"/>
      <c r="AC67" s="703">
        <f t="shared" si="1"/>
        <v>84209149</v>
      </c>
      <c r="AD67" s="717"/>
      <c r="AE67" s="703">
        <v>84209149</v>
      </c>
      <c r="AF67" s="703"/>
      <c r="AG67" s="703"/>
      <c r="AH67" s="703"/>
      <c r="AI67" s="703"/>
      <c r="AJ67" s="703"/>
      <c r="AK67" s="703"/>
      <c r="AL67" s="703"/>
      <c r="AM67" s="703"/>
      <c r="AN67" s="703"/>
      <c r="AO67" s="703"/>
      <c r="AP67" s="703"/>
      <c r="AQ67" s="708">
        <f t="shared" si="2"/>
        <v>84209149</v>
      </c>
      <c r="AR67" s="718"/>
      <c r="AS67" s="703">
        <v>84209149</v>
      </c>
      <c r="AT67" s="703"/>
      <c r="AU67" s="703"/>
      <c r="AV67" s="703"/>
      <c r="AW67" s="703"/>
      <c r="AX67" s="703"/>
      <c r="AY67" s="703"/>
      <c r="AZ67" s="703"/>
      <c r="BA67" s="703"/>
      <c r="BB67" s="703"/>
      <c r="BC67" s="703"/>
      <c r="BD67" s="707"/>
      <c r="BF67" s="701">
        <f t="shared" si="3"/>
        <v>0</v>
      </c>
    </row>
    <row r="68" spans="1:59" s="368" customFormat="1" ht="39.950000000000003" customHeight="1">
      <c r="A68" s="4"/>
      <c r="B68" s="1164"/>
      <c r="C68" s="1447"/>
      <c r="D68" s="1166"/>
      <c r="E68" s="1449"/>
      <c r="F68" s="1166"/>
      <c r="G68" s="1447"/>
      <c r="H68" s="1449"/>
      <c r="I68" s="1447"/>
      <c r="J68" s="1166"/>
      <c r="K68" s="1449"/>
      <c r="L68" s="711" t="s">
        <v>687</v>
      </c>
      <c r="M68" s="1451"/>
      <c r="N68" s="1341"/>
      <c r="O68" s="703">
        <f t="shared" si="0"/>
        <v>123207763</v>
      </c>
      <c r="P68" s="717"/>
      <c r="Q68" s="703">
        <v>123207763</v>
      </c>
      <c r="R68" s="703"/>
      <c r="S68" s="717"/>
      <c r="T68" s="703"/>
      <c r="U68" s="703"/>
      <c r="V68" s="717"/>
      <c r="W68" s="703"/>
      <c r="X68" s="703"/>
      <c r="Y68" s="703"/>
      <c r="Z68" s="703"/>
      <c r="AA68" s="703"/>
      <c r="AB68" s="703"/>
      <c r="AC68" s="703">
        <f t="shared" si="1"/>
        <v>123207763</v>
      </c>
      <c r="AD68" s="717"/>
      <c r="AE68" s="703">
        <v>123207763</v>
      </c>
      <c r="AF68" s="703"/>
      <c r="AG68" s="703"/>
      <c r="AH68" s="703"/>
      <c r="AI68" s="703"/>
      <c r="AJ68" s="703"/>
      <c r="AK68" s="703"/>
      <c r="AL68" s="703"/>
      <c r="AM68" s="703"/>
      <c r="AN68" s="703"/>
      <c r="AO68" s="703"/>
      <c r="AP68" s="703"/>
      <c r="AQ68" s="708">
        <f t="shared" si="2"/>
        <v>0</v>
      </c>
      <c r="AR68" s="718"/>
      <c r="AS68" s="703">
        <v>0</v>
      </c>
      <c r="AT68" s="703"/>
      <c r="AU68" s="703"/>
      <c r="AV68" s="703"/>
      <c r="AW68" s="703"/>
      <c r="AX68" s="703"/>
      <c r="AY68" s="703"/>
      <c r="AZ68" s="703"/>
      <c r="BA68" s="703"/>
      <c r="BB68" s="703"/>
      <c r="BC68" s="703"/>
      <c r="BD68" s="707"/>
      <c r="BF68" s="701">
        <f t="shared" si="3"/>
        <v>0</v>
      </c>
    </row>
    <row r="69" spans="1:59" s="368" customFormat="1" ht="39.950000000000003" customHeight="1">
      <c r="A69" s="4"/>
      <c r="B69" s="1164"/>
      <c r="C69" s="1447"/>
      <c r="D69" s="1166"/>
      <c r="E69" s="1449"/>
      <c r="F69" s="1166"/>
      <c r="G69" s="1447"/>
      <c r="H69" s="1449"/>
      <c r="I69" s="1447"/>
      <c r="J69" s="1166"/>
      <c r="K69" s="1449"/>
      <c r="L69" s="711" t="s">
        <v>660</v>
      </c>
      <c r="M69" s="1166" t="s">
        <v>47</v>
      </c>
      <c r="N69" s="1341"/>
      <c r="O69" s="703">
        <f t="shared" si="0"/>
        <v>144500000</v>
      </c>
      <c r="P69" s="717"/>
      <c r="Q69" s="703"/>
      <c r="R69" s="703"/>
      <c r="S69" s="717"/>
      <c r="T69" s="703"/>
      <c r="U69" s="703"/>
      <c r="V69" s="717"/>
      <c r="W69" s="703"/>
      <c r="X69" s="703">
        <v>144500000</v>
      </c>
      <c r="Y69" s="703"/>
      <c r="Z69" s="703"/>
      <c r="AA69" s="703"/>
      <c r="AB69" s="703"/>
      <c r="AC69" s="703">
        <f t="shared" si="1"/>
        <v>144500000</v>
      </c>
      <c r="AD69" s="718"/>
      <c r="AE69" s="703"/>
      <c r="AF69" s="703"/>
      <c r="AG69" s="703"/>
      <c r="AH69" s="703"/>
      <c r="AI69" s="703"/>
      <c r="AJ69" s="703"/>
      <c r="AK69" s="703"/>
      <c r="AL69" s="703">
        <v>144500000</v>
      </c>
      <c r="AM69" s="703"/>
      <c r="AN69" s="703"/>
      <c r="AO69" s="703"/>
      <c r="AP69" s="703"/>
      <c r="AQ69" s="703">
        <f t="shared" si="2"/>
        <v>144500000</v>
      </c>
      <c r="AR69" s="718"/>
      <c r="AS69" s="703"/>
      <c r="AT69" s="703"/>
      <c r="AU69" s="703"/>
      <c r="AV69" s="703"/>
      <c r="AW69" s="703"/>
      <c r="AX69" s="703"/>
      <c r="AY69" s="703"/>
      <c r="AZ69" s="703">
        <v>144500000</v>
      </c>
      <c r="BA69" s="703"/>
      <c r="BB69" s="703"/>
      <c r="BC69" s="703"/>
      <c r="BD69" s="707"/>
      <c r="BF69" s="701">
        <f t="shared" si="3"/>
        <v>0</v>
      </c>
    </row>
    <row r="70" spans="1:59" s="368" customFormat="1" ht="39.950000000000003" customHeight="1" thickBot="1">
      <c r="A70" s="5"/>
      <c r="B70" s="1164"/>
      <c r="C70" s="1447"/>
      <c r="D70" s="1166"/>
      <c r="E70" s="1449"/>
      <c r="F70" s="1166"/>
      <c r="G70" s="1447"/>
      <c r="H70" s="1449"/>
      <c r="I70" s="1447"/>
      <c r="J70" s="1166"/>
      <c r="K70" s="1449"/>
      <c r="L70" s="711" t="s">
        <v>660</v>
      </c>
      <c r="M70" s="1166"/>
      <c r="N70" s="1341"/>
      <c r="O70" s="703">
        <f t="shared" si="0"/>
        <v>90375000</v>
      </c>
      <c r="P70" s="717"/>
      <c r="Q70" s="703"/>
      <c r="R70" s="703"/>
      <c r="S70" s="717"/>
      <c r="T70" s="703"/>
      <c r="U70" s="703"/>
      <c r="V70" s="717"/>
      <c r="W70" s="703"/>
      <c r="X70" s="703">
        <v>90375000</v>
      </c>
      <c r="Y70" s="703"/>
      <c r="Z70" s="703"/>
      <c r="AA70" s="703"/>
      <c r="AB70" s="703"/>
      <c r="AC70" s="703">
        <f t="shared" si="1"/>
        <v>73866666</v>
      </c>
      <c r="AD70" s="718"/>
      <c r="AE70" s="703"/>
      <c r="AF70" s="703"/>
      <c r="AG70" s="703"/>
      <c r="AH70" s="703"/>
      <c r="AI70" s="703"/>
      <c r="AJ70" s="703"/>
      <c r="AK70" s="703"/>
      <c r="AL70" s="703">
        <v>73866666</v>
      </c>
      <c r="AM70" s="703"/>
      <c r="AN70" s="703"/>
      <c r="AO70" s="703"/>
      <c r="AP70" s="703"/>
      <c r="AQ70" s="703">
        <f t="shared" si="2"/>
        <v>63283333</v>
      </c>
      <c r="AR70" s="718"/>
      <c r="AS70" s="703"/>
      <c r="AT70" s="703"/>
      <c r="AU70" s="703"/>
      <c r="AV70" s="703"/>
      <c r="AW70" s="703"/>
      <c r="AX70" s="703"/>
      <c r="AY70" s="703"/>
      <c r="AZ70" s="703">
        <v>63283333</v>
      </c>
      <c r="BA70" s="703"/>
      <c r="BB70" s="703"/>
      <c r="BC70" s="703"/>
      <c r="BD70" s="707"/>
      <c r="BF70" s="701"/>
    </row>
    <row r="71" spans="1:59" s="368" customFormat="1" ht="39.950000000000003" customHeight="1">
      <c r="A71" s="4"/>
      <c r="B71" s="1164" t="s">
        <v>371</v>
      </c>
      <c r="C71" s="1447" t="s">
        <v>673</v>
      </c>
      <c r="D71" s="1166" t="s">
        <v>674</v>
      </c>
      <c r="E71" s="1449">
        <v>4302</v>
      </c>
      <c r="F71" s="1166" t="s">
        <v>681</v>
      </c>
      <c r="G71" s="1447" t="s">
        <v>682</v>
      </c>
      <c r="H71" s="1449" t="s">
        <v>683</v>
      </c>
      <c r="I71" s="1447" t="s">
        <v>697</v>
      </c>
      <c r="J71" s="1166" t="s">
        <v>698</v>
      </c>
      <c r="K71" s="1449" t="s">
        <v>699</v>
      </c>
      <c r="L71" s="711" t="s">
        <v>619</v>
      </c>
      <c r="M71" s="1451" t="s">
        <v>228</v>
      </c>
      <c r="N71" s="1341">
        <v>6</v>
      </c>
      <c r="O71" s="703">
        <f>+Q71+X71+Z71+AB71</f>
        <v>267127930</v>
      </c>
      <c r="P71" s="717"/>
      <c r="Q71" s="703"/>
      <c r="R71" s="703"/>
      <c r="S71" s="703"/>
      <c r="T71" s="703"/>
      <c r="U71" s="703"/>
      <c r="V71" s="703"/>
      <c r="W71" s="703"/>
      <c r="X71" s="703">
        <v>267127930</v>
      </c>
      <c r="Y71" s="703"/>
      <c r="Z71" s="703"/>
      <c r="AA71" s="703"/>
      <c r="AB71" s="703"/>
      <c r="AC71" s="708">
        <f>+AE71+AL71+AN71+AP71</f>
        <v>267127930</v>
      </c>
      <c r="AD71" s="718"/>
      <c r="AE71" s="703"/>
      <c r="AF71" s="703"/>
      <c r="AG71" s="703"/>
      <c r="AH71" s="703"/>
      <c r="AI71" s="703"/>
      <c r="AJ71" s="703"/>
      <c r="AK71" s="703"/>
      <c r="AL71" s="703">
        <v>267127930</v>
      </c>
      <c r="AM71" s="703"/>
      <c r="AN71" s="703"/>
      <c r="AO71" s="703"/>
      <c r="AP71" s="703"/>
      <c r="AQ71" s="703">
        <f>+AS71+AZ71+BB71+BD71</f>
        <v>116435085</v>
      </c>
      <c r="AR71" s="718"/>
      <c r="AS71" s="703"/>
      <c r="AT71" s="703"/>
      <c r="AU71" s="703"/>
      <c r="AV71" s="703"/>
      <c r="AW71" s="703"/>
      <c r="AX71" s="703"/>
      <c r="AY71" s="703"/>
      <c r="AZ71" s="703">
        <v>116435085</v>
      </c>
      <c r="BA71" s="703"/>
      <c r="BB71" s="703">
        <v>0</v>
      </c>
      <c r="BC71" s="703"/>
      <c r="BD71" s="707"/>
      <c r="BF71" s="701">
        <f>SUM(AC71:AC74)</f>
        <v>1779318786</v>
      </c>
      <c r="BG71" s="701">
        <f>SUM(AQ71:AQ74)</f>
        <v>1310794361</v>
      </c>
    </row>
    <row r="72" spans="1:59" s="368" customFormat="1" ht="39.950000000000003" customHeight="1">
      <c r="A72" s="4"/>
      <c r="B72" s="1164"/>
      <c r="C72" s="1447"/>
      <c r="D72" s="1166"/>
      <c r="E72" s="1449"/>
      <c r="F72" s="1166"/>
      <c r="G72" s="1447"/>
      <c r="H72" s="1449"/>
      <c r="I72" s="1447"/>
      <c r="J72" s="1166"/>
      <c r="K72" s="1449"/>
      <c r="L72" s="711" t="s">
        <v>700</v>
      </c>
      <c r="M72" s="1451"/>
      <c r="N72" s="1341"/>
      <c r="O72" s="703">
        <f>+Q72+X72+Z72+AB72</f>
        <v>1220204823</v>
      </c>
      <c r="P72" s="717"/>
      <c r="Q72" s="703"/>
      <c r="R72" s="703"/>
      <c r="S72" s="703"/>
      <c r="T72" s="703"/>
      <c r="U72" s="703"/>
      <c r="V72" s="703"/>
      <c r="W72" s="703"/>
      <c r="X72" s="703"/>
      <c r="Y72" s="703"/>
      <c r="Z72" s="703"/>
      <c r="AA72" s="703"/>
      <c r="AB72" s="703">
        <v>1220204823</v>
      </c>
      <c r="AC72" s="708">
        <f>+AE72+AL72+AN72+AP72</f>
        <v>1220204823</v>
      </c>
      <c r="AD72" s="718"/>
      <c r="AE72" s="703"/>
      <c r="AF72" s="703"/>
      <c r="AG72" s="703"/>
      <c r="AH72" s="703"/>
      <c r="AI72" s="703"/>
      <c r="AJ72" s="703"/>
      <c r="AK72" s="703"/>
      <c r="AL72" s="703"/>
      <c r="AM72" s="703"/>
      <c r="AN72" s="703"/>
      <c r="AO72" s="703"/>
      <c r="AP72" s="703">
        <v>1220204823</v>
      </c>
      <c r="AQ72" s="703">
        <f>+AS72+AZ72+BB72+BD72</f>
        <v>940438308</v>
      </c>
      <c r="AR72" s="718"/>
      <c r="AS72" s="703"/>
      <c r="AT72" s="703"/>
      <c r="AU72" s="703"/>
      <c r="AV72" s="703"/>
      <c r="AW72" s="703"/>
      <c r="AX72" s="703"/>
      <c r="AY72" s="703"/>
      <c r="AZ72" s="703"/>
      <c r="BA72" s="703"/>
      <c r="BB72" s="703"/>
      <c r="BC72" s="703"/>
      <c r="BD72" s="707">
        <f>364000000+576438308</f>
        <v>940438308</v>
      </c>
      <c r="BF72" s="701">
        <f>+O72-AC72</f>
        <v>0</v>
      </c>
    </row>
    <row r="73" spans="1:59" s="368" customFormat="1" ht="39.950000000000003" customHeight="1">
      <c r="A73" s="4"/>
      <c r="B73" s="1164"/>
      <c r="C73" s="1447"/>
      <c r="D73" s="1166"/>
      <c r="E73" s="1449"/>
      <c r="F73" s="1166"/>
      <c r="G73" s="1447"/>
      <c r="H73" s="1449"/>
      <c r="I73" s="1447"/>
      <c r="J73" s="1166"/>
      <c r="K73" s="1449"/>
      <c r="L73" s="711" t="s">
        <v>687</v>
      </c>
      <c r="M73" s="1451"/>
      <c r="N73" s="1341"/>
      <c r="O73" s="703">
        <f>+Q73+X73+Z73+AB73</f>
        <v>59640333</v>
      </c>
      <c r="P73" s="717"/>
      <c r="Q73" s="703">
        <v>59640333</v>
      </c>
      <c r="R73" s="703"/>
      <c r="S73" s="703"/>
      <c r="T73" s="703"/>
      <c r="U73" s="703"/>
      <c r="V73" s="703"/>
      <c r="W73" s="703"/>
      <c r="X73" s="703"/>
      <c r="Y73" s="703"/>
      <c r="Z73" s="703"/>
      <c r="AA73" s="703"/>
      <c r="AB73" s="703"/>
      <c r="AC73" s="703">
        <f>+AE73+AL73+AN73+AP73</f>
        <v>59460333</v>
      </c>
      <c r="AD73" s="718"/>
      <c r="AE73" s="703">
        <v>59460333</v>
      </c>
      <c r="AF73" s="703"/>
      <c r="AG73" s="703"/>
      <c r="AH73" s="703"/>
      <c r="AI73" s="703"/>
      <c r="AJ73" s="703"/>
      <c r="AK73" s="703"/>
      <c r="AL73" s="703"/>
      <c r="AM73" s="703"/>
      <c r="AN73" s="703"/>
      <c r="AO73" s="703"/>
      <c r="AP73" s="703"/>
      <c r="AQ73" s="703">
        <f>+AS73+AZ73+BB73+BD73</f>
        <v>21395268</v>
      </c>
      <c r="AR73" s="718"/>
      <c r="AS73" s="703">
        <v>21395268</v>
      </c>
      <c r="AT73" s="703"/>
      <c r="AU73" s="703"/>
      <c r="AV73" s="703"/>
      <c r="AW73" s="703"/>
      <c r="AX73" s="703"/>
      <c r="AY73" s="703"/>
      <c r="AZ73" s="703"/>
      <c r="BA73" s="703"/>
      <c r="BB73" s="703"/>
      <c r="BC73" s="703"/>
      <c r="BD73" s="707"/>
      <c r="BF73" s="701"/>
      <c r="BG73" s="701"/>
    </row>
    <row r="74" spans="1:59" s="368" customFormat="1" ht="39.950000000000003" customHeight="1" thickBot="1">
      <c r="A74" s="5"/>
      <c r="B74" s="1164"/>
      <c r="C74" s="1447"/>
      <c r="D74" s="1166"/>
      <c r="E74" s="1449"/>
      <c r="F74" s="1166"/>
      <c r="G74" s="1447"/>
      <c r="H74" s="1449"/>
      <c r="I74" s="1447"/>
      <c r="J74" s="1166"/>
      <c r="K74" s="1449"/>
      <c r="L74" s="711" t="s">
        <v>687</v>
      </c>
      <c r="M74" s="1451"/>
      <c r="N74" s="1341"/>
      <c r="O74" s="703">
        <f>+Q74+X74+Z74+AB74</f>
        <v>232525700</v>
      </c>
      <c r="P74" s="717"/>
      <c r="Q74" s="703">
        <v>232525700</v>
      </c>
      <c r="R74" s="703"/>
      <c r="S74" s="703"/>
      <c r="T74" s="703"/>
      <c r="U74" s="703"/>
      <c r="V74" s="703"/>
      <c r="W74" s="703"/>
      <c r="X74" s="703"/>
      <c r="Y74" s="703"/>
      <c r="Z74" s="703"/>
      <c r="AA74" s="703"/>
      <c r="AB74" s="703"/>
      <c r="AC74" s="703">
        <f>+AE74+AL74+AN74+AP74</f>
        <v>232525700</v>
      </c>
      <c r="AD74" s="718"/>
      <c r="AE74" s="703">
        <v>232525700</v>
      </c>
      <c r="AF74" s="703"/>
      <c r="AG74" s="703"/>
      <c r="AH74" s="703"/>
      <c r="AI74" s="703"/>
      <c r="AJ74" s="703"/>
      <c r="AK74" s="703"/>
      <c r="AL74" s="703"/>
      <c r="AM74" s="703"/>
      <c r="AN74" s="703"/>
      <c r="AO74" s="703"/>
      <c r="AP74" s="703"/>
      <c r="AQ74" s="703">
        <f>+AS74+AZ74+BB74+BD74</f>
        <v>232525700</v>
      </c>
      <c r="AR74" s="718"/>
      <c r="AS74" s="703">
        <v>232525700</v>
      </c>
      <c r="AT74" s="703"/>
      <c r="AU74" s="703"/>
      <c r="AV74" s="703"/>
      <c r="AW74" s="703"/>
      <c r="AX74" s="703"/>
      <c r="AY74" s="703"/>
      <c r="AZ74" s="703"/>
      <c r="BA74" s="703"/>
      <c r="BB74" s="703"/>
      <c r="BC74" s="703"/>
      <c r="BD74" s="707"/>
      <c r="BF74" s="701">
        <f>+O74-AC74</f>
        <v>0</v>
      </c>
    </row>
    <row r="75" spans="1:59" s="368" customFormat="1" ht="90" hidden="1" customHeight="1">
      <c r="B75" s="514" t="s">
        <v>371</v>
      </c>
      <c r="C75" s="721" t="s">
        <v>673</v>
      </c>
      <c r="D75" s="149" t="s">
        <v>674</v>
      </c>
      <c r="E75" s="717">
        <v>4301</v>
      </c>
      <c r="F75" s="149" t="s">
        <v>675</v>
      </c>
      <c r="G75" s="721" t="s">
        <v>676</v>
      </c>
      <c r="H75" s="717" t="s">
        <v>677</v>
      </c>
      <c r="I75" s="721" t="s">
        <v>701</v>
      </c>
      <c r="J75" s="149" t="s">
        <v>702</v>
      </c>
      <c r="K75" s="717" t="s">
        <v>703</v>
      </c>
      <c r="L75" s="711"/>
      <c r="M75" s="149"/>
      <c r="N75" s="197">
        <v>0</v>
      </c>
      <c r="O75" s="703">
        <f t="shared" si="0"/>
        <v>0</v>
      </c>
      <c r="P75" s="717"/>
      <c r="Q75" s="703"/>
      <c r="R75" s="703"/>
      <c r="S75" s="703"/>
      <c r="T75" s="703"/>
      <c r="U75" s="703"/>
      <c r="V75" s="703"/>
      <c r="W75" s="703"/>
      <c r="X75" s="703"/>
      <c r="Y75" s="703"/>
      <c r="Z75" s="703"/>
      <c r="AA75" s="703"/>
      <c r="AB75" s="703"/>
      <c r="AC75" s="703">
        <f t="shared" si="1"/>
        <v>0</v>
      </c>
      <c r="AD75" s="718"/>
      <c r="AE75" s="703"/>
      <c r="AF75" s="703"/>
      <c r="AG75" s="703"/>
      <c r="AH75" s="703"/>
      <c r="AI75" s="703"/>
      <c r="AJ75" s="703"/>
      <c r="AK75" s="703"/>
      <c r="AL75" s="703"/>
      <c r="AM75" s="703"/>
      <c r="AN75" s="703"/>
      <c r="AO75" s="703"/>
      <c r="AP75" s="703"/>
      <c r="AQ75" s="703">
        <f t="shared" si="2"/>
        <v>0</v>
      </c>
      <c r="AR75" s="718"/>
      <c r="AS75" s="703"/>
      <c r="AT75" s="703"/>
      <c r="AU75" s="703"/>
      <c r="AV75" s="703"/>
      <c r="AW75" s="703"/>
      <c r="AX75" s="703"/>
      <c r="AY75" s="703"/>
      <c r="AZ75" s="703"/>
      <c r="BA75" s="703"/>
      <c r="BB75" s="703"/>
      <c r="BC75" s="703"/>
      <c r="BD75" s="707"/>
    </row>
    <row r="76" spans="1:59" s="368" customFormat="1" ht="83.25" customHeight="1">
      <c r="B76" s="514" t="s">
        <v>371</v>
      </c>
      <c r="C76" s="721" t="s">
        <v>673</v>
      </c>
      <c r="D76" s="149" t="s">
        <v>674</v>
      </c>
      <c r="E76" s="717">
        <v>4301</v>
      </c>
      <c r="F76" s="149" t="s">
        <v>675</v>
      </c>
      <c r="G76" s="721" t="s">
        <v>704</v>
      </c>
      <c r="H76" s="717" t="s">
        <v>705</v>
      </c>
      <c r="I76" s="721" t="s">
        <v>706</v>
      </c>
      <c r="J76" s="149" t="s">
        <v>707</v>
      </c>
      <c r="K76" s="717" t="s">
        <v>708</v>
      </c>
      <c r="L76" s="711" t="s">
        <v>690</v>
      </c>
      <c r="M76" s="149" t="s">
        <v>228</v>
      </c>
      <c r="N76" s="197">
        <v>1</v>
      </c>
      <c r="O76" s="703">
        <f t="shared" si="0"/>
        <v>7682227101</v>
      </c>
      <c r="P76" s="717"/>
      <c r="Q76" s="703"/>
      <c r="R76" s="703"/>
      <c r="S76" s="703"/>
      <c r="T76" s="703"/>
      <c r="U76" s="703"/>
      <c r="V76" s="703"/>
      <c r="W76" s="703"/>
      <c r="X76" s="703"/>
      <c r="Y76" s="703"/>
      <c r="Z76" s="703">
        <f>7220485086+461742015</f>
        <v>7682227101</v>
      </c>
      <c r="AA76" s="703"/>
      <c r="AB76" s="703"/>
      <c r="AC76" s="703">
        <f t="shared" si="1"/>
        <v>0</v>
      </c>
      <c r="AD76" s="718"/>
      <c r="AE76" s="703"/>
      <c r="AF76" s="703"/>
      <c r="AG76" s="703"/>
      <c r="AH76" s="703"/>
      <c r="AI76" s="703"/>
      <c r="AJ76" s="703"/>
      <c r="AK76" s="703"/>
      <c r="AL76" s="703"/>
      <c r="AM76" s="703"/>
      <c r="AN76" s="703">
        <v>0</v>
      </c>
      <c r="AO76" s="703"/>
      <c r="AP76" s="703"/>
      <c r="AQ76" s="703">
        <f t="shared" si="2"/>
        <v>0</v>
      </c>
      <c r="AR76" s="718"/>
      <c r="AS76" s="703"/>
      <c r="AT76" s="703"/>
      <c r="AU76" s="703"/>
      <c r="AV76" s="703"/>
      <c r="AW76" s="703"/>
      <c r="AX76" s="703"/>
      <c r="AY76" s="703"/>
      <c r="AZ76" s="703"/>
      <c r="BA76" s="703"/>
      <c r="BB76" s="703">
        <v>0</v>
      </c>
      <c r="BC76" s="703"/>
      <c r="BD76" s="707"/>
      <c r="BF76" s="701">
        <f>+AC76</f>
        <v>0</v>
      </c>
      <c r="BG76" s="701">
        <f>+AQ76</f>
        <v>0</v>
      </c>
    </row>
    <row r="77" spans="1:59" s="368" customFormat="1" ht="126" hidden="1">
      <c r="B77" s="514" t="s">
        <v>48</v>
      </c>
      <c r="C77" s="721" t="s">
        <v>322</v>
      </c>
      <c r="D77" s="149" t="s">
        <v>49</v>
      </c>
      <c r="E77" s="717">
        <v>4502</v>
      </c>
      <c r="F77" s="149" t="s">
        <v>709</v>
      </c>
      <c r="G77" s="721" t="s">
        <v>710</v>
      </c>
      <c r="H77" s="717" t="s">
        <v>711</v>
      </c>
      <c r="I77" s="721" t="s">
        <v>712</v>
      </c>
      <c r="J77" s="149" t="s">
        <v>713</v>
      </c>
      <c r="K77" s="717" t="s">
        <v>714</v>
      </c>
      <c r="L77" s="711"/>
      <c r="M77" s="149"/>
      <c r="N77" s="197">
        <v>0</v>
      </c>
      <c r="O77" s="703">
        <f t="shared" si="0"/>
        <v>0</v>
      </c>
      <c r="P77" s="717"/>
      <c r="Q77" s="703"/>
      <c r="R77" s="703"/>
      <c r="S77" s="703"/>
      <c r="T77" s="703"/>
      <c r="U77" s="703"/>
      <c r="V77" s="703"/>
      <c r="W77" s="703"/>
      <c r="X77" s="703"/>
      <c r="Y77" s="703"/>
      <c r="Z77" s="703"/>
      <c r="AA77" s="703"/>
      <c r="AB77" s="703"/>
      <c r="AC77" s="703">
        <f t="shared" si="1"/>
        <v>0</v>
      </c>
      <c r="AD77" s="718"/>
      <c r="AE77" s="703"/>
      <c r="AF77" s="703"/>
      <c r="AG77" s="703"/>
      <c r="AH77" s="703"/>
      <c r="AI77" s="703"/>
      <c r="AJ77" s="703"/>
      <c r="AK77" s="703"/>
      <c r="AL77" s="703"/>
      <c r="AM77" s="703"/>
      <c r="AN77" s="703"/>
      <c r="AO77" s="703"/>
      <c r="AP77" s="703"/>
      <c r="AQ77" s="703">
        <f t="shared" si="2"/>
        <v>0</v>
      </c>
      <c r="AR77" s="718"/>
      <c r="AS77" s="703"/>
      <c r="AT77" s="703"/>
      <c r="AU77" s="703"/>
      <c r="AV77" s="703"/>
      <c r="AW77" s="703"/>
      <c r="AX77" s="703"/>
      <c r="AY77" s="703"/>
      <c r="AZ77" s="703"/>
      <c r="BA77" s="703"/>
      <c r="BB77" s="703"/>
      <c r="BC77" s="703"/>
      <c r="BD77" s="707"/>
    </row>
    <row r="78" spans="1:59" s="368" customFormat="1" ht="78" customHeight="1">
      <c r="B78" s="1164" t="s">
        <v>48</v>
      </c>
      <c r="C78" s="1447" t="s">
        <v>322</v>
      </c>
      <c r="D78" s="1166" t="s">
        <v>49</v>
      </c>
      <c r="E78" s="1449">
        <v>4502</v>
      </c>
      <c r="F78" s="1166" t="s">
        <v>709</v>
      </c>
      <c r="G78" s="1447" t="s">
        <v>710</v>
      </c>
      <c r="H78" s="1449" t="s">
        <v>711</v>
      </c>
      <c r="I78" s="1447" t="s">
        <v>715</v>
      </c>
      <c r="J78" s="1166" t="s">
        <v>716</v>
      </c>
      <c r="K78" s="1449" t="s">
        <v>717</v>
      </c>
      <c r="L78" s="711" t="s">
        <v>690</v>
      </c>
      <c r="M78" s="149" t="s">
        <v>228</v>
      </c>
      <c r="N78" s="1341">
        <v>0</v>
      </c>
      <c r="O78" s="703">
        <f t="shared" si="0"/>
        <v>251658582</v>
      </c>
      <c r="P78" s="717"/>
      <c r="Q78" s="703"/>
      <c r="R78" s="703"/>
      <c r="S78" s="703"/>
      <c r="T78" s="703"/>
      <c r="U78" s="703"/>
      <c r="V78" s="703"/>
      <c r="W78" s="703"/>
      <c r="X78" s="703"/>
      <c r="Y78" s="703"/>
      <c r="Z78" s="703">
        <v>251658582</v>
      </c>
      <c r="AA78" s="703"/>
      <c r="AB78" s="703"/>
      <c r="AC78" s="703">
        <f t="shared" si="1"/>
        <v>251658582</v>
      </c>
      <c r="AD78" s="718"/>
      <c r="AE78" s="703"/>
      <c r="AF78" s="703"/>
      <c r="AG78" s="703"/>
      <c r="AH78" s="703"/>
      <c r="AI78" s="703"/>
      <c r="AJ78" s="703"/>
      <c r="AK78" s="703"/>
      <c r="AL78" s="703"/>
      <c r="AM78" s="703"/>
      <c r="AN78" s="703">
        <v>251658582</v>
      </c>
      <c r="AO78" s="703"/>
      <c r="AP78" s="703"/>
      <c r="AQ78" s="708">
        <f t="shared" si="2"/>
        <v>111741273</v>
      </c>
      <c r="AR78" s="718"/>
      <c r="AS78" s="703"/>
      <c r="AT78" s="703"/>
      <c r="AU78" s="703"/>
      <c r="AV78" s="703"/>
      <c r="AW78" s="703"/>
      <c r="AX78" s="703"/>
      <c r="AY78" s="703"/>
      <c r="AZ78" s="703"/>
      <c r="BA78" s="703"/>
      <c r="BB78" s="703">
        <f>57156787+54584486</f>
        <v>111741273</v>
      </c>
      <c r="BC78" s="703"/>
      <c r="BD78" s="707"/>
      <c r="BF78" s="701">
        <f>SUM(AC78:AC82)</f>
        <v>661939721</v>
      </c>
      <c r="BG78" s="701">
        <f>SUM(AQ78:AQ82)</f>
        <v>505372412</v>
      </c>
    </row>
    <row r="79" spans="1:59" s="368" customFormat="1" ht="78" customHeight="1">
      <c r="B79" s="1164"/>
      <c r="C79" s="1447"/>
      <c r="D79" s="1166"/>
      <c r="E79" s="1449"/>
      <c r="F79" s="1166"/>
      <c r="G79" s="1447"/>
      <c r="H79" s="1449"/>
      <c r="I79" s="1447"/>
      <c r="J79" s="1166"/>
      <c r="K79" s="1449"/>
      <c r="L79" s="711" t="s">
        <v>690</v>
      </c>
      <c r="M79" s="149" t="s">
        <v>228</v>
      </c>
      <c r="N79" s="1341"/>
      <c r="O79" s="703">
        <f t="shared" si="0"/>
        <v>2236047188</v>
      </c>
      <c r="P79" s="717"/>
      <c r="Q79" s="703"/>
      <c r="R79" s="703"/>
      <c r="S79" s="703"/>
      <c r="T79" s="703"/>
      <c r="U79" s="703"/>
      <c r="V79" s="703"/>
      <c r="W79" s="703"/>
      <c r="X79" s="703"/>
      <c r="Y79" s="703"/>
      <c r="Z79" s="703">
        <v>2236047188</v>
      </c>
      <c r="AA79" s="703"/>
      <c r="AB79" s="703"/>
      <c r="AC79" s="703">
        <f t="shared" si="1"/>
        <v>0</v>
      </c>
      <c r="AD79" s="718"/>
      <c r="AE79" s="703">
        <v>0</v>
      </c>
      <c r="AF79" s="703"/>
      <c r="AG79" s="703"/>
      <c r="AH79" s="703"/>
      <c r="AI79" s="703"/>
      <c r="AJ79" s="703"/>
      <c r="AK79" s="703"/>
      <c r="AL79" s="703"/>
      <c r="AM79" s="703"/>
      <c r="AN79" s="703"/>
      <c r="AO79" s="703"/>
      <c r="AP79" s="703"/>
      <c r="AQ79" s="703">
        <f t="shared" si="2"/>
        <v>0</v>
      </c>
      <c r="AR79" s="718"/>
      <c r="AS79" s="703">
        <v>0</v>
      </c>
      <c r="AT79" s="703"/>
      <c r="AU79" s="703"/>
      <c r="AV79" s="703"/>
      <c r="AW79" s="703"/>
      <c r="AX79" s="703"/>
      <c r="AY79" s="703"/>
      <c r="AZ79" s="703"/>
      <c r="BA79" s="703"/>
      <c r="BB79" s="703"/>
      <c r="BC79" s="703"/>
      <c r="BD79" s="707"/>
    </row>
    <row r="80" spans="1:59" s="368" customFormat="1" ht="78" customHeight="1">
      <c r="B80" s="1164"/>
      <c r="C80" s="1447"/>
      <c r="D80" s="1166"/>
      <c r="E80" s="1449"/>
      <c r="F80" s="1166"/>
      <c r="G80" s="1447"/>
      <c r="H80" s="1449"/>
      <c r="I80" s="1447"/>
      <c r="J80" s="1166"/>
      <c r="K80" s="1449"/>
      <c r="L80" s="711" t="s">
        <v>613</v>
      </c>
      <c r="M80" s="149" t="s">
        <v>84</v>
      </c>
      <c r="N80" s="1341"/>
      <c r="O80" s="703">
        <f t="shared" si="0"/>
        <v>50000000</v>
      </c>
      <c r="P80" s="717"/>
      <c r="Q80" s="703">
        <v>50000000</v>
      </c>
      <c r="R80" s="703"/>
      <c r="S80" s="703"/>
      <c r="T80" s="703"/>
      <c r="U80" s="703"/>
      <c r="V80" s="703"/>
      <c r="W80" s="703"/>
      <c r="X80" s="703"/>
      <c r="Y80" s="703"/>
      <c r="Z80" s="703"/>
      <c r="AA80" s="703"/>
      <c r="AB80" s="703"/>
      <c r="AC80" s="703">
        <f t="shared" si="1"/>
        <v>9744473</v>
      </c>
      <c r="AD80" s="718"/>
      <c r="AE80" s="703">
        <v>9744473</v>
      </c>
      <c r="AF80" s="703"/>
      <c r="AG80" s="703"/>
      <c r="AH80" s="703"/>
      <c r="AI80" s="703"/>
      <c r="AJ80" s="703"/>
      <c r="AK80" s="703"/>
      <c r="AL80" s="703"/>
      <c r="AM80" s="703"/>
      <c r="AN80" s="703"/>
      <c r="AO80" s="703"/>
      <c r="AP80" s="703"/>
      <c r="AQ80" s="708">
        <f t="shared" si="2"/>
        <v>9744473</v>
      </c>
      <c r="AR80" s="718"/>
      <c r="AS80" s="703">
        <v>9744473</v>
      </c>
      <c r="AT80" s="703"/>
      <c r="AU80" s="703"/>
      <c r="AV80" s="703"/>
      <c r="AW80" s="703"/>
      <c r="AX80" s="703"/>
      <c r="AY80" s="703"/>
      <c r="AZ80" s="703"/>
      <c r="BA80" s="703"/>
      <c r="BB80" s="703"/>
      <c r="BC80" s="703"/>
      <c r="BD80" s="707"/>
    </row>
    <row r="81" spans="2:59" s="368" customFormat="1" ht="78" customHeight="1">
      <c r="B81" s="1164"/>
      <c r="C81" s="1447"/>
      <c r="D81" s="1166"/>
      <c r="E81" s="1449"/>
      <c r="F81" s="1166"/>
      <c r="G81" s="1447"/>
      <c r="H81" s="1449"/>
      <c r="I81" s="1447"/>
      <c r="J81" s="1166"/>
      <c r="K81" s="1449"/>
      <c r="L81" s="711" t="s">
        <v>620</v>
      </c>
      <c r="M81" s="149" t="s">
        <v>47</v>
      </c>
      <c r="N81" s="1341"/>
      <c r="O81" s="703">
        <f>+Q81+X81+Z81+AB81</f>
        <v>296600000</v>
      </c>
      <c r="P81" s="717"/>
      <c r="Q81" s="703">
        <v>296600000</v>
      </c>
      <c r="R81" s="703"/>
      <c r="S81" s="703"/>
      <c r="T81" s="703"/>
      <c r="U81" s="703"/>
      <c r="V81" s="703"/>
      <c r="W81" s="703"/>
      <c r="X81" s="703"/>
      <c r="Y81" s="703"/>
      <c r="Z81" s="703"/>
      <c r="AA81" s="703"/>
      <c r="AB81" s="703"/>
      <c r="AC81" s="703">
        <f>+AE81+AL81+AN81+AP81</f>
        <v>296600000</v>
      </c>
      <c r="AD81" s="718"/>
      <c r="AE81" s="703">
        <v>296600000</v>
      </c>
      <c r="AF81" s="703"/>
      <c r="AG81" s="703"/>
      <c r="AH81" s="703"/>
      <c r="AI81" s="703"/>
      <c r="AJ81" s="703"/>
      <c r="AK81" s="703"/>
      <c r="AL81" s="703"/>
      <c r="AM81" s="703"/>
      <c r="AN81" s="703"/>
      <c r="AO81" s="703"/>
      <c r="AP81" s="703"/>
      <c r="AQ81" s="708">
        <f>+AS81+AZ81+BB81+BD81</f>
        <v>293800000</v>
      </c>
      <c r="AR81" s="718"/>
      <c r="AS81" s="703">
        <v>293800000</v>
      </c>
      <c r="AT81" s="703"/>
      <c r="AU81" s="703"/>
      <c r="AV81" s="703"/>
      <c r="AW81" s="703"/>
      <c r="AX81" s="703"/>
      <c r="AY81" s="703"/>
      <c r="AZ81" s="703"/>
      <c r="BA81" s="703"/>
      <c r="BB81" s="703"/>
      <c r="BC81" s="703"/>
      <c r="BD81" s="707"/>
    </row>
    <row r="82" spans="2:59" s="368" customFormat="1" ht="78" customHeight="1" thickBot="1">
      <c r="B82" s="1180"/>
      <c r="C82" s="1455"/>
      <c r="D82" s="1178"/>
      <c r="E82" s="1454"/>
      <c r="F82" s="1178"/>
      <c r="G82" s="1455"/>
      <c r="H82" s="1454"/>
      <c r="I82" s="1455"/>
      <c r="J82" s="1178"/>
      <c r="K82" s="1454"/>
      <c r="L82" s="712" t="s">
        <v>620</v>
      </c>
      <c r="M82" s="241" t="s">
        <v>47</v>
      </c>
      <c r="N82" s="1456"/>
      <c r="O82" s="704">
        <f>+Q82+X82+Z82+AB82</f>
        <v>118444999</v>
      </c>
      <c r="P82" s="719"/>
      <c r="Q82" s="704">
        <v>118444999</v>
      </c>
      <c r="R82" s="704"/>
      <c r="S82" s="704"/>
      <c r="T82" s="704"/>
      <c r="U82" s="704"/>
      <c r="V82" s="704"/>
      <c r="W82" s="704"/>
      <c r="X82" s="704"/>
      <c r="Y82" s="704"/>
      <c r="Z82" s="704"/>
      <c r="AA82" s="704"/>
      <c r="AB82" s="704"/>
      <c r="AC82" s="704">
        <f>+AE82+AL82+AN82+AP82</f>
        <v>103936666</v>
      </c>
      <c r="AD82" s="720"/>
      <c r="AE82" s="704">
        <v>103936666</v>
      </c>
      <c r="AF82" s="704"/>
      <c r="AG82" s="704"/>
      <c r="AH82" s="704"/>
      <c r="AI82" s="704"/>
      <c r="AJ82" s="704"/>
      <c r="AK82" s="704"/>
      <c r="AL82" s="704"/>
      <c r="AM82" s="704"/>
      <c r="AN82" s="704"/>
      <c r="AO82" s="704"/>
      <c r="AP82" s="704"/>
      <c r="AQ82" s="722">
        <f>+AS82+AZ82+BB82+BD82</f>
        <v>90086666</v>
      </c>
      <c r="AR82" s="720"/>
      <c r="AS82" s="704">
        <v>90086666</v>
      </c>
      <c r="AT82" s="704"/>
      <c r="AU82" s="704"/>
      <c r="AV82" s="704"/>
      <c r="AW82" s="704"/>
      <c r="AX82" s="704"/>
      <c r="AY82" s="704"/>
      <c r="AZ82" s="704"/>
      <c r="BA82" s="704"/>
      <c r="BB82" s="704"/>
      <c r="BC82" s="704"/>
      <c r="BD82" s="705"/>
    </row>
    <row r="83" spans="2:59" s="368" customFormat="1" ht="15.75" thickBot="1">
      <c r="B83" s="1457" t="s">
        <v>60</v>
      </c>
      <c r="C83" s="1458"/>
      <c r="D83" s="1458"/>
      <c r="E83" s="1458"/>
      <c r="F83" s="1458"/>
      <c r="G83" s="1458"/>
      <c r="H83" s="1458"/>
      <c r="I83" s="1458"/>
      <c r="J83" s="1458"/>
      <c r="K83" s="1458"/>
      <c r="L83" s="1458"/>
      <c r="M83" s="1458"/>
      <c r="N83" s="1458"/>
      <c r="O83" s="713">
        <f>SUM(O13:O82)</f>
        <v>67795911627</v>
      </c>
      <c r="P83" s="713">
        <v>0</v>
      </c>
      <c r="Q83" s="713">
        <f t="shared" ref="Q83:BD83" si="4">SUM(Q13:Q82)</f>
        <v>26172813263</v>
      </c>
      <c r="R83" s="713">
        <f t="shared" si="4"/>
        <v>0</v>
      </c>
      <c r="S83" s="713">
        <f t="shared" si="4"/>
        <v>0</v>
      </c>
      <c r="T83" s="713">
        <f t="shared" si="4"/>
        <v>0</v>
      </c>
      <c r="U83" s="713">
        <f t="shared" si="4"/>
        <v>0</v>
      </c>
      <c r="V83" s="713">
        <f t="shared" si="4"/>
        <v>0</v>
      </c>
      <c r="W83" s="713">
        <f t="shared" si="4"/>
        <v>0</v>
      </c>
      <c r="X83" s="713">
        <f t="shared" si="4"/>
        <v>12419911292</v>
      </c>
      <c r="Y83" s="713">
        <f t="shared" si="4"/>
        <v>0</v>
      </c>
      <c r="Z83" s="713">
        <f t="shared" si="4"/>
        <v>27982982249</v>
      </c>
      <c r="AA83" s="713">
        <f t="shared" si="4"/>
        <v>0</v>
      </c>
      <c r="AB83" s="713">
        <f t="shared" si="4"/>
        <v>1220204823</v>
      </c>
      <c r="AC83" s="713">
        <f t="shared" si="4"/>
        <v>54740678899</v>
      </c>
      <c r="AD83" s="713">
        <f t="shared" si="4"/>
        <v>0</v>
      </c>
      <c r="AE83" s="713">
        <f t="shared" si="4"/>
        <v>24217262243</v>
      </c>
      <c r="AF83" s="713">
        <f t="shared" si="4"/>
        <v>0</v>
      </c>
      <c r="AG83" s="713">
        <f t="shared" si="4"/>
        <v>0</v>
      </c>
      <c r="AH83" s="713">
        <f t="shared" si="4"/>
        <v>0</v>
      </c>
      <c r="AI83" s="713">
        <f t="shared" si="4"/>
        <v>0</v>
      </c>
      <c r="AJ83" s="713">
        <f t="shared" si="4"/>
        <v>0</v>
      </c>
      <c r="AK83" s="713">
        <f t="shared" si="4"/>
        <v>0</v>
      </c>
      <c r="AL83" s="713">
        <f t="shared" si="4"/>
        <v>12094188852</v>
      </c>
      <c r="AM83" s="713">
        <f t="shared" si="4"/>
        <v>0</v>
      </c>
      <c r="AN83" s="713">
        <f t="shared" si="4"/>
        <v>17209022981</v>
      </c>
      <c r="AO83" s="713">
        <f t="shared" si="4"/>
        <v>0</v>
      </c>
      <c r="AP83" s="713">
        <f t="shared" si="4"/>
        <v>1220204823</v>
      </c>
      <c r="AQ83" s="713">
        <f t="shared" si="4"/>
        <v>45093072131</v>
      </c>
      <c r="AR83" s="713">
        <f t="shared" si="4"/>
        <v>0</v>
      </c>
      <c r="AS83" s="713">
        <f t="shared" si="4"/>
        <v>20565777857</v>
      </c>
      <c r="AT83" s="713">
        <f t="shared" si="4"/>
        <v>0</v>
      </c>
      <c r="AU83" s="713">
        <f t="shared" si="4"/>
        <v>0</v>
      </c>
      <c r="AV83" s="713">
        <f t="shared" si="4"/>
        <v>0</v>
      </c>
      <c r="AW83" s="713">
        <f t="shared" si="4"/>
        <v>0</v>
      </c>
      <c r="AX83" s="713">
        <f t="shared" si="4"/>
        <v>0</v>
      </c>
      <c r="AY83" s="713">
        <f t="shared" si="4"/>
        <v>0</v>
      </c>
      <c r="AZ83" s="713">
        <f t="shared" si="4"/>
        <v>9625197498</v>
      </c>
      <c r="BA83" s="713">
        <f t="shared" si="4"/>
        <v>0</v>
      </c>
      <c r="BB83" s="713">
        <f t="shared" si="4"/>
        <v>13961658468</v>
      </c>
      <c r="BC83" s="713">
        <f t="shared" si="4"/>
        <v>0</v>
      </c>
      <c r="BD83" s="713">
        <f t="shared" si="4"/>
        <v>940438308</v>
      </c>
      <c r="BF83" s="701">
        <f>SUM(BF13:BF82)</f>
        <v>54740678899</v>
      </c>
      <c r="BG83" s="701">
        <f>SUM(BG13:BG82)</f>
        <v>45093072131</v>
      </c>
    </row>
    <row r="84" spans="2:59" s="116" customFormat="1" ht="15.6" hidden="1" customHeight="1">
      <c r="B84" s="1452" t="s">
        <v>718</v>
      </c>
      <c r="C84" s="1452"/>
      <c r="D84" s="1452"/>
      <c r="E84" s="1452"/>
      <c r="F84" s="1452"/>
      <c r="G84" s="1452"/>
      <c r="H84" s="1452"/>
      <c r="I84" s="1452"/>
      <c r="J84" s="1452"/>
      <c r="K84" s="1452"/>
      <c r="L84" s="1452"/>
      <c r="M84" s="1452"/>
      <c r="N84" s="1452"/>
      <c r="O84" s="1452"/>
      <c r="P84" s="1452"/>
      <c r="Q84" s="1452"/>
      <c r="R84" s="1452"/>
      <c r="S84" s="1452"/>
      <c r="T84" s="1452"/>
      <c r="U84" s="1452"/>
      <c r="V84" s="1452"/>
      <c r="W84" s="1452"/>
      <c r="X84" s="1452"/>
      <c r="Y84" s="1452"/>
      <c r="Z84" s="1452"/>
      <c r="AA84" s="1452"/>
      <c r="AB84" s="1452"/>
      <c r="AC84" s="1452"/>
      <c r="AD84" s="1452"/>
      <c r="AE84" s="1452"/>
      <c r="AF84" s="1452"/>
      <c r="AG84" s="1452"/>
      <c r="AH84" s="1452"/>
      <c r="AI84" s="1452"/>
      <c r="AJ84" s="1452"/>
      <c r="AK84" s="1452"/>
      <c r="AL84" s="1452"/>
      <c r="AM84" s="1452"/>
      <c r="AN84" s="1452"/>
      <c r="AO84" s="1452"/>
      <c r="AP84" s="1452"/>
      <c r="AQ84" s="1452"/>
      <c r="AR84" s="1452"/>
      <c r="AS84" s="1452"/>
      <c r="AT84" s="1452"/>
      <c r="AU84" s="1452"/>
      <c r="AV84" s="1452"/>
      <c r="AW84" s="1452"/>
      <c r="AX84" s="1452"/>
      <c r="AY84" s="1452"/>
      <c r="AZ84" s="1452"/>
      <c r="BA84" s="1452"/>
      <c r="BB84" s="1452"/>
      <c r="BC84" s="1452"/>
      <c r="BD84" s="1452"/>
      <c r="BF84" s="521">
        <f>+AC83-BF83</f>
        <v>0</v>
      </c>
      <c r="BG84" s="521">
        <f>+AQ83-BG83</f>
        <v>0</v>
      </c>
    </row>
    <row r="85" spans="2:59" s="116" customFormat="1" hidden="1">
      <c r="B85" s="1453"/>
      <c r="C85" s="1453"/>
      <c r="D85" s="1453"/>
      <c r="E85" s="1453"/>
      <c r="F85" s="1453"/>
      <c r="G85" s="1453"/>
      <c r="H85" s="1453"/>
      <c r="I85" s="1453"/>
      <c r="J85" s="1453"/>
      <c r="K85" s="1453"/>
      <c r="L85" s="1453"/>
      <c r="M85" s="1453"/>
      <c r="N85" s="1453"/>
      <c r="O85" s="1453"/>
      <c r="P85" s="1453"/>
      <c r="Q85" s="1453"/>
      <c r="R85" s="1453"/>
      <c r="S85" s="1453"/>
      <c r="T85" s="1453"/>
      <c r="U85" s="1453"/>
      <c r="V85" s="1453"/>
      <c r="W85" s="1453"/>
      <c r="X85" s="1453"/>
      <c r="Y85" s="1453"/>
      <c r="Z85" s="1453"/>
      <c r="AA85" s="1453"/>
      <c r="AB85" s="1453"/>
      <c r="AC85" s="1453"/>
      <c r="AD85" s="1453"/>
      <c r="AE85" s="1453"/>
      <c r="AF85" s="1453"/>
      <c r="AG85" s="1453"/>
      <c r="AH85" s="1453"/>
      <c r="AI85" s="1453"/>
      <c r="AJ85" s="1453"/>
      <c r="AK85" s="1453"/>
      <c r="AL85" s="1453"/>
      <c r="AM85" s="1453"/>
      <c r="AN85" s="1453"/>
      <c r="AO85" s="1453"/>
      <c r="AP85" s="1453"/>
      <c r="AQ85" s="1453"/>
      <c r="AR85" s="1453"/>
      <c r="AS85" s="1453"/>
      <c r="AT85" s="1453"/>
      <c r="AU85" s="1453"/>
      <c r="AV85" s="1453"/>
      <c r="AW85" s="1453"/>
      <c r="AX85" s="1453"/>
      <c r="AY85" s="1453"/>
      <c r="AZ85" s="1453"/>
      <c r="BA85" s="1453"/>
      <c r="BB85" s="1453"/>
      <c r="BC85" s="1453"/>
      <c r="BD85" s="1453"/>
    </row>
    <row r="86" spans="2:59" hidden="1"/>
    <row r="87" spans="2:59" s="116" customFormat="1" ht="15" hidden="1">
      <c r="B87" s="253"/>
      <c r="C87" s="114"/>
      <c r="D87" s="114"/>
      <c r="E87" s="114"/>
      <c r="F87" s="114"/>
      <c r="G87" s="114"/>
      <c r="H87" s="114"/>
      <c r="I87" s="114"/>
      <c r="J87" s="114"/>
      <c r="K87" s="114"/>
      <c r="L87" s="114"/>
      <c r="M87" s="114"/>
      <c r="N87" s="114"/>
      <c r="O87" s="708">
        <f>+'[1]Ejecucion Presupuestal - PYTO'!$R$117</f>
        <v>67795911627</v>
      </c>
      <c r="P87" s="368"/>
      <c r="Q87" s="714">
        <f>+'[1]Ejecucion Presupuestal - PYTO'!$R$112+'[1]Ejecucion Presupuestal - PYTO'!$R$113</f>
        <v>26172813263</v>
      </c>
      <c r="R87" s="703"/>
      <c r="S87" s="703"/>
      <c r="T87" s="703"/>
      <c r="U87" s="703"/>
      <c r="V87" s="703"/>
      <c r="W87" s="703"/>
      <c r="X87" s="714">
        <f>+'[1]Ejecucion Presupuestal - PYTO'!$R$115</f>
        <v>12419911292</v>
      </c>
      <c r="Y87" s="703"/>
      <c r="Z87" s="714">
        <f>+'[1]Ejecucion Presupuestal - PYTO'!$R$114</f>
        <v>27982982249</v>
      </c>
      <c r="AA87" s="368"/>
      <c r="AB87" s="714">
        <f>+'[1]Ejecucion Presupuestal - PYTO'!$R$116</f>
        <v>1220204823</v>
      </c>
      <c r="AC87" s="708">
        <f>+'[1]Ejecucion Presupuestal - PYTO'!$Z$117</f>
        <v>54740678899</v>
      </c>
      <c r="AD87" s="368"/>
      <c r="AE87" s="714">
        <f>+'[1]Ejecucion Presupuestal - PYTO'!$Z$112+'[1]Ejecucion Presupuestal - PYTO'!$Z$113</f>
        <v>24217262243</v>
      </c>
      <c r="AF87" s="368"/>
      <c r="AG87" s="368"/>
      <c r="AH87" s="368"/>
      <c r="AI87" s="368"/>
      <c r="AJ87" s="368"/>
      <c r="AK87" s="368"/>
      <c r="AL87" s="714">
        <f>+'[1]Ejecucion Presupuestal - PYTO'!$Z$115</f>
        <v>12094188852</v>
      </c>
      <c r="AM87" s="714"/>
      <c r="AN87" s="714">
        <f>+'[1]Ejecucion Presupuestal - PYTO'!$Z$114</f>
        <v>17209022981</v>
      </c>
      <c r="AO87" s="714"/>
      <c r="AP87" s="714">
        <f>+'[1]Ejecucion Presupuestal - PYTO'!$Z$116</f>
        <v>1220204823</v>
      </c>
      <c r="AQ87" s="708">
        <f>+'[1]Ejecucion Presupuestal - PYTO'!$AF$117</f>
        <v>45093072130</v>
      </c>
      <c r="AR87" s="368"/>
      <c r="AS87" s="714">
        <f>+'[1]Ejecucion Presupuestal - PYTO'!$AF$112+'[1]Ejecucion Presupuestal - PYTO'!$AF$113</f>
        <v>20565777856</v>
      </c>
      <c r="AT87" s="368"/>
      <c r="AU87" s="368"/>
      <c r="AV87" s="368"/>
      <c r="AW87" s="368"/>
      <c r="AX87" s="368"/>
      <c r="AY87" s="368"/>
      <c r="AZ87" s="714">
        <f>+'[1]Ejecucion Presupuestal - PYTO'!$AF$115</f>
        <v>9625197498</v>
      </c>
      <c r="BA87" s="368"/>
      <c r="BB87" s="714">
        <f>+'[1]Ejecucion Presupuestal - PYTO'!$AF$114</f>
        <v>13961658468</v>
      </c>
      <c r="BC87" s="368"/>
      <c r="BD87" s="714">
        <f>+'[1]Ejecucion Presupuestal - PYTO'!$AF$116</f>
        <v>940438308</v>
      </c>
    </row>
    <row r="88" spans="2:59" s="116" customFormat="1" hidden="1">
      <c r="B88" s="253"/>
      <c r="C88" s="114"/>
      <c r="D88" s="114"/>
      <c r="E88" s="114"/>
      <c r="F88" s="114"/>
      <c r="G88" s="114"/>
      <c r="H88" s="114"/>
      <c r="I88" s="114"/>
      <c r="J88" s="114"/>
      <c r="K88" s="114"/>
      <c r="L88" s="114"/>
      <c r="M88" s="114"/>
      <c r="N88" s="114"/>
      <c r="O88" s="715">
        <f>+O87-O83</f>
        <v>0</v>
      </c>
      <c r="P88" s="368"/>
      <c r="Q88" s="715">
        <f t="shared" ref="Q88:BD88" si="5">+Q87-Q83</f>
        <v>0</v>
      </c>
      <c r="R88" s="715">
        <f t="shared" si="5"/>
        <v>0</v>
      </c>
      <c r="S88" s="715">
        <f t="shared" si="5"/>
        <v>0</v>
      </c>
      <c r="T88" s="715">
        <f t="shared" si="5"/>
        <v>0</v>
      </c>
      <c r="U88" s="715">
        <f t="shared" si="5"/>
        <v>0</v>
      </c>
      <c r="V88" s="715">
        <f t="shared" si="5"/>
        <v>0</v>
      </c>
      <c r="W88" s="715">
        <f t="shared" si="5"/>
        <v>0</v>
      </c>
      <c r="X88" s="715">
        <f t="shared" si="5"/>
        <v>0</v>
      </c>
      <c r="Y88" s="715">
        <f t="shared" si="5"/>
        <v>0</v>
      </c>
      <c r="Z88" s="715">
        <f t="shared" si="5"/>
        <v>0</v>
      </c>
      <c r="AA88" s="715">
        <f t="shared" si="5"/>
        <v>0</v>
      </c>
      <c r="AB88" s="715">
        <f t="shared" si="5"/>
        <v>0</v>
      </c>
      <c r="AC88" s="715">
        <f t="shared" si="5"/>
        <v>0</v>
      </c>
      <c r="AD88" s="715">
        <f t="shared" si="5"/>
        <v>0</v>
      </c>
      <c r="AE88" s="715">
        <f t="shared" si="5"/>
        <v>0</v>
      </c>
      <c r="AF88" s="715">
        <f t="shared" si="5"/>
        <v>0</v>
      </c>
      <c r="AG88" s="715">
        <f t="shared" si="5"/>
        <v>0</v>
      </c>
      <c r="AH88" s="715">
        <f t="shared" si="5"/>
        <v>0</v>
      </c>
      <c r="AI88" s="715">
        <f t="shared" si="5"/>
        <v>0</v>
      </c>
      <c r="AJ88" s="715">
        <f t="shared" si="5"/>
        <v>0</v>
      </c>
      <c r="AK88" s="715">
        <f t="shared" si="5"/>
        <v>0</v>
      </c>
      <c r="AL88" s="715">
        <f t="shared" si="5"/>
        <v>0</v>
      </c>
      <c r="AM88" s="715">
        <f t="shared" si="5"/>
        <v>0</v>
      </c>
      <c r="AN88" s="715">
        <f t="shared" si="5"/>
        <v>0</v>
      </c>
      <c r="AO88" s="715">
        <f t="shared" si="5"/>
        <v>0</v>
      </c>
      <c r="AP88" s="715">
        <f t="shared" si="5"/>
        <v>0</v>
      </c>
      <c r="AQ88" s="715">
        <f t="shared" si="5"/>
        <v>-1</v>
      </c>
      <c r="AR88" s="715">
        <f t="shared" si="5"/>
        <v>0</v>
      </c>
      <c r="AS88" s="715">
        <f t="shared" si="5"/>
        <v>-1</v>
      </c>
      <c r="AT88" s="715">
        <f t="shared" si="5"/>
        <v>0</v>
      </c>
      <c r="AU88" s="715">
        <f t="shared" si="5"/>
        <v>0</v>
      </c>
      <c r="AV88" s="715">
        <f t="shared" si="5"/>
        <v>0</v>
      </c>
      <c r="AW88" s="715">
        <f t="shared" si="5"/>
        <v>0</v>
      </c>
      <c r="AX88" s="715">
        <f t="shared" si="5"/>
        <v>0</v>
      </c>
      <c r="AY88" s="715">
        <f t="shared" si="5"/>
        <v>0</v>
      </c>
      <c r="AZ88" s="715">
        <f t="shared" si="5"/>
        <v>0</v>
      </c>
      <c r="BA88" s="715">
        <f t="shared" si="5"/>
        <v>0</v>
      </c>
      <c r="BB88" s="715">
        <f t="shared" si="5"/>
        <v>0</v>
      </c>
      <c r="BC88" s="715">
        <f t="shared" si="5"/>
        <v>0</v>
      </c>
      <c r="BD88" s="715">
        <f t="shared" si="5"/>
        <v>0</v>
      </c>
    </row>
    <row r="89" spans="2:59" hidden="1"/>
    <row r="90" spans="2:59" s="116" customFormat="1" hidden="1">
      <c r="B90" s="253"/>
      <c r="C90" s="114"/>
      <c r="D90" s="114"/>
      <c r="E90" s="114"/>
      <c r="F90" s="114"/>
      <c r="G90" s="114"/>
      <c r="H90" s="114"/>
      <c r="I90" s="114"/>
      <c r="J90" s="699"/>
      <c r="K90" s="114"/>
      <c r="L90" s="114"/>
      <c r="M90" s="715"/>
      <c r="N90" s="114"/>
      <c r="O90" s="699"/>
      <c r="P90" s="114"/>
      <c r="Q90" s="715"/>
      <c r="R90" s="114"/>
      <c r="S90" s="114"/>
      <c r="T90" s="114"/>
      <c r="U90" s="114"/>
      <c r="V90" s="114"/>
      <c r="W90" s="114"/>
      <c r="X90" s="114"/>
      <c r="Y90" s="114"/>
      <c r="Z90" s="114"/>
      <c r="AA90" s="114"/>
      <c r="AB90" s="114"/>
    </row>
    <row r="91" spans="2:59" hidden="1"/>
  </sheetData>
  <mergeCells count="203">
    <mergeCell ref="B84:BD85"/>
    <mergeCell ref="H78:H82"/>
    <mergeCell ref="I78:I82"/>
    <mergeCell ref="J78:J82"/>
    <mergeCell ref="K78:K82"/>
    <mergeCell ref="N78:N82"/>
    <mergeCell ref="B83:N83"/>
    <mergeCell ref="B78:B82"/>
    <mergeCell ref="C78:C82"/>
    <mergeCell ref="D78:D82"/>
    <mergeCell ref="E78:E82"/>
    <mergeCell ref="F78:F82"/>
    <mergeCell ref="G78:G82"/>
    <mergeCell ref="K71:K74"/>
    <mergeCell ref="M71:M74"/>
    <mergeCell ref="N71:N74"/>
    <mergeCell ref="B71:B74"/>
    <mergeCell ref="C71:C74"/>
    <mergeCell ref="D71:D74"/>
    <mergeCell ref="E71:E74"/>
    <mergeCell ref="F71:F74"/>
    <mergeCell ref="G71:G74"/>
    <mergeCell ref="B63:B70"/>
    <mergeCell ref="C63:C70"/>
    <mergeCell ref="D63:D70"/>
    <mergeCell ref="E63:E70"/>
    <mergeCell ref="F63:F70"/>
    <mergeCell ref="G63:G70"/>
    <mergeCell ref="H71:H74"/>
    <mergeCell ref="I71:I74"/>
    <mergeCell ref="J71:J74"/>
    <mergeCell ref="J54:J57"/>
    <mergeCell ref="K54:K57"/>
    <mergeCell ref="M54:M57"/>
    <mergeCell ref="N54:N57"/>
    <mergeCell ref="H63:H70"/>
    <mergeCell ref="I63:I70"/>
    <mergeCell ref="J63:J70"/>
    <mergeCell ref="K63:K70"/>
    <mergeCell ref="M63:M68"/>
    <mergeCell ref="N63:N70"/>
    <mergeCell ref="M69:M70"/>
    <mergeCell ref="B58:B62"/>
    <mergeCell ref="C58:C62"/>
    <mergeCell ref="D58:D62"/>
    <mergeCell ref="E58:E62"/>
    <mergeCell ref="F58:F62"/>
    <mergeCell ref="J48:J50"/>
    <mergeCell ref="K48:K50"/>
    <mergeCell ref="N48:N50"/>
    <mergeCell ref="B54:B57"/>
    <mergeCell ref="C54:C57"/>
    <mergeCell ref="D54:D57"/>
    <mergeCell ref="E54:E57"/>
    <mergeCell ref="F54:F57"/>
    <mergeCell ref="G54:G57"/>
    <mergeCell ref="H54:H57"/>
    <mergeCell ref="G58:G59"/>
    <mergeCell ref="J58:J62"/>
    <mergeCell ref="K58:K62"/>
    <mergeCell ref="M58:M62"/>
    <mergeCell ref="N58:N62"/>
    <mergeCell ref="G60:G62"/>
    <mergeCell ref="H60:H62"/>
    <mergeCell ref="I60:I62"/>
    <mergeCell ref="I54:I57"/>
    <mergeCell ref="B48:B50"/>
    <mergeCell ref="C48:C50"/>
    <mergeCell ref="D48:D50"/>
    <mergeCell ref="E48:E50"/>
    <mergeCell ref="F48:F50"/>
    <mergeCell ref="G48:G50"/>
    <mergeCell ref="H48:H50"/>
    <mergeCell ref="I48:I50"/>
    <mergeCell ref="G43:G47"/>
    <mergeCell ref="H43:H47"/>
    <mergeCell ref="I43:I47"/>
    <mergeCell ref="K41:K42"/>
    <mergeCell ref="N41:N42"/>
    <mergeCell ref="B43:B47"/>
    <mergeCell ref="C43:C47"/>
    <mergeCell ref="D43:D47"/>
    <mergeCell ref="E43:E47"/>
    <mergeCell ref="F43:F47"/>
    <mergeCell ref="N43:N47"/>
    <mergeCell ref="M46:M47"/>
    <mergeCell ref="J43:J47"/>
    <mergeCell ref="K43:K47"/>
    <mergeCell ref="M43:M44"/>
    <mergeCell ref="B41:B42"/>
    <mergeCell ref="C41:C42"/>
    <mergeCell ref="D41:D42"/>
    <mergeCell ref="E41:E42"/>
    <mergeCell ref="F41:F42"/>
    <mergeCell ref="G41:G42"/>
    <mergeCell ref="H41:H42"/>
    <mergeCell ref="I41:I42"/>
    <mergeCell ref="J41:J42"/>
    <mergeCell ref="B20:B32"/>
    <mergeCell ref="C20:C32"/>
    <mergeCell ref="D20:D32"/>
    <mergeCell ref="E20:E32"/>
    <mergeCell ref="F20:F32"/>
    <mergeCell ref="B39:B40"/>
    <mergeCell ref="G39:G40"/>
    <mergeCell ref="H39:H40"/>
    <mergeCell ref="J39:J40"/>
    <mergeCell ref="H33:H36"/>
    <mergeCell ref="B37:B38"/>
    <mergeCell ref="C37:C38"/>
    <mergeCell ref="D37:D38"/>
    <mergeCell ref="E37:E38"/>
    <mergeCell ref="F37:F38"/>
    <mergeCell ref="G37:G38"/>
    <mergeCell ref="H37:H38"/>
    <mergeCell ref="B33:B36"/>
    <mergeCell ref="C33:C36"/>
    <mergeCell ref="D33:D36"/>
    <mergeCell ref="E33:E36"/>
    <mergeCell ref="F33:F36"/>
    <mergeCell ref="G33:G36"/>
    <mergeCell ref="G20:G32"/>
    <mergeCell ref="H20:H32"/>
    <mergeCell ref="I20:I32"/>
    <mergeCell ref="J20:J32"/>
    <mergeCell ref="K13:K15"/>
    <mergeCell ref="M13:M15"/>
    <mergeCell ref="N13:N15"/>
    <mergeCell ref="B16:B19"/>
    <mergeCell ref="C16:C19"/>
    <mergeCell ref="D16:D19"/>
    <mergeCell ref="E16:E19"/>
    <mergeCell ref="F16:F19"/>
    <mergeCell ref="G16:G19"/>
    <mergeCell ref="H16:H19"/>
    <mergeCell ref="I16:I19"/>
    <mergeCell ref="J16:J19"/>
    <mergeCell ref="K16:K19"/>
    <mergeCell ref="M16:M18"/>
    <mergeCell ref="N16:N19"/>
    <mergeCell ref="K20:K32"/>
    <mergeCell ref="N20:N32"/>
    <mergeCell ref="M22:M26"/>
    <mergeCell ref="M27:M28"/>
    <mergeCell ref="M31:M32"/>
    <mergeCell ref="BD11:BD12"/>
    <mergeCell ref="B13:B15"/>
    <mergeCell ref="C13:C15"/>
    <mergeCell ref="D13:D15"/>
    <mergeCell ref="E13:E15"/>
    <mergeCell ref="F13:F15"/>
    <mergeCell ref="G13:G15"/>
    <mergeCell ref="H13:H15"/>
    <mergeCell ref="I13:I15"/>
    <mergeCell ref="J13:J15"/>
    <mergeCell ref="AP11:AP12"/>
    <mergeCell ref="AR11:AS11"/>
    <mergeCell ref="AT11:AZ11"/>
    <mergeCell ref="BA11:BA12"/>
    <mergeCell ref="BB11:BB12"/>
    <mergeCell ref="BC11:BC12"/>
    <mergeCell ref="AB11:AB12"/>
    <mergeCell ref="AD11:AE11"/>
    <mergeCell ref="AF11:AL11"/>
    <mergeCell ref="AM11:AM12"/>
    <mergeCell ref="AN11:AN12"/>
    <mergeCell ref="AO11:AO12"/>
    <mergeCell ref="N11:N12"/>
    <mergeCell ref="P11:Q11"/>
    <mergeCell ref="R11:X11"/>
    <mergeCell ref="Y11:Y12"/>
    <mergeCell ref="Z11:Z12"/>
    <mergeCell ref="AA11:AA12"/>
    <mergeCell ref="H11:H12"/>
    <mergeCell ref="I11:I12"/>
    <mergeCell ref="J11:J12"/>
    <mergeCell ref="K11:K12"/>
    <mergeCell ref="L11:L12"/>
    <mergeCell ref="M11:M12"/>
    <mergeCell ref="B2:B5"/>
    <mergeCell ref="C2:AX3"/>
    <mergeCell ref="AY2:BB2"/>
    <mergeCell ref="BC2:BD5"/>
    <mergeCell ref="AY3:BB3"/>
    <mergeCell ref="C4:AX5"/>
    <mergeCell ref="AY4:BB4"/>
    <mergeCell ref="AY5:BB5"/>
    <mergeCell ref="B11:B12"/>
    <mergeCell ref="C11:C12"/>
    <mergeCell ref="D11:D12"/>
    <mergeCell ref="E11:E12"/>
    <mergeCell ref="F11:F12"/>
    <mergeCell ref="G11:G12"/>
    <mergeCell ref="B6:BD6"/>
    <mergeCell ref="B7:BD7"/>
    <mergeCell ref="B8:BD8"/>
    <mergeCell ref="B10:N10"/>
    <mergeCell ref="O10:O12"/>
    <mergeCell ref="P10:AB10"/>
    <mergeCell ref="AC10:AC12"/>
    <mergeCell ref="AD10:AP10"/>
    <mergeCell ref="AQ10:AQ12"/>
    <mergeCell ref="AR10:BD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I109"/>
  <sheetViews>
    <sheetView zoomScale="80" zoomScaleNormal="80" workbookViewId="0">
      <selection activeCell="L14" sqref="L14"/>
    </sheetView>
  </sheetViews>
  <sheetFormatPr baseColWidth="10" defaultRowHeight="14.25"/>
  <cols>
    <col min="1" max="1" width="5.85546875" style="116" customWidth="1"/>
    <col min="2" max="2" width="20.7109375" style="253" customWidth="1"/>
    <col min="3" max="3" width="10.5703125" style="114" customWidth="1"/>
    <col min="4" max="4" width="16.28515625" style="123" customWidth="1"/>
    <col min="5" max="5" width="21.7109375" style="114" customWidth="1"/>
    <col min="6" max="6" width="16.28515625" style="114" customWidth="1"/>
    <col min="7" max="7" width="20.7109375" style="114" customWidth="1"/>
    <col min="8" max="8" width="20.85546875" style="114" customWidth="1"/>
    <col min="9" max="11" width="16.5703125" style="114" customWidth="1"/>
    <col min="12" max="13" width="16.7109375" style="114" customWidth="1"/>
    <col min="14" max="14" width="14.28515625" style="125" customWidth="1"/>
    <col min="15" max="15" width="26.7109375" style="114" customWidth="1"/>
    <col min="16" max="16" width="18.85546875" style="254" customWidth="1"/>
    <col min="17" max="29" width="18.85546875" style="114" customWidth="1"/>
    <col min="30" max="30" width="18.85546875" style="255" customWidth="1"/>
    <col min="31" max="35" width="18.85546875" style="116" customWidth="1"/>
    <col min="36" max="38" width="15.28515625" style="116" bestFit="1" customWidth="1"/>
    <col min="39" max="39" width="24.28515625" style="116" customWidth="1"/>
    <col min="40" max="40" width="21.140625" style="116" bestFit="1" customWidth="1"/>
    <col min="41" max="41" width="15.7109375" style="116" customWidth="1"/>
    <col min="42" max="42" width="16.28515625" style="116" customWidth="1"/>
    <col min="43" max="43" width="22.7109375" style="116" customWidth="1"/>
    <col min="44" max="44" width="22.5703125" style="255" customWidth="1"/>
    <col min="45" max="45" width="19.28515625" style="116" customWidth="1"/>
    <col min="46" max="46" width="26.5703125" style="116" customWidth="1"/>
    <col min="47" max="47" width="18.85546875" style="116" bestFit="1" customWidth="1"/>
    <col min="48" max="48" width="17" style="116" bestFit="1" customWidth="1"/>
    <col min="49" max="49" width="22.28515625" style="116" bestFit="1" customWidth="1"/>
    <col min="50" max="50" width="23" style="116" customWidth="1"/>
    <col min="51" max="52" width="11.5703125" style="116" bestFit="1" customWidth="1"/>
    <col min="53" max="53" width="17" style="116" customWidth="1"/>
    <col min="54" max="54" width="11.5703125" style="116" bestFit="1" customWidth="1"/>
    <col min="55" max="55" width="17.42578125" style="116" bestFit="1" customWidth="1"/>
    <col min="56" max="56" width="11.5703125" style="116" bestFit="1" customWidth="1"/>
    <col min="57" max="57" width="18.28515625" style="256" bestFit="1" customWidth="1"/>
    <col min="58" max="58" width="16.140625" style="116" customWidth="1"/>
    <col min="59" max="191" width="11.42578125" style="116"/>
    <col min="192" max="256" width="11.42578125" style="114"/>
    <col min="257" max="257" width="5.85546875" style="114" customWidth="1"/>
    <col min="258" max="258" width="20.7109375" style="114" customWidth="1"/>
    <col min="259" max="259" width="10.5703125" style="114" customWidth="1"/>
    <col min="260" max="260" width="16.28515625" style="114" customWidth="1"/>
    <col min="261" max="261" width="21.7109375" style="114" customWidth="1"/>
    <col min="262" max="262" width="16.28515625" style="114" customWidth="1"/>
    <col min="263" max="263" width="20.7109375" style="114" customWidth="1"/>
    <col min="264" max="264" width="20.85546875" style="114" customWidth="1"/>
    <col min="265" max="267" width="16.5703125" style="114" customWidth="1"/>
    <col min="268" max="269" width="16.7109375" style="114" customWidth="1"/>
    <col min="270" max="270" width="14.28515625" style="114" customWidth="1"/>
    <col min="271" max="271" width="26.7109375" style="114" customWidth="1"/>
    <col min="272" max="291" width="18.85546875" style="114" customWidth="1"/>
    <col min="292" max="294" width="15.28515625" style="114" bestFit="1" customWidth="1"/>
    <col min="295" max="295" width="24.28515625" style="114" customWidth="1"/>
    <col min="296" max="296" width="21.140625" style="114" bestFit="1" customWidth="1"/>
    <col min="297" max="297" width="15.7109375" style="114" customWidth="1"/>
    <col min="298" max="298" width="16.28515625" style="114" customWidth="1"/>
    <col min="299" max="299" width="22.7109375" style="114" customWidth="1"/>
    <col min="300" max="300" width="22.5703125" style="114" customWidth="1"/>
    <col min="301" max="301" width="19.28515625" style="114" customWidth="1"/>
    <col min="302" max="302" width="26.5703125" style="114" customWidth="1"/>
    <col min="303" max="303" width="18.85546875" style="114" bestFit="1" customWidth="1"/>
    <col min="304" max="304" width="17" style="114" bestFit="1" customWidth="1"/>
    <col min="305" max="305" width="22.28515625" style="114" bestFit="1" customWidth="1"/>
    <col min="306" max="306" width="23" style="114" customWidth="1"/>
    <col min="307" max="308" width="11.5703125" style="114" bestFit="1" customWidth="1"/>
    <col min="309" max="309" width="17" style="114" customWidth="1"/>
    <col min="310" max="310" width="11.5703125" style="114" bestFit="1" customWidth="1"/>
    <col min="311" max="311" width="17.42578125" style="114" bestFit="1" customWidth="1"/>
    <col min="312" max="312" width="11.5703125" style="114" bestFit="1" customWidth="1"/>
    <col min="313" max="313" width="18.28515625" style="114" bestFit="1" customWidth="1"/>
    <col min="314" max="314" width="16.140625" style="114" customWidth="1"/>
    <col min="315" max="512" width="11.42578125" style="114"/>
    <col min="513" max="513" width="5.85546875" style="114" customWidth="1"/>
    <col min="514" max="514" width="20.7109375" style="114" customWidth="1"/>
    <col min="515" max="515" width="10.5703125" style="114" customWidth="1"/>
    <col min="516" max="516" width="16.28515625" style="114" customWidth="1"/>
    <col min="517" max="517" width="21.7109375" style="114" customWidth="1"/>
    <col min="518" max="518" width="16.28515625" style="114" customWidth="1"/>
    <col min="519" max="519" width="20.7109375" style="114" customWidth="1"/>
    <col min="520" max="520" width="20.85546875" style="114" customWidth="1"/>
    <col min="521" max="523" width="16.5703125" style="114" customWidth="1"/>
    <col min="524" max="525" width="16.7109375" style="114" customWidth="1"/>
    <col min="526" max="526" width="14.28515625" style="114" customWidth="1"/>
    <col min="527" max="527" width="26.7109375" style="114" customWidth="1"/>
    <col min="528" max="547" width="18.85546875" style="114" customWidth="1"/>
    <col min="548" max="550" width="15.28515625" style="114" bestFit="1" customWidth="1"/>
    <col min="551" max="551" width="24.28515625" style="114" customWidth="1"/>
    <col min="552" max="552" width="21.140625" style="114" bestFit="1" customWidth="1"/>
    <col min="553" max="553" width="15.7109375" style="114" customWidth="1"/>
    <col min="554" max="554" width="16.28515625" style="114" customWidth="1"/>
    <col min="555" max="555" width="22.7109375" style="114" customWidth="1"/>
    <col min="556" max="556" width="22.5703125" style="114" customWidth="1"/>
    <col min="557" max="557" width="19.28515625" style="114" customWidth="1"/>
    <col min="558" max="558" width="26.5703125" style="114" customWidth="1"/>
    <col min="559" max="559" width="18.85546875" style="114" bestFit="1" customWidth="1"/>
    <col min="560" max="560" width="17" style="114" bestFit="1" customWidth="1"/>
    <col min="561" max="561" width="22.28515625" style="114" bestFit="1" customWidth="1"/>
    <col min="562" max="562" width="23" style="114" customWidth="1"/>
    <col min="563" max="564" width="11.5703125" style="114" bestFit="1" customWidth="1"/>
    <col min="565" max="565" width="17" style="114" customWidth="1"/>
    <col min="566" max="566" width="11.5703125" style="114" bestFit="1" customWidth="1"/>
    <col min="567" max="567" width="17.42578125" style="114" bestFit="1" customWidth="1"/>
    <col min="568" max="568" width="11.5703125" style="114" bestFit="1" customWidth="1"/>
    <col min="569" max="569" width="18.28515625" style="114" bestFit="1" customWidth="1"/>
    <col min="570" max="570" width="16.140625" style="114" customWidth="1"/>
    <col min="571" max="768" width="11.42578125" style="114"/>
    <col min="769" max="769" width="5.85546875" style="114" customWidth="1"/>
    <col min="770" max="770" width="20.7109375" style="114" customWidth="1"/>
    <col min="771" max="771" width="10.5703125" style="114" customWidth="1"/>
    <col min="772" max="772" width="16.28515625" style="114" customWidth="1"/>
    <col min="773" max="773" width="21.7109375" style="114" customWidth="1"/>
    <col min="774" max="774" width="16.28515625" style="114" customWidth="1"/>
    <col min="775" max="775" width="20.7109375" style="114" customWidth="1"/>
    <col min="776" max="776" width="20.85546875" style="114" customWidth="1"/>
    <col min="777" max="779" width="16.5703125" style="114" customWidth="1"/>
    <col min="780" max="781" width="16.7109375" style="114" customWidth="1"/>
    <col min="782" max="782" width="14.28515625" style="114" customWidth="1"/>
    <col min="783" max="783" width="26.7109375" style="114" customWidth="1"/>
    <col min="784" max="803" width="18.85546875" style="114" customWidth="1"/>
    <col min="804" max="806" width="15.28515625" style="114" bestFit="1" customWidth="1"/>
    <col min="807" max="807" width="24.28515625" style="114" customWidth="1"/>
    <col min="808" max="808" width="21.140625" style="114" bestFit="1" customWidth="1"/>
    <col min="809" max="809" width="15.7109375" style="114" customWidth="1"/>
    <col min="810" max="810" width="16.28515625" style="114" customWidth="1"/>
    <col min="811" max="811" width="22.7109375" style="114" customWidth="1"/>
    <col min="812" max="812" width="22.5703125" style="114" customWidth="1"/>
    <col min="813" max="813" width="19.28515625" style="114" customWidth="1"/>
    <col min="814" max="814" width="26.5703125" style="114" customWidth="1"/>
    <col min="815" max="815" width="18.85546875" style="114" bestFit="1" customWidth="1"/>
    <col min="816" max="816" width="17" style="114" bestFit="1" customWidth="1"/>
    <col min="817" max="817" width="22.28515625" style="114" bestFit="1" customWidth="1"/>
    <col min="818" max="818" width="23" style="114" customWidth="1"/>
    <col min="819" max="820" width="11.5703125" style="114" bestFit="1" customWidth="1"/>
    <col min="821" max="821" width="17" style="114" customWidth="1"/>
    <col min="822" max="822" width="11.5703125" style="114" bestFit="1" customWidth="1"/>
    <col min="823" max="823" width="17.42578125" style="114" bestFit="1" customWidth="1"/>
    <col min="824" max="824" width="11.5703125" style="114" bestFit="1" customWidth="1"/>
    <col min="825" max="825" width="18.28515625" style="114" bestFit="1" customWidth="1"/>
    <col min="826" max="826" width="16.140625" style="114" customWidth="1"/>
    <col min="827" max="1024" width="11.42578125" style="114"/>
    <col min="1025" max="1025" width="5.85546875" style="114" customWidth="1"/>
    <col min="1026" max="1026" width="20.7109375" style="114" customWidth="1"/>
    <col min="1027" max="1027" width="10.5703125" style="114" customWidth="1"/>
    <col min="1028" max="1028" width="16.28515625" style="114" customWidth="1"/>
    <col min="1029" max="1029" width="21.7109375" style="114" customWidth="1"/>
    <col min="1030" max="1030" width="16.28515625" style="114" customWidth="1"/>
    <col min="1031" max="1031" width="20.7109375" style="114" customWidth="1"/>
    <col min="1032" max="1032" width="20.85546875" style="114" customWidth="1"/>
    <col min="1033" max="1035" width="16.5703125" style="114" customWidth="1"/>
    <col min="1036" max="1037" width="16.7109375" style="114" customWidth="1"/>
    <col min="1038" max="1038" width="14.28515625" style="114" customWidth="1"/>
    <col min="1039" max="1039" width="26.7109375" style="114" customWidth="1"/>
    <col min="1040" max="1059" width="18.85546875" style="114" customWidth="1"/>
    <col min="1060" max="1062" width="15.28515625" style="114" bestFit="1" customWidth="1"/>
    <col min="1063" max="1063" width="24.28515625" style="114" customWidth="1"/>
    <col min="1064" max="1064" width="21.140625" style="114" bestFit="1" customWidth="1"/>
    <col min="1065" max="1065" width="15.7109375" style="114" customWidth="1"/>
    <col min="1066" max="1066" width="16.28515625" style="114" customWidth="1"/>
    <col min="1067" max="1067" width="22.7109375" style="114" customWidth="1"/>
    <col min="1068" max="1068" width="22.5703125" style="114" customWidth="1"/>
    <col min="1069" max="1069" width="19.28515625" style="114" customWidth="1"/>
    <col min="1070" max="1070" width="26.5703125" style="114" customWidth="1"/>
    <col min="1071" max="1071" width="18.85546875" style="114" bestFit="1" customWidth="1"/>
    <col min="1072" max="1072" width="17" style="114" bestFit="1" customWidth="1"/>
    <col min="1073" max="1073" width="22.28515625" style="114" bestFit="1" customWidth="1"/>
    <col min="1074" max="1074" width="23" style="114" customWidth="1"/>
    <col min="1075" max="1076" width="11.5703125" style="114" bestFit="1" customWidth="1"/>
    <col min="1077" max="1077" width="17" style="114" customWidth="1"/>
    <col min="1078" max="1078" width="11.5703125" style="114" bestFit="1" customWidth="1"/>
    <col min="1079" max="1079" width="17.42578125" style="114" bestFit="1" customWidth="1"/>
    <col min="1080" max="1080" width="11.5703125" style="114" bestFit="1" customWidth="1"/>
    <col min="1081" max="1081" width="18.28515625" style="114" bestFit="1" customWidth="1"/>
    <col min="1082" max="1082" width="16.140625" style="114" customWidth="1"/>
    <col min="1083" max="1280" width="11.42578125" style="114"/>
    <col min="1281" max="1281" width="5.85546875" style="114" customWidth="1"/>
    <col min="1282" max="1282" width="20.7109375" style="114" customWidth="1"/>
    <col min="1283" max="1283" width="10.5703125" style="114" customWidth="1"/>
    <col min="1284" max="1284" width="16.28515625" style="114" customWidth="1"/>
    <col min="1285" max="1285" width="21.7109375" style="114" customWidth="1"/>
    <col min="1286" max="1286" width="16.28515625" style="114" customWidth="1"/>
    <col min="1287" max="1287" width="20.7109375" style="114" customWidth="1"/>
    <col min="1288" max="1288" width="20.85546875" style="114" customWidth="1"/>
    <col min="1289" max="1291" width="16.5703125" style="114" customWidth="1"/>
    <col min="1292" max="1293" width="16.7109375" style="114" customWidth="1"/>
    <col min="1294" max="1294" width="14.28515625" style="114" customWidth="1"/>
    <col min="1295" max="1295" width="26.7109375" style="114" customWidth="1"/>
    <col min="1296" max="1315" width="18.85546875" style="114" customWidth="1"/>
    <col min="1316" max="1318" width="15.28515625" style="114" bestFit="1" customWidth="1"/>
    <col min="1319" max="1319" width="24.28515625" style="114" customWidth="1"/>
    <col min="1320" max="1320" width="21.140625" style="114" bestFit="1" customWidth="1"/>
    <col min="1321" max="1321" width="15.7109375" style="114" customWidth="1"/>
    <col min="1322" max="1322" width="16.28515625" style="114" customWidth="1"/>
    <col min="1323" max="1323" width="22.7109375" style="114" customWidth="1"/>
    <col min="1324" max="1324" width="22.5703125" style="114" customWidth="1"/>
    <col min="1325" max="1325" width="19.28515625" style="114" customWidth="1"/>
    <col min="1326" max="1326" width="26.5703125" style="114" customWidth="1"/>
    <col min="1327" max="1327" width="18.85546875" style="114" bestFit="1" customWidth="1"/>
    <col min="1328" max="1328" width="17" style="114" bestFit="1" customWidth="1"/>
    <col min="1329" max="1329" width="22.28515625" style="114" bestFit="1" customWidth="1"/>
    <col min="1330" max="1330" width="23" style="114" customWidth="1"/>
    <col min="1331" max="1332" width="11.5703125" style="114" bestFit="1" customWidth="1"/>
    <col min="1333" max="1333" width="17" style="114" customWidth="1"/>
    <col min="1334" max="1334" width="11.5703125" style="114" bestFit="1" customWidth="1"/>
    <col min="1335" max="1335" width="17.42578125" style="114" bestFit="1" customWidth="1"/>
    <col min="1336" max="1336" width="11.5703125" style="114" bestFit="1" customWidth="1"/>
    <col min="1337" max="1337" width="18.28515625" style="114" bestFit="1" customWidth="1"/>
    <col min="1338" max="1338" width="16.140625" style="114" customWidth="1"/>
    <col min="1339" max="1536" width="11.42578125" style="114"/>
    <col min="1537" max="1537" width="5.85546875" style="114" customWidth="1"/>
    <col min="1538" max="1538" width="20.7109375" style="114" customWidth="1"/>
    <col min="1539" max="1539" width="10.5703125" style="114" customWidth="1"/>
    <col min="1540" max="1540" width="16.28515625" style="114" customWidth="1"/>
    <col min="1541" max="1541" width="21.7109375" style="114" customWidth="1"/>
    <col min="1542" max="1542" width="16.28515625" style="114" customWidth="1"/>
    <col min="1543" max="1543" width="20.7109375" style="114" customWidth="1"/>
    <col min="1544" max="1544" width="20.85546875" style="114" customWidth="1"/>
    <col min="1545" max="1547" width="16.5703125" style="114" customWidth="1"/>
    <col min="1548" max="1549" width="16.7109375" style="114" customWidth="1"/>
    <col min="1550" max="1550" width="14.28515625" style="114" customWidth="1"/>
    <col min="1551" max="1551" width="26.7109375" style="114" customWidth="1"/>
    <col min="1552" max="1571" width="18.85546875" style="114" customWidth="1"/>
    <col min="1572" max="1574" width="15.28515625" style="114" bestFit="1" customWidth="1"/>
    <col min="1575" max="1575" width="24.28515625" style="114" customWidth="1"/>
    <col min="1576" max="1576" width="21.140625" style="114" bestFit="1" customWidth="1"/>
    <col min="1577" max="1577" width="15.7109375" style="114" customWidth="1"/>
    <col min="1578" max="1578" width="16.28515625" style="114" customWidth="1"/>
    <col min="1579" max="1579" width="22.7109375" style="114" customWidth="1"/>
    <col min="1580" max="1580" width="22.5703125" style="114" customWidth="1"/>
    <col min="1581" max="1581" width="19.28515625" style="114" customWidth="1"/>
    <col min="1582" max="1582" width="26.5703125" style="114" customWidth="1"/>
    <col min="1583" max="1583" width="18.85546875" style="114" bestFit="1" customWidth="1"/>
    <col min="1584" max="1584" width="17" style="114" bestFit="1" customWidth="1"/>
    <col min="1585" max="1585" width="22.28515625" style="114" bestFit="1" customWidth="1"/>
    <col min="1586" max="1586" width="23" style="114" customWidth="1"/>
    <col min="1587" max="1588" width="11.5703125" style="114" bestFit="1" customWidth="1"/>
    <col min="1589" max="1589" width="17" style="114" customWidth="1"/>
    <col min="1590" max="1590" width="11.5703125" style="114" bestFit="1" customWidth="1"/>
    <col min="1591" max="1591" width="17.42578125" style="114" bestFit="1" customWidth="1"/>
    <col min="1592" max="1592" width="11.5703125" style="114" bestFit="1" customWidth="1"/>
    <col min="1593" max="1593" width="18.28515625" style="114" bestFit="1" customWidth="1"/>
    <col min="1594" max="1594" width="16.140625" style="114" customWidth="1"/>
    <col min="1595" max="1792" width="11.42578125" style="114"/>
    <col min="1793" max="1793" width="5.85546875" style="114" customWidth="1"/>
    <col min="1794" max="1794" width="20.7109375" style="114" customWidth="1"/>
    <col min="1795" max="1795" width="10.5703125" style="114" customWidth="1"/>
    <col min="1796" max="1796" width="16.28515625" style="114" customWidth="1"/>
    <col min="1797" max="1797" width="21.7109375" style="114" customWidth="1"/>
    <col min="1798" max="1798" width="16.28515625" style="114" customWidth="1"/>
    <col min="1799" max="1799" width="20.7109375" style="114" customWidth="1"/>
    <col min="1800" max="1800" width="20.85546875" style="114" customWidth="1"/>
    <col min="1801" max="1803" width="16.5703125" style="114" customWidth="1"/>
    <col min="1804" max="1805" width="16.7109375" style="114" customWidth="1"/>
    <col min="1806" max="1806" width="14.28515625" style="114" customWidth="1"/>
    <col min="1807" max="1807" width="26.7109375" style="114" customWidth="1"/>
    <col min="1808" max="1827" width="18.85546875" style="114" customWidth="1"/>
    <col min="1828" max="1830" width="15.28515625" style="114" bestFit="1" customWidth="1"/>
    <col min="1831" max="1831" width="24.28515625" style="114" customWidth="1"/>
    <col min="1832" max="1832" width="21.140625" style="114" bestFit="1" customWidth="1"/>
    <col min="1833" max="1833" width="15.7109375" style="114" customWidth="1"/>
    <col min="1834" max="1834" width="16.28515625" style="114" customWidth="1"/>
    <col min="1835" max="1835" width="22.7109375" style="114" customWidth="1"/>
    <col min="1836" max="1836" width="22.5703125" style="114" customWidth="1"/>
    <col min="1837" max="1837" width="19.28515625" style="114" customWidth="1"/>
    <col min="1838" max="1838" width="26.5703125" style="114" customWidth="1"/>
    <col min="1839" max="1839" width="18.85546875" style="114" bestFit="1" customWidth="1"/>
    <col min="1840" max="1840" width="17" style="114" bestFit="1" customWidth="1"/>
    <col min="1841" max="1841" width="22.28515625" style="114" bestFit="1" customWidth="1"/>
    <col min="1842" max="1842" width="23" style="114" customWidth="1"/>
    <col min="1843" max="1844" width="11.5703125" style="114" bestFit="1" customWidth="1"/>
    <col min="1845" max="1845" width="17" style="114" customWidth="1"/>
    <col min="1846" max="1846" width="11.5703125" style="114" bestFit="1" customWidth="1"/>
    <col min="1847" max="1847" width="17.42578125" style="114" bestFit="1" customWidth="1"/>
    <col min="1848" max="1848" width="11.5703125" style="114" bestFit="1" customWidth="1"/>
    <col min="1849" max="1849" width="18.28515625" style="114" bestFit="1" customWidth="1"/>
    <col min="1850" max="1850" width="16.140625" style="114" customWidth="1"/>
    <col min="1851" max="2048" width="11.42578125" style="114"/>
    <col min="2049" max="2049" width="5.85546875" style="114" customWidth="1"/>
    <col min="2050" max="2050" width="20.7109375" style="114" customWidth="1"/>
    <col min="2051" max="2051" width="10.5703125" style="114" customWidth="1"/>
    <col min="2052" max="2052" width="16.28515625" style="114" customWidth="1"/>
    <col min="2053" max="2053" width="21.7109375" style="114" customWidth="1"/>
    <col min="2054" max="2054" width="16.28515625" style="114" customWidth="1"/>
    <col min="2055" max="2055" width="20.7109375" style="114" customWidth="1"/>
    <col min="2056" max="2056" width="20.85546875" style="114" customWidth="1"/>
    <col min="2057" max="2059" width="16.5703125" style="114" customWidth="1"/>
    <col min="2060" max="2061" width="16.7109375" style="114" customWidth="1"/>
    <col min="2062" max="2062" width="14.28515625" style="114" customWidth="1"/>
    <col min="2063" max="2063" width="26.7109375" style="114" customWidth="1"/>
    <col min="2064" max="2083" width="18.85546875" style="114" customWidth="1"/>
    <col min="2084" max="2086" width="15.28515625" style="114" bestFit="1" customWidth="1"/>
    <col min="2087" max="2087" width="24.28515625" style="114" customWidth="1"/>
    <col min="2088" max="2088" width="21.140625" style="114" bestFit="1" customWidth="1"/>
    <col min="2089" max="2089" width="15.7109375" style="114" customWidth="1"/>
    <col min="2090" max="2090" width="16.28515625" style="114" customWidth="1"/>
    <col min="2091" max="2091" width="22.7109375" style="114" customWidth="1"/>
    <col min="2092" max="2092" width="22.5703125" style="114" customWidth="1"/>
    <col min="2093" max="2093" width="19.28515625" style="114" customWidth="1"/>
    <col min="2094" max="2094" width="26.5703125" style="114" customWidth="1"/>
    <col min="2095" max="2095" width="18.85546875" style="114" bestFit="1" customWidth="1"/>
    <col min="2096" max="2096" width="17" style="114" bestFit="1" customWidth="1"/>
    <col min="2097" max="2097" width="22.28515625" style="114" bestFit="1" customWidth="1"/>
    <col min="2098" max="2098" width="23" style="114" customWidth="1"/>
    <col min="2099" max="2100" width="11.5703125" style="114" bestFit="1" customWidth="1"/>
    <col min="2101" max="2101" width="17" style="114" customWidth="1"/>
    <col min="2102" max="2102" width="11.5703125" style="114" bestFit="1" customWidth="1"/>
    <col min="2103" max="2103" width="17.42578125" style="114" bestFit="1" customWidth="1"/>
    <col min="2104" max="2104" width="11.5703125" style="114" bestFit="1" customWidth="1"/>
    <col min="2105" max="2105" width="18.28515625" style="114" bestFit="1" customWidth="1"/>
    <col min="2106" max="2106" width="16.140625" style="114" customWidth="1"/>
    <col min="2107" max="2304" width="11.42578125" style="114"/>
    <col min="2305" max="2305" width="5.85546875" style="114" customWidth="1"/>
    <col min="2306" max="2306" width="20.7109375" style="114" customWidth="1"/>
    <col min="2307" max="2307" width="10.5703125" style="114" customWidth="1"/>
    <col min="2308" max="2308" width="16.28515625" style="114" customWidth="1"/>
    <col min="2309" max="2309" width="21.7109375" style="114" customWidth="1"/>
    <col min="2310" max="2310" width="16.28515625" style="114" customWidth="1"/>
    <col min="2311" max="2311" width="20.7109375" style="114" customWidth="1"/>
    <col min="2312" max="2312" width="20.85546875" style="114" customWidth="1"/>
    <col min="2313" max="2315" width="16.5703125" style="114" customWidth="1"/>
    <col min="2316" max="2317" width="16.7109375" style="114" customWidth="1"/>
    <col min="2318" max="2318" width="14.28515625" style="114" customWidth="1"/>
    <col min="2319" max="2319" width="26.7109375" style="114" customWidth="1"/>
    <col min="2320" max="2339" width="18.85546875" style="114" customWidth="1"/>
    <col min="2340" max="2342" width="15.28515625" style="114" bestFit="1" customWidth="1"/>
    <col min="2343" max="2343" width="24.28515625" style="114" customWidth="1"/>
    <col min="2344" max="2344" width="21.140625" style="114" bestFit="1" customWidth="1"/>
    <col min="2345" max="2345" width="15.7109375" style="114" customWidth="1"/>
    <col min="2346" max="2346" width="16.28515625" style="114" customWidth="1"/>
    <col min="2347" max="2347" width="22.7109375" style="114" customWidth="1"/>
    <col min="2348" max="2348" width="22.5703125" style="114" customWidth="1"/>
    <col min="2349" max="2349" width="19.28515625" style="114" customWidth="1"/>
    <col min="2350" max="2350" width="26.5703125" style="114" customWidth="1"/>
    <col min="2351" max="2351" width="18.85546875" style="114" bestFit="1" customWidth="1"/>
    <col min="2352" max="2352" width="17" style="114" bestFit="1" customWidth="1"/>
    <col min="2353" max="2353" width="22.28515625" style="114" bestFit="1" customWidth="1"/>
    <col min="2354" max="2354" width="23" style="114" customWidth="1"/>
    <col min="2355" max="2356" width="11.5703125" style="114" bestFit="1" customWidth="1"/>
    <col min="2357" max="2357" width="17" style="114" customWidth="1"/>
    <col min="2358" max="2358" width="11.5703125" style="114" bestFit="1" customWidth="1"/>
    <col min="2359" max="2359" width="17.42578125" style="114" bestFit="1" customWidth="1"/>
    <col min="2360" max="2360" width="11.5703125" style="114" bestFit="1" customWidth="1"/>
    <col min="2361" max="2361" width="18.28515625" style="114" bestFit="1" customWidth="1"/>
    <col min="2362" max="2362" width="16.140625" style="114" customWidth="1"/>
    <col min="2363" max="2560" width="11.42578125" style="114"/>
    <col min="2561" max="2561" width="5.85546875" style="114" customWidth="1"/>
    <col min="2562" max="2562" width="20.7109375" style="114" customWidth="1"/>
    <col min="2563" max="2563" width="10.5703125" style="114" customWidth="1"/>
    <col min="2564" max="2564" width="16.28515625" style="114" customWidth="1"/>
    <col min="2565" max="2565" width="21.7109375" style="114" customWidth="1"/>
    <col min="2566" max="2566" width="16.28515625" style="114" customWidth="1"/>
    <col min="2567" max="2567" width="20.7109375" style="114" customWidth="1"/>
    <col min="2568" max="2568" width="20.85546875" style="114" customWidth="1"/>
    <col min="2569" max="2571" width="16.5703125" style="114" customWidth="1"/>
    <col min="2572" max="2573" width="16.7109375" style="114" customWidth="1"/>
    <col min="2574" max="2574" width="14.28515625" style="114" customWidth="1"/>
    <col min="2575" max="2575" width="26.7109375" style="114" customWidth="1"/>
    <col min="2576" max="2595" width="18.85546875" style="114" customWidth="1"/>
    <col min="2596" max="2598" width="15.28515625" style="114" bestFit="1" customWidth="1"/>
    <col min="2599" max="2599" width="24.28515625" style="114" customWidth="1"/>
    <col min="2600" max="2600" width="21.140625" style="114" bestFit="1" customWidth="1"/>
    <col min="2601" max="2601" width="15.7109375" style="114" customWidth="1"/>
    <col min="2602" max="2602" width="16.28515625" style="114" customWidth="1"/>
    <col min="2603" max="2603" width="22.7109375" style="114" customWidth="1"/>
    <col min="2604" max="2604" width="22.5703125" style="114" customWidth="1"/>
    <col min="2605" max="2605" width="19.28515625" style="114" customWidth="1"/>
    <col min="2606" max="2606" width="26.5703125" style="114" customWidth="1"/>
    <col min="2607" max="2607" width="18.85546875" style="114" bestFit="1" customWidth="1"/>
    <col min="2608" max="2608" width="17" style="114" bestFit="1" customWidth="1"/>
    <col min="2609" max="2609" width="22.28515625" style="114" bestFit="1" customWidth="1"/>
    <col min="2610" max="2610" width="23" style="114" customWidth="1"/>
    <col min="2611" max="2612" width="11.5703125" style="114" bestFit="1" customWidth="1"/>
    <col min="2613" max="2613" width="17" style="114" customWidth="1"/>
    <col min="2614" max="2614" width="11.5703125" style="114" bestFit="1" customWidth="1"/>
    <col min="2615" max="2615" width="17.42578125" style="114" bestFit="1" customWidth="1"/>
    <col min="2616" max="2616" width="11.5703125" style="114" bestFit="1" customWidth="1"/>
    <col min="2617" max="2617" width="18.28515625" style="114" bestFit="1" customWidth="1"/>
    <col min="2618" max="2618" width="16.140625" style="114" customWidth="1"/>
    <col min="2619" max="2816" width="11.42578125" style="114"/>
    <col min="2817" max="2817" width="5.85546875" style="114" customWidth="1"/>
    <col min="2818" max="2818" width="20.7109375" style="114" customWidth="1"/>
    <col min="2819" max="2819" width="10.5703125" style="114" customWidth="1"/>
    <col min="2820" max="2820" width="16.28515625" style="114" customWidth="1"/>
    <col min="2821" max="2821" width="21.7109375" style="114" customWidth="1"/>
    <col min="2822" max="2822" width="16.28515625" style="114" customWidth="1"/>
    <col min="2823" max="2823" width="20.7109375" style="114" customWidth="1"/>
    <col min="2824" max="2824" width="20.85546875" style="114" customWidth="1"/>
    <col min="2825" max="2827" width="16.5703125" style="114" customWidth="1"/>
    <col min="2828" max="2829" width="16.7109375" style="114" customWidth="1"/>
    <col min="2830" max="2830" width="14.28515625" style="114" customWidth="1"/>
    <col min="2831" max="2831" width="26.7109375" style="114" customWidth="1"/>
    <col min="2832" max="2851" width="18.85546875" style="114" customWidth="1"/>
    <col min="2852" max="2854" width="15.28515625" style="114" bestFit="1" customWidth="1"/>
    <col min="2855" max="2855" width="24.28515625" style="114" customWidth="1"/>
    <col min="2856" max="2856" width="21.140625" style="114" bestFit="1" customWidth="1"/>
    <col min="2857" max="2857" width="15.7109375" style="114" customWidth="1"/>
    <col min="2858" max="2858" width="16.28515625" style="114" customWidth="1"/>
    <col min="2859" max="2859" width="22.7109375" style="114" customWidth="1"/>
    <col min="2860" max="2860" width="22.5703125" style="114" customWidth="1"/>
    <col min="2861" max="2861" width="19.28515625" style="114" customWidth="1"/>
    <col min="2862" max="2862" width="26.5703125" style="114" customWidth="1"/>
    <col min="2863" max="2863" width="18.85546875" style="114" bestFit="1" customWidth="1"/>
    <col min="2864" max="2864" width="17" style="114" bestFit="1" customWidth="1"/>
    <col min="2865" max="2865" width="22.28515625" style="114" bestFit="1" customWidth="1"/>
    <col min="2866" max="2866" width="23" style="114" customWidth="1"/>
    <col min="2867" max="2868" width="11.5703125" style="114" bestFit="1" customWidth="1"/>
    <col min="2869" max="2869" width="17" style="114" customWidth="1"/>
    <col min="2870" max="2870" width="11.5703125" style="114" bestFit="1" customWidth="1"/>
    <col min="2871" max="2871" width="17.42578125" style="114" bestFit="1" customWidth="1"/>
    <col min="2872" max="2872" width="11.5703125" style="114" bestFit="1" customWidth="1"/>
    <col min="2873" max="2873" width="18.28515625" style="114" bestFit="1" customWidth="1"/>
    <col min="2874" max="2874" width="16.140625" style="114" customWidth="1"/>
    <col min="2875" max="3072" width="11.42578125" style="114"/>
    <col min="3073" max="3073" width="5.85546875" style="114" customWidth="1"/>
    <col min="3074" max="3074" width="20.7109375" style="114" customWidth="1"/>
    <col min="3075" max="3075" width="10.5703125" style="114" customWidth="1"/>
    <col min="3076" max="3076" width="16.28515625" style="114" customWidth="1"/>
    <col min="3077" max="3077" width="21.7109375" style="114" customWidth="1"/>
    <col min="3078" max="3078" width="16.28515625" style="114" customWidth="1"/>
    <col min="3079" max="3079" width="20.7109375" style="114" customWidth="1"/>
    <col min="3080" max="3080" width="20.85546875" style="114" customWidth="1"/>
    <col min="3081" max="3083" width="16.5703125" style="114" customWidth="1"/>
    <col min="3084" max="3085" width="16.7109375" style="114" customWidth="1"/>
    <col min="3086" max="3086" width="14.28515625" style="114" customWidth="1"/>
    <col min="3087" max="3087" width="26.7109375" style="114" customWidth="1"/>
    <col min="3088" max="3107" width="18.85546875" style="114" customWidth="1"/>
    <col min="3108" max="3110" width="15.28515625" style="114" bestFit="1" customWidth="1"/>
    <col min="3111" max="3111" width="24.28515625" style="114" customWidth="1"/>
    <col min="3112" max="3112" width="21.140625" style="114" bestFit="1" customWidth="1"/>
    <col min="3113" max="3113" width="15.7109375" style="114" customWidth="1"/>
    <col min="3114" max="3114" width="16.28515625" style="114" customWidth="1"/>
    <col min="3115" max="3115" width="22.7109375" style="114" customWidth="1"/>
    <col min="3116" max="3116" width="22.5703125" style="114" customWidth="1"/>
    <col min="3117" max="3117" width="19.28515625" style="114" customWidth="1"/>
    <col min="3118" max="3118" width="26.5703125" style="114" customWidth="1"/>
    <col min="3119" max="3119" width="18.85546875" style="114" bestFit="1" customWidth="1"/>
    <col min="3120" max="3120" width="17" style="114" bestFit="1" customWidth="1"/>
    <col min="3121" max="3121" width="22.28515625" style="114" bestFit="1" customWidth="1"/>
    <col min="3122" max="3122" width="23" style="114" customWidth="1"/>
    <col min="3123" max="3124" width="11.5703125" style="114" bestFit="1" customWidth="1"/>
    <col min="3125" max="3125" width="17" style="114" customWidth="1"/>
    <col min="3126" max="3126" width="11.5703125" style="114" bestFit="1" customWidth="1"/>
    <col min="3127" max="3127" width="17.42578125" style="114" bestFit="1" customWidth="1"/>
    <col min="3128" max="3128" width="11.5703125" style="114" bestFit="1" customWidth="1"/>
    <col min="3129" max="3129" width="18.28515625" style="114" bestFit="1" customWidth="1"/>
    <col min="3130" max="3130" width="16.140625" style="114" customWidth="1"/>
    <col min="3131" max="3328" width="11.42578125" style="114"/>
    <col min="3329" max="3329" width="5.85546875" style="114" customWidth="1"/>
    <col min="3330" max="3330" width="20.7109375" style="114" customWidth="1"/>
    <col min="3331" max="3331" width="10.5703125" style="114" customWidth="1"/>
    <col min="3332" max="3332" width="16.28515625" style="114" customWidth="1"/>
    <col min="3333" max="3333" width="21.7109375" style="114" customWidth="1"/>
    <col min="3334" max="3334" width="16.28515625" style="114" customWidth="1"/>
    <col min="3335" max="3335" width="20.7109375" style="114" customWidth="1"/>
    <col min="3336" max="3336" width="20.85546875" style="114" customWidth="1"/>
    <col min="3337" max="3339" width="16.5703125" style="114" customWidth="1"/>
    <col min="3340" max="3341" width="16.7109375" style="114" customWidth="1"/>
    <col min="3342" max="3342" width="14.28515625" style="114" customWidth="1"/>
    <col min="3343" max="3343" width="26.7109375" style="114" customWidth="1"/>
    <col min="3344" max="3363" width="18.85546875" style="114" customWidth="1"/>
    <col min="3364" max="3366" width="15.28515625" style="114" bestFit="1" customWidth="1"/>
    <col min="3367" max="3367" width="24.28515625" style="114" customWidth="1"/>
    <col min="3368" max="3368" width="21.140625" style="114" bestFit="1" customWidth="1"/>
    <col min="3369" max="3369" width="15.7109375" style="114" customWidth="1"/>
    <col min="3370" max="3370" width="16.28515625" style="114" customWidth="1"/>
    <col min="3371" max="3371" width="22.7109375" style="114" customWidth="1"/>
    <col min="3372" max="3372" width="22.5703125" style="114" customWidth="1"/>
    <col min="3373" max="3373" width="19.28515625" style="114" customWidth="1"/>
    <col min="3374" max="3374" width="26.5703125" style="114" customWidth="1"/>
    <col min="3375" max="3375" width="18.85546875" style="114" bestFit="1" customWidth="1"/>
    <col min="3376" max="3376" width="17" style="114" bestFit="1" customWidth="1"/>
    <col min="3377" max="3377" width="22.28515625" style="114" bestFit="1" customWidth="1"/>
    <col min="3378" max="3378" width="23" style="114" customWidth="1"/>
    <col min="3379" max="3380" width="11.5703125" style="114" bestFit="1" customWidth="1"/>
    <col min="3381" max="3381" width="17" style="114" customWidth="1"/>
    <col min="3382" max="3382" width="11.5703125" style="114" bestFit="1" customWidth="1"/>
    <col min="3383" max="3383" width="17.42578125" style="114" bestFit="1" customWidth="1"/>
    <col min="3384" max="3384" width="11.5703125" style="114" bestFit="1" customWidth="1"/>
    <col min="3385" max="3385" width="18.28515625" style="114" bestFit="1" customWidth="1"/>
    <col min="3386" max="3386" width="16.140625" style="114" customWidth="1"/>
    <col min="3387" max="3584" width="11.42578125" style="114"/>
    <col min="3585" max="3585" width="5.85546875" style="114" customWidth="1"/>
    <col min="3586" max="3586" width="20.7109375" style="114" customWidth="1"/>
    <col min="3587" max="3587" width="10.5703125" style="114" customWidth="1"/>
    <col min="3588" max="3588" width="16.28515625" style="114" customWidth="1"/>
    <col min="3589" max="3589" width="21.7109375" style="114" customWidth="1"/>
    <col min="3590" max="3590" width="16.28515625" style="114" customWidth="1"/>
    <col min="3591" max="3591" width="20.7109375" style="114" customWidth="1"/>
    <col min="3592" max="3592" width="20.85546875" style="114" customWidth="1"/>
    <col min="3593" max="3595" width="16.5703125" style="114" customWidth="1"/>
    <col min="3596" max="3597" width="16.7109375" style="114" customWidth="1"/>
    <col min="3598" max="3598" width="14.28515625" style="114" customWidth="1"/>
    <col min="3599" max="3599" width="26.7109375" style="114" customWidth="1"/>
    <col min="3600" max="3619" width="18.85546875" style="114" customWidth="1"/>
    <col min="3620" max="3622" width="15.28515625" style="114" bestFit="1" customWidth="1"/>
    <col min="3623" max="3623" width="24.28515625" style="114" customWidth="1"/>
    <col min="3624" max="3624" width="21.140625" style="114" bestFit="1" customWidth="1"/>
    <col min="3625" max="3625" width="15.7109375" style="114" customWidth="1"/>
    <col min="3626" max="3626" width="16.28515625" style="114" customWidth="1"/>
    <col min="3627" max="3627" width="22.7109375" style="114" customWidth="1"/>
    <col min="3628" max="3628" width="22.5703125" style="114" customWidth="1"/>
    <col min="3629" max="3629" width="19.28515625" style="114" customWidth="1"/>
    <col min="3630" max="3630" width="26.5703125" style="114" customWidth="1"/>
    <col min="3631" max="3631" width="18.85546875" style="114" bestFit="1" customWidth="1"/>
    <col min="3632" max="3632" width="17" style="114" bestFit="1" customWidth="1"/>
    <col min="3633" max="3633" width="22.28515625" style="114" bestFit="1" customWidth="1"/>
    <col min="3634" max="3634" width="23" style="114" customWidth="1"/>
    <col min="3635" max="3636" width="11.5703125" style="114" bestFit="1" customWidth="1"/>
    <col min="3637" max="3637" width="17" style="114" customWidth="1"/>
    <col min="3638" max="3638" width="11.5703125" style="114" bestFit="1" customWidth="1"/>
    <col min="3639" max="3639" width="17.42578125" style="114" bestFit="1" customWidth="1"/>
    <col min="3640" max="3640" width="11.5703125" style="114" bestFit="1" customWidth="1"/>
    <col min="3641" max="3641" width="18.28515625" style="114" bestFit="1" customWidth="1"/>
    <col min="3642" max="3642" width="16.140625" style="114" customWidth="1"/>
    <col min="3643" max="3840" width="11.42578125" style="114"/>
    <col min="3841" max="3841" width="5.85546875" style="114" customWidth="1"/>
    <col min="3842" max="3842" width="20.7109375" style="114" customWidth="1"/>
    <col min="3843" max="3843" width="10.5703125" style="114" customWidth="1"/>
    <col min="3844" max="3844" width="16.28515625" style="114" customWidth="1"/>
    <col min="3845" max="3845" width="21.7109375" style="114" customWidth="1"/>
    <col min="3846" max="3846" width="16.28515625" style="114" customWidth="1"/>
    <col min="3847" max="3847" width="20.7109375" style="114" customWidth="1"/>
    <col min="3848" max="3848" width="20.85546875" style="114" customWidth="1"/>
    <col min="3849" max="3851" width="16.5703125" style="114" customWidth="1"/>
    <col min="3852" max="3853" width="16.7109375" style="114" customWidth="1"/>
    <col min="3854" max="3854" width="14.28515625" style="114" customWidth="1"/>
    <col min="3855" max="3855" width="26.7109375" style="114" customWidth="1"/>
    <col min="3856" max="3875" width="18.85546875" style="114" customWidth="1"/>
    <col min="3876" max="3878" width="15.28515625" style="114" bestFit="1" customWidth="1"/>
    <col min="3879" max="3879" width="24.28515625" style="114" customWidth="1"/>
    <col min="3880" max="3880" width="21.140625" style="114" bestFit="1" customWidth="1"/>
    <col min="3881" max="3881" width="15.7109375" style="114" customWidth="1"/>
    <col min="3882" max="3882" width="16.28515625" style="114" customWidth="1"/>
    <col min="3883" max="3883" width="22.7109375" style="114" customWidth="1"/>
    <col min="3884" max="3884" width="22.5703125" style="114" customWidth="1"/>
    <col min="3885" max="3885" width="19.28515625" style="114" customWidth="1"/>
    <col min="3886" max="3886" width="26.5703125" style="114" customWidth="1"/>
    <col min="3887" max="3887" width="18.85546875" style="114" bestFit="1" customWidth="1"/>
    <col min="3888" max="3888" width="17" style="114" bestFit="1" customWidth="1"/>
    <col min="3889" max="3889" width="22.28515625" style="114" bestFit="1" customWidth="1"/>
    <col min="3890" max="3890" width="23" style="114" customWidth="1"/>
    <col min="3891" max="3892" width="11.5703125" style="114" bestFit="1" customWidth="1"/>
    <col min="3893" max="3893" width="17" style="114" customWidth="1"/>
    <col min="3894" max="3894" width="11.5703125" style="114" bestFit="1" customWidth="1"/>
    <col min="3895" max="3895" width="17.42578125" style="114" bestFit="1" customWidth="1"/>
    <col min="3896" max="3896" width="11.5703125" style="114" bestFit="1" customWidth="1"/>
    <col min="3897" max="3897" width="18.28515625" style="114" bestFit="1" customWidth="1"/>
    <col min="3898" max="3898" width="16.140625" style="114" customWidth="1"/>
    <col min="3899" max="4096" width="11.42578125" style="114"/>
    <col min="4097" max="4097" width="5.85546875" style="114" customWidth="1"/>
    <col min="4098" max="4098" width="20.7109375" style="114" customWidth="1"/>
    <col min="4099" max="4099" width="10.5703125" style="114" customWidth="1"/>
    <col min="4100" max="4100" width="16.28515625" style="114" customWidth="1"/>
    <col min="4101" max="4101" width="21.7109375" style="114" customWidth="1"/>
    <col min="4102" max="4102" width="16.28515625" style="114" customWidth="1"/>
    <col min="4103" max="4103" width="20.7109375" style="114" customWidth="1"/>
    <col min="4104" max="4104" width="20.85546875" style="114" customWidth="1"/>
    <col min="4105" max="4107" width="16.5703125" style="114" customWidth="1"/>
    <col min="4108" max="4109" width="16.7109375" style="114" customWidth="1"/>
    <col min="4110" max="4110" width="14.28515625" style="114" customWidth="1"/>
    <col min="4111" max="4111" width="26.7109375" style="114" customWidth="1"/>
    <col min="4112" max="4131" width="18.85546875" style="114" customWidth="1"/>
    <col min="4132" max="4134" width="15.28515625" style="114" bestFit="1" customWidth="1"/>
    <col min="4135" max="4135" width="24.28515625" style="114" customWidth="1"/>
    <col min="4136" max="4136" width="21.140625" style="114" bestFit="1" customWidth="1"/>
    <col min="4137" max="4137" width="15.7109375" style="114" customWidth="1"/>
    <col min="4138" max="4138" width="16.28515625" style="114" customWidth="1"/>
    <col min="4139" max="4139" width="22.7109375" style="114" customWidth="1"/>
    <col min="4140" max="4140" width="22.5703125" style="114" customWidth="1"/>
    <col min="4141" max="4141" width="19.28515625" style="114" customWidth="1"/>
    <col min="4142" max="4142" width="26.5703125" style="114" customWidth="1"/>
    <col min="4143" max="4143" width="18.85546875" style="114" bestFit="1" customWidth="1"/>
    <col min="4144" max="4144" width="17" style="114" bestFit="1" customWidth="1"/>
    <col min="4145" max="4145" width="22.28515625" style="114" bestFit="1" customWidth="1"/>
    <col min="4146" max="4146" width="23" style="114" customWidth="1"/>
    <col min="4147" max="4148" width="11.5703125" style="114" bestFit="1" customWidth="1"/>
    <col min="4149" max="4149" width="17" style="114" customWidth="1"/>
    <col min="4150" max="4150" width="11.5703125" style="114" bestFit="1" customWidth="1"/>
    <col min="4151" max="4151" width="17.42578125" style="114" bestFit="1" customWidth="1"/>
    <col min="4152" max="4152" width="11.5703125" style="114" bestFit="1" customWidth="1"/>
    <col min="4153" max="4153" width="18.28515625" style="114" bestFit="1" customWidth="1"/>
    <col min="4154" max="4154" width="16.140625" style="114" customWidth="1"/>
    <col min="4155" max="4352" width="11.42578125" style="114"/>
    <col min="4353" max="4353" width="5.85546875" style="114" customWidth="1"/>
    <col min="4354" max="4354" width="20.7109375" style="114" customWidth="1"/>
    <col min="4355" max="4355" width="10.5703125" style="114" customWidth="1"/>
    <col min="4356" max="4356" width="16.28515625" style="114" customWidth="1"/>
    <col min="4357" max="4357" width="21.7109375" style="114" customWidth="1"/>
    <col min="4358" max="4358" width="16.28515625" style="114" customWidth="1"/>
    <col min="4359" max="4359" width="20.7109375" style="114" customWidth="1"/>
    <col min="4360" max="4360" width="20.85546875" style="114" customWidth="1"/>
    <col min="4361" max="4363" width="16.5703125" style="114" customWidth="1"/>
    <col min="4364" max="4365" width="16.7109375" style="114" customWidth="1"/>
    <col min="4366" max="4366" width="14.28515625" style="114" customWidth="1"/>
    <col min="4367" max="4367" width="26.7109375" style="114" customWidth="1"/>
    <col min="4368" max="4387" width="18.85546875" style="114" customWidth="1"/>
    <col min="4388" max="4390" width="15.28515625" style="114" bestFit="1" customWidth="1"/>
    <col min="4391" max="4391" width="24.28515625" style="114" customWidth="1"/>
    <col min="4392" max="4392" width="21.140625" style="114" bestFit="1" customWidth="1"/>
    <col min="4393" max="4393" width="15.7109375" style="114" customWidth="1"/>
    <col min="4394" max="4394" width="16.28515625" style="114" customWidth="1"/>
    <col min="4395" max="4395" width="22.7109375" style="114" customWidth="1"/>
    <col min="4396" max="4396" width="22.5703125" style="114" customWidth="1"/>
    <col min="4397" max="4397" width="19.28515625" style="114" customWidth="1"/>
    <col min="4398" max="4398" width="26.5703125" style="114" customWidth="1"/>
    <col min="4399" max="4399" width="18.85546875" style="114" bestFit="1" customWidth="1"/>
    <col min="4400" max="4400" width="17" style="114" bestFit="1" customWidth="1"/>
    <col min="4401" max="4401" width="22.28515625" style="114" bestFit="1" customWidth="1"/>
    <col min="4402" max="4402" width="23" style="114" customWidth="1"/>
    <col min="4403" max="4404" width="11.5703125" style="114" bestFit="1" customWidth="1"/>
    <col min="4405" max="4405" width="17" style="114" customWidth="1"/>
    <col min="4406" max="4406" width="11.5703125" style="114" bestFit="1" customWidth="1"/>
    <col min="4407" max="4407" width="17.42578125" style="114" bestFit="1" customWidth="1"/>
    <col min="4408" max="4408" width="11.5703125" style="114" bestFit="1" customWidth="1"/>
    <col min="4409" max="4409" width="18.28515625" style="114" bestFit="1" customWidth="1"/>
    <col min="4410" max="4410" width="16.140625" style="114" customWidth="1"/>
    <col min="4411" max="4608" width="11.42578125" style="114"/>
    <col min="4609" max="4609" width="5.85546875" style="114" customWidth="1"/>
    <col min="4610" max="4610" width="20.7109375" style="114" customWidth="1"/>
    <col min="4611" max="4611" width="10.5703125" style="114" customWidth="1"/>
    <col min="4612" max="4612" width="16.28515625" style="114" customWidth="1"/>
    <col min="4613" max="4613" width="21.7109375" style="114" customWidth="1"/>
    <col min="4614" max="4614" width="16.28515625" style="114" customWidth="1"/>
    <col min="4615" max="4615" width="20.7109375" style="114" customWidth="1"/>
    <col min="4616" max="4616" width="20.85546875" style="114" customWidth="1"/>
    <col min="4617" max="4619" width="16.5703125" style="114" customWidth="1"/>
    <col min="4620" max="4621" width="16.7109375" style="114" customWidth="1"/>
    <col min="4622" max="4622" width="14.28515625" style="114" customWidth="1"/>
    <col min="4623" max="4623" width="26.7109375" style="114" customWidth="1"/>
    <col min="4624" max="4643" width="18.85546875" style="114" customWidth="1"/>
    <col min="4644" max="4646" width="15.28515625" style="114" bestFit="1" customWidth="1"/>
    <col min="4647" max="4647" width="24.28515625" style="114" customWidth="1"/>
    <col min="4648" max="4648" width="21.140625" style="114" bestFit="1" customWidth="1"/>
    <col min="4649" max="4649" width="15.7109375" style="114" customWidth="1"/>
    <col min="4650" max="4650" width="16.28515625" style="114" customWidth="1"/>
    <col min="4651" max="4651" width="22.7109375" style="114" customWidth="1"/>
    <col min="4652" max="4652" width="22.5703125" style="114" customWidth="1"/>
    <col min="4653" max="4653" width="19.28515625" style="114" customWidth="1"/>
    <col min="4654" max="4654" width="26.5703125" style="114" customWidth="1"/>
    <col min="4655" max="4655" width="18.85546875" style="114" bestFit="1" customWidth="1"/>
    <col min="4656" max="4656" width="17" style="114" bestFit="1" customWidth="1"/>
    <col min="4657" max="4657" width="22.28515625" style="114" bestFit="1" customWidth="1"/>
    <col min="4658" max="4658" width="23" style="114" customWidth="1"/>
    <col min="4659" max="4660" width="11.5703125" style="114" bestFit="1" customWidth="1"/>
    <col min="4661" max="4661" width="17" style="114" customWidth="1"/>
    <col min="4662" max="4662" width="11.5703125" style="114" bestFit="1" customWidth="1"/>
    <col min="4663" max="4663" width="17.42578125" style="114" bestFit="1" customWidth="1"/>
    <col min="4664" max="4664" width="11.5703125" style="114" bestFit="1" customWidth="1"/>
    <col min="4665" max="4665" width="18.28515625" style="114" bestFit="1" customWidth="1"/>
    <col min="4666" max="4666" width="16.140625" style="114" customWidth="1"/>
    <col min="4667" max="4864" width="11.42578125" style="114"/>
    <col min="4865" max="4865" width="5.85546875" style="114" customWidth="1"/>
    <col min="4866" max="4866" width="20.7109375" style="114" customWidth="1"/>
    <col min="4867" max="4867" width="10.5703125" style="114" customWidth="1"/>
    <col min="4868" max="4868" width="16.28515625" style="114" customWidth="1"/>
    <col min="4869" max="4869" width="21.7109375" style="114" customWidth="1"/>
    <col min="4870" max="4870" width="16.28515625" style="114" customWidth="1"/>
    <col min="4871" max="4871" width="20.7109375" style="114" customWidth="1"/>
    <col min="4872" max="4872" width="20.85546875" style="114" customWidth="1"/>
    <col min="4873" max="4875" width="16.5703125" style="114" customWidth="1"/>
    <col min="4876" max="4877" width="16.7109375" style="114" customWidth="1"/>
    <col min="4878" max="4878" width="14.28515625" style="114" customWidth="1"/>
    <col min="4879" max="4879" width="26.7109375" style="114" customWidth="1"/>
    <col min="4880" max="4899" width="18.85546875" style="114" customWidth="1"/>
    <col min="4900" max="4902" width="15.28515625" style="114" bestFit="1" customWidth="1"/>
    <col min="4903" max="4903" width="24.28515625" style="114" customWidth="1"/>
    <col min="4904" max="4904" width="21.140625" style="114" bestFit="1" customWidth="1"/>
    <col min="4905" max="4905" width="15.7109375" style="114" customWidth="1"/>
    <col min="4906" max="4906" width="16.28515625" style="114" customWidth="1"/>
    <col min="4907" max="4907" width="22.7109375" style="114" customWidth="1"/>
    <col min="4908" max="4908" width="22.5703125" style="114" customWidth="1"/>
    <col min="4909" max="4909" width="19.28515625" style="114" customWidth="1"/>
    <col min="4910" max="4910" width="26.5703125" style="114" customWidth="1"/>
    <col min="4911" max="4911" width="18.85546875" style="114" bestFit="1" customWidth="1"/>
    <col min="4912" max="4912" width="17" style="114" bestFit="1" customWidth="1"/>
    <col min="4913" max="4913" width="22.28515625" style="114" bestFit="1" customWidth="1"/>
    <col min="4914" max="4914" width="23" style="114" customWidth="1"/>
    <col min="4915" max="4916" width="11.5703125" style="114" bestFit="1" customWidth="1"/>
    <col min="4917" max="4917" width="17" style="114" customWidth="1"/>
    <col min="4918" max="4918" width="11.5703125" style="114" bestFit="1" customWidth="1"/>
    <col min="4919" max="4919" width="17.42578125" style="114" bestFit="1" customWidth="1"/>
    <col min="4920" max="4920" width="11.5703125" style="114" bestFit="1" customWidth="1"/>
    <col min="4921" max="4921" width="18.28515625" style="114" bestFit="1" customWidth="1"/>
    <col min="4922" max="4922" width="16.140625" style="114" customWidth="1"/>
    <col min="4923" max="5120" width="11.42578125" style="114"/>
    <col min="5121" max="5121" width="5.85546875" style="114" customWidth="1"/>
    <col min="5122" max="5122" width="20.7109375" style="114" customWidth="1"/>
    <col min="5123" max="5123" width="10.5703125" style="114" customWidth="1"/>
    <col min="5124" max="5124" width="16.28515625" style="114" customWidth="1"/>
    <col min="5125" max="5125" width="21.7109375" style="114" customWidth="1"/>
    <col min="5126" max="5126" width="16.28515625" style="114" customWidth="1"/>
    <col min="5127" max="5127" width="20.7109375" style="114" customWidth="1"/>
    <col min="5128" max="5128" width="20.85546875" style="114" customWidth="1"/>
    <col min="5129" max="5131" width="16.5703125" style="114" customWidth="1"/>
    <col min="5132" max="5133" width="16.7109375" style="114" customWidth="1"/>
    <col min="5134" max="5134" width="14.28515625" style="114" customWidth="1"/>
    <col min="5135" max="5135" width="26.7109375" style="114" customWidth="1"/>
    <col min="5136" max="5155" width="18.85546875" style="114" customWidth="1"/>
    <col min="5156" max="5158" width="15.28515625" style="114" bestFit="1" customWidth="1"/>
    <col min="5159" max="5159" width="24.28515625" style="114" customWidth="1"/>
    <col min="5160" max="5160" width="21.140625" style="114" bestFit="1" customWidth="1"/>
    <col min="5161" max="5161" width="15.7109375" style="114" customWidth="1"/>
    <col min="5162" max="5162" width="16.28515625" style="114" customWidth="1"/>
    <col min="5163" max="5163" width="22.7109375" style="114" customWidth="1"/>
    <col min="5164" max="5164" width="22.5703125" style="114" customWidth="1"/>
    <col min="5165" max="5165" width="19.28515625" style="114" customWidth="1"/>
    <col min="5166" max="5166" width="26.5703125" style="114" customWidth="1"/>
    <col min="5167" max="5167" width="18.85546875" style="114" bestFit="1" customWidth="1"/>
    <col min="5168" max="5168" width="17" style="114" bestFit="1" customWidth="1"/>
    <col min="5169" max="5169" width="22.28515625" style="114" bestFit="1" customWidth="1"/>
    <col min="5170" max="5170" width="23" style="114" customWidth="1"/>
    <col min="5171" max="5172" width="11.5703125" style="114" bestFit="1" customWidth="1"/>
    <col min="5173" max="5173" width="17" style="114" customWidth="1"/>
    <col min="5174" max="5174" width="11.5703125" style="114" bestFit="1" customWidth="1"/>
    <col min="5175" max="5175" width="17.42578125" style="114" bestFit="1" customWidth="1"/>
    <col min="5176" max="5176" width="11.5703125" style="114" bestFit="1" customWidth="1"/>
    <col min="5177" max="5177" width="18.28515625" style="114" bestFit="1" customWidth="1"/>
    <col min="5178" max="5178" width="16.140625" style="114" customWidth="1"/>
    <col min="5179" max="5376" width="11.42578125" style="114"/>
    <col min="5377" max="5377" width="5.85546875" style="114" customWidth="1"/>
    <col min="5378" max="5378" width="20.7109375" style="114" customWidth="1"/>
    <col min="5379" max="5379" width="10.5703125" style="114" customWidth="1"/>
    <col min="5380" max="5380" width="16.28515625" style="114" customWidth="1"/>
    <col min="5381" max="5381" width="21.7109375" style="114" customWidth="1"/>
    <col min="5382" max="5382" width="16.28515625" style="114" customWidth="1"/>
    <col min="5383" max="5383" width="20.7109375" style="114" customWidth="1"/>
    <col min="5384" max="5384" width="20.85546875" style="114" customWidth="1"/>
    <col min="5385" max="5387" width="16.5703125" style="114" customWidth="1"/>
    <col min="5388" max="5389" width="16.7109375" style="114" customWidth="1"/>
    <col min="5390" max="5390" width="14.28515625" style="114" customWidth="1"/>
    <col min="5391" max="5391" width="26.7109375" style="114" customWidth="1"/>
    <col min="5392" max="5411" width="18.85546875" style="114" customWidth="1"/>
    <col min="5412" max="5414" width="15.28515625" style="114" bestFit="1" customWidth="1"/>
    <col min="5415" max="5415" width="24.28515625" style="114" customWidth="1"/>
    <col min="5416" max="5416" width="21.140625" style="114" bestFit="1" customWidth="1"/>
    <col min="5417" max="5417" width="15.7109375" style="114" customWidth="1"/>
    <col min="5418" max="5418" width="16.28515625" style="114" customWidth="1"/>
    <col min="5419" max="5419" width="22.7109375" style="114" customWidth="1"/>
    <col min="5420" max="5420" width="22.5703125" style="114" customWidth="1"/>
    <col min="5421" max="5421" width="19.28515625" style="114" customWidth="1"/>
    <col min="5422" max="5422" width="26.5703125" style="114" customWidth="1"/>
    <col min="5423" max="5423" width="18.85546875" style="114" bestFit="1" customWidth="1"/>
    <col min="5424" max="5424" width="17" style="114" bestFit="1" customWidth="1"/>
    <col min="5425" max="5425" width="22.28515625" style="114" bestFit="1" customWidth="1"/>
    <col min="5426" max="5426" width="23" style="114" customWidth="1"/>
    <col min="5427" max="5428" width="11.5703125" style="114" bestFit="1" customWidth="1"/>
    <col min="5429" max="5429" width="17" style="114" customWidth="1"/>
    <col min="5430" max="5430" width="11.5703125" style="114" bestFit="1" customWidth="1"/>
    <col min="5431" max="5431" width="17.42578125" style="114" bestFit="1" customWidth="1"/>
    <col min="5432" max="5432" width="11.5703125" style="114" bestFit="1" customWidth="1"/>
    <col min="5433" max="5433" width="18.28515625" style="114" bestFit="1" customWidth="1"/>
    <col min="5434" max="5434" width="16.140625" style="114" customWidth="1"/>
    <col min="5435" max="5632" width="11.42578125" style="114"/>
    <col min="5633" max="5633" width="5.85546875" style="114" customWidth="1"/>
    <col min="5634" max="5634" width="20.7109375" style="114" customWidth="1"/>
    <col min="5635" max="5635" width="10.5703125" style="114" customWidth="1"/>
    <col min="5636" max="5636" width="16.28515625" style="114" customWidth="1"/>
    <col min="5637" max="5637" width="21.7109375" style="114" customWidth="1"/>
    <col min="5638" max="5638" width="16.28515625" style="114" customWidth="1"/>
    <col min="5639" max="5639" width="20.7109375" style="114" customWidth="1"/>
    <col min="5640" max="5640" width="20.85546875" style="114" customWidth="1"/>
    <col min="5641" max="5643" width="16.5703125" style="114" customWidth="1"/>
    <col min="5644" max="5645" width="16.7109375" style="114" customWidth="1"/>
    <col min="5646" max="5646" width="14.28515625" style="114" customWidth="1"/>
    <col min="5647" max="5647" width="26.7109375" style="114" customWidth="1"/>
    <col min="5648" max="5667" width="18.85546875" style="114" customWidth="1"/>
    <col min="5668" max="5670" width="15.28515625" style="114" bestFit="1" customWidth="1"/>
    <col min="5671" max="5671" width="24.28515625" style="114" customWidth="1"/>
    <col min="5672" max="5672" width="21.140625" style="114" bestFit="1" customWidth="1"/>
    <col min="5673" max="5673" width="15.7109375" style="114" customWidth="1"/>
    <col min="5674" max="5674" width="16.28515625" style="114" customWidth="1"/>
    <col min="5675" max="5675" width="22.7109375" style="114" customWidth="1"/>
    <col min="5676" max="5676" width="22.5703125" style="114" customWidth="1"/>
    <col min="5677" max="5677" width="19.28515625" style="114" customWidth="1"/>
    <col min="5678" max="5678" width="26.5703125" style="114" customWidth="1"/>
    <col min="5679" max="5679" width="18.85546875" style="114" bestFit="1" customWidth="1"/>
    <col min="5680" max="5680" width="17" style="114" bestFit="1" customWidth="1"/>
    <col min="5681" max="5681" width="22.28515625" style="114" bestFit="1" customWidth="1"/>
    <col min="5682" max="5682" width="23" style="114" customWidth="1"/>
    <col min="5683" max="5684" width="11.5703125" style="114" bestFit="1" customWidth="1"/>
    <col min="5685" max="5685" width="17" style="114" customWidth="1"/>
    <col min="5686" max="5686" width="11.5703125" style="114" bestFit="1" customWidth="1"/>
    <col min="5687" max="5687" width="17.42578125" style="114" bestFit="1" customWidth="1"/>
    <col min="5688" max="5688" width="11.5703125" style="114" bestFit="1" customWidth="1"/>
    <col min="5689" max="5689" width="18.28515625" style="114" bestFit="1" customWidth="1"/>
    <col min="5690" max="5690" width="16.140625" style="114" customWidth="1"/>
    <col min="5691" max="5888" width="11.42578125" style="114"/>
    <col min="5889" max="5889" width="5.85546875" style="114" customWidth="1"/>
    <col min="5890" max="5890" width="20.7109375" style="114" customWidth="1"/>
    <col min="5891" max="5891" width="10.5703125" style="114" customWidth="1"/>
    <col min="5892" max="5892" width="16.28515625" style="114" customWidth="1"/>
    <col min="5893" max="5893" width="21.7109375" style="114" customWidth="1"/>
    <col min="5894" max="5894" width="16.28515625" style="114" customWidth="1"/>
    <col min="5895" max="5895" width="20.7109375" style="114" customWidth="1"/>
    <col min="5896" max="5896" width="20.85546875" style="114" customWidth="1"/>
    <col min="5897" max="5899" width="16.5703125" style="114" customWidth="1"/>
    <col min="5900" max="5901" width="16.7109375" style="114" customWidth="1"/>
    <col min="5902" max="5902" width="14.28515625" style="114" customWidth="1"/>
    <col min="5903" max="5903" width="26.7109375" style="114" customWidth="1"/>
    <col min="5904" max="5923" width="18.85546875" style="114" customWidth="1"/>
    <col min="5924" max="5926" width="15.28515625" style="114" bestFit="1" customWidth="1"/>
    <col min="5927" max="5927" width="24.28515625" style="114" customWidth="1"/>
    <col min="5928" max="5928" width="21.140625" style="114" bestFit="1" customWidth="1"/>
    <col min="5929" max="5929" width="15.7109375" style="114" customWidth="1"/>
    <col min="5930" max="5930" width="16.28515625" style="114" customWidth="1"/>
    <col min="5931" max="5931" width="22.7109375" style="114" customWidth="1"/>
    <col min="5932" max="5932" width="22.5703125" style="114" customWidth="1"/>
    <col min="5933" max="5933" width="19.28515625" style="114" customWidth="1"/>
    <col min="5934" max="5934" width="26.5703125" style="114" customWidth="1"/>
    <col min="5935" max="5935" width="18.85546875" style="114" bestFit="1" customWidth="1"/>
    <col min="5936" max="5936" width="17" style="114" bestFit="1" customWidth="1"/>
    <col min="5937" max="5937" width="22.28515625" style="114" bestFit="1" customWidth="1"/>
    <col min="5938" max="5938" width="23" style="114" customWidth="1"/>
    <col min="5939" max="5940" width="11.5703125" style="114" bestFit="1" customWidth="1"/>
    <col min="5941" max="5941" width="17" style="114" customWidth="1"/>
    <col min="5942" max="5942" width="11.5703125" style="114" bestFit="1" customWidth="1"/>
    <col min="5943" max="5943" width="17.42578125" style="114" bestFit="1" customWidth="1"/>
    <col min="5944" max="5944" width="11.5703125" style="114" bestFit="1" customWidth="1"/>
    <col min="5945" max="5945" width="18.28515625" style="114" bestFit="1" customWidth="1"/>
    <col min="5946" max="5946" width="16.140625" style="114" customWidth="1"/>
    <col min="5947" max="6144" width="11.42578125" style="114"/>
    <col min="6145" max="6145" width="5.85546875" style="114" customWidth="1"/>
    <col min="6146" max="6146" width="20.7109375" style="114" customWidth="1"/>
    <col min="6147" max="6147" width="10.5703125" style="114" customWidth="1"/>
    <col min="6148" max="6148" width="16.28515625" style="114" customWidth="1"/>
    <col min="6149" max="6149" width="21.7109375" style="114" customWidth="1"/>
    <col min="6150" max="6150" width="16.28515625" style="114" customWidth="1"/>
    <col min="6151" max="6151" width="20.7109375" style="114" customWidth="1"/>
    <col min="6152" max="6152" width="20.85546875" style="114" customWidth="1"/>
    <col min="6153" max="6155" width="16.5703125" style="114" customWidth="1"/>
    <col min="6156" max="6157" width="16.7109375" style="114" customWidth="1"/>
    <col min="6158" max="6158" width="14.28515625" style="114" customWidth="1"/>
    <col min="6159" max="6159" width="26.7109375" style="114" customWidth="1"/>
    <col min="6160" max="6179" width="18.85546875" style="114" customWidth="1"/>
    <col min="6180" max="6182" width="15.28515625" style="114" bestFit="1" customWidth="1"/>
    <col min="6183" max="6183" width="24.28515625" style="114" customWidth="1"/>
    <col min="6184" max="6184" width="21.140625" style="114" bestFit="1" customWidth="1"/>
    <col min="6185" max="6185" width="15.7109375" style="114" customWidth="1"/>
    <col min="6186" max="6186" width="16.28515625" style="114" customWidth="1"/>
    <col min="6187" max="6187" width="22.7109375" style="114" customWidth="1"/>
    <col min="6188" max="6188" width="22.5703125" style="114" customWidth="1"/>
    <col min="6189" max="6189" width="19.28515625" style="114" customWidth="1"/>
    <col min="6190" max="6190" width="26.5703125" style="114" customWidth="1"/>
    <col min="6191" max="6191" width="18.85546875" style="114" bestFit="1" customWidth="1"/>
    <col min="6192" max="6192" width="17" style="114" bestFit="1" customWidth="1"/>
    <col min="6193" max="6193" width="22.28515625" style="114" bestFit="1" customWidth="1"/>
    <col min="6194" max="6194" width="23" style="114" customWidth="1"/>
    <col min="6195" max="6196" width="11.5703125" style="114" bestFit="1" customWidth="1"/>
    <col min="6197" max="6197" width="17" style="114" customWidth="1"/>
    <col min="6198" max="6198" width="11.5703125" style="114" bestFit="1" customWidth="1"/>
    <col min="6199" max="6199" width="17.42578125" style="114" bestFit="1" customWidth="1"/>
    <col min="6200" max="6200" width="11.5703125" style="114" bestFit="1" customWidth="1"/>
    <col min="6201" max="6201" width="18.28515625" style="114" bestFit="1" customWidth="1"/>
    <col min="6202" max="6202" width="16.140625" style="114" customWidth="1"/>
    <col min="6203" max="6400" width="11.42578125" style="114"/>
    <col min="6401" max="6401" width="5.85546875" style="114" customWidth="1"/>
    <col min="6402" max="6402" width="20.7109375" style="114" customWidth="1"/>
    <col min="6403" max="6403" width="10.5703125" style="114" customWidth="1"/>
    <col min="6404" max="6404" width="16.28515625" style="114" customWidth="1"/>
    <col min="6405" max="6405" width="21.7109375" style="114" customWidth="1"/>
    <col min="6406" max="6406" width="16.28515625" style="114" customWidth="1"/>
    <col min="6407" max="6407" width="20.7109375" style="114" customWidth="1"/>
    <col min="6408" max="6408" width="20.85546875" style="114" customWidth="1"/>
    <col min="6409" max="6411" width="16.5703125" style="114" customWidth="1"/>
    <col min="6412" max="6413" width="16.7109375" style="114" customWidth="1"/>
    <col min="6414" max="6414" width="14.28515625" style="114" customWidth="1"/>
    <col min="6415" max="6415" width="26.7109375" style="114" customWidth="1"/>
    <col min="6416" max="6435" width="18.85546875" style="114" customWidth="1"/>
    <col min="6436" max="6438" width="15.28515625" style="114" bestFit="1" customWidth="1"/>
    <col min="6439" max="6439" width="24.28515625" style="114" customWidth="1"/>
    <col min="6440" max="6440" width="21.140625" style="114" bestFit="1" customWidth="1"/>
    <col min="6441" max="6441" width="15.7109375" style="114" customWidth="1"/>
    <col min="6442" max="6442" width="16.28515625" style="114" customWidth="1"/>
    <col min="6443" max="6443" width="22.7109375" style="114" customWidth="1"/>
    <col min="6444" max="6444" width="22.5703125" style="114" customWidth="1"/>
    <col min="6445" max="6445" width="19.28515625" style="114" customWidth="1"/>
    <col min="6446" max="6446" width="26.5703125" style="114" customWidth="1"/>
    <col min="6447" max="6447" width="18.85546875" style="114" bestFit="1" customWidth="1"/>
    <col min="6448" max="6448" width="17" style="114" bestFit="1" customWidth="1"/>
    <col min="6449" max="6449" width="22.28515625" style="114" bestFit="1" customWidth="1"/>
    <col min="6450" max="6450" width="23" style="114" customWidth="1"/>
    <col min="6451" max="6452" width="11.5703125" style="114" bestFit="1" customWidth="1"/>
    <col min="6453" max="6453" width="17" style="114" customWidth="1"/>
    <col min="6454" max="6454" width="11.5703125" style="114" bestFit="1" customWidth="1"/>
    <col min="6455" max="6455" width="17.42578125" style="114" bestFit="1" customWidth="1"/>
    <col min="6456" max="6456" width="11.5703125" style="114" bestFit="1" customWidth="1"/>
    <col min="6457" max="6457" width="18.28515625" style="114" bestFit="1" customWidth="1"/>
    <col min="6458" max="6458" width="16.140625" style="114" customWidth="1"/>
    <col min="6459" max="6656" width="11.42578125" style="114"/>
    <col min="6657" max="6657" width="5.85546875" style="114" customWidth="1"/>
    <col min="6658" max="6658" width="20.7109375" style="114" customWidth="1"/>
    <col min="6659" max="6659" width="10.5703125" style="114" customWidth="1"/>
    <col min="6660" max="6660" width="16.28515625" style="114" customWidth="1"/>
    <col min="6661" max="6661" width="21.7109375" style="114" customWidth="1"/>
    <col min="6662" max="6662" width="16.28515625" style="114" customWidth="1"/>
    <col min="6663" max="6663" width="20.7109375" style="114" customWidth="1"/>
    <col min="6664" max="6664" width="20.85546875" style="114" customWidth="1"/>
    <col min="6665" max="6667" width="16.5703125" style="114" customWidth="1"/>
    <col min="6668" max="6669" width="16.7109375" style="114" customWidth="1"/>
    <col min="6670" max="6670" width="14.28515625" style="114" customWidth="1"/>
    <col min="6671" max="6671" width="26.7109375" style="114" customWidth="1"/>
    <col min="6672" max="6691" width="18.85546875" style="114" customWidth="1"/>
    <col min="6692" max="6694" width="15.28515625" style="114" bestFit="1" customWidth="1"/>
    <col min="6695" max="6695" width="24.28515625" style="114" customWidth="1"/>
    <col min="6696" max="6696" width="21.140625" style="114" bestFit="1" customWidth="1"/>
    <col min="6697" max="6697" width="15.7109375" style="114" customWidth="1"/>
    <col min="6698" max="6698" width="16.28515625" style="114" customWidth="1"/>
    <col min="6699" max="6699" width="22.7109375" style="114" customWidth="1"/>
    <col min="6700" max="6700" width="22.5703125" style="114" customWidth="1"/>
    <col min="6701" max="6701" width="19.28515625" style="114" customWidth="1"/>
    <col min="6702" max="6702" width="26.5703125" style="114" customWidth="1"/>
    <col min="6703" max="6703" width="18.85546875" style="114" bestFit="1" customWidth="1"/>
    <col min="6704" max="6704" width="17" style="114" bestFit="1" customWidth="1"/>
    <col min="6705" max="6705" width="22.28515625" style="114" bestFit="1" customWidth="1"/>
    <col min="6706" max="6706" width="23" style="114" customWidth="1"/>
    <col min="6707" max="6708" width="11.5703125" style="114" bestFit="1" customWidth="1"/>
    <col min="6709" max="6709" width="17" style="114" customWidth="1"/>
    <col min="6710" max="6710" width="11.5703125" style="114" bestFit="1" customWidth="1"/>
    <col min="6711" max="6711" width="17.42578125" style="114" bestFit="1" customWidth="1"/>
    <col min="6712" max="6712" width="11.5703125" style="114" bestFit="1" customWidth="1"/>
    <col min="6713" max="6713" width="18.28515625" style="114" bestFit="1" customWidth="1"/>
    <col min="6714" max="6714" width="16.140625" style="114" customWidth="1"/>
    <col min="6715" max="6912" width="11.42578125" style="114"/>
    <col min="6913" max="6913" width="5.85546875" style="114" customWidth="1"/>
    <col min="6914" max="6914" width="20.7109375" style="114" customWidth="1"/>
    <col min="6915" max="6915" width="10.5703125" style="114" customWidth="1"/>
    <col min="6916" max="6916" width="16.28515625" style="114" customWidth="1"/>
    <col min="6917" max="6917" width="21.7109375" style="114" customWidth="1"/>
    <col min="6918" max="6918" width="16.28515625" style="114" customWidth="1"/>
    <col min="6919" max="6919" width="20.7109375" style="114" customWidth="1"/>
    <col min="6920" max="6920" width="20.85546875" style="114" customWidth="1"/>
    <col min="6921" max="6923" width="16.5703125" style="114" customWidth="1"/>
    <col min="6924" max="6925" width="16.7109375" style="114" customWidth="1"/>
    <col min="6926" max="6926" width="14.28515625" style="114" customWidth="1"/>
    <col min="6927" max="6927" width="26.7109375" style="114" customWidth="1"/>
    <col min="6928" max="6947" width="18.85546875" style="114" customWidth="1"/>
    <col min="6948" max="6950" width="15.28515625" style="114" bestFit="1" customWidth="1"/>
    <col min="6951" max="6951" width="24.28515625" style="114" customWidth="1"/>
    <col min="6952" max="6952" width="21.140625" style="114" bestFit="1" customWidth="1"/>
    <col min="6953" max="6953" width="15.7109375" style="114" customWidth="1"/>
    <col min="6954" max="6954" width="16.28515625" style="114" customWidth="1"/>
    <col min="6955" max="6955" width="22.7109375" style="114" customWidth="1"/>
    <col min="6956" max="6956" width="22.5703125" style="114" customWidth="1"/>
    <col min="6957" max="6957" width="19.28515625" style="114" customWidth="1"/>
    <col min="6958" max="6958" width="26.5703125" style="114" customWidth="1"/>
    <col min="6959" max="6959" width="18.85546875" style="114" bestFit="1" customWidth="1"/>
    <col min="6960" max="6960" width="17" style="114" bestFit="1" customWidth="1"/>
    <col min="6961" max="6961" width="22.28515625" style="114" bestFit="1" customWidth="1"/>
    <col min="6962" max="6962" width="23" style="114" customWidth="1"/>
    <col min="6963" max="6964" width="11.5703125" style="114" bestFit="1" customWidth="1"/>
    <col min="6965" max="6965" width="17" style="114" customWidth="1"/>
    <col min="6966" max="6966" width="11.5703125" style="114" bestFit="1" customWidth="1"/>
    <col min="6967" max="6967" width="17.42578125" style="114" bestFit="1" customWidth="1"/>
    <col min="6968" max="6968" width="11.5703125" style="114" bestFit="1" customWidth="1"/>
    <col min="6969" max="6969" width="18.28515625" style="114" bestFit="1" customWidth="1"/>
    <col min="6970" max="6970" width="16.140625" style="114" customWidth="1"/>
    <col min="6971" max="7168" width="11.42578125" style="114"/>
    <col min="7169" max="7169" width="5.85546875" style="114" customWidth="1"/>
    <col min="7170" max="7170" width="20.7109375" style="114" customWidth="1"/>
    <col min="7171" max="7171" width="10.5703125" style="114" customWidth="1"/>
    <col min="7172" max="7172" width="16.28515625" style="114" customWidth="1"/>
    <col min="7173" max="7173" width="21.7109375" style="114" customWidth="1"/>
    <col min="7174" max="7174" width="16.28515625" style="114" customWidth="1"/>
    <col min="7175" max="7175" width="20.7109375" style="114" customWidth="1"/>
    <col min="7176" max="7176" width="20.85546875" style="114" customWidth="1"/>
    <col min="7177" max="7179" width="16.5703125" style="114" customWidth="1"/>
    <col min="7180" max="7181" width="16.7109375" style="114" customWidth="1"/>
    <col min="7182" max="7182" width="14.28515625" style="114" customWidth="1"/>
    <col min="7183" max="7183" width="26.7109375" style="114" customWidth="1"/>
    <col min="7184" max="7203" width="18.85546875" style="114" customWidth="1"/>
    <col min="7204" max="7206" width="15.28515625" style="114" bestFit="1" customWidth="1"/>
    <col min="7207" max="7207" width="24.28515625" style="114" customWidth="1"/>
    <col min="7208" max="7208" width="21.140625" style="114" bestFit="1" customWidth="1"/>
    <col min="7209" max="7209" width="15.7109375" style="114" customWidth="1"/>
    <col min="7210" max="7210" width="16.28515625" style="114" customWidth="1"/>
    <col min="7211" max="7211" width="22.7109375" style="114" customWidth="1"/>
    <col min="7212" max="7212" width="22.5703125" style="114" customWidth="1"/>
    <col min="7213" max="7213" width="19.28515625" style="114" customWidth="1"/>
    <col min="7214" max="7214" width="26.5703125" style="114" customWidth="1"/>
    <col min="7215" max="7215" width="18.85546875" style="114" bestFit="1" customWidth="1"/>
    <col min="7216" max="7216" width="17" style="114" bestFit="1" customWidth="1"/>
    <col min="7217" max="7217" width="22.28515625" style="114" bestFit="1" customWidth="1"/>
    <col min="7218" max="7218" width="23" style="114" customWidth="1"/>
    <col min="7219" max="7220" width="11.5703125" style="114" bestFit="1" customWidth="1"/>
    <col min="7221" max="7221" width="17" style="114" customWidth="1"/>
    <col min="7222" max="7222" width="11.5703125" style="114" bestFit="1" customWidth="1"/>
    <col min="7223" max="7223" width="17.42578125" style="114" bestFit="1" customWidth="1"/>
    <col min="7224" max="7224" width="11.5703125" style="114" bestFit="1" customWidth="1"/>
    <col min="7225" max="7225" width="18.28515625" style="114" bestFit="1" customWidth="1"/>
    <col min="7226" max="7226" width="16.140625" style="114" customWidth="1"/>
    <col min="7227" max="7424" width="11.42578125" style="114"/>
    <col min="7425" max="7425" width="5.85546875" style="114" customWidth="1"/>
    <col min="7426" max="7426" width="20.7109375" style="114" customWidth="1"/>
    <col min="7427" max="7427" width="10.5703125" style="114" customWidth="1"/>
    <col min="7428" max="7428" width="16.28515625" style="114" customWidth="1"/>
    <col min="7429" max="7429" width="21.7109375" style="114" customWidth="1"/>
    <col min="7430" max="7430" width="16.28515625" style="114" customWidth="1"/>
    <col min="7431" max="7431" width="20.7109375" style="114" customWidth="1"/>
    <col min="7432" max="7432" width="20.85546875" style="114" customWidth="1"/>
    <col min="7433" max="7435" width="16.5703125" style="114" customWidth="1"/>
    <col min="7436" max="7437" width="16.7109375" style="114" customWidth="1"/>
    <col min="7438" max="7438" width="14.28515625" style="114" customWidth="1"/>
    <col min="7439" max="7439" width="26.7109375" style="114" customWidth="1"/>
    <col min="7440" max="7459" width="18.85546875" style="114" customWidth="1"/>
    <col min="7460" max="7462" width="15.28515625" style="114" bestFit="1" customWidth="1"/>
    <col min="7463" max="7463" width="24.28515625" style="114" customWidth="1"/>
    <col min="7464" max="7464" width="21.140625" style="114" bestFit="1" customWidth="1"/>
    <col min="7465" max="7465" width="15.7109375" style="114" customWidth="1"/>
    <col min="7466" max="7466" width="16.28515625" style="114" customWidth="1"/>
    <col min="7467" max="7467" width="22.7109375" style="114" customWidth="1"/>
    <col min="7468" max="7468" width="22.5703125" style="114" customWidth="1"/>
    <col min="7469" max="7469" width="19.28515625" style="114" customWidth="1"/>
    <col min="7470" max="7470" width="26.5703125" style="114" customWidth="1"/>
    <col min="7471" max="7471" width="18.85546875" style="114" bestFit="1" customWidth="1"/>
    <col min="7472" max="7472" width="17" style="114" bestFit="1" customWidth="1"/>
    <col min="7473" max="7473" width="22.28515625" style="114" bestFit="1" customWidth="1"/>
    <col min="7474" max="7474" width="23" style="114" customWidth="1"/>
    <col min="7475" max="7476" width="11.5703125" style="114" bestFit="1" customWidth="1"/>
    <col min="7477" max="7477" width="17" style="114" customWidth="1"/>
    <col min="7478" max="7478" width="11.5703125" style="114" bestFit="1" customWidth="1"/>
    <col min="7479" max="7479" width="17.42578125" style="114" bestFit="1" customWidth="1"/>
    <col min="7480" max="7480" width="11.5703125" style="114" bestFit="1" customWidth="1"/>
    <col min="7481" max="7481" width="18.28515625" style="114" bestFit="1" customWidth="1"/>
    <col min="7482" max="7482" width="16.140625" style="114" customWidth="1"/>
    <col min="7483" max="7680" width="11.42578125" style="114"/>
    <col min="7681" max="7681" width="5.85546875" style="114" customWidth="1"/>
    <col min="7682" max="7682" width="20.7109375" style="114" customWidth="1"/>
    <col min="7683" max="7683" width="10.5703125" style="114" customWidth="1"/>
    <col min="7684" max="7684" width="16.28515625" style="114" customWidth="1"/>
    <col min="7685" max="7685" width="21.7109375" style="114" customWidth="1"/>
    <col min="7686" max="7686" width="16.28515625" style="114" customWidth="1"/>
    <col min="7687" max="7687" width="20.7109375" style="114" customWidth="1"/>
    <col min="7688" max="7688" width="20.85546875" style="114" customWidth="1"/>
    <col min="7689" max="7691" width="16.5703125" style="114" customWidth="1"/>
    <col min="7692" max="7693" width="16.7109375" style="114" customWidth="1"/>
    <col min="7694" max="7694" width="14.28515625" style="114" customWidth="1"/>
    <col min="7695" max="7695" width="26.7109375" style="114" customWidth="1"/>
    <col min="7696" max="7715" width="18.85546875" style="114" customWidth="1"/>
    <col min="7716" max="7718" width="15.28515625" style="114" bestFit="1" customWidth="1"/>
    <col min="7719" max="7719" width="24.28515625" style="114" customWidth="1"/>
    <col min="7720" max="7720" width="21.140625" style="114" bestFit="1" customWidth="1"/>
    <col min="7721" max="7721" width="15.7109375" style="114" customWidth="1"/>
    <col min="7722" max="7722" width="16.28515625" style="114" customWidth="1"/>
    <col min="7723" max="7723" width="22.7109375" style="114" customWidth="1"/>
    <col min="7724" max="7724" width="22.5703125" style="114" customWidth="1"/>
    <col min="7725" max="7725" width="19.28515625" style="114" customWidth="1"/>
    <col min="7726" max="7726" width="26.5703125" style="114" customWidth="1"/>
    <col min="7727" max="7727" width="18.85546875" style="114" bestFit="1" customWidth="1"/>
    <col min="7728" max="7728" width="17" style="114" bestFit="1" customWidth="1"/>
    <col min="7729" max="7729" width="22.28515625" style="114" bestFit="1" customWidth="1"/>
    <col min="7730" max="7730" width="23" style="114" customWidth="1"/>
    <col min="7731" max="7732" width="11.5703125" style="114" bestFit="1" customWidth="1"/>
    <col min="7733" max="7733" width="17" style="114" customWidth="1"/>
    <col min="7734" max="7734" width="11.5703125" style="114" bestFit="1" customWidth="1"/>
    <col min="7735" max="7735" width="17.42578125" style="114" bestFit="1" customWidth="1"/>
    <col min="7736" max="7736" width="11.5703125" style="114" bestFit="1" customWidth="1"/>
    <col min="7737" max="7737" width="18.28515625" style="114" bestFit="1" customWidth="1"/>
    <col min="7738" max="7738" width="16.140625" style="114" customWidth="1"/>
    <col min="7739" max="7936" width="11.42578125" style="114"/>
    <col min="7937" max="7937" width="5.85546875" style="114" customWidth="1"/>
    <col min="7938" max="7938" width="20.7109375" style="114" customWidth="1"/>
    <col min="7939" max="7939" width="10.5703125" style="114" customWidth="1"/>
    <col min="7940" max="7940" width="16.28515625" style="114" customWidth="1"/>
    <col min="7941" max="7941" width="21.7109375" style="114" customWidth="1"/>
    <col min="7942" max="7942" width="16.28515625" style="114" customWidth="1"/>
    <col min="7943" max="7943" width="20.7109375" style="114" customWidth="1"/>
    <col min="7944" max="7944" width="20.85546875" style="114" customWidth="1"/>
    <col min="7945" max="7947" width="16.5703125" style="114" customWidth="1"/>
    <col min="7948" max="7949" width="16.7109375" style="114" customWidth="1"/>
    <col min="7950" max="7950" width="14.28515625" style="114" customWidth="1"/>
    <col min="7951" max="7951" width="26.7109375" style="114" customWidth="1"/>
    <col min="7952" max="7971" width="18.85546875" style="114" customWidth="1"/>
    <col min="7972" max="7974" width="15.28515625" style="114" bestFit="1" customWidth="1"/>
    <col min="7975" max="7975" width="24.28515625" style="114" customWidth="1"/>
    <col min="7976" max="7976" width="21.140625" style="114" bestFit="1" customWidth="1"/>
    <col min="7977" max="7977" width="15.7109375" style="114" customWidth="1"/>
    <col min="7978" max="7978" width="16.28515625" style="114" customWidth="1"/>
    <col min="7979" max="7979" width="22.7109375" style="114" customWidth="1"/>
    <col min="7980" max="7980" width="22.5703125" style="114" customWidth="1"/>
    <col min="7981" max="7981" width="19.28515625" style="114" customWidth="1"/>
    <col min="7982" max="7982" width="26.5703125" style="114" customWidth="1"/>
    <col min="7983" max="7983" width="18.85546875" style="114" bestFit="1" customWidth="1"/>
    <col min="7984" max="7984" width="17" style="114" bestFit="1" customWidth="1"/>
    <col min="7985" max="7985" width="22.28515625" style="114" bestFit="1" customWidth="1"/>
    <col min="7986" max="7986" width="23" style="114" customWidth="1"/>
    <col min="7987" max="7988" width="11.5703125" style="114" bestFit="1" customWidth="1"/>
    <col min="7989" max="7989" width="17" style="114" customWidth="1"/>
    <col min="7990" max="7990" width="11.5703125" style="114" bestFit="1" customWidth="1"/>
    <col min="7991" max="7991" width="17.42578125" style="114" bestFit="1" customWidth="1"/>
    <col min="7992" max="7992" width="11.5703125" style="114" bestFit="1" customWidth="1"/>
    <col min="7993" max="7993" width="18.28515625" style="114" bestFit="1" customWidth="1"/>
    <col min="7994" max="7994" width="16.140625" style="114" customWidth="1"/>
    <col min="7995" max="8192" width="11.42578125" style="114"/>
    <col min="8193" max="8193" width="5.85546875" style="114" customWidth="1"/>
    <col min="8194" max="8194" width="20.7109375" style="114" customWidth="1"/>
    <col min="8195" max="8195" width="10.5703125" style="114" customWidth="1"/>
    <col min="8196" max="8196" width="16.28515625" style="114" customWidth="1"/>
    <col min="8197" max="8197" width="21.7109375" style="114" customWidth="1"/>
    <col min="8198" max="8198" width="16.28515625" style="114" customWidth="1"/>
    <col min="8199" max="8199" width="20.7109375" style="114" customWidth="1"/>
    <col min="8200" max="8200" width="20.85546875" style="114" customWidth="1"/>
    <col min="8201" max="8203" width="16.5703125" style="114" customWidth="1"/>
    <col min="8204" max="8205" width="16.7109375" style="114" customWidth="1"/>
    <col min="8206" max="8206" width="14.28515625" style="114" customWidth="1"/>
    <col min="8207" max="8207" width="26.7109375" style="114" customWidth="1"/>
    <col min="8208" max="8227" width="18.85546875" style="114" customWidth="1"/>
    <col min="8228" max="8230" width="15.28515625" style="114" bestFit="1" customWidth="1"/>
    <col min="8231" max="8231" width="24.28515625" style="114" customWidth="1"/>
    <col min="8232" max="8232" width="21.140625" style="114" bestFit="1" customWidth="1"/>
    <col min="8233" max="8233" width="15.7109375" style="114" customWidth="1"/>
    <col min="8234" max="8234" width="16.28515625" style="114" customWidth="1"/>
    <col min="8235" max="8235" width="22.7109375" style="114" customWidth="1"/>
    <col min="8236" max="8236" width="22.5703125" style="114" customWidth="1"/>
    <col min="8237" max="8237" width="19.28515625" style="114" customWidth="1"/>
    <col min="8238" max="8238" width="26.5703125" style="114" customWidth="1"/>
    <col min="8239" max="8239" width="18.85546875" style="114" bestFit="1" customWidth="1"/>
    <col min="8240" max="8240" width="17" style="114" bestFit="1" customWidth="1"/>
    <col min="8241" max="8241" width="22.28515625" style="114" bestFit="1" customWidth="1"/>
    <col min="8242" max="8242" width="23" style="114" customWidth="1"/>
    <col min="8243" max="8244" width="11.5703125" style="114" bestFit="1" customWidth="1"/>
    <col min="8245" max="8245" width="17" style="114" customWidth="1"/>
    <col min="8246" max="8246" width="11.5703125" style="114" bestFit="1" customWidth="1"/>
    <col min="8247" max="8247" width="17.42578125" style="114" bestFit="1" customWidth="1"/>
    <col min="8248" max="8248" width="11.5703125" style="114" bestFit="1" customWidth="1"/>
    <col min="8249" max="8249" width="18.28515625" style="114" bestFit="1" customWidth="1"/>
    <col min="8250" max="8250" width="16.140625" style="114" customWidth="1"/>
    <col min="8251" max="8448" width="11.42578125" style="114"/>
    <col min="8449" max="8449" width="5.85546875" style="114" customWidth="1"/>
    <col min="8450" max="8450" width="20.7109375" style="114" customWidth="1"/>
    <col min="8451" max="8451" width="10.5703125" style="114" customWidth="1"/>
    <col min="8452" max="8452" width="16.28515625" style="114" customWidth="1"/>
    <col min="8453" max="8453" width="21.7109375" style="114" customWidth="1"/>
    <col min="8454" max="8454" width="16.28515625" style="114" customWidth="1"/>
    <col min="8455" max="8455" width="20.7109375" style="114" customWidth="1"/>
    <col min="8456" max="8456" width="20.85546875" style="114" customWidth="1"/>
    <col min="8457" max="8459" width="16.5703125" style="114" customWidth="1"/>
    <col min="8460" max="8461" width="16.7109375" style="114" customWidth="1"/>
    <col min="8462" max="8462" width="14.28515625" style="114" customWidth="1"/>
    <col min="8463" max="8463" width="26.7109375" style="114" customWidth="1"/>
    <col min="8464" max="8483" width="18.85546875" style="114" customWidth="1"/>
    <col min="8484" max="8486" width="15.28515625" style="114" bestFit="1" customWidth="1"/>
    <col min="8487" max="8487" width="24.28515625" style="114" customWidth="1"/>
    <col min="8488" max="8488" width="21.140625" style="114" bestFit="1" customWidth="1"/>
    <col min="8489" max="8489" width="15.7109375" style="114" customWidth="1"/>
    <col min="8490" max="8490" width="16.28515625" style="114" customWidth="1"/>
    <col min="8491" max="8491" width="22.7109375" style="114" customWidth="1"/>
    <col min="8492" max="8492" width="22.5703125" style="114" customWidth="1"/>
    <col min="8493" max="8493" width="19.28515625" style="114" customWidth="1"/>
    <col min="8494" max="8494" width="26.5703125" style="114" customWidth="1"/>
    <col min="8495" max="8495" width="18.85546875" style="114" bestFit="1" customWidth="1"/>
    <col min="8496" max="8496" width="17" style="114" bestFit="1" customWidth="1"/>
    <col min="8497" max="8497" width="22.28515625" style="114" bestFit="1" customWidth="1"/>
    <col min="8498" max="8498" width="23" style="114" customWidth="1"/>
    <col min="8499" max="8500" width="11.5703125" style="114" bestFit="1" customWidth="1"/>
    <col min="8501" max="8501" width="17" style="114" customWidth="1"/>
    <col min="8502" max="8502" width="11.5703125" style="114" bestFit="1" customWidth="1"/>
    <col min="8503" max="8503" width="17.42578125" style="114" bestFit="1" customWidth="1"/>
    <col min="8504" max="8504" width="11.5703125" style="114" bestFit="1" customWidth="1"/>
    <col min="8505" max="8505" width="18.28515625" style="114" bestFit="1" customWidth="1"/>
    <col min="8506" max="8506" width="16.140625" style="114" customWidth="1"/>
    <col min="8507" max="8704" width="11.42578125" style="114"/>
    <col min="8705" max="8705" width="5.85546875" style="114" customWidth="1"/>
    <col min="8706" max="8706" width="20.7109375" style="114" customWidth="1"/>
    <col min="8707" max="8707" width="10.5703125" style="114" customWidth="1"/>
    <col min="8708" max="8708" width="16.28515625" style="114" customWidth="1"/>
    <col min="8709" max="8709" width="21.7109375" style="114" customWidth="1"/>
    <col min="8710" max="8710" width="16.28515625" style="114" customWidth="1"/>
    <col min="8711" max="8711" width="20.7109375" style="114" customWidth="1"/>
    <col min="8712" max="8712" width="20.85546875" style="114" customWidth="1"/>
    <col min="8713" max="8715" width="16.5703125" style="114" customWidth="1"/>
    <col min="8716" max="8717" width="16.7109375" style="114" customWidth="1"/>
    <col min="8718" max="8718" width="14.28515625" style="114" customWidth="1"/>
    <col min="8719" max="8719" width="26.7109375" style="114" customWidth="1"/>
    <col min="8720" max="8739" width="18.85546875" style="114" customWidth="1"/>
    <col min="8740" max="8742" width="15.28515625" style="114" bestFit="1" customWidth="1"/>
    <col min="8743" max="8743" width="24.28515625" style="114" customWidth="1"/>
    <col min="8744" max="8744" width="21.140625" style="114" bestFit="1" customWidth="1"/>
    <col min="8745" max="8745" width="15.7109375" style="114" customWidth="1"/>
    <col min="8746" max="8746" width="16.28515625" style="114" customWidth="1"/>
    <col min="8747" max="8747" width="22.7109375" style="114" customWidth="1"/>
    <col min="8748" max="8748" width="22.5703125" style="114" customWidth="1"/>
    <col min="8749" max="8749" width="19.28515625" style="114" customWidth="1"/>
    <col min="8750" max="8750" width="26.5703125" style="114" customWidth="1"/>
    <col min="8751" max="8751" width="18.85546875" style="114" bestFit="1" customWidth="1"/>
    <col min="8752" max="8752" width="17" style="114" bestFit="1" customWidth="1"/>
    <col min="8753" max="8753" width="22.28515625" style="114" bestFit="1" customWidth="1"/>
    <col min="8754" max="8754" width="23" style="114" customWidth="1"/>
    <col min="8755" max="8756" width="11.5703125" style="114" bestFit="1" customWidth="1"/>
    <col min="8757" max="8757" width="17" style="114" customWidth="1"/>
    <col min="8758" max="8758" width="11.5703125" style="114" bestFit="1" customWidth="1"/>
    <col min="8759" max="8759" width="17.42578125" style="114" bestFit="1" customWidth="1"/>
    <col min="8760" max="8760" width="11.5703125" style="114" bestFit="1" customWidth="1"/>
    <col min="8761" max="8761" width="18.28515625" style="114" bestFit="1" customWidth="1"/>
    <col min="8762" max="8762" width="16.140625" style="114" customWidth="1"/>
    <col min="8763" max="8960" width="11.42578125" style="114"/>
    <col min="8961" max="8961" width="5.85546875" style="114" customWidth="1"/>
    <col min="8962" max="8962" width="20.7109375" style="114" customWidth="1"/>
    <col min="8963" max="8963" width="10.5703125" style="114" customWidth="1"/>
    <col min="8964" max="8964" width="16.28515625" style="114" customWidth="1"/>
    <col min="8965" max="8965" width="21.7109375" style="114" customWidth="1"/>
    <col min="8966" max="8966" width="16.28515625" style="114" customWidth="1"/>
    <col min="8967" max="8967" width="20.7109375" style="114" customWidth="1"/>
    <col min="8968" max="8968" width="20.85546875" style="114" customWidth="1"/>
    <col min="8969" max="8971" width="16.5703125" style="114" customWidth="1"/>
    <col min="8972" max="8973" width="16.7109375" style="114" customWidth="1"/>
    <col min="8974" max="8974" width="14.28515625" style="114" customWidth="1"/>
    <col min="8975" max="8975" width="26.7109375" style="114" customWidth="1"/>
    <col min="8976" max="8995" width="18.85546875" style="114" customWidth="1"/>
    <col min="8996" max="8998" width="15.28515625" style="114" bestFit="1" customWidth="1"/>
    <col min="8999" max="8999" width="24.28515625" style="114" customWidth="1"/>
    <col min="9000" max="9000" width="21.140625" style="114" bestFit="1" customWidth="1"/>
    <col min="9001" max="9001" width="15.7109375" style="114" customWidth="1"/>
    <col min="9002" max="9002" width="16.28515625" style="114" customWidth="1"/>
    <col min="9003" max="9003" width="22.7109375" style="114" customWidth="1"/>
    <col min="9004" max="9004" width="22.5703125" style="114" customWidth="1"/>
    <col min="9005" max="9005" width="19.28515625" style="114" customWidth="1"/>
    <col min="9006" max="9006" width="26.5703125" style="114" customWidth="1"/>
    <col min="9007" max="9007" width="18.85546875" style="114" bestFit="1" customWidth="1"/>
    <col min="9008" max="9008" width="17" style="114" bestFit="1" customWidth="1"/>
    <col min="9009" max="9009" width="22.28515625" style="114" bestFit="1" customWidth="1"/>
    <col min="9010" max="9010" width="23" style="114" customWidth="1"/>
    <col min="9011" max="9012" width="11.5703125" style="114" bestFit="1" customWidth="1"/>
    <col min="9013" max="9013" width="17" style="114" customWidth="1"/>
    <col min="9014" max="9014" width="11.5703125" style="114" bestFit="1" customWidth="1"/>
    <col min="9015" max="9015" width="17.42578125" style="114" bestFit="1" customWidth="1"/>
    <col min="9016" max="9016" width="11.5703125" style="114" bestFit="1" customWidth="1"/>
    <col min="9017" max="9017" width="18.28515625" style="114" bestFit="1" customWidth="1"/>
    <col min="9018" max="9018" width="16.140625" style="114" customWidth="1"/>
    <col min="9019" max="9216" width="11.42578125" style="114"/>
    <col min="9217" max="9217" width="5.85546875" style="114" customWidth="1"/>
    <col min="9218" max="9218" width="20.7109375" style="114" customWidth="1"/>
    <col min="9219" max="9219" width="10.5703125" style="114" customWidth="1"/>
    <col min="9220" max="9220" width="16.28515625" style="114" customWidth="1"/>
    <col min="9221" max="9221" width="21.7109375" style="114" customWidth="1"/>
    <col min="9222" max="9222" width="16.28515625" style="114" customWidth="1"/>
    <col min="9223" max="9223" width="20.7109375" style="114" customWidth="1"/>
    <col min="9224" max="9224" width="20.85546875" style="114" customWidth="1"/>
    <col min="9225" max="9227" width="16.5703125" style="114" customWidth="1"/>
    <col min="9228" max="9229" width="16.7109375" style="114" customWidth="1"/>
    <col min="9230" max="9230" width="14.28515625" style="114" customWidth="1"/>
    <col min="9231" max="9231" width="26.7109375" style="114" customWidth="1"/>
    <col min="9232" max="9251" width="18.85546875" style="114" customWidth="1"/>
    <col min="9252" max="9254" width="15.28515625" style="114" bestFit="1" customWidth="1"/>
    <col min="9255" max="9255" width="24.28515625" style="114" customWidth="1"/>
    <col min="9256" max="9256" width="21.140625" style="114" bestFit="1" customWidth="1"/>
    <col min="9257" max="9257" width="15.7109375" style="114" customWidth="1"/>
    <col min="9258" max="9258" width="16.28515625" style="114" customWidth="1"/>
    <col min="9259" max="9259" width="22.7109375" style="114" customWidth="1"/>
    <col min="9260" max="9260" width="22.5703125" style="114" customWidth="1"/>
    <col min="9261" max="9261" width="19.28515625" style="114" customWidth="1"/>
    <col min="9262" max="9262" width="26.5703125" style="114" customWidth="1"/>
    <col min="9263" max="9263" width="18.85546875" style="114" bestFit="1" customWidth="1"/>
    <col min="9264" max="9264" width="17" style="114" bestFit="1" customWidth="1"/>
    <col min="9265" max="9265" width="22.28515625" style="114" bestFit="1" customWidth="1"/>
    <col min="9266" max="9266" width="23" style="114" customWidth="1"/>
    <col min="9267" max="9268" width="11.5703125" style="114" bestFit="1" customWidth="1"/>
    <col min="9269" max="9269" width="17" style="114" customWidth="1"/>
    <col min="9270" max="9270" width="11.5703125" style="114" bestFit="1" customWidth="1"/>
    <col min="9271" max="9271" width="17.42578125" style="114" bestFit="1" customWidth="1"/>
    <col min="9272" max="9272" width="11.5703125" style="114" bestFit="1" customWidth="1"/>
    <col min="9273" max="9273" width="18.28515625" style="114" bestFit="1" customWidth="1"/>
    <col min="9274" max="9274" width="16.140625" style="114" customWidth="1"/>
    <col min="9275" max="9472" width="11.42578125" style="114"/>
    <col min="9473" max="9473" width="5.85546875" style="114" customWidth="1"/>
    <col min="9474" max="9474" width="20.7109375" style="114" customWidth="1"/>
    <col min="9475" max="9475" width="10.5703125" style="114" customWidth="1"/>
    <col min="9476" max="9476" width="16.28515625" style="114" customWidth="1"/>
    <col min="9477" max="9477" width="21.7109375" style="114" customWidth="1"/>
    <col min="9478" max="9478" width="16.28515625" style="114" customWidth="1"/>
    <col min="9479" max="9479" width="20.7109375" style="114" customWidth="1"/>
    <col min="9480" max="9480" width="20.85546875" style="114" customWidth="1"/>
    <col min="9481" max="9483" width="16.5703125" style="114" customWidth="1"/>
    <col min="9484" max="9485" width="16.7109375" style="114" customWidth="1"/>
    <col min="9486" max="9486" width="14.28515625" style="114" customWidth="1"/>
    <col min="9487" max="9487" width="26.7109375" style="114" customWidth="1"/>
    <col min="9488" max="9507" width="18.85546875" style="114" customWidth="1"/>
    <col min="9508" max="9510" width="15.28515625" style="114" bestFit="1" customWidth="1"/>
    <col min="9511" max="9511" width="24.28515625" style="114" customWidth="1"/>
    <col min="9512" max="9512" width="21.140625" style="114" bestFit="1" customWidth="1"/>
    <col min="9513" max="9513" width="15.7109375" style="114" customWidth="1"/>
    <col min="9514" max="9514" width="16.28515625" style="114" customWidth="1"/>
    <col min="9515" max="9515" width="22.7109375" style="114" customWidth="1"/>
    <col min="9516" max="9516" width="22.5703125" style="114" customWidth="1"/>
    <col min="9517" max="9517" width="19.28515625" style="114" customWidth="1"/>
    <col min="9518" max="9518" width="26.5703125" style="114" customWidth="1"/>
    <col min="9519" max="9519" width="18.85546875" style="114" bestFit="1" customWidth="1"/>
    <col min="9520" max="9520" width="17" style="114" bestFit="1" customWidth="1"/>
    <col min="9521" max="9521" width="22.28515625" style="114" bestFit="1" customWidth="1"/>
    <col min="9522" max="9522" width="23" style="114" customWidth="1"/>
    <col min="9523" max="9524" width="11.5703125" style="114" bestFit="1" customWidth="1"/>
    <col min="9525" max="9525" width="17" style="114" customWidth="1"/>
    <col min="9526" max="9526" width="11.5703125" style="114" bestFit="1" customWidth="1"/>
    <col min="9527" max="9527" width="17.42578125" style="114" bestFit="1" customWidth="1"/>
    <col min="9528" max="9528" width="11.5703125" style="114" bestFit="1" customWidth="1"/>
    <col min="9529" max="9529" width="18.28515625" style="114" bestFit="1" customWidth="1"/>
    <col min="9530" max="9530" width="16.140625" style="114" customWidth="1"/>
    <col min="9531" max="9728" width="11.42578125" style="114"/>
    <col min="9729" max="9729" width="5.85546875" style="114" customWidth="1"/>
    <col min="9730" max="9730" width="20.7109375" style="114" customWidth="1"/>
    <col min="9731" max="9731" width="10.5703125" style="114" customWidth="1"/>
    <col min="9732" max="9732" width="16.28515625" style="114" customWidth="1"/>
    <col min="9733" max="9733" width="21.7109375" style="114" customWidth="1"/>
    <col min="9734" max="9734" width="16.28515625" style="114" customWidth="1"/>
    <col min="9735" max="9735" width="20.7109375" style="114" customWidth="1"/>
    <col min="9736" max="9736" width="20.85546875" style="114" customWidth="1"/>
    <col min="9737" max="9739" width="16.5703125" style="114" customWidth="1"/>
    <col min="9740" max="9741" width="16.7109375" style="114" customWidth="1"/>
    <col min="9742" max="9742" width="14.28515625" style="114" customWidth="1"/>
    <col min="9743" max="9743" width="26.7109375" style="114" customWidth="1"/>
    <col min="9744" max="9763" width="18.85546875" style="114" customWidth="1"/>
    <col min="9764" max="9766" width="15.28515625" style="114" bestFit="1" customWidth="1"/>
    <col min="9767" max="9767" width="24.28515625" style="114" customWidth="1"/>
    <col min="9768" max="9768" width="21.140625" style="114" bestFit="1" customWidth="1"/>
    <col min="9769" max="9769" width="15.7109375" style="114" customWidth="1"/>
    <col min="9770" max="9770" width="16.28515625" style="114" customWidth="1"/>
    <col min="9771" max="9771" width="22.7109375" style="114" customWidth="1"/>
    <col min="9772" max="9772" width="22.5703125" style="114" customWidth="1"/>
    <col min="9773" max="9773" width="19.28515625" style="114" customWidth="1"/>
    <col min="9774" max="9774" width="26.5703125" style="114" customWidth="1"/>
    <col min="9775" max="9775" width="18.85546875" style="114" bestFit="1" customWidth="1"/>
    <col min="9776" max="9776" width="17" style="114" bestFit="1" customWidth="1"/>
    <col min="9777" max="9777" width="22.28515625" style="114" bestFit="1" customWidth="1"/>
    <col min="9778" max="9778" width="23" style="114" customWidth="1"/>
    <col min="9779" max="9780" width="11.5703125" style="114" bestFit="1" customWidth="1"/>
    <col min="9781" max="9781" width="17" style="114" customWidth="1"/>
    <col min="9782" max="9782" width="11.5703125" style="114" bestFit="1" customWidth="1"/>
    <col min="9783" max="9783" width="17.42578125" style="114" bestFit="1" customWidth="1"/>
    <col min="9784" max="9784" width="11.5703125" style="114" bestFit="1" customWidth="1"/>
    <col min="9785" max="9785" width="18.28515625" style="114" bestFit="1" customWidth="1"/>
    <col min="9786" max="9786" width="16.140625" style="114" customWidth="1"/>
    <col min="9787" max="9984" width="11.42578125" style="114"/>
    <col min="9985" max="9985" width="5.85546875" style="114" customWidth="1"/>
    <col min="9986" max="9986" width="20.7109375" style="114" customWidth="1"/>
    <col min="9987" max="9987" width="10.5703125" style="114" customWidth="1"/>
    <col min="9988" max="9988" width="16.28515625" style="114" customWidth="1"/>
    <col min="9989" max="9989" width="21.7109375" style="114" customWidth="1"/>
    <col min="9990" max="9990" width="16.28515625" style="114" customWidth="1"/>
    <col min="9991" max="9991" width="20.7109375" style="114" customWidth="1"/>
    <col min="9992" max="9992" width="20.85546875" style="114" customWidth="1"/>
    <col min="9993" max="9995" width="16.5703125" style="114" customWidth="1"/>
    <col min="9996" max="9997" width="16.7109375" style="114" customWidth="1"/>
    <col min="9998" max="9998" width="14.28515625" style="114" customWidth="1"/>
    <col min="9999" max="9999" width="26.7109375" style="114" customWidth="1"/>
    <col min="10000" max="10019" width="18.85546875" style="114" customWidth="1"/>
    <col min="10020" max="10022" width="15.28515625" style="114" bestFit="1" customWidth="1"/>
    <col min="10023" max="10023" width="24.28515625" style="114" customWidth="1"/>
    <col min="10024" max="10024" width="21.140625" style="114" bestFit="1" customWidth="1"/>
    <col min="10025" max="10025" width="15.7109375" style="114" customWidth="1"/>
    <col min="10026" max="10026" width="16.28515625" style="114" customWidth="1"/>
    <col min="10027" max="10027" width="22.7109375" style="114" customWidth="1"/>
    <col min="10028" max="10028" width="22.5703125" style="114" customWidth="1"/>
    <col min="10029" max="10029" width="19.28515625" style="114" customWidth="1"/>
    <col min="10030" max="10030" width="26.5703125" style="114" customWidth="1"/>
    <col min="10031" max="10031" width="18.85546875" style="114" bestFit="1" customWidth="1"/>
    <col min="10032" max="10032" width="17" style="114" bestFit="1" customWidth="1"/>
    <col min="10033" max="10033" width="22.28515625" style="114" bestFit="1" customWidth="1"/>
    <col min="10034" max="10034" width="23" style="114" customWidth="1"/>
    <col min="10035" max="10036" width="11.5703125" style="114" bestFit="1" customWidth="1"/>
    <col min="10037" max="10037" width="17" style="114" customWidth="1"/>
    <col min="10038" max="10038" width="11.5703125" style="114" bestFit="1" customWidth="1"/>
    <col min="10039" max="10039" width="17.42578125" style="114" bestFit="1" customWidth="1"/>
    <col min="10040" max="10040" width="11.5703125" style="114" bestFit="1" customWidth="1"/>
    <col min="10041" max="10041" width="18.28515625" style="114" bestFit="1" customWidth="1"/>
    <col min="10042" max="10042" width="16.140625" style="114" customWidth="1"/>
    <col min="10043" max="10240" width="11.42578125" style="114"/>
    <col min="10241" max="10241" width="5.85546875" style="114" customWidth="1"/>
    <col min="10242" max="10242" width="20.7109375" style="114" customWidth="1"/>
    <col min="10243" max="10243" width="10.5703125" style="114" customWidth="1"/>
    <col min="10244" max="10244" width="16.28515625" style="114" customWidth="1"/>
    <col min="10245" max="10245" width="21.7109375" style="114" customWidth="1"/>
    <col min="10246" max="10246" width="16.28515625" style="114" customWidth="1"/>
    <col min="10247" max="10247" width="20.7109375" style="114" customWidth="1"/>
    <col min="10248" max="10248" width="20.85546875" style="114" customWidth="1"/>
    <col min="10249" max="10251" width="16.5703125" style="114" customWidth="1"/>
    <col min="10252" max="10253" width="16.7109375" style="114" customWidth="1"/>
    <col min="10254" max="10254" width="14.28515625" style="114" customWidth="1"/>
    <col min="10255" max="10255" width="26.7109375" style="114" customWidth="1"/>
    <col min="10256" max="10275" width="18.85546875" style="114" customWidth="1"/>
    <col min="10276" max="10278" width="15.28515625" style="114" bestFit="1" customWidth="1"/>
    <col min="10279" max="10279" width="24.28515625" style="114" customWidth="1"/>
    <col min="10280" max="10280" width="21.140625" style="114" bestFit="1" customWidth="1"/>
    <col min="10281" max="10281" width="15.7109375" style="114" customWidth="1"/>
    <col min="10282" max="10282" width="16.28515625" style="114" customWidth="1"/>
    <col min="10283" max="10283" width="22.7109375" style="114" customWidth="1"/>
    <col min="10284" max="10284" width="22.5703125" style="114" customWidth="1"/>
    <col min="10285" max="10285" width="19.28515625" style="114" customWidth="1"/>
    <col min="10286" max="10286" width="26.5703125" style="114" customWidth="1"/>
    <col min="10287" max="10287" width="18.85546875" style="114" bestFit="1" customWidth="1"/>
    <col min="10288" max="10288" width="17" style="114" bestFit="1" customWidth="1"/>
    <col min="10289" max="10289" width="22.28515625" style="114" bestFit="1" customWidth="1"/>
    <col min="10290" max="10290" width="23" style="114" customWidth="1"/>
    <col min="10291" max="10292" width="11.5703125" style="114" bestFit="1" customWidth="1"/>
    <col min="10293" max="10293" width="17" style="114" customWidth="1"/>
    <col min="10294" max="10294" width="11.5703125" style="114" bestFit="1" customWidth="1"/>
    <col min="10295" max="10295" width="17.42578125" style="114" bestFit="1" customWidth="1"/>
    <col min="10296" max="10296" width="11.5703125" style="114" bestFit="1" customWidth="1"/>
    <col min="10297" max="10297" width="18.28515625" style="114" bestFit="1" customWidth="1"/>
    <col min="10298" max="10298" width="16.140625" style="114" customWidth="1"/>
    <col min="10299" max="10496" width="11.42578125" style="114"/>
    <col min="10497" max="10497" width="5.85546875" style="114" customWidth="1"/>
    <col min="10498" max="10498" width="20.7109375" style="114" customWidth="1"/>
    <col min="10499" max="10499" width="10.5703125" style="114" customWidth="1"/>
    <col min="10500" max="10500" width="16.28515625" style="114" customWidth="1"/>
    <col min="10501" max="10501" width="21.7109375" style="114" customWidth="1"/>
    <col min="10502" max="10502" width="16.28515625" style="114" customWidth="1"/>
    <col min="10503" max="10503" width="20.7109375" style="114" customWidth="1"/>
    <col min="10504" max="10504" width="20.85546875" style="114" customWidth="1"/>
    <col min="10505" max="10507" width="16.5703125" style="114" customWidth="1"/>
    <col min="10508" max="10509" width="16.7109375" style="114" customWidth="1"/>
    <col min="10510" max="10510" width="14.28515625" style="114" customWidth="1"/>
    <col min="10511" max="10511" width="26.7109375" style="114" customWidth="1"/>
    <col min="10512" max="10531" width="18.85546875" style="114" customWidth="1"/>
    <col min="10532" max="10534" width="15.28515625" style="114" bestFit="1" customWidth="1"/>
    <col min="10535" max="10535" width="24.28515625" style="114" customWidth="1"/>
    <col min="10536" max="10536" width="21.140625" style="114" bestFit="1" customWidth="1"/>
    <col min="10537" max="10537" width="15.7109375" style="114" customWidth="1"/>
    <col min="10538" max="10538" width="16.28515625" style="114" customWidth="1"/>
    <col min="10539" max="10539" width="22.7109375" style="114" customWidth="1"/>
    <col min="10540" max="10540" width="22.5703125" style="114" customWidth="1"/>
    <col min="10541" max="10541" width="19.28515625" style="114" customWidth="1"/>
    <col min="10542" max="10542" width="26.5703125" style="114" customWidth="1"/>
    <col min="10543" max="10543" width="18.85546875" style="114" bestFit="1" customWidth="1"/>
    <col min="10544" max="10544" width="17" style="114" bestFit="1" customWidth="1"/>
    <col min="10545" max="10545" width="22.28515625" style="114" bestFit="1" customWidth="1"/>
    <col min="10546" max="10546" width="23" style="114" customWidth="1"/>
    <col min="10547" max="10548" width="11.5703125" style="114" bestFit="1" customWidth="1"/>
    <col min="10549" max="10549" width="17" style="114" customWidth="1"/>
    <col min="10550" max="10550" width="11.5703125" style="114" bestFit="1" customWidth="1"/>
    <col min="10551" max="10551" width="17.42578125" style="114" bestFit="1" customWidth="1"/>
    <col min="10552" max="10552" width="11.5703125" style="114" bestFit="1" customWidth="1"/>
    <col min="10553" max="10553" width="18.28515625" style="114" bestFit="1" customWidth="1"/>
    <col min="10554" max="10554" width="16.140625" style="114" customWidth="1"/>
    <col min="10555" max="10752" width="11.42578125" style="114"/>
    <col min="10753" max="10753" width="5.85546875" style="114" customWidth="1"/>
    <col min="10754" max="10754" width="20.7109375" style="114" customWidth="1"/>
    <col min="10755" max="10755" width="10.5703125" style="114" customWidth="1"/>
    <col min="10756" max="10756" width="16.28515625" style="114" customWidth="1"/>
    <col min="10757" max="10757" width="21.7109375" style="114" customWidth="1"/>
    <col min="10758" max="10758" width="16.28515625" style="114" customWidth="1"/>
    <col min="10759" max="10759" width="20.7109375" style="114" customWidth="1"/>
    <col min="10760" max="10760" width="20.85546875" style="114" customWidth="1"/>
    <col min="10761" max="10763" width="16.5703125" style="114" customWidth="1"/>
    <col min="10764" max="10765" width="16.7109375" style="114" customWidth="1"/>
    <col min="10766" max="10766" width="14.28515625" style="114" customWidth="1"/>
    <col min="10767" max="10767" width="26.7109375" style="114" customWidth="1"/>
    <col min="10768" max="10787" width="18.85546875" style="114" customWidth="1"/>
    <col min="10788" max="10790" width="15.28515625" style="114" bestFit="1" customWidth="1"/>
    <col min="10791" max="10791" width="24.28515625" style="114" customWidth="1"/>
    <col min="10792" max="10792" width="21.140625" style="114" bestFit="1" customWidth="1"/>
    <col min="10793" max="10793" width="15.7109375" style="114" customWidth="1"/>
    <col min="10794" max="10794" width="16.28515625" style="114" customWidth="1"/>
    <col min="10795" max="10795" width="22.7109375" style="114" customWidth="1"/>
    <col min="10796" max="10796" width="22.5703125" style="114" customWidth="1"/>
    <col min="10797" max="10797" width="19.28515625" style="114" customWidth="1"/>
    <col min="10798" max="10798" width="26.5703125" style="114" customWidth="1"/>
    <col min="10799" max="10799" width="18.85546875" style="114" bestFit="1" customWidth="1"/>
    <col min="10800" max="10800" width="17" style="114" bestFit="1" customWidth="1"/>
    <col min="10801" max="10801" width="22.28515625" style="114" bestFit="1" customWidth="1"/>
    <col min="10802" max="10802" width="23" style="114" customWidth="1"/>
    <col min="10803" max="10804" width="11.5703125" style="114" bestFit="1" customWidth="1"/>
    <col min="10805" max="10805" width="17" style="114" customWidth="1"/>
    <col min="10806" max="10806" width="11.5703125" style="114" bestFit="1" customWidth="1"/>
    <col min="10807" max="10807" width="17.42578125" style="114" bestFit="1" customWidth="1"/>
    <col min="10808" max="10808" width="11.5703125" style="114" bestFit="1" customWidth="1"/>
    <col min="10809" max="10809" width="18.28515625" style="114" bestFit="1" customWidth="1"/>
    <col min="10810" max="10810" width="16.140625" style="114" customWidth="1"/>
    <col min="10811" max="11008" width="11.42578125" style="114"/>
    <col min="11009" max="11009" width="5.85546875" style="114" customWidth="1"/>
    <col min="11010" max="11010" width="20.7109375" style="114" customWidth="1"/>
    <col min="11011" max="11011" width="10.5703125" style="114" customWidth="1"/>
    <col min="11012" max="11012" width="16.28515625" style="114" customWidth="1"/>
    <col min="11013" max="11013" width="21.7109375" style="114" customWidth="1"/>
    <col min="11014" max="11014" width="16.28515625" style="114" customWidth="1"/>
    <col min="11015" max="11015" width="20.7109375" style="114" customWidth="1"/>
    <col min="11016" max="11016" width="20.85546875" style="114" customWidth="1"/>
    <col min="11017" max="11019" width="16.5703125" style="114" customWidth="1"/>
    <col min="11020" max="11021" width="16.7109375" style="114" customWidth="1"/>
    <col min="11022" max="11022" width="14.28515625" style="114" customWidth="1"/>
    <col min="11023" max="11023" width="26.7109375" style="114" customWidth="1"/>
    <col min="11024" max="11043" width="18.85546875" style="114" customWidth="1"/>
    <col min="11044" max="11046" width="15.28515625" style="114" bestFit="1" customWidth="1"/>
    <col min="11047" max="11047" width="24.28515625" style="114" customWidth="1"/>
    <col min="11048" max="11048" width="21.140625" style="114" bestFit="1" customWidth="1"/>
    <col min="11049" max="11049" width="15.7109375" style="114" customWidth="1"/>
    <col min="11050" max="11050" width="16.28515625" style="114" customWidth="1"/>
    <col min="11051" max="11051" width="22.7109375" style="114" customWidth="1"/>
    <col min="11052" max="11052" width="22.5703125" style="114" customWidth="1"/>
    <col min="11053" max="11053" width="19.28515625" style="114" customWidth="1"/>
    <col min="11054" max="11054" width="26.5703125" style="114" customWidth="1"/>
    <col min="11055" max="11055" width="18.85546875" style="114" bestFit="1" customWidth="1"/>
    <col min="11056" max="11056" width="17" style="114" bestFit="1" customWidth="1"/>
    <col min="11057" max="11057" width="22.28515625" style="114" bestFit="1" customWidth="1"/>
    <col min="11058" max="11058" width="23" style="114" customWidth="1"/>
    <col min="11059" max="11060" width="11.5703125" style="114" bestFit="1" customWidth="1"/>
    <col min="11061" max="11061" width="17" style="114" customWidth="1"/>
    <col min="11062" max="11062" width="11.5703125" style="114" bestFit="1" customWidth="1"/>
    <col min="11063" max="11063" width="17.42578125" style="114" bestFit="1" customWidth="1"/>
    <col min="11064" max="11064" width="11.5703125" style="114" bestFit="1" customWidth="1"/>
    <col min="11065" max="11065" width="18.28515625" style="114" bestFit="1" customWidth="1"/>
    <col min="11066" max="11066" width="16.140625" style="114" customWidth="1"/>
    <col min="11067" max="11264" width="11.42578125" style="114"/>
    <col min="11265" max="11265" width="5.85546875" style="114" customWidth="1"/>
    <col min="11266" max="11266" width="20.7109375" style="114" customWidth="1"/>
    <col min="11267" max="11267" width="10.5703125" style="114" customWidth="1"/>
    <col min="11268" max="11268" width="16.28515625" style="114" customWidth="1"/>
    <col min="11269" max="11269" width="21.7109375" style="114" customWidth="1"/>
    <col min="11270" max="11270" width="16.28515625" style="114" customWidth="1"/>
    <col min="11271" max="11271" width="20.7109375" style="114" customWidth="1"/>
    <col min="11272" max="11272" width="20.85546875" style="114" customWidth="1"/>
    <col min="11273" max="11275" width="16.5703125" style="114" customWidth="1"/>
    <col min="11276" max="11277" width="16.7109375" style="114" customWidth="1"/>
    <col min="11278" max="11278" width="14.28515625" style="114" customWidth="1"/>
    <col min="11279" max="11279" width="26.7109375" style="114" customWidth="1"/>
    <col min="11280" max="11299" width="18.85546875" style="114" customWidth="1"/>
    <col min="11300" max="11302" width="15.28515625" style="114" bestFit="1" customWidth="1"/>
    <col min="11303" max="11303" width="24.28515625" style="114" customWidth="1"/>
    <col min="11304" max="11304" width="21.140625" style="114" bestFit="1" customWidth="1"/>
    <col min="11305" max="11305" width="15.7109375" style="114" customWidth="1"/>
    <col min="11306" max="11306" width="16.28515625" style="114" customWidth="1"/>
    <col min="11307" max="11307" width="22.7109375" style="114" customWidth="1"/>
    <col min="11308" max="11308" width="22.5703125" style="114" customWidth="1"/>
    <col min="11309" max="11309" width="19.28515625" style="114" customWidth="1"/>
    <col min="11310" max="11310" width="26.5703125" style="114" customWidth="1"/>
    <col min="11311" max="11311" width="18.85546875" style="114" bestFit="1" customWidth="1"/>
    <col min="11312" max="11312" width="17" style="114" bestFit="1" customWidth="1"/>
    <col min="11313" max="11313" width="22.28515625" style="114" bestFit="1" customWidth="1"/>
    <col min="11314" max="11314" width="23" style="114" customWidth="1"/>
    <col min="11315" max="11316" width="11.5703125" style="114" bestFit="1" customWidth="1"/>
    <col min="11317" max="11317" width="17" style="114" customWidth="1"/>
    <col min="11318" max="11318" width="11.5703125" style="114" bestFit="1" customWidth="1"/>
    <col min="11319" max="11319" width="17.42578125" style="114" bestFit="1" customWidth="1"/>
    <col min="11320" max="11320" width="11.5703125" style="114" bestFit="1" customWidth="1"/>
    <col min="11321" max="11321" width="18.28515625" style="114" bestFit="1" customWidth="1"/>
    <col min="11322" max="11322" width="16.140625" style="114" customWidth="1"/>
    <col min="11323" max="11520" width="11.42578125" style="114"/>
    <col min="11521" max="11521" width="5.85546875" style="114" customWidth="1"/>
    <col min="11522" max="11522" width="20.7109375" style="114" customWidth="1"/>
    <col min="11523" max="11523" width="10.5703125" style="114" customWidth="1"/>
    <col min="11524" max="11524" width="16.28515625" style="114" customWidth="1"/>
    <col min="11525" max="11525" width="21.7109375" style="114" customWidth="1"/>
    <col min="11526" max="11526" width="16.28515625" style="114" customWidth="1"/>
    <col min="11527" max="11527" width="20.7109375" style="114" customWidth="1"/>
    <col min="11528" max="11528" width="20.85546875" style="114" customWidth="1"/>
    <col min="11529" max="11531" width="16.5703125" style="114" customWidth="1"/>
    <col min="11532" max="11533" width="16.7109375" style="114" customWidth="1"/>
    <col min="11534" max="11534" width="14.28515625" style="114" customWidth="1"/>
    <col min="11535" max="11535" width="26.7109375" style="114" customWidth="1"/>
    <col min="11536" max="11555" width="18.85546875" style="114" customWidth="1"/>
    <col min="11556" max="11558" width="15.28515625" style="114" bestFit="1" customWidth="1"/>
    <col min="11559" max="11559" width="24.28515625" style="114" customWidth="1"/>
    <col min="11560" max="11560" width="21.140625" style="114" bestFit="1" customWidth="1"/>
    <col min="11561" max="11561" width="15.7109375" style="114" customWidth="1"/>
    <col min="11562" max="11562" width="16.28515625" style="114" customWidth="1"/>
    <col min="11563" max="11563" width="22.7109375" style="114" customWidth="1"/>
    <col min="11564" max="11564" width="22.5703125" style="114" customWidth="1"/>
    <col min="11565" max="11565" width="19.28515625" style="114" customWidth="1"/>
    <col min="11566" max="11566" width="26.5703125" style="114" customWidth="1"/>
    <col min="11567" max="11567" width="18.85546875" style="114" bestFit="1" customWidth="1"/>
    <col min="11568" max="11568" width="17" style="114" bestFit="1" customWidth="1"/>
    <col min="11569" max="11569" width="22.28515625" style="114" bestFit="1" customWidth="1"/>
    <col min="11570" max="11570" width="23" style="114" customWidth="1"/>
    <col min="11571" max="11572" width="11.5703125" style="114" bestFit="1" customWidth="1"/>
    <col min="11573" max="11573" width="17" style="114" customWidth="1"/>
    <col min="11574" max="11574" width="11.5703125" style="114" bestFit="1" customWidth="1"/>
    <col min="11575" max="11575" width="17.42578125" style="114" bestFit="1" customWidth="1"/>
    <col min="11576" max="11576" width="11.5703125" style="114" bestFit="1" customWidth="1"/>
    <col min="11577" max="11577" width="18.28515625" style="114" bestFit="1" customWidth="1"/>
    <col min="11578" max="11578" width="16.140625" style="114" customWidth="1"/>
    <col min="11579" max="11776" width="11.42578125" style="114"/>
    <col min="11777" max="11777" width="5.85546875" style="114" customWidth="1"/>
    <col min="11778" max="11778" width="20.7109375" style="114" customWidth="1"/>
    <col min="11779" max="11779" width="10.5703125" style="114" customWidth="1"/>
    <col min="11780" max="11780" width="16.28515625" style="114" customWidth="1"/>
    <col min="11781" max="11781" width="21.7109375" style="114" customWidth="1"/>
    <col min="11782" max="11782" width="16.28515625" style="114" customWidth="1"/>
    <col min="11783" max="11783" width="20.7109375" style="114" customWidth="1"/>
    <col min="11784" max="11784" width="20.85546875" style="114" customWidth="1"/>
    <col min="11785" max="11787" width="16.5703125" style="114" customWidth="1"/>
    <col min="11788" max="11789" width="16.7109375" style="114" customWidth="1"/>
    <col min="11790" max="11790" width="14.28515625" style="114" customWidth="1"/>
    <col min="11791" max="11791" width="26.7109375" style="114" customWidth="1"/>
    <col min="11792" max="11811" width="18.85546875" style="114" customWidth="1"/>
    <col min="11812" max="11814" width="15.28515625" style="114" bestFit="1" customWidth="1"/>
    <col min="11815" max="11815" width="24.28515625" style="114" customWidth="1"/>
    <col min="11816" max="11816" width="21.140625" style="114" bestFit="1" customWidth="1"/>
    <col min="11817" max="11817" width="15.7109375" style="114" customWidth="1"/>
    <col min="11818" max="11818" width="16.28515625" style="114" customWidth="1"/>
    <col min="11819" max="11819" width="22.7109375" style="114" customWidth="1"/>
    <col min="11820" max="11820" width="22.5703125" style="114" customWidth="1"/>
    <col min="11821" max="11821" width="19.28515625" style="114" customWidth="1"/>
    <col min="11822" max="11822" width="26.5703125" style="114" customWidth="1"/>
    <col min="11823" max="11823" width="18.85546875" style="114" bestFit="1" customWidth="1"/>
    <col min="11824" max="11824" width="17" style="114" bestFit="1" customWidth="1"/>
    <col min="11825" max="11825" width="22.28515625" style="114" bestFit="1" customWidth="1"/>
    <col min="11826" max="11826" width="23" style="114" customWidth="1"/>
    <col min="11827" max="11828" width="11.5703125" style="114" bestFit="1" customWidth="1"/>
    <col min="11829" max="11829" width="17" style="114" customWidth="1"/>
    <col min="11830" max="11830" width="11.5703125" style="114" bestFit="1" customWidth="1"/>
    <col min="11831" max="11831" width="17.42578125" style="114" bestFit="1" customWidth="1"/>
    <col min="11832" max="11832" width="11.5703125" style="114" bestFit="1" customWidth="1"/>
    <col min="11833" max="11833" width="18.28515625" style="114" bestFit="1" customWidth="1"/>
    <col min="11834" max="11834" width="16.140625" style="114" customWidth="1"/>
    <col min="11835" max="12032" width="11.42578125" style="114"/>
    <col min="12033" max="12033" width="5.85546875" style="114" customWidth="1"/>
    <col min="12034" max="12034" width="20.7109375" style="114" customWidth="1"/>
    <col min="12035" max="12035" width="10.5703125" style="114" customWidth="1"/>
    <col min="12036" max="12036" width="16.28515625" style="114" customWidth="1"/>
    <col min="12037" max="12037" width="21.7109375" style="114" customWidth="1"/>
    <col min="12038" max="12038" width="16.28515625" style="114" customWidth="1"/>
    <col min="12039" max="12039" width="20.7109375" style="114" customWidth="1"/>
    <col min="12040" max="12040" width="20.85546875" style="114" customWidth="1"/>
    <col min="12041" max="12043" width="16.5703125" style="114" customWidth="1"/>
    <col min="12044" max="12045" width="16.7109375" style="114" customWidth="1"/>
    <col min="12046" max="12046" width="14.28515625" style="114" customWidth="1"/>
    <col min="12047" max="12047" width="26.7109375" style="114" customWidth="1"/>
    <col min="12048" max="12067" width="18.85546875" style="114" customWidth="1"/>
    <col min="12068" max="12070" width="15.28515625" style="114" bestFit="1" customWidth="1"/>
    <col min="12071" max="12071" width="24.28515625" style="114" customWidth="1"/>
    <col min="12072" max="12072" width="21.140625" style="114" bestFit="1" customWidth="1"/>
    <col min="12073" max="12073" width="15.7109375" style="114" customWidth="1"/>
    <col min="12074" max="12074" width="16.28515625" style="114" customWidth="1"/>
    <col min="12075" max="12075" width="22.7109375" style="114" customWidth="1"/>
    <col min="12076" max="12076" width="22.5703125" style="114" customWidth="1"/>
    <col min="12077" max="12077" width="19.28515625" style="114" customWidth="1"/>
    <col min="12078" max="12078" width="26.5703125" style="114" customWidth="1"/>
    <col min="12079" max="12079" width="18.85546875" style="114" bestFit="1" customWidth="1"/>
    <col min="12080" max="12080" width="17" style="114" bestFit="1" customWidth="1"/>
    <col min="12081" max="12081" width="22.28515625" style="114" bestFit="1" customWidth="1"/>
    <col min="12082" max="12082" width="23" style="114" customWidth="1"/>
    <col min="12083" max="12084" width="11.5703125" style="114" bestFit="1" customWidth="1"/>
    <col min="12085" max="12085" width="17" style="114" customWidth="1"/>
    <col min="12086" max="12086" width="11.5703125" style="114" bestFit="1" customWidth="1"/>
    <col min="12087" max="12087" width="17.42578125" style="114" bestFit="1" customWidth="1"/>
    <col min="12088" max="12088" width="11.5703125" style="114" bestFit="1" customWidth="1"/>
    <col min="12089" max="12089" width="18.28515625" style="114" bestFit="1" customWidth="1"/>
    <col min="12090" max="12090" width="16.140625" style="114" customWidth="1"/>
    <col min="12091" max="12288" width="11.42578125" style="114"/>
    <col min="12289" max="12289" width="5.85546875" style="114" customWidth="1"/>
    <col min="12290" max="12290" width="20.7109375" style="114" customWidth="1"/>
    <col min="12291" max="12291" width="10.5703125" style="114" customWidth="1"/>
    <col min="12292" max="12292" width="16.28515625" style="114" customWidth="1"/>
    <col min="12293" max="12293" width="21.7109375" style="114" customWidth="1"/>
    <col min="12294" max="12294" width="16.28515625" style="114" customWidth="1"/>
    <col min="12295" max="12295" width="20.7109375" style="114" customWidth="1"/>
    <col min="12296" max="12296" width="20.85546875" style="114" customWidth="1"/>
    <col min="12297" max="12299" width="16.5703125" style="114" customWidth="1"/>
    <col min="12300" max="12301" width="16.7109375" style="114" customWidth="1"/>
    <col min="12302" max="12302" width="14.28515625" style="114" customWidth="1"/>
    <col min="12303" max="12303" width="26.7109375" style="114" customWidth="1"/>
    <col min="12304" max="12323" width="18.85546875" style="114" customWidth="1"/>
    <col min="12324" max="12326" width="15.28515625" style="114" bestFit="1" customWidth="1"/>
    <col min="12327" max="12327" width="24.28515625" style="114" customWidth="1"/>
    <col min="12328" max="12328" width="21.140625" style="114" bestFit="1" customWidth="1"/>
    <col min="12329" max="12329" width="15.7109375" style="114" customWidth="1"/>
    <col min="12330" max="12330" width="16.28515625" style="114" customWidth="1"/>
    <col min="12331" max="12331" width="22.7109375" style="114" customWidth="1"/>
    <col min="12332" max="12332" width="22.5703125" style="114" customWidth="1"/>
    <col min="12333" max="12333" width="19.28515625" style="114" customWidth="1"/>
    <col min="12334" max="12334" width="26.5703125" style="114" customWidth="1"/>
    <col min="12335" max="12335" width="18.85546875" style="114" bestFit="1" customWidth="1"/>
    <col min="12336" max="12336" width="17" style="114" bestFit="1" customWidth="1"/>
    <col min="12337" max="12337" width="22.28515625" style="114" bestFit="1" customWidth="1"/>
    <col min="12338" max="12338" width="23" style="114" customWidth="1"/>
    <col min="12339" max="12340" width="11.5703125" style="114" bestFit="1" customWidth="1"/>
    <col min="12341" max="12341" width="17" style="114" customWidth="1"/>
    <col min="12342" max="12342" width="11.5703125" style="114" bestFit="1" customWidth="1"/>
    <col min="12343" max="12343" width="17.42578125" style="114" bestFit="1" customWidth="1"/>
    <col min="12344" max="12344" width="11.5703125" style="114" bestFit="1" customWidth="1"/>
    <col min="12345" max="12345" width="18.28515625" style="114" bestFit="1" customWidth="1"/>
    <col min="12346" max="12346" width="16.140625" style="114" customWidth="1"/>
    <col min="12347" max="12544" width="11.42578125" style="114"/>
    <col min="12545" max="12545" width="5.85546875" style="114" customWidth="1"/>
    <col min="12546" max="12546" width="20.7109375" style="114" customWidth="1"/>
    <col min="12547" max="12547" width="10.5703125" style="114" customWidth="1"/>
    <col min="12548" max="12548" width="16.28515625" style="114" customWidth="1"/>
    <col min="12549" max="12549" width="21.7109375" style="114" customWidth="1"/>
    <col min="12550" max="12550" width="16.28515625" style="114" customWidth="1"/>
    <col min="12551" max="12551" width="20.7109375" style="114" customWidth="1"/>
    <col min="12552" max="12552" width="20.85546875" style="114" customWidth="1"/>
    <col min="12553" max="12555" width="16.5703125" style="114" customWidth="1"/>
    <col min="12556" max="12557" width="16.7109375" style="114" customWidth="1"/>
    <col min="12558" max="12558" width="14.28515625" style="114" customWidth="1"/>
    <col min="12559" max="12559" width="26.7109375" style="114" customWidth="1"/>
    <col min="12560" max="12579" width="18.85546875" style="114" customWidth="1"/>
    <col min="12580" max="12582" width="15.28515625" style="114" bestFit="1" customWidth="1"/>
    <col min="12583" max="12583" width="24.28515625" style="114" customWidth="1"/>
    <col min="12584" max="12584" width="21.140625" style="114" bestFit="1" customWidth="1"/>
    <col min="12585" max="12585" width="15.7109375" style="114" customWidth="1"/>
    <col min="12586" max="12586" width="16.28515625" style="114" customWidth="1"/>
    <col min="12587" max="12587" width="22.7109375" style="114" customWidth="1"/>
    <col min="12588" max="12588" width="22.5703125" style="114" customWidth="1"/>
    <col min="12589" max="12589" width="19.28515625" style="114" customWidth="1"/>
    <col min="12590" max="12590" width="26.5703125" style="114" customWidth="1"/>
    <col min="12591" max="12591" width="18.85546875" style="114" bestFit="1" customWidth="1"/>
    <col min="12592" max="12592" width="17" style="114" bestFit="1" customWidth="1"/>
    <col min="12593" max="12593" width="22.28515625" style="114" bestFit="1" customWidth="1"/>
    <col min="12594" max="12594" width="23" style="114" customWidth="1"/>
    <col min="12595" max="12596" width="11.5703125" style="114" bestFit="1" customWidth="1"/>
    <col min="12597" max="12597" width="17" style="114" customWidth="1"/>
    <col min="12598" max="12598" width="11.5703125" style="114" bestFit="1" customWidth="1"/>
    <col min="12599" max="12599" width="17.42578125" style="114" bestFit="1" customWidth="1"/>
    <col min="12600" max="12600" width="11.5703125" style="114" bestFit="1" customWidth="1"/>
    <col min="12601" max="12601" width="18.28515625" style="114" bestFit="1" customWidth="1"/>
    <col min="12602" max="12602" width="16.140625" style="114" customWidth="1"/>
    <col min="12603" max="12800" width="11.42578125" style="114"/>
    <col min="12801" max="12801" width="5.85546875" style="114" customWidth="1"/>
    <col min="12802" max="12802" width="20.7109375" style="114" customWidth="1"/>
    <col min="12803" max="12803" width="10.5703125" style="114" customWidth="1"/>
    <col min="12804" max="12804" width="16.28515625" style="114" customWidth="1"/>
    <col min="12805" max="12805" width="21.7109375" style="114" customWidth="1"/>
    <col min="12806" max="12806" width="16.28515625" style="114" customWidth="1"/>
    <col min="12807" max="12807" width="20.7109375" style="114" customWidth="1"/>
    <col min="12808" max="12808" width="20.85546875" style="114" customWidth="1"/>
    <col min="12809" max="12811" width="16.5703125" style="114" customWidth="1"/>
    <col min="12812" max="12813" width="16.7109375" style="114" customWidth="1"/>
    <col min="12814" max="12814" width="14.28515625" style="114" customWidth="1"/>
    <col min="12815" max="12815" width="26.7109375" style="114" customWidth="1"/>
    <col min="12816" max="12835" width="18.85546875" style="114" customWidth="1"/>
    <col min="12836" max="12838" width="15.28515625" style="114" bestFit="1" customWidth="1"/>
    <col min="12839" max="12839" width="24.28515625" style="114" customWidth="1"/>
    <col min="12840" max="12840" width="21.140625" style="114" bestFit="1" customWidth="1"/>
    <col min="12841" max="12841" width="15.7109375" style="114" customWidth="1"/>
    <col min="12842" max="12842" width="16.28515625" style="114" customWidth="1"/>
    <col min="12843" max="12843" width="22.7109375" style="114" customWidth="1"/>
    <col min="12844" max="12844" width="22.5703125" style="114" customWidth="1"/>
    <col min="12845" max="12845" width="19.28515625" style="114" customWidth="1"/>
    <col min="12846" max="12846" width="26.5703125" style="114" customWidth="1"/>
    <col min="12847" max="12847" width="18.85546875" style="114" bestFit="1" customWidth="1"/>
    <col min="12848" max="12848" width="17" style="114" bestFit="1" customWidth="1"/>
    <col min="12849" max="12849" width="22.28515625" style="114" bestFit="1" customWidth="1"/>
    <col min="12850" max="12850" width="23" style="114" customWidth="1"/>
    <col min="12851" max="12852" width="11.5703125" style="114" bestFit="1" customWidth="1"/>
    <col min="12853" max="12853" width="17" style="114" customWidth="1"/>
    <col min="12854" max="12854" width="11.5703125" style="114" bestFit="1" customWidth="1"/>
    <col min="12855" max="12855" width="17.42578125" style="114" bestFit="1" customWidth="1"/>
    <col min="12856" max="12856" width="11.5703125" style="114" bestFit="1" customWidth="1"/>
    <col min="12857" max="12857" width="18.28515625" style="114" bestFit="1" customWidth="1"/>
    <col min="12858" max="12858" width="16.140625" style="114" customWidth="1"/>
    <col min="12859" max="13056" width="11.42578125" style="114"/>
    <col min="13057" max="13057" width="5.85546875" style="114" customWidth="1"/>
    <col min="13058" max="13058" width="20.7109375" style="114" customWidth="1"/>
    <col min="13059" max="13059" width="10.5703125" style="114" customWidth="1"/>
    <col min="13060" max="13060" width="16.28515625" style="114" customWidth="1"/>
    <col min="13061" max="13061" width="21.7109375" style="114" customWidth="1"/>
    <col min="13062" max="13062" width="16.28515625" style="114" customWidth="1"/>
    <col min="13063" max="13063" width="20.7109375" style="114" customWidth="1"/>
    <col min="13064" max="13064" width="20.85546875" style="114" customWidth="1"/>
    <col min="13065" max="13067" width="16.5703125" style="114" customWidth="1"/>
    <col min="13068" max="13069" width="16.7109375" style="114" customWidth="1"/>
    <col min="13070" max="13070" width="14.28515625" style="114" customWidth="1"/>
    <col min="13071" max="13071" width="26.7109375" style="114" customWidth="1"/>
    <col min="13072" max="13091" width="18.85546875" style="114" customWidth="1"/>
    <col min="13092" max="13094" width="15.28515625" style="114" bestFit="1" customWidth="1"/>
    <col min="13095" max="13095" width="24.28515625" style="114" customWidth="1"/>
    <col min="13096" max="13096" width="21.140625" style="114" bestFit="1" customWidth="1"/>
    <col min="13097" max="13097" width="15.7109375" style="114" customWidth="1"/>
    <col min="13098" max="13098" width="16.28515625" style="114" customWidth="1"/>
    <col min="13099" max="13099" width="22.7109375" style="114" customWidth="1"/>
    <col min="13100" max="13100" width="22.5703125" style="114" customWidth="1"/>
    <col min="13101" max="13101" width="19.28515625" style="114" customWidth="1"/>
    <col min="13102" max="13102" width="26.5703125" style="114" customWidth="1"/>
    <col min="13103" max="13103" width="18.85546875" style="114" bestFit="1" customWidth="1"/>
    <col min="13104" max="13104" width="17" style="114" bestFit="1" customWidth="1"/>
    <col min="13105" max="13105" width="22.28515625" style="114" bestFit="1" customWidth="1"/>
    <col min="13106" max="13106" width="23" style="114" customWidth="1"/>
    <col min="13107" max="13108" width="11.5703125" style="114" bestFit="1" customWidth="1"/>
    <col min="13109" max="13109" width="17" style="114" customWidth="1"/>
    <col min="13110" max="13110" width="11.5703125" style="114" bestFit="1" customWidth="1"/>
    <col min="13111" max="13111" width="17.42578125" style="114" bestFit="1" customWidth="1"/>
    <col min="13112" max="13112" width="11.5703125" style="114" bestFit="1" customWidth="1"/>
    <col min="13113" max="13113" width="18.28515625" style="114" bestFit="1" customWidth="1"/>
    <col min="13114" max="13114" width="16.140625" style="114" customWidth="1"/>
    <col min="13115" max="13312" width="11.42578125" style="114"/>
    <col min="13313" max="13313" width="5.85546875" style="114" customWidth="1"/>
    <col min="13314" max="13314" width="20.7109375" style="114" customWidth="1"/>
    <col min="13315" max="13315" width="10.5703125" style="114" customWidth="1"/>
    <col min="13316" max="13316" width="16.28515625" style="114" customWidth="1"/>
    <col min="13317" max="13317" width="21.7109375" style="114" customWidth="1"/>
    <col min="13318" max="13318" width="16.28515625" style="114" customWidth="1"/>
    <col min="13319" max="13319" width="20.7109375" style="114" customWidth="1"/>
    <col min="13320" max="13320" width="20.85546875" style="114" customWidth="1"/>
    <col min="13321" max="13323" width="16.5703125" style="114" customWidth="1"/>
    <col min="13324" max="13325" width="16.7109375" style="114" customWidth="1"/>
    <col min="13326" max="13326" width="14.28515625" style="114" customWidth="1"/>
    <col min="13327" max="13327" width="26.7109375" style="114" customWidth="1"/>
    <col min="13328" max="13347" width="18.85546875" style="114" customWidth="1"/>
    <col min="13348" max="13350" width="15.28515625" style="114" bestFit="1" customWidth="1"/>
    <col min="13351" max="13351" width="24.28515625" style="114" customWidth="1"/>
    <col min="13352" max="13352" width="21.140625" style="114" bestFit="1" customWidth="1"/>
    <col min="13353" max="13353" width="15.7109375" style="114" customWidth="1"/>
    <col min="13354" max="13354" width="16.28515625" style="114" customWidth="1"/>
    <col min="13355" max="13355" width="22.7109375" style="114" customWidth="1"/>
    <col min="13356" max="13356" width="22.5703125" style="114" customWidth="1"/>
    <col min="13357" max="13357" width="19.28515625" style="114" customWidth="1"/>
    <col min="13358" max="13358" width="26.5703125" style="114" customWidth="1"/>
    <col min="13359" max="13359" width="18.85546875" style="114" bestFit="1" customWidth="1"/>
    <col min="13360" max="13360" width="17" style="114" bestFit="1" customWidth="1"/>
    <col min="13361" max="13361" width="22.28515625" style="114" bestFit="1" customWidth="1"/>
    <col min="13362" max="13362" width="23" style="114" customWidth="1"/>
    <col min="13363" max="13364" width="11.5703125" style="114" bestFit="1" customWidth="1"/>
    <col min="13365" max="13365" width="17" style="114" customWidth="1"/>
    <col min="13366" max="13366" width="11.5703125" style="114" bestFit="1" customWidth="1"/>
    <col min="13367" max="13367" width="17.42578125" style="114" bestFit="1" customWidth="1"/>
    <col min="13368" max="13368" width="11.5703125" style="114" bestFit="1" customWidth="1"/>
    <col min="13369" max="13369" width="18.28515625" style="114" bestFit="1" customWidth="1"/>
    <col min="13370" max="13370" width="16.140625" style="114" customWidth="1"/>
    <col min="13371" max="13568" width="11.42578125" style="114"/>
    <col min="13569" max="13569" width="5.85546875" style="114" customWidth="1"/>
    <col min="13570" max="13570" width="20.7109375" style="114" customWidth="1"/>
    <col min="13571" max="13571" width="10.5703125" style="114" customWidth="1"/>
    <col min="13572" max="13572" width="16.28515625" style="114" customWidth="1"/>
    <col min="13573" max="13573" width="21.7109375" style="114" customWidth="1"/>
    <col min="13574" max="13574" width="16.28515625" style="114" customWidth="1"/>
    <col min="13575" max="13575" width="20.7109375" style="114" customWidth="1"/>
    <col min="13576" max="13576" width="20.85546875" style="114" customWidth="1"/>
    <col min="13577" max="13579" width="16.5703125" style="114" customWidth="1"/>
    <col min="13580" max="13581" width="16.7109375" style="114" customWidth="1"/>
    <col min="13582" max="13582" width="14.28515625" style="114" customWidth="1"/>
    <col min="13583" max="13583" width="26.7109375" style="114" customWidth="1"/>
    <col min="13584" max="13603" width="18.85546875" style="114" customWidth="1"/>
    <col min="13604" max="13606" width="15.28515625" style="114" bestFit="1" customWidth="1"/>
    <col min="13607" max="13607" width="24.28515625" style="114" customWidth="1"/>
    <col min="13608" max="13608" width="21.140625" style="114" bestFit="1" customWidth="1"/>
    <col min="13609" max="13609" width="15.7109375" style="114" customWidth="1"/>
    <col min="13610" max="13610" width="16.28515625" style="114" customWidth="1"/>
    <col min="13611" max="13611" width="22.7109375" style="114" customWidth="1"/>
    <col min="13612" max="13612" width="22.5703125" style="114" customWidth="1"/>
    <col min="13613" max="13613" width="19.28515625" style="114" customWidth="1"/>
    <col min="13614" max="13614" width="26.5703125" style="114" customWidth="1"/>
    <col min="13615" max="13615" width="18.85546875" style="114" bestFit="1" customWidth="1"/>
    <col min="13616" max="13616" width="17" style="114" bestFit="1" customWidth="1"/>
    <col min="13617" max="13617" width="22.28515625" style="114" bestFit="1" customWidth="1"/>
    <col min="13618" max="13618" width="23" style="114" customWidth="1"/>
    <col min="13619" max="13620" width="11.5703125" style="114" bestFit="1" customWidth="1"/>
    <col min="13621" max="13621" width="17" style="114" customWidth="1"/>
    <col min="13622" max="13622" width="11.5703125" style="114" bestFit="1" customWidth="1"/>
    <col min="13623" max="13623" width="17.42578125" style="114" bestFit="1" customWidth="1"/>
    <col min="13624" max="13624" width="11.5703125" style="114" bestFit="1" customWidth="1"/>
    <col min="13625" max="13625" width="18.28515625" style="114" bestFit="1" customWidth="1"/>
    <col min="13626" max="13626" width="16.140625" style="114" customWidth="1"/>
    <col min="13627" max="13824" width="11.42578125" style="114"/>
    <col min="13825" max="13825" width="5.85546875" style="114" customWidth="1"/>
    <col min="13826" max="13826" width="20.7109375" style="114" customWidth="1"/>
    <col min="13827" max="13827" width="10.5703125" style="114" customWidth="1"/>
    <col min="13828" max="13828" width="16.28515625" style="114" customWidth="1"/>
    <col min="13829" max="13829" width="21.7109375" style="114" customWidth="1"/>
    <col min="13830" max="13830" width="16.28515625" style="114" customWidth="1"/>
    <col min="13831" max="13831" width="20.7109375" style="114" customWidth="1"/>
    <col min="13832" max="13832" width="20.85546875" style="114" customWidth="1"/>
    <col min="13833" max="13835" width="16.5703125" style="114" customWidth="1"/>
    <col min="13836" max="13837" width="16.7109375" style="114" customWidth="1"/>
    <col min="13838" max="13838" width="14.28515625" style="114" customWidth="1"/>
    <col min="13839" max="13839" width="26.7109375" style="114" customWidth="1"/>
    <col min="13840" max="13859" width="18.85546875" style="114" customWidth="1"/>
    <col min="13860" max="13862" width="15.28515625" style="114" bestFit="1" customWidth="1"/>
    <col min="13863" max="13863" width="24.28515625" style="114" customWidth="1"/>
    <col min="13864" max="13864" width="21.140625" style="114" bestFit="1" customWidth="1"/>
    <col min="13865" max="13865" width="15.7109375" style="114" customWidth="1"/>
    <col min="13866" max="13866" width="16.28515625" style="114" customWidth="1"/>
    <col min="13867" max="13867" width="22.7109375" style="114" customWidth="1"/>
    <col min="13868" max="13868" width="22.5703125" style="114" customWidth="1"/>
    <col min="13869" max="13869" width="19.28515625" style="114" customWidth="1"/>
    <col min="13870" max="13870" width="26.5703125" style="114" customWidth="1"/>
    <col min="13871" max="13871" width="18.85546875" style="114" bestFit="1" customWidth="1"/>
    <col min="13872" max="13872" width="17" style="114" bestFit="1" customWidth="1"/>
    <col min="13873" max="13873" width="22.28515625" style="114" bestFit="1" customWidth="1"/>
    <col min="13874" max="13874" width="23" style="114" customWidth="1"/>
    <col min="13875" max="13876" width="11.5703125" style="114" bestFit="1" customWidth="1"/>
    <col min="13877" max="13877" width="17" style="114" customWidth="1"/>
    <col min="13878" max="13878" width="11.5703125" style="114" bestFit="1" customWidth="1"/>
    <col min="13879" max="13879" width="17.42578125" style="114" bestFit="1" customWidth="1"/>
    <col min="13880" max="13880" width="11.5703125" style="114" bestFit="1" customWidth="1"/>
    <col min="13881" max="13881" width="18.28515625" style="114" bestFit="1" customWidth="1"/>
    <col min="13882" max="13882" width="16.140625" style="114" customWidth="1"/>
    <col min="13883" max="14080" width="11.42578125" style="114"/>
    <col min="14081" max="14081" width="5.85546875" style="114" customWidth="1"/>
    <col min="14082" max="14082" width="20.7109375" style="114" customWidth="1"/>
    <col min="14083" max="14083" width="10.5703125" style="114" customWidth="1"/>
    <col min="14084" max="14084" width="16.28515625" style="114" customWidth="1"/>
    <col min="14085" max="14085" width="21.7109375" style="114" customWidth="1"/>
    <col min="14086" max="14086" width="16.28515625" style="114" customWidth="1"/>
    <col min="14087" max="14087" width="20.7109375" style="114" customWidth="1"/>
    <col min="14088" max="14088" width="20.85546875" style="114" customWidth="1"/>
    <col min="14089" max="14091" width="16.5703125" style="114" customWidth="1"/>
    <col min="14092" max="14093" width="16.7109375" style="114" customWidth="1"/>
    <col min="14094" max="14094" width="14.28515625" style="114" customWidth="1"/>
    <col min="14095" max="14095" width="26.7109375" style="114" customWidth="1"/>
    <col min="14096" max="14115" width="18.85546875" style="114" customWidth="1"/>
    <col min="14116" max="14118" width="15.28515625" style="114" bestFit="1" customWidth="1"/>
    <col min="14119" max="14119" width="24.28515625" style="114" customWidth="1"/>
    <col min="14120" max="14120" width="21.140625" style="114" bestFit="1" customWidth="1"/>
    <col min="14121" max="14121" width="15.7109375" style="114" customWidth="1"/>
    <col min="14122" max="14122" width="16.28515625" style="114" customWidth="1"/>
    <col min="14123" max="14123" width="22.7109375" style="114" customWidth="1"/>
    <col min="14124" max="14124" width="22.5703125" style="114" customWidth="1"/>
    <col min="14125" max="14125" width="19.28515625" style="114" customWidth="1"/>
    <col min="14126" max="14126" width="26.5703125" style="114" customWidth="1"/>
    <col min="14127" max="14127" width="18.85546875" style="114" bestFit="1" customWidth="1"/>
    <col min="14128" max="14128" width="17" style="114" bestFit="1" customWidth="1"/>
    <col min="14129" max="14129" width="22.28515625" style="114" bestFit="1" customWidth="1"/>
    <col min="14130" max="14130" width="23" style="114" customWidth="1"/>
    <col min="14131" max="14132" width="11.5703125" style="114" bestFit="1" customWidth="1"/>
    <col min="14133" max="14133" width="17" style="114" customWidth="1"/>
    <col min="14134" max="14134" width="11.5703125" style="114" bestFit="1" customWidth="1"/>
    <col min="14135" max="14135" width="17.42578125" style="114" bestFit="1" customWidth="1"/>
    <col min="14136" max="14136" width="11.5703125" style="114" bestFit="1" customWidth="1"/>
    <col min="14137" max="14137" width="18.28515625" style="114" bestFit="1" customWidth="1"/>
    <col min="14138" max="14138" width="16.140625" style="114" customWidth="1"/>
    <col min="14139" max="14336" width="11.42578125" style="114"/>
    <col min="14337" max="14337" width="5.85546875" style="114" customWidth="1"/>
    <col min="14338" max="14338" width="20.7109375" style="114" customWidth="1"/>
    <col min="14339" max="14339" width="10.5703125" style="114" customWidth="1"/>
    <col min="14340" max="14340" width="16.28515625" style="114" customWidth="1"/>
    <col min="14341" max="14341" width="21.7109375" style="114" customWidth="1"/>
    <col min="14342" max="14342" width="16.28515625" style="114" customWidth="1"/>
    <col min="14343" max="14343" width="20.7109375" style="114" customWidth="1"/>
    <col min="14344" max="14344" width="20.85546875" style="114" customWidth="1"/>
    <col min="14345" max="14347" width="16.5703125" style="114" customWidth="1"/>
    <col min="14348" max="14349" width="16.7109375" style="114" customWidth="1"/>
    <col min="14350" max="14350" width="14.28515625" style="114" customWidth="1"/>
    <col min="14351" max="14351" width="26.7109375" style="114" customWidth="1"/>
    <col min="14352" max="14371" width="18.85546875" style="114" customWidth="1"/>
    <col min="14372" max="14374" width="15.28515625" style="114" bestFit="1" customWidth="1"/>
    <col min="14375" max="14375" width="24.28515625" style="114" customWidth="1"/>
    <col min="14376" max="14376" width="21.140625" style="114" bestFit="1" customWidth="1"/>
    <col min="14377" max="14377" width="15.7109375" style="114" customWidth="1"/>
    <col min="14378" max="14378" width="16.28515625" style="114" customWidth="1"/>
    <col min="14379" max="14379" width="22.7109375" style="114" customWidth="1"/>
    <col min="14380" max="14380" width="22.5703125" style="114" customWidth="1"/>
    <col min="14381" max="14381" width="19.28515625" style="114" customWidth="1"/>
    <col min="14382" max="14382" width="26.5703125" style="114" customWidth="1"/>
    <col min="14383" max="14383" width="18.85546875" style="114" bestFit="1" customWidth="1"/>
    <col min="14384" max="14384" width="17" style="114" bestFit="1" customWidth="1"/>
    <col min="14385" max="14385" width="22.28515625" style="114" bestFit="1" customWidth="1"/>
    <col min="14386" max="14386" width="23" style="114" customWidth="1"/>
    <col min="14387" max="14388" width="11.5703125" style="114" bestFit="1" customWidth="1"/>
    <col min="14389" max="14389" width="17" style="114" customWidth="1"/>
    <col min="14390" max="14390" width="11.5703125" style="114" bestFit="1" customWidth="1"/>
    <col min="14391" max="14391" width="17.42578125" style="114" bestFit="1" customWidth="1"/>
    <col min="14392" max="14392" width="11.5703125" style="114" bestFit="1" customWidth="1"/>
    <col min="14393" max="14393" width="18.28515625" style="114" bestFit="1" customWidth="1"/>
    <col min="14394" max="14394" width="16.140625" style="114" customWidth="1"/>
    <col min="14395" max="14592" width="11.42578125" style="114"/>
    <col min="14593" max="14593" width="5.85546875" style="114" customWidth="1"/>
    <col min="14594" max="14594" width="20.7109375" style="114" customWidth="1"/>
    <col min="14595" max="14595" width="10.5703125" style="114" customWidth="1"/>
    <col min="14596" max="14596" width="16.28515625" style="114" customWidth="1"/>
    <col min="14597" max="14597" width="21.7109375" style="114" customWidth="1"/>
    <col min="14598" max="14598" width="16.28515625" style="114" customWidth="1"/>
    <col min="14599" max="14599" width="20.7109375" style="114" customWidth="1"/>
    <col min="14600" max="14600" width="20.85546875" style="114" customWidth="1"/>
    <col min="14601" max="14603" width="16.5703125" style="114" customWidth="1"/>
    <col min="14604" max="14605" width="16.7109375" style="114" customWidth="1"/>
    <col min="14606" max="14606" width="14.28515625" style="114" customWidth="1"/>
    <col min="14607" max="14607" width="26.7109375" style="114" customWidth="1"/>
    <col min="14608" max="14627" width="18.85546875" style="114" customWidth="1"/>
    <col min="14628" max="14630" width="15.28515625" style="114" bestFit="1" customWidth="1"/>
    <col min="14631" max="14631" width="24.28515625" style="114" customWidth="1"/>
    <col min="14632" max="14632" width="21.140625" style="114" bestFit="1" customWidth="1"/>
    <col min="14633" max="14633" width="15.7109375" style="114" customWidth="1"/>
    <col min="14634" max="14634" width="16.28515625" style="114" customWidth="1"/>
    <col min="14635" max="14635" width="22.7109375" style="114" customWidth="1"/>
    <col min="14636" max="14636" width="22.5703125" style="114" customWidth="1"/>
    <col min="14637" max="14637" width="19.28515625" style="114" customWidth="1"/>
    <col min="14638" max="14638" width="26.5703125" style="114" customWidth="1"/>
    <col min="14639" max="14639" width="18.85546875" style="114" bestFit="1" customWidth="1"/>
    <col min="14640" max="14640" width="17" style="114" bestFit="1" customWidth="1"/>
    <col min="14641" max="14641" width="22.28515625" style="114" bestFit="1" customWidth="1"/>
    <col min="14642" max="14642" width="23" style="114" customWidth="1"/>
    <col min="14643" max="14644" width="11.5703125" style="114" bestFit="1" customWidth="1"/>
    <col min="14645" max="14645" width="17" style="114" customWidth="1"/>
    <col min="14646" max="14646" width="11.5703125" style="114" bestFit="1" customWidth="1"/>
    <col min="14647" max="14647" width="17.42578125" style="114" bestFit="1" customWidth="1"/>
    <col min="14648" max="14648" width="11.5703125" style="114" bestFit="1" customWidth="1"/>
    <col min="14649" max="14649" width="18.28515625" style="114" bestFit="1" customWidth="1"/>
    <col min="14650" max="14650" width="16.140625" style="114" customWidth="1"/>
    <col min="14651" max="14848" width="11.42578125" style="114"/>
    <col min="14849" max="14849" width="5.85546875" style="114" customWidth="1"/>
    <col min="14850" max="14850" width="20.7109375" style="114" customWidth="1"/>
    <col min="14851" max="14851" width="10.5703125" style="114" customWidth="1"/>
    <col min="14852" max="14852" width="16.28515625" style="114" customWidth="1"/>
    <col min="14853" max="14853" width="21.7109375" style="114" customWidth="1"/>
    <col min="14854" max="14854" width="16.28515625" style="114" customWidth="1"/>
    <col min="14855" max="14855" width="20.7109375" style="114" customWidth="1"/>
    <col min="14856" max="14856" width="20.85546875" style="114" customWidth="1"/>
    <col min="14857" max="14859" width="16.5703125" style="114" customWidth="1"/>
    <col min="14860" max="14861" width="16.7109375" style="114" customWidth="1"/>
    <col min="14862" max="14862" width="14.28515625" style="114" customWidth="1"/>
    <col min="14863" max="14863" width="26.7109375" style="114" customWidth="1"/>
    <col min="14864" max="14883" width="18.85546875" style="114" customWidth="1"/>
    <col min="14884" max="14886" width="15.28515625" style="114" bestFit="1" customWidth="1"/>
    <col min="14887" max="14887" width="24.28515625" style="114" customWidth="1"/>
    <col min="14888" max="14888" width="21.140625" style="114" bestFit="1" customWidth="1"/>
    <col min="14889" max="14889" width="15.7109375" style="114" customWidth="1"/>
    <col min="14890" max="14890" width="16.28515625" style="114" customWidth="1"/>
    <col min="14891" max="14891" width="22.7109375" style="114" customWidth="1"/>
    <col min="14892" max="14892" width="22.5703125" style="114" customWidth="1"/>
    <col min="14893" max="14893" width="19.28515625" style="114" customWidth="1"/>
    <col min="14894" max="14894" width="26.5703125" style="114" customWidth="1"/>
    <col min="14895" max="14895" width="18.85546875" style="114" bestFit="1" customWidth="1"/>
    <col min="14896" max="14896" width="17" style="114" bestFit="1" customWidth="1"/>
    <col min="14897" max="14897" width="22.28515625" style="114" bestFit="1" customWidth="1"/>
    <col min="14898" max="14898" width="23" style="114" customWidth="1"/>
    <col min="14899" max="14900" width="11.5703125" style="114" bestFit="1" customWidth="1"/>
    <col min="14901" max="14901" width="17" style="114" customWidth="1"/>
    <col min="14902" max="14902" width="11.5703125" style="114" bestFit="1" customWidth="1"/>
    <col min="14903" max="14903" width="17.42578125" style="114" bestFit="1" customWidth="1"/>
    <col min="14904" max="14904" width="11.5703125" style="114" bestFit="1" customWidth="1"/>
    <col min="14905" max="14905" width="18.28515625" style="114" bestFit="1" customWidth="1"/>
    <col min="14906" max="14906" width="16.140625" style="114" customWidth="1"/>
    <col min="14907" max="15104" width="11.42578125" style="114"/>
    <col min="15105" max="15105" width="5.85546875" style="114" customWidth="1"/>
    <col min="15106" max="15106" width="20.7109375" style="114" customWidth="1"/>
    <col min="15107" max="15107" width="10.5703125" style="114" customWidth="1"/>
    <col min="15108" max="15108" width="16.28515625" style="114" customWidth="1"/>
    <col min="15109" max="15109" width="21.7109375" style="114" customWidth="1"/>
    <col min="15110" max="15110" width="16.28515625" style="114" customWidth="1"/>
    <col min="15111" max="15111" width="20.7109375" style="114" customWidth="1"/>
    <col min="15112" max="15112" width="20.85546875" style="114" customWidth="1"/>
    <col min="15113" max="15115" width="16.5703125" style="114" customWidth="1"/>
    <col min="15116" max="15117" width="16.7109375" style="114" customWidth="1"/>
    <col min="15118" max="15118" width="14.28515625" style="114" customWidth="1"/>
    <col min="15119" max="15119" width="26.7109375" style="114" customWidth="1"/>
    <col min="15120" max="15139" width="18.85546875" style="114" customWidth="1"/>
    <col min="15140" max="15142" width="15.28515625" style="114" bestFit="1" customWidth="1"/>
    <col min="15143" max="15143" width="24.28515625" style="114" customWidth="1"/>
    <col min="15144" max="15144" width="21.140625" style="114" bestFit="1" customWidth="1"/>
    <col min="15145" max="15145" width="15.7109375" style="114" customWidth="1"/>
    <col min="15146" max="15146" width="16.28515625" style="114" customWidth="1"/>
    <col min="15147" max="15147" width="22.7109375" style="114" customWidth="1"/>
    <col min="15148" max="15148" width="22.5703125" style="114" customWidth="1"/>
    <col min="15149" max="15149" width="19.28515625" style="114" customWidth="1"/>
    <col min="15150" max="15150" width="26.5703125" style="114" customWidth="1"/>
    <col min="15151" max="15151" width="18.85546875" style="114" bestFit="1" customWidth="1"/>
    <col min="15152" max="15152" width="17" style="114" bestFit="1" customWidth="1"/>
    <col min="15153" max="15153" width="22.28515625" style="114" bestFit="1" customWidth="1"/>
    <col min="15154" max="15154" width="23" style="114" customWidth="1"/>
    <col min="15155" max="15156" width="11.5703125" style="114" bestFit="1" customWidth="1"/>
    <col min="15157" max="15157" width="17" style="114" customWidth="1"/>
    <col min="15158" max="15158" width="11.5703125" style="114" bestFit="1" customWidth="1"/>
    <col min="15159" max="15159" width="17.42578125" style="114" bestFit="1" customWidth="1"/>
    <col min="15160" max="15160" width="11.5703125" style="114" bestFit="1" customWidth="1"/>
    <col min="15161" max="15161" width="18.28515625" style="114" bestFit="1" customWidth="1"/>
    <col min="15162" max="15162" width="16.140625" style="114" customWidth="1"/>
    <col min="15163" max="15360" width="11.42578125" style="114"/>
    <col min="15361" max="15361" width="5.85546875" style="114" customWidth="1"/>
    <col min="15362" max="15362" width="20.7109375" style="114" customWidth="1"/>
    <col min="15363" max="15363" width="10.5703125" style="114" customWidth="1"/>
    <col min="15364" max="15364" width="16.28515625" style="114" customWidth="1"/>
    <col min="15365" max="15365" width="21.7109375" style="114" customWidth="1"/>
    <col min="15366" max="15366" width="16.28515625" style="114" customWidth="1"/>
    <col min="15367" max="15367" width="20.7109375" style="114" customWidth="1"/>
    <col min="15368" max="15368" width="20.85546875" style="114" customWidth="1"/>
    <col min="15369" max="15371" width="16.5703125" style="114" customWidth="1"/>
    <col min="15372" max="15373" width="16.7109375" style="114" customWidth="1"/>
    <col min="15374" max="15374" width="14.28515625" style="114" customWidth="1"/>
    <col min="15375" max="15375" width="26.7109375" style="114" customWidth="1"/>
    <col min="15376" max="15395" width="18.85546875" style="114" customWidth="1"/>
    <col min="15396" max="15398" width="15.28515625" style="114" bestFit="1" customWidth="1"/>
    <col min="15399" max="15399" width="24.28515625" style="114" customWidth="1"/>
    <col min="15400" max="15400" width="21.140625" style="114" bestFit="1" customWidth="1"/>
    <col min="15401" max="15401" width="15.7109375" style="114" customWidth="1"/>
    <col min="15402" max="15402" width="16.28515625" style="114" customWidth="1"/>
    <col min="15403" max="15403" width="22.7109375" style="114" customWidth="1"/>
    <col min="15404" max="15404" width="22.5703125" style="114" customWidth="1"/>
    <col min="15405" max="15405" width="19.28515625" style="114" customWidth="1"/>
    <col min="15406" max="15406" width="26.5703125" style="114" customWidth="1"/>
    <col min="15407" max="15407" width="18.85546875" style="114" bestFit="1" customWidth="1"/>
    <col min="15408" max="15408" width="17" style="114" bestFit="1" customWidth="1"/>
    <col min="15409" max="15409" width="22.28515625" style="114" bestFit="1" customWidth="1"/>
    <col min="15410" max="15410" width="23" style="114" customWidth="1"/>
    <col min="15411" max="15412" width="11.5703125" style="114" bestFit="1" customWidth="1"/>
    <col min="15413" max="15413" width="17" style="114" customWidth="1"/>
    <col min="15414" max="15414" width="11.5703125" style="114" bestFit="1" customWidth="1"/>
    <col min="15415" max="15415" width="17.42578125" style="114" bestFit="1" customWidth="1"/>
    <col min="15416" max="15416" width="11.5703125" style="114" bestFit="1" customWidth="1"/>
    <col min="15417" max="15417" width="18.28515625" style="114" bestFit="1" customWidth="1"/>
    <col min="15418" max="15418" width="16.140625" style="114" customWidth="1"/>
    <col min="15419" max="15616" width="11.42578125" style="114"/>
    <col min="15617" max="15617" width="5.85546875" style="114" customWidth="1"/>
    <col min="15618" max="15618" width="20.7109375" style="114" customWidth="1"/>
    <col min="15619" max="15619" width="10.5703125" style="114" customWidth="1"/>
    <col min="15620" max="15620" width="16.28515625" style="114" customWidth="1"/>
    <col min="15621" max="15621" width="21.7109375" style="114" customWidth="1"/>
    <col min="15622" max="15622" width="16.28515625" style="114" customWidth="1"/>
    <col min="15623" max="15623" width="20.7109375" style="114" customWidth="1"/>
    <col min="15624" max="15624" width="20.85546875" style="114" customWidth="1"/>
    <col min="15625" max="15627" width="16.5703125" style="114" customWidth="1"/>
    <col min="15628" max="15629" width="16.7109375" style="114" customWidth="1"/>
    <col min="15630" max="15630" width="14.28515625" style="114" customWidth="1"/>
    <col min="15631" max="15631" width="26.7109375" style="114" customWidth="1"/>
    <col min="15632" max="15651" width="18.85546875" style="114" customWidth="1"/>
    <col min="15652" max="15654" width="15.28515625" style="114" bestFit="1" customWidth="1"/>
    <col min="15655" max="15655" width="24.28515625" style="114" customWidth="1"/>
    <col min="15656" max="15656" width="21.140625" style="114" bestFit="1" customWidth="1"/>
    <col min="15657" max="15657" width="15.7109375" style="114" customWidth="1"/>
    <col min="15658" max="15658" width="16.28515625" style="114" customWidth="1"/>
    <col min="15659" max="15659" width="22.7109375" style="114" customWidth="1"/>
    <col min="15660" max="15660" width="22.5703125" style="114" customWidth="1"/>
    <col min="15661" max="15661" width="19.28515625" style="114" customWidth="1"/>
    <col min="15662" max="15662" width="26.5703125" style="114" customWidth="1"/>
    <col min="15663" max="15663" width="18.85546875" style="114" bestFit="1" customWidth="1"/>
    <col min="15664" max="15664" width="17" style="114" bestFit="1" customWidth="1"/>
    <col min="15665" max="15665" width="22.28515625" style="114" bestFit="1" customWidth="1"/>
    <col min="15666" max="15666" width="23" style="114" customWidth="1"/>
    <col min="15667" max="15668" width="11.5703125" style="114" bestFit="1" customWidth="1"/>
    <col min="15669" max="15669" width="17" style="114" customWidth="1"/>
    <col min="15670" max="15670" width="11.5703125" style="114" bestFit="1" customWidth="1"/>
    <col min="15671" max="15671" width="17.42578125" style="114" bestFit="1" customWidth="1"/>
    <col min="15672" max="15672" width="11.5703125" style="114" bestFit="1" customWidth="1"/>
    <col min="15673" max="15673" width="18.28515625" style="114" bestFit="1" customWidth="1"/>
    <col min="15674" max="15674" width="16.140625" style="114" customWidth="1"/>
    <col min="15675" max="15872" width="11.42578125" style="114"/>
    <col min="15873" max="15873" width="5.85546875" style="114" customWidth="1"/>
    <col min="15874" max="15874" width="20.7109375" style="114" customWidth="1"/>
    <col min="15875" max="15875" width="10.5703125" style="114" customWidth="1"/>
    <col min="15876" max="15876" width="16.28515625" style="114" customWidth="1"/>
    <col min="15877" max="15877" width="21.7109375" style="114" customWidth="1"/>
    <col min="15878" max="15878" width="16.28515625" style="114" customWidth="1"/>
    <col min="15879" max="15879" width="20.7109375" style="114" customWidth="1"/>
    <col min="15880" max="15880" width="20.85546875" style="114" customWidth="1"/>
    <col min="15881" max="15883" width="16.5703125" style="114" customWidth="1"/>
    <col min="15884" max="15885" width="16.7109375" style="114" customWidth="1"/>
    <col min="15886" max="15886" width="14.28515625" style="114" customWidth="1"/>
    <col min="15887" max="15887" width="26.7109375" style="114" customWidth="1"/>
    <col min="15888" max="15907" width="18.85546875" style="114" customWidth="1"/>
    <col min="15908" max="15910" width="15.28515625" style="114" bestFit="1" customWidth="1"/>
    <col min="15911" max="15911" width="24.28515625" style="114" customWidth="1"/>
    <col min="15912" max="15912" width="21.140625" style="114" bestFit="1" customWidth="1"/>
    <col min="15913" max="15913" width="15.7109375" style="114" customWidth="1"/>
    <col min="15914" max="15914" width="16.28515625" style="114" customWidth="1"/>
    <col min="15915" max="15915" width="22.7109375" style="114" customWidth="1"/>
    <col min="15916" max="15916" width="22.5703125" style="114" customWidth="1"/>
    <col min="15917" max="15917" width="19.28515625" style="114" customWidth="1"/>
    <col min="15918" max="15918" width="26.5703125" style="114" customWidth="1"/>
    <col min="15919" max="15919" width="18.85546875" style="114" bestFit="1" customWidth="1"/>
    <col min="15920" max="15920" width="17" style="114" bestFit="1" customWidth="1"/>
    <col min="15921" max="15921" width="22.28515625" style="114" bestFit="1" customWidth="1"/>
    <col min="15922" max="15922" width="23" style="114" customWidth="1"/>
    <col min="15923" max="15924" width="11.5703125" style="114" bestFit="1" customWidth="1"/>
    <col min="15925" max="15925" width="17" style="114" customWidth="1"/>
    <col min="15926" max="15926" width="11.5703125" style="114" bestFit="1" customWidth="1"/>
    <col min="15927" max="15927" width="17.42578125" style="114" bestFit="1" customWidth="1"/>
    <col min="15928" max="15928" width="11.5703125" style="114" bestFit="1" customWidth="1"/>
    <col min="15929" max="15929" width="18.28515625" style="114" bestFit="1" customWidth="1"/>
    <col min="15930" max="15930" width="16.140625" style="114" customWidth="1"/>
    <col min="15931" max="16128" width="11.42578125" style="114"/>
    <col min="16129" max="16129" width="5.85546875" style="114" customWidth="1"/>
    <col min="16130" max="16130" width="20.7109375" style="114" customWidth="1"/>
    <col min="16131" max="16131" width="10.5703125" style="114" customWidth="1"/>
    <col min="16132" max="16132" width="16.28515625" style="114" customWidth="1"/>
    <col min="16133" max="16133" width="21.7109375" style="114" customWidth="1"/>
    <col min="16134" max="16134" width="16.28515625" style="114" customWidth="1"/>
    <col min="16135" max="16135" width="20.7109375" style="114" customWidth="1"/>
    <col min="16136" max="16136" width="20.85546875" style="114" customWidth="1"/>
    <col min="16137" max="16139" width="16.5703125" style="114" customWidth="1"/>
    <col min="16140" max="16141" width="16.7109375" style="114" customWidth="1"/>
    <col min="16142" max="16142" width="14.28515625" style="114" customWidth="1"/>
    <col min="16143" max="16143" width="26.7109375" style="114" customWidth="1"/>
    <col min="16144" max="16163" width="18.85546875" style="114" customWidth="1"/>
    <col min="16164" max="16166" width="15.28515625" style="114" bestFit="1" customWidth="1"/>
    <col min="16167" max="16167" width="24.28515625" style="114" customWidth="1"/>
    <col min="16168" max="16168" width="21.140625" style="114" bestFit="1" customWidth="1"/>
    <col min="16169" max="16169" width="15.7109375" style="114" customWidth="1"/>
    <col min="16170" max="16170" width="16.28515625" style="114" customWidth="1"/>
    <col min="16171" max="16171" width="22.7109375" style="114" customWidth="1"/>
    <col min="16172" max="16172" width="22.5703125" style="114" customWidth="1"/>
    <col min="16173" max="16173" width="19.28515625" style="114" customWidth="1"/>
    <col min="16174" max="16174" width="26.5703125" style="114" customWidth="1"/>
    <col min="16175" max="16175" width="18.85546875" style="114" bestFit="1" customWidth="1"/>
    <col min="16176" max="16176" width="17" style="114" bestFit="1" customWidth="1"/>
    <col min="16177" max="16177" width="22.28515625" style="114" bestFit="1" customWidth="1"/>
    <col min="16178" max="16178" width="23" style="114" customWidth="1"/>
    <col min="16179" max="16180" width="11.5703125" style="114" bestFit="1" customWidth="1"/>
    <col min="16181" max="16181" width="17" style="114" customWidth="1"/>
    <col min="16182" max="16182" width="11.5703125" style="114" bestFit="1" customWidth="1"/>
    <col min="16183" max="16183" width="17.42578125" style="114" bestFit="1" customWidth="1"/>
    <col min="16184" max="16184" width="11.5703125" style="114" bestFit="1" customWidth="1"/>
    <col min="16185" max="16185" width="18.28515625" style="114" bestFit="1" customWidth="1"/>
    <col min="16186" max="16186" width="16.140625" style="114" customWidth="1"/>
    <col min="16187" max="16384" width="11.42578125" style="114"/>
  </cols>
  <sheetData>
    <row r="1" spans="2:59" ht="15" thickBot="1"/>
    <row r="2" spans="2:59" s="257" customFormat="1" ht="27" customHeight="1">
      <c r="B2" s="1181"/>
      <c r="C2" s="1182"/>
      <c r="D2" s="1182"/>
      <c r="E2" s="1182"/>
      <c r="F2" s="1183"/>
      <c r="G2" s="1190" t="s">
        <v>65</v>
      </c>
      <c r="H2" s="1191"/>
      <c r="I2" s="1191"/>
      <c r="J2" s="1191"/>
      <c r="K2" s="1191"/>
      <c r="L2" s="1191"/>
      <c r="M2" s="1191"/>
      <c r="N2" s="1192"/>
      <c r="O2" s="1196" t="s">
        <v>0</v>
      </c>
      <c r="P2" s="1197"/>
      <c r="Q2" s="1197"/>
      <c r="R2" s="1198"/>
      <c r="S2" s="1199"/>
      <c r="T2" s="1199"/>
      <c r="U2" s="1200"/>
      <c r="Z2" s="110"/>
      <c r="AA2" s="110"/>
      <c r="AB2" s="110"/>
      <c r="AC2" s="110"/>
      <c r="AD2" s="258"/>
      <c r="AE2" s="110"/>
      <c r="AF2" s="110"/>
      <c r="AG2" s="110"/>
      <c r="AH2" s="110"/>
      <c r="AI2" s="110"/>
      <c r="AJ2" s="110"/>
      <c r="AK2" s="110"/>
      <c r="AL2" s="110"/>
      <c r="AM2" s="110"/>
      <c r="AN2" s="110"/>
      <c r="AO2" s="110"/>
      <c r="AP2" s="110"/>
      <c r="AQ2" s="110"/>
      <c r="AR2" s="258"/>
      <c r="AS2" s="110"/>
      <c r="AT2" s="110"/>
      <c r="AU2" s="110"/>
      <c r="AV2" s="110"/>
      <c r="AW2" s="110"/>
      <c r="AX2" s="110"/>
      <c r="AY2" s="110"/>
      <c r="AZ2" s="110"/>
      <c r="BA2" s="110"/>
      <c r="BB2" s="110"/>
      <c r="BC2" s="110"/>
      <c r="BD2" s="110"/>
      <c r="BE2" s="110"/>
      <c r="BF2" s="110"/>
      <c r="BG2" s="110"/>
    </row>
    <row r="3" spans="2:59" s="257" customFormat="1" ht="27" customHeight="1">
      <c r="B3" s="1184"/>
      <c r="C3" s="1185"/>
      <c r="D3" s="1185"/>
      <c r="E3" s="1185"/>
      <c r="F3" s="1186"/>
      <c r="G3" s="1193"/>
      <c r="H3" s="1194"/>
      <c r="I3" s="1194"/>
      <c r="J3" s="1194"/>
      <c r="K3" s="1194"/>
      <c r="L3" s="1194"/>
      <c r="M3" s="1194"/>
      <c r="N3" s="1195"/>
      <c r="O3" s="1205" t="s">
        <v>148</v>
      </c>
      <c r="P3" s="1206"/>
      <c r="Q3" s="1206"/>
      <c r="R3" s="1207"/>
      <c r="S3" s="1201"/>
      <c r="T3" s="1201"/>
      <c r="U3" s="1202"/>
      <c r="Z3" s="110"/>
      <c r="AA3" s="110"/>
      <c r="AB3" s="110"/>
      <c r="AC3" s="110"/>
      <c r="AD3" s="258"/>
      <c r="AE3" s="110"/>
      <c r="AF3" s="110"/>
      <c r="AG3" s="110"/>
      <c r="AH3" s="110"/>
      <c r="AI3" s="110"/>
      <c r="AJ3" s="110"/>
      <c r="AK3" s="110"/>
      <c r="AL3" s="110"/>
      <c r="AM3" s="110"/>
      <c r="AN3" s="110"/>
      <c r="AO3" s="110"/>
      <c r="AP3" s="110"/>
      <c r="AQ3" s="110"/>
      <c r="AR3" s="258"/>
      <c r="AS3" s="110"/>
      <c r="AT3" s="110"/>
      <c r="AU3" s="110"/>
      <c r="AV3" s="110"/>
      <c r="AW3" s="110"/>
      <c r="AX3" s="110"/>
      <c r="AY3" s="110"/>
      <c r="AZ3" s="110"/>
      <c r="BA3" s="110"/>
      <c r="BB3" s="110"/>
      <c r="BC3" s="110"/>
      <c r="BD3" s="110"/>
      <c r="BE3" s="110"/>
      <c r="BF3" s="110"/>
      <c r="BG3" s="110"/>
    </row>
    <row r="4" spans="2:59" s="257" customFormat="1" ht="27" customHeight="1">
      <c r="B4" s="1184"/>
      <c r="C4" s="1185"/>
      <c r="D4" s="1185"/>
      <c r="E4" s="1185"/>
      <c r="F4" s="1186"/>
      <c r="G4" s="1208" t="s">
        <v>67</v>
      </c>
      <c r="H4" s="1209"/>
      <c r="I4" s="1209"/>
      <c r="J4" s="1209"/>
      <c r="K4" s="1209"/>
      <c r="L4" s="1209"/>
      <c r="M4" s="1209"/>
      <c r="N4" s="1210"/>
      <c r="O4" s="1205" t="s">
        <v>1</v>
      </c>
      <c r="P4" s="1206"/>
      <c r="Q4" s="1206"/>
      <c r="R4" s="1207"/>
      <c r="S4" s="1201"/>
      <c r="T4" s="1201"/>
      <c r="U4" s="1202"/>
      <c r="Z4" s="110"/>
      <c r="AA4" s="110"/>
      <c r="AB4" s="110"/>
      <c r="AC4" s="110"/>
      <c r="AD4" s="258"/>
      <c r="AE4" s="110"/>
      <c r="AF4" s="110"/>
      <c r="AG4" s="110"/>
      <c r="AH4" s="110"/>
      <c r="AI4" s="110"/>
      <c r="AJ4" s="110"/>
      <c r="AK4" s="110"/>
      <c r="AL4" s="110"/>
      <c r="AM4" s="110"/>
      <c r="AN4" s="110"/>
      <c r="AO4" s="110"/>
      <c r="AP4" s="110"/>
      <c r="AQ4" s="110"/>
      <c r="AR4" s="258"/>
      <c r="AS4" s="110"/>
      <c r="AT4" s="110"/>
      <c r="AU4" s="110"/>
      <c r="AV4" s="110"/>
      <c r="AW4" s="110"/>
      <c r="AX4" s="110"/>
      <c r="AY4" s="110"/>
      <c r="AZ4" s="110"/>
      <c r="BA4" s="110"/>
      <c r="BB4" s="110"/>
      <c r="BC4" s="110"/>
      <c r="BD4" s="110"/>
      <c r="BE4" s="110"/>
      <c r="BF4" s="110"/>
      <c r="BG4" s="110"/>
    </row>
    <row r="5" spans="2:59" s="257" customFormat="1" ht="27" customHeight="1" thickBot="1">
      <c r="B5" s="1187"/>
      <c r="C5" s="1188"/>
      <c r="D5" s="1188"/>
      <c r="E5" s="1188"/>
      <c r="F5" s="1189"/>
      <c r="G5" s="1211"/>
      <c r="H5" s="1212"/>
      <c r="I5" s="1212"/>
      <c r="J5" s="1212"/>
      <c r="K5" s="1212"/>
      <c r="L5" s="1212"/>
      <c r="M5" s="1212"/>
      <c r="N5" s="1213"/>
      <c r="O5" s="1214" t="s">
        <v>149</v>
      </c>
      <c r="P5" s="1215"/>
      <c r="Q5" s="1215"/>
      <c r="R5" s="1216"/>
      <c r="S5" s="1203"/>
      <c r="T5" s="1203"/>
      <c r="U5" s="1204"/>
      <c r="Z5" s="110"/>
      <c r="AA5" s="110"/>
      <c r="AB5" s="110"/>
      <c r="AC5" s="110"/>
      <c r="AD5" s="258"/>
      <c r="AE5" s="110"/>
      <c r="AF5" s="110"/>
      <c r="AG5" s="110"/>
      <c r="AH5" s="110"/>
      <c r="AI5" s="110"/>
      <c r="AJ5" s="110"/>
      <c r="AK5" s="110"/>
      <c r="AL5" s="110"/>
      <c r="AM5" s="110"/>
      <c r="AN5" s="110"/>
      <c r="AO5" s="110"/>
      <c r="AP5" s="110"/>
      <c r="AQ5" s="110"/>
      <c r="AR5" s="258"/>
      <c r="AS5" s="110"/>
      <c r="AT5" s="110"/>
      <c r="AU5" s="110"/>
      <c r="AV5" s="110"/>
      <c r="AW5" s="110"/>
      <c r="AX5" s="110"/>
      <c r="AY5" s="110"/>
      <c r="AZ5" s="110"/>
      <c r="BA5" s="110"/>
      <c r="BB5" s="110"/>
      <c r="BC5" s="110"/>
      <c r="BD5" s="110"/>
      <c r="BE5" s="110"/>
      <c r="BF5" s="110"/>
      <c r="BG5" s="110"/>
    </row>
    <row r="6" spans="2:59" ht="15" thickBot="1">
      <c r="BE6" s="116"/>
    </row>
    <row r="7" spans="2:59" ht="15">
      <c r="B7" s="1253" t="s">
        <v>150</v>
      </c>
      <c r="C7" s="1254"/>
      <c r="D7" s="1254"/>
      <c r="E7" s="1254"/>
      <c r="F7" s="1254"/>
      <c r="G7" s="1254"/>
      <c r="H7" s="1254"/>
      <c r="I7" s="1254"/>
      <c r="J7" s="1254"/>
      <c r="K7" s="1254"/>
      <c r="L7" s="1254"/>
      <c r="M7" s="1254"/>
      <c r="N7" s="1254"/>
      <c r="O7" s="1254"/>
      <c r="P7" s="1254"/>
      <c r="Q7" s="1254"/>
      <c r="R7" s="1254"/>
      <c r="S7" s="1254"/>
      <c r="T7" s="1254"/>
      <c r="U7" s="1255"/>
      <c r="V7" s="259"/>
      <c r="W7" s="259"/>
      <c r="X7" s="259"/>
      <c r="Y7" s="259"/>
      <c r="Z7" s="259"/>
      <c r="AA7" s="259"/>
      <c r="AB7" s="259"/>
      <c r="AC7" s="260"/>
      <c r="BE7" s="116"/>
    </row>
    <row r="8" spans="2:59" ht="24.75" customHeight="1">
      <c r="B8" s="1256" t="s">
        <v>3</v>
      </c>
      <c r="C8" s="1217"/>
      <c r="D8" s="1217"/>
      <c r="E8" s="1217"/>
      <c r="F8" s="1217"/>
      <c r="G8" s="1217"/>
      <c r="H8" s="1217"/>
      <c r="I8" s="1217"/>
      <c r="J8" s="1217"/>
      <c r="K8" s="1217"/>
      <c r="L8" s="1217"/>
      <c r="M8" s="1217"/>
      <c r="N8" s="1217"/>
      <c r="O8" s="1217"/>
      <c r="P8" s="1217"/>
      <c r="Q8" s="1217"/>
      <c r="R8" s="1217"/>
      <c r="S8" s="1217"/>
      <c r="T8" s="1217"/>
      <c r="U8" s="1257"/>
      <c r="V8" s="260"/>
      <c r="W8" s="260"/>
      <c r="X8" s="260"/>
      <c r="Y8" s="260"/>
      <c r="Z8" s="260"/>
      <c r="AA8" s="260"/>
      <c r="AB8" s="260"/>
      <c r="AC8" s="260"/>
      <c r="BE8" s="116"/>
    </row>
    <row r="9" spans="2:59" ht="38.25" customHeight="1" thickBot="1">
      <c r="B9" s="1258" t="s">
        <v>4</v>
      </c>
      <c r="C9" s="1259"/>
      <c r="D9" s="1259"/>
      <c r="E9" s="1259"/>
      <c r="F9" s="1259"/>
      <c r="G9" s="1259"/>
      <c r="H9" s="1259"/>
      <c r="I9" s="1259"/>
      <c r="J9" s="1259"/>
      <c r="K9" s="1259"/>
      <c r="L9" s="1259"/>
      <c r="M9" s="1259"/>
      <c r="N9" s="1259"/>
      <c r="O9" s="1259"/>
      <c r="P9" s="1259"/>
      <c r="Q9" s="1259"/>
      <c r="R9" s="1259"/>
      <c r="S9" s="1259"/>
      <c r="T9" s="1259"/>
      <c r="U9" s="1260"/>
      <c r="V9" s="259"/>
      <c r="W9" s="259"/>
      <c r="X9" s="259"/>
      <c r="Y9" s="259"/>
      <c r="Z9" s="259"/>
      <c r="AA9" s="259"/>
      <c r="AB9" s="259"/>
      <c r="AC9" s="260"/>
      <c r="BE9" s="116"/>
    </row>
    <row r="10" spans="2:59" ht="15.75" thickBot="1">
      <c r="B10" s="259"/>
      <c r="C10" s="259"/>
      <c r="D10" s="259"/>
      <c r="E10" s="259"/>
      <c r="F10" s="259"/>
      <c r="G10" s="259"/>
      <c r="H10" s="259"/>
      <c r="I10" s="259"/>
      <c r="J10" s="259"/>
      <c r="K10" s="259"/>
      <c r="L10" s="259"/>
      <c r="M10" s="259"/>
      <c r="N10" s="261"/>
      <c r="O10" s="259"/>
      <c r="P10" s="262"/>
      <c r="Q10" s="259"/>
      <c r="R10" s="259"/>
      <c r="S10" s="259"/>
      <c r="T10" s="259"/>
      <c r="U10" s="259"/>
      <c r="V10" s="259"/>
      <c r="W10" s="259"/>
      <c r="X10" s="259"/>
      <c r="Y10" s="259"/>
      <c r="Z10" s="259"/>
      <c r="AA10" s="259"/>
      <c r="AB10" s="259"/>
      <c r="AC10" s="260"/>
      <c r="BE10" s="116"/>
    </row>
    <row r="11" spans="2:59" ht="13.15" customHeight="1">
      <c r="B11" s="1459" t="s">
        <v>5</v>
      </c>
      <c r="C11" s="1460"/>
      <c r="D11" s="1460"/>
      <c r="E11" s="1460"/>
      <c r="F11" s="1460"/>
      <c r="G11" s="1460"/>
      <c r="H11" s="1460"/>
      <c r="I11" s="1460"/>
      <c r="J11" s="1460"/>
      <c r="K11" s="1460"/>
      <c r="L11" s="1460"/>
      <c r="M11" s="1460"/>
      <c r="N11" s="1460"/>
      <c r="O11" s="1140" t="s">
        <v>6</v>
      </c>
      <c r="P11" s="1462" t="s">
        <v>7</v>
      </c>
      <c r="Q11" s="1462"/>
      <c r="R11" s="1462"/>
      <c r="S11" s="1462"/>
      <c r="T11" s="1462"/>
      <c r="U11" s="1462"/>
      <c r="V11" s="1462"/>
      <c r="W11" s="1462"/>
      <c r="X11" s="1462"/>
      <c r="Y11" s="1462"/>
      <c r="Z11" s="1462"/>
      <c r="AA11" s="1462"/>
      <c r="AB11" s="1462"/>
      <c r="AC11" s="1462"/>
      <c r="AD11" s="1464" t="s">
        <v>8</v>
      </c>
      <c r="AE11" s="1462" t="s">
        <v>7</v>
      </c>
      <c r="AF11" s="1462"/>
      <c r="AG11" s="1462"/>
      <c r="AH11" s="1462"/>
      <c r="AI11" s="1462"/>
      <c r="AJ11" s="1462"/>
      <c r="AK11" s="1462"/>
      <c r="AL11" s="1462"/>
      <c r="AM11" s="1467"/>
      <c r="AN11" s="1462"/>
      <c r="AO11" s="1462"/>
      <c r="AP11" s="1462"/>
      <c r="AQ11" s="1462"/>
      <c r="AR11" s="1464" t="s">
        <v>9</v>
      </c>
      <c r="AS11" s="1462" t="s">
        <v>7</v>
      </c>
      <c r="AT11" s="1467"/>
      <c r="AU11" s="1462"/>
      <c r="AV11" s="1462"/>
      <c r="AW11" s="1462"/>
      <c r="AX11" s="1462"/>
      <c r="AY11" s="1462"/>
      <c r="AZ11" s="1462"/>
      <c r="BA11" s="1462"/>
      <c r="BB11" s="1462"/>
      <c r="BC11" s="1462"/>
      <c r="BD11" s="1462"/>
      <c r="BE11" s="1468"/>
    </row>
    <row r="12" spans="2:59" ht="12.75" customHeight="1">
      <c r="B12" s="1305" t="s">
        <v>10</v>
      </c>
      <c r="C12" s="1463" t="s">
        <v>11</v>
      </c>
      <c r="D12" s="1461" t="s">
        <v>12</v>
      </c>
      <c r="E12" s="1461" t="s">
        <v>13</v>
      </c>
      <c r="F12" s="1461" t="s">
        <v>14</v>
      </c>
      <c r="G12" s="1463" t="s">
        <v>15</v>
      </c>
      <c r="H12" s="1461" t="s">
        <v>16</v>
      </c>
      <c r="I12" s="1463" t="s">
        <v>17</v>
      </c>
      <c r="J12" s="1461" t="s">
        <v>18</v>
      </c>
      <c r="K12" s="1461" t="s">
        <v>19</v>
      </c>
      <c r="L12" s="1463" t="s">
        <v>20</v>
      </c>
      <c r="M12" s="1463" t="s">
        <v>21</v>
      </c>
      <c r="N12" s="1461" t="s">
        <v>22</v>
      </c>
      <c r="O12" s="1461"/>
      <c r="P12" s="1469" t="s">
        <v>23</v>
      </c>
      <c r="Q12" s="1469"/>
      <c r="R12" s="1469" t="s">
        <v>24</v>
      </c>
      <c r="S12" s="1469"/>
      <c r="T12" s="1469"/>
      <c r="U12" s="1469"/>
      <c r="V12" s="1469"/>
      <c r="W12" s="1469"/>
      <c r="X12" s="1469"/>
      <c r="Y12" s="1469"/>
      <c r="Z12" s="1463" t="s">
        <v>25</v>
      </c>
      <c r="AA12" s="1463" t="s">
        <v>26</v>
      </c>
      <c r="AB12" s="1463" t="s">
        <v>27</v>
      </c>
      <c r="AC12" s="1463" t="s">
        <v>28</v>
      </c>
      <c r="AD12" s="1465"/>
      <c r="AE12" s="1469" t="s">
        <v>23</v>
      </c>
      <c r="AF12" s="1469"/>
      <c r="AG12" s="1469" t="s">
        <v>24</v>
      </c>
      <c r="AH12" s="1469"/>
      <c r="AI12" s="1469"/>
      <c r="AJ12" s="1469"/>
      <c r="AK12" s="1469"/>
      <c r="AL12" s="1469"/>
      <c r="AM12" s="1470"/>
      <c r="AN12" s="1463" t="s">
        <v>25</v>
      </c>
      <c r="AO12" s="1463" t="s">
        <v>26</v>
      </c>
      <c r="AP12" s="1463" t="s">
        <v>27</v>
      </c>
      <c r="AQ12" s="1463" t="s">
        <v>28</v>
      </c>
      <c r="AR12" s="1465"/>
      <c r="AS12" s="1469" t="s">
        <v>23</v>
      </c>
      <c r="AT12" s="1470"/>
      <c r="AU12" s="1469" t="s">
        <v>24</v>
      </c>
      <c r="AV12" s="1469"/>
      <c r="AW12" s="1469"/>
      <c r="AX12" s="1469"/>
      <c r="AY12" s="1469"/>
      <c r="AZ12" s="1469"/>
      <c r="BA12" s="1469"/>
      <c r="BB12" s="1463" t="s">
        <v>25</v>
      </c>
      <c r="BC12" s="1463" t="s">
        <v>26</v>
      </c>
      <c r="BD12" s="1463" t="s">
        <v>27</v>
      </c>
      <c r="BE12" s="1471" t="s">
        <v>28</v>
      </c>
    </row>
    <row r="13" spans="2:59" ht="100.5" customHeight="1" thickBot="1">
      <c r="B13" s="1155"/>
      <c r="C13" s="1143"/>
      <c r="D13" s="1141"/>
      <c r="E13" s="1141"/>
      <c r="F13" s="1141"/>
      <c r="G13" s="1143"/>
      <c r="H13" s="1141"/>
      <c r="I13" s="1143"/>
      <c r="J13" s="1141"/>
      <c r="K13" s="1141"/>
      <c r="L13" s="1143"/>
      <c r="M13" s="1143"/>
      <c r="N13" s="1141"/>
      <c r="O13" s="1141"/>
      <c r="P13" s="263" t="s">
        <v>151</v>
      </c>
      <c r="Q13" s="130" t="s">
        <v>30</v>
      </c>
      <c r="R13" s="130" t="s">
        <v>31</v>
      </c>
      <c r="S13" s="130" t="s">
        <v>32</v>
      </c>
      <c r="T13" s="130" t="s">
        <v>33</v>
      </c>
      <c r="U13" s="130" t="s">
        <v>34</v>
      </c>
      <c r="V13" s="130" t="s">
        <v>35</v>
      </c>
      <c r="W13" s="130" t="s">
        <v>36</v>
      </c>
      <c r="X13" s="130" t="s">
        <v>152</v>
      </c>
      <c r="Y13" s="130" t="s">
        <v>37</v>
      </c>
      <c r="Z13" s="1143"/>
      <c r="AA13" s="1143"/>
      <c r="AB13" s="1143"/>
      <c r="AC13" s="1143"/>
      <c r="AD13" s="1466"/>
      <c r="AE13" s="130" t="s">
        <v>29</v>
      </c>
      <c r="AF13" s="130" t="s">
        <v>30</v>
      </c>
      <c r="AG13" s="130" t="s">
        <v>31</v>
      </c>
      <c r="AH13" s="130" t="s">
        <v>32</v>
      </c>
      <c r="AI13" s="130" t="s">
        <v>33</v>
      </c>
      <c r="AJ13" s="130" t="s">
        <v>34</v>
      </c>
      <c r="AK13" s="130" t="s">
        <v>35</v>
      </c>
      <c r="AL13" s="130" t="s">
        <v>36</v>
      </c>
      <c r="AM13" s="130" t="s">
        <v>37</v>
      </c>
      <c r="AN13" s="1143"/>
      <c r="AO13" s="1143"/>
      <c r="AP13" s="1143"/>
      <c r="AQ13" s="1143"/>
      <c r="AR13" s="1466"/>
      <c r="AS13" s="130" t="s">
        <v>29</v>
      </c>
      <c r="AT13" s="130" t="s">
        <v>30</v>
      </c>
      <c r="AU13" s="130" t="s">
        <v>31</v>
      </c>
      <c r="AV13" s="130" t="s">
        <v>32</v>
      </c>
      <c r="AW13" s="130" t="s">
        <v>33</v>
      </c>
      <c r="AX13" s="130" t="s">
        <v>34</v>
      </c>
      <c r="AY13" s="130" t="s">
        <v>35</v>
      </c>
      <c r="AZ13" s="130" t="s">
        <v>36</v>
      </c>
      <c r="BA13" s="130" t="s">
        <v>37</v>
      </c>
      <c r="BB13" s="1143"/>
      <c r="BC13" s="1143"/>
      <c r="BD13" s="1143"/>
      <c r="BE13" s="1472"/>
    </row>
    <row r="14" spans="2:59" s="254" customFormat="1" ht="119.25" customHeight="1">
      <c r="B14" s="1473" t="s">
        <v>72</v>
      </c>
      <c r="C14" s="1475">
        <v>21</v>
      </c>
      <c r="D14" s="264" t="s">
        <v>153</v>
      </c>
      <c r="E14" s="265">
        <v>2105</v>
      </c>
      <c r="F14" s="264" t="s">
        <v>154</v>
      </c>
      <c r="G14" s="266">
        <v>2024730010070</v>
      </c>
      <c r="H14" s="267" t="s">
        <v>155</v>
      </c>
      <c r="I14" s="268">
        <v>2105019</v>
      </c>
      <c r="J14" s="269" t="s">
        <v>156</v>
      </c>
      <c r="K14" s="269" t="s">
        <v>157</v>
      </c>
      <c r="L14" s="266" t="s">
        <v>158</v>
      </c>
      <c r="M14" s="266" t="s">
        <v>47</v>
      </c>
      <c r="N14" s="270">
        <v>15</v>
      </c>
      <c r="O14" s="271">
        <f>21000000</f>
        <v>21000000</v>
      </c>
      <c r="P14" s="268"/>
      <c r="Q14" s="272">
        <f>+O14</f>
        <v>21000000</v>
      </c>
      <c r="R14" s="267"/>
      <c r="S14" s="267"/>
      <c r="T14" s="273"/>
      <c r="U14" s="267"/>
      <c r="V14" s="267"/>
      <c r="W14" s="267"/>
      <c r="X14" s="267"/>
      <c r="Y14" s="267"/>
      <c r="Z14" s="267"/>
      <c r="AA14" s="273"/>
      <c r="AB14" s="267"/>
      <c r="AC14" s="274"/>
      <c r="AD14" s="275">
        <f>21000000</f>
        <v>21000000</v>
      </c>
      <c r="AE14" s="268"/>
      <c r="AF14" s="276">
        <v>21000000</v>
      </c>
      <c r="AG14" s="268"/>
      <c r="AH14" s="268"/>
      <c r="AI14" s="276"/>
      <c r="AJ14" s="268"/>
      <c r="AK14" s="268"/>
      <c r="AL14" s="268"/>
      <c r="AM14" s="276"/>
      <c r="AN14" s="268"/>
      <c r="AO14" s="268"/>
      <c r="AP14" s="268"/>
      <c r="AQ14" s="268"/>
      <c r="AR14" s="277">
        <f>+AT14</f>
        <v>21000000</v>
      </c>
      <c r="AS14" s="268"/>
      <c r="AT14" s="276">
        <v>21000000</v>
      </c>
      <c r="AU14" s="268"/>
      <c r="AV14" s="268"/>
      <c r="AW14" s="276"/>
      <c r="AX14" s="268"/>
      <c r="AY14" s="268"/>
      <c r="AZ14" s="268"/>
      <c r="BA14" s="268"/>
      <c r="BB14" s="268"/>
      <c r="BC14" s="268"/>
      <c r="BD14" s="268"/>
      <c r="BE14" s="278"/>
    </row>
    <row r="15" spans="2:59" s="254" customFormat="1" ht="90" customHeight="1">
      <c r="B15" s="1474"/>
      <c r="C15" s="1476"/>
      <c r="D15" s="279" t="s">
        <v>153</v>
      </c>
      <c r="E15" s="1477">
        <v>2104</v>
      </c>
      <c r="F15" s="1478" t="s">
        <v>159</v>
      </c>
      <c r="G15" s="1479">
        <v>2024730010068</v>
      </c>
      <c r="H15" s="1306" t="s">
        <v>160</v>
      </c>
      <c r="I15" s="280">
        <v>2104021</v>
      </c>
      <c r="J15" s="281" t="s">
        <v>161</v>
      </c>
      <c r="K15" s="281" t="s">
        <v>162</v>
      </c>
      <c r="L15" s="282" t="s">
        <v>163</v>
      </c>
      <c r="M15" s="283" t="s">
        <v>45</v>
      </c>
      <c r="N15" s="284">
        <v>15</v>
      </c>
      <c r="O15" s="285">
        <f>25614750+17500000</f>
        <v>43114750</v>
      </c>
      <c r="P15" s="286"/>
      <c r="Q15" s="287">
        <f>+O15</f>
        <v>43114750</v>
      </c>
      <c r="R15" s="286"/>
      <c r="S15" s="288"/>
      <c r="T15" s="289"/>
      <c r="U15" s="286"/>
      <c r="V15" s="286"/>
      <c r="W15" s="286"/>
      <c r="X15" s="286"/>
      <c r="Y15" s="286"/>
      <c r="Z15" s="286"/>
      <c r="AA15" s="289"/>
      <c r="AB15" s="286"/>
      <c r="AC15" s="286"/>
      <c r="AD15" s="290">
        <f>+AF15</f>
        <v>43114750</v>
      </c>
      <c r="AE15" s="280"/>
      <c r="AF15" s="291">
        <f>17500000+25614750</f>
        <v>43114750</v>
      </c>
      <c r="AG15" s="280"/>
      <c r="AH15" s="280"/>
      <c r="AI15" s="291"/>
      <c r="AJ15" s="280"/>
      <c r="AK15" s="280"/>
      <c r="AL15" s="280"/>
      <c r="AM15" s="280"/>
      <c r="AN15" s="280"/>
      <c r="AO15" s="280"/>
      <c r="AP15" s="280"/>
      <c r="AQ15" s="280"/>
      <c r="AR15" s="292">
        <v>17500000</v>
      </c>
      <c r="AS15" s="280"/>
      <c r="AT15" s="291">
        <v>17500000</v>
      </c>
      <c r="AU15" s="280"/>
      <c r="AV15" s="280"/>
      <c r="AW15" s="291"/>
      <c r="AX15" s="280"/>
      <c r="AY15" s="280"/>
      <c r="AZ15" s="280"/>
      <c r="BA15" s="280"/>
      <c r="BB15" s="280"/>
      <c r="BC15" s="280"/>
      <c r="BD15" s="280"/>
      <c r="BE15" s="293"/>
    </row>
    <row r="16" spans="2:59" s="254" customFormat="1" ht="90" customHeight="1">
      <c r="B16" s="1474"/>
      <c r="C16" s="1476"/>
      <c r="D16" s="279" t="s">
        <v>153</v>
      </c>
      <c r="E16" s="1477"/>
      <c r="F16" s="1478"/>
      <c r="G16" s="1479"/>
      <c r="H16" s="1306"/>
      <c r="I16" s="280">
        <v>2104018</v>
      </c>
      <c r="J16" s="282" t="s">
        <v>164</v>
      </c>
      <c r="K16" s="281" t="s">
        <v>165</v>
      </c>
      <c r="L16" s="282" t="s">
        <v>166</v>
      </c>
      <c r="M16" s="282" t="s">
        <v>47</v>
      </c>
      <c r="N16" s="284">
        <v>375</v>
      </c>
      <c r="O16" s="285">
        <f>25550000+18000000</f>
        <v>43550000</v>
      </c>
      <c r="P16" s="286"/>
      <c r="Q16" s="287">
        <f>+O16</f>
        <v>43550000</v>
      </c>
      <c r="R16" s="286"/>
      <c r="S16" s="286"/>
      <c r="T16" s="294"/>
      <c r="U16" s="295"/>
      <c r="V16" s="286"/>
      <c r="W16" s="286"/>
      <c r="X16" s="286"/>
      <c r="Y16" s="286"/>
      <c r="Z16" s="286"/>
      <c r="AA16" s="289"/>
      <c r="AB16" s="286"/>
      <c r="AC16" s="286"/>
      <c r="AD16" s="292">
        <f>+AF16</f>
        <v>43550000</v>
      </c>
      <c r="AE16" s="280"/>
      <c r="AF16" s="291">
        <f>18000000+6000000+5000000+7600000+3500000+2200000+1250000</f>
        <v>43550000</v>
      </c>
      <c r="AG16" s="280"/>
      <c r="AH16" s="280"/>
      <c r="AI16" s="291"/>
      <c r="AJ16" s="280"/>
      <c r="AK16" s="280"/>
      <c r="AL16" s="280"/>
      <c r="AM16" s="280"/>
      <c r="AN16" s="280"/>
      <c r="AO16" s="280"/>
      <c r="AP16" s="280"/>
      <c r="AQ16" s="280"/>
      <c r="AR16" s="292">
        <f>+AT16</f>
        <v>43550000</v>
      </c>
      <c r="AS16" s="280"/>
      <c r="AT16" s="296">
        <f>+AD16</f>
        <v>43550000</v>
      </c>
      <c r="AU16" s="280"/>
      <c r="AV16" s="280"/>
      <c r="AW16" s="291"/>
      <c r="AX16" s="280"/>
      <c r="AY16" s="280"/>
      <c r="AZ16" s="280"/>
      <c r="BA16" s="280"/>
      <c r="BB16" s="280"/>
      <c r="BC16" s="280"/>
      <c r="BD16" s="280"/>
      <c r="BE16" s="293"/>
    </row>
    <row r="17" spans="2:57" s="254" customFormat="1" ht="90" customHeight="1">
      <c r="B17" s="1474"/>
      <c r="C17" s="1480">
        <v>32</v>
      </c>
      <c r="D17" s="1478" t="s">
        <v>167</v>
      </c>
      <c r="E17" s="1482">
        <v>3202</v>
      </c>
      <c r="F17" s="1481" t="s">
        <v>168</v>
      </c>
      <c r="G17" s="1306">
        <v>2024730010060</v>
      </c>
      <c r="H17" s="1478" t="s">
        <v>169</v>
      </c>
      <c r="I17" s="282">
        <v>3202048</v>
      </c>
      <c r="J17" s="281" t="s">
        <v>170</v>
      </c>
      <c r="K17" s="281" t="s">
        <v>171</v>
      </c>
      <c r="L17" s="282" t="s">
        <v>172</v>
      </c>
      <c r="M17" s="282" t="s">
        <v>84</v>
      </c>
      <c r="N17" s="297">
        <v>0</v>
      </c>
      <c r="O17" s="285">
        <f t="shared" ref="O17:O22" si="0">+Q17</f>
        <v>22106800</v>
      </c>
      <c r="P17" s="298"/>
      <c r="Q17" s="287">
        <f>+AD17</f>
        <v>22106800</v>
      </c>
      <c r="R17" s="279"/>
      <c r="S17" s="279"/>
      <c r="T17" s="149"/>
      <c r="U17" s="279"/>
      <c r="V17" s="279"/>
      <c r="W17" s="279"/>
      <c r="X17" s="279"/>
      <c r="Y17" s="279"/>
      <c r="Z17" s="279"/>
      <c r="AA17" s="149"/>
      <c r="AB17" s="279"/>
      <c r="AC17" s="279"/>
      <c r="AD17" s="292">
        <f t="shared" ref="AD17:AD23" si="1">+AF17</f>
        <v>22106800</v>
      </c>
      <c r="AE17" s="280"/>
      <c r="AF17" s="299">
        <v>22106800</v>
      </c>
      <c r="AG17" s="280"/>
      <c r="AH17" s="280"/>
      <c r="AI17" s="291"/>
      <c r="AJ17" s="280"/>
      <c r="AK17" s="280"/>
      <c r="AL17" s="280"/>
      <c r="AM17" s="280"/>
      <c r="AN17" s="280"/>
      <c r="AO17" s="280"/>
      <c r="AP17" s="280"/>
      <c r="AQ17" s="280"/>
      <c r="AR17" s="292">
        <f t="shared" ref="AR17:AR22" si="2">+AT17</f>
        <v>22106800</v>
      </c>
      <c r="AS17" s="280"/>
      <c r="AT17" s="291">
        <v>22106800</v>
      </c>
      <c r="AU17" s="280"/>
      <c r="AV17" s="280"/>
      <c r="AW17" s="291"/>
      <c r="AX17" s="280"/>
      <c r="AY17" s="280"/>
      <c r="AZ17" s="280"/>
      <c r="BA17" s="280"/>
      <c r="BB17" s="280"/>
      <c r="BC17" s="280"/>
      <c r="BD17" s="280"/>
      <c r="BE17" s="293"/>
    </row>
    <row r="18" spans="2:57" s="254" customFormat="1" ht="90" customHeight="1">
      <c r="B18" s="1474"/>
      <c r="C18" s="1480"/>
      <c r="D18" s="1478"/>
      <c r="E18" s="1482"/>
      <c r="F18" s="1481"/>
      <c r="G18" s="1306"/>
      <c r="H18" s="1478"/>
      <c r="I18" s="282">
        <v>3202005</v>
      </c>
      <c r="J18" s="286" t="s">
        <v>173</v>
      </c>
      <c r="K18" s="281" t="s">
        <v>174</v>
      </c>
      <c r="L18" s="282" t="s">
        <v>166</v>
      </c>
      <c r="M18" s="282" t="s">
        <v>47</v>
      </c>
      <c r="N18" s="284">
        <v>75</v>
      </c>
      <c r="O18" s="285">
        <f t="shared" si="0"/>
        <v>404720269</v>
      </c>
      <c r="P18" s="298"/>
      <c r="Q18" s="287">
        <f>+AD18</f>
        <v>404720269</v>
      </c>
      <c r="R18" s="279"/>
      <c r="S18" s="279"/>
      <c r="T18" s="149"/>
      <c r="U18" s="279"/>
      <c r="V18" s="279"/>
      <c r="W18" s="279"/>
      <c r="X18" s="279"/>
      <c r="Y18" s="279"/>
      <c r="Z18" s="279"/>
      <c r="AA18" s="149"/>
      <c r="AB18" s="279"/>
      <c r="AC18" s="279"/>
      <c r="AD18" s="292">
        <f t="shared" si="1"/>
        <v>404720269</v>
      </c>
      <c r="AE18" s="280"/>
      <c r="AF18" s="300">
        <f>21000000+28800000+37100000+23800000+18000000+17400000+26600000+12000000+75520269+35000000+35000000+31500000+28000000+15000000</f>
        <v>404720269</v>
      </c>
      <c r="AG18" s="280"/>
      <c r="AH18" s="280"/>
      <c r="AI18" s="291"/>
      <c r="AJ18" s="280"/>
      <c r="AK18" s="280"/>
      <c r="AL18" s="280"/>
      <c r="AM18" s="280"/>
      <c r="AN18" s="280"/>
      <c r="AO18" s="280"/>
      <c r="AP18" s="280"/>
      <c r="AQ18" s="280"/>
      <c r="AR18" s="292">
        <f t="shared" si="2"/>
        <v>321960000</v>
      </c>
      <c r="AS18" s="280"/>
      <c r="AT18" s="291">
        <f>404720269-(75520269+7200000)-40000</f>
        <v>321960000</v>
      </c>
      <c r="AU18" s="280"/>
      <c r="AV18" s="301"/>
      <c r="AW18" s="291"/>
      <c r="AX18" s="280"/>
      <c r="AY18" s="280"/>
      <c r="AZ18" s="280"/>
      <c r="BA18" s="280"/>
      <c r="BB18" s="280"/>
      <c r="BC18" s="280"/>
      <c r="BD18" s="280"/>
      <c r="BE18" s="293"/>
    </row>
    <row r="19" spans="2:57" s="254" customFormat="1" ht="90" customHeight="1">
      <c r="B19" s="1474"/>
      <c r="C19" s="1480"/>
      <c r="D19" s="1478"/>
      <c r="E19" s="1482"/>
      <c r="F19" s="1481"/>
      <c r="G19" s="1306"/>
      <c r="H19" s="1478"/>
      <c r="I19" s="282">
        <v>3202006</v>
      </c>
      <c r="J19" s="281" t="s">
        <v>175</v>
      </c>
      <c r="K19" s="281" t="s">
        <v>176</v>
      </c>
      <c r="L19" s="282" t="s">
        <v>172</v>
      </c>
      <c r="M19" s="282" t="s">
        <v>84</v>
      </c>
      <c r="N19" s="284">
        <v>5000</v>
      </c>
      <c r="O19" s="285">
        <f t="shared" si="0"/>
        <v>185173333</v>
      </c>
      <c r="P19" s="298"/>
      <c r="Q19" s="287">
        <f>+AD19</f>
        <v>185173333</v>
      </c>
      <c r="R19" s="279"/>
      <c r="S19" s="279"/>
      <c r="T19" s="149"/>
      <c r="U19" s="279"/>
      <c r="V19" s="279"/>
      <c r="W19" s="279"/>
      <c r="X19" s="279"/>
      <c r="Y19" s="279"/>
      <c r="Z19" s="279"/>
      <c r="AA19" s="149"/>
      <c r="AB19" s="279"/>
      <c r="AC19" s="279"/>
      <c r="AD19" s="292">
        <f t="shared" si="1"/>
        <v>185173333</v>
      </c>
      <c r="AE19" s="280"/>
      <c r="AF19" s="299">
        <f>17500000+17500000+16000000+30000000+25200000+20000000+24000000+13000000+7600000+9333333+5000000+40000</f>
        <v>185173333</v>
      </c>
      <c r="AG19" s="280"/>
      <c r="AH19" s="280"/>
      <c r="AI19" s="291"/>
      <c r="AJ19" s="280"/>
      <c r="AK19" s="280"/>
      <c r="AL19" s="280"/>
      <c r="AM19" s="280"/>
      <c r="AN19" s="280"/>
      <c r="AO19" s="280"/>
      <c r="AP19" s="280"/>
      <c r="AQ19" s="280"/>
      <c r="AR19" s="292">
        <f t="shared" si="2"/>
        <v>155173333</v>
      </c>
      <c r="AS19" s="280"/>
      <c r="AT19" s="291">
        <f>185173333-(30000000)</f>
        <v>155173333</v>
      </c>
      <c r="AU19" s="280"/>
      <c r="AV19" s="280"/>
      <c r="AW19" s="291"/>
      <c r="AX19" s="280"/>
      <c r="AY19" s="280"/>
      <c r="AZ19" s="280"/>
      <c r="BA19" s="280"/>
      <c r="BB19" s="280"/>
      <c r="BC19" s="280"/>
      <c r="BD19" s="280"/>
      <c r="BE19" s="293"/>
    </row>
    <row r="20" spans="2:57" s="254" customFormat="1" ht="90" customHeight="1">
      <c r="B20" s="1474"/>
      <c r="C20" s="1480"/>
      <c r="D20" s="1478"/>
      <c r="E20" s="1482"/>
      <c r="F20" s="1481"/>
      <c r="G20" s="1306"/>
      <c r="H20" s="1478"/>
      <c r="I20" s="282">
        <v>3202038</v>
      </c>
      <c r="J20" s="286" t="s">
        <v>177</v>
      </c>
      <c r="K20" s="281" t="s">
        <v>178</v>
      </c>
      <c r="L20" s="282" t="s">
        <v>179</v>
      </c>
      <c r="M20" s="282" t="s">
        <v>45</v>
      </c>
      <c r="N20" s="284">
        <v>20000</v>
      </c>
      <c r="O20" s="285">
        <f t="shared" si="0"/>
        <v>89398362</v>
      </c>
      <c r="P20" s="298"/>
      <c r="Q20" s="287">
        <v>89398362</v>
      </c>
      <c r="R20" s="279"/>
      <c r="S20" s="279"/>
      <c r="T20" s="149"/>
      <c r="U20" s="279"/>
      <c r="V20" s="279"/>
      <c r="W20" s="279"/>
      <c r="X20" s="279"/>
      <c r="Y20" s="279"/>
      <c r="Z20" s="279"/>
      <c r="AA20" s="149"/>
      <c r="AB20" s="279"/>
      <c r="AC20" s="279"/>
      <c r="AD20" s="292">
        <f t="shared" si="1"/>
        <v>89398362</v>
      </c>
      <c r="AE20" s="280"/>
      <c r="AF20" s="300">
        <f>11000000+19050000+42115030+5000000+4400000+4166666+3666666</f>
        <v>89398362</v>
      </c>
      <c r="AG20" s="280"/>
      <c r="AH20" s="280"/>
      <c r="AI20" s="291"/>
      <c r="AJ20" s="280"/>
      <c r="AK20" s="280"/>
      <c r="AL20" s="280"/>
      <c r="AM20" s="280"/>
      <c r="AN20" s="280"/>
      <c r="AO20" s="280"/>
      <c r="AP20" s="280"/>
      <c r="AQ20" s="280"/>
      <c r="AR20" s="292">
        <f t="shared" si="2"/>
        <v>47283332</v>
      </c>
      <c r="AS20" s="280"/>
      <c r="AT20" s="291">
        <f>89398362-42115030</f>
        <v>47283332</v>
      </c>
      <c r="AU20" s="280"/>
      <c r="AV20" s="280"/>
      <c r="AW20" s="291"/>
      <c r="AX20" s="280"/>
      <c r="AY20" s="280"/>
      <c r="AZ20" s="280"/>
      <c r="BA20" s="280"/>
      <c r="BB20" s="280"/>
      <c r="BC20" s="280"/>
      <c r="BD20" s="280"/>
      <c r="BE20" s="293"/>
    </row>
    <row r="21" spans="2:57" s="254" customFormat="1" ht="90" customHeight="1">
      <c r="B21" s="1474"/>
      <c r="C21" s="1480"/>
      <c r="D21" s="1478"/>
      <c r="E21" s="1482"/>
      <c r="F21" s="1481"/>
      <c r="G21" s="1306"/>
      <c r="H21" s="1478"/>
      <c r="I21" s="282">
        <v>3202042</v>
      </c>
      <c r="J21" s="286" t="s">
        <v>180</v>
      </c>
      <c r="K21" s="281" t="s">
        <v>181</v>
      </c>
      <c r="L21" s="282">
        <v>219320201003</v>
      </c>
      <c r="M21" s="282" t="s">
        <v>57</v>
      </c>
      <c r="N21" s="284">
        <v>25</v>
      </c>
      <c r="O21" s="285">
        <f t="shared" si="0"/>
        <v>177399998</v>
      </c>
      <c r="P21" s="298"/>
      <c r="Q21" s="287">
        <v>177399998</v>
      </c>
      <c r="R21" s="279"/>
      <c r="S21" s="279"/>
      <c r="T21" s="149"/>
      <c r="U21" s="279"/>
      <c r="V21" s="279"/>
      <c r="W21" s="279"/>
      <c r="X21" s="279"/>
      <c r="Y21" s="279"/>
      <c r="Z21" s="279"/>
      <c r="AA21" s="149"/>
      <c r="AB21" s="279"/>
      <c r="AC21" s="279"/>
      <c r="AD21" s="292">
        <f t="shared" si="1"/>
        <v>177399998</v>
      </c>
      <c r="AE21" s="280"/>
      <c r="AF21" s="291">
        <f>12500000+29400000+35000000+30000000+24000000+26600000+9600000+4166666+3466666+2666666</f>
        <v>177399998</v>
      </c>
      <c r="AG21" s="280"/>
      <c r="AH21" s="280"/>
      <c r="AI21" s="291"/>
      <c r="AJ21" s="280"/>
      <c r="AK21" s="280"/>
      <c r="AL21" s="280"/>
      <c r="AM21" s="280"/>
      <c r="AN21" s="280"/>
      <c r="AO21" s="280"/>
      <c r="AP21" s="280"/>
      <c r="AQ21" s="280"/>
      <c r="AR21" s="292">
        <f t="shared" si="2"/>
        <v>177399998</v>
      </c>
      <c r="AS21" s="280"/>
      <c r="AT21" s="291">
        <v>177399998</v>
      </c>
      <c r="AU21" s="280"/>
      <c r="AV21" s="280"/>
      <c r="AW21" s="291"/>
      <c r="AX21" s="280"/>
      <c r="AY21" s="280"/>
      <c r="AZ21" s="280"/>
      <c r="BA21" s="280"/>
      <c r="BB21" s="280"/>
      <c r="BC21" s="280"/>
      <c r="BD21" s="280"/>
      <c r="BE21" s="293"/>
    </row>
    <row r="22" spans="2:57" s="254" customFormat="1" ht="90" customHeight="1">
      <c r="B22" s="1474"/>
      <c r="C22" s="1480"/>
      <c r="D22" s="1478"/>
      <c r="E22" s="1482"/>
      <c r="F22" s="1481"/>
      <c r="G22" s="1306"/>
      <c r="H22" s="1478"/>
      <c r="I22" s="283">
        <v>3202043</v>
      </c>
      <c r="J22" s="283" t="s">
        <v>182</v>
      </c>
      <c r="K22" s="281" t="s">
        <v>183</v>
      </c>
      <c r="L22" s="282" t="s">
        <v>172</v>
      </c>
      <c r="M22" s="282" t="s">
        <v>84</v>
      </c>
      <c r="N22" s="284">
        <v>10</v>
      </c>
      <c r="O22" s="285">
        <f t="shared" si="0"/>
        <v>193200000</v>
      </c>
      <c r="P22" s="298"/>
      <c r="Q22" s="299">
        <f>33250000+44450000+29400000+18600000+35000000+17500000+15000000</f>
        <v>193200000</v>
      </c>
      <c r="R22" s="279"/>
      <c r="S22" s="279"/>
      <c r="T22" s="302"/>
      <c r="U22" s="279"/>
      <c r="V22" s="279"/>
      <c r="W22" s="279"/>
      <c r="X22" s="279"/>
      <c r="Y22" s="279"/>
      <c r="Z22" s="279"/>
      <c r="AA22" s="149"/>
      <c r="AB22" s="279"/>
      <c r="AC22" s="279"/>
      <c r="AD22" s="292">
        <f t="shared" si="1"/>
        <v>193200000</v>
      </c>
      <c r="AE22" s="280"/>
      <c r="AF22" s="299">
        <f>33250000+44450000+29400000+18600000+35000000+17500000+15000000</f>
        <v>193200000</v>
      </c>
      <c r="AG22" s="280"/>
      <c r="AH22" s="280"/>
      <c r="AI22" s="291"/>
      <c r="AJ22" s="280"/>
      <c r="AK22" s="280"/>
      <c r="AL22" s="280"/>
      <c r="AM22" s="280"/>
      <c r="AN22" s="280"/>
      <c r="AO22" s="280"/>
      <c r="AP22" s="280"/>
      <c r="AQ22" s="280"/>
      <c r="AR22" s="292">
        <f t="shared" si="2"/>
        <v>184333333</v>
      </c>
      <c r="AS22" s="280"/>
      <c r="AT22" s="291">
        <f>193200000-8866667</f>
        <v>184333333</v>
      </c>
      <c r="AU22" s="280"/>
      <c r="AV22" s="280"/>
      <c r="AW22" s="291"/>
      <c r="AX22" s="280"/>
      <c r="AY22" s="280"/>
      <c r="AZ22" s="280"/>
      <c r="BA22" s="280"/>
      <c r="BB22" s="280"/>
      <c r="BC22" s="280"/>
      <c r="BD22" s="280"/>
      <c r="BE22" s="293"/>
    </row>
    <row r="23" spans="2:57" s="254" customFormat="1" ht="90" customHeight="1">
      <c r="B23" s="1474"/>
      <c r="C23" s="1480"/>
      <c r="D23" s="1478"/>
      <c r="E23" s="1482"/>
      <c r="F23" s="1481"/>
      <c r="G23" s="1306"/>
      <c r="H23" s="1478"/>
      <c r="I23" s="303">
        <v>3202047</v>
      </c>
      <c r="J23" s="281" t="s">
        <v>184</v>
      </c>
      <c r="K23" s="281" t="s">
        <v>185</v>
      </c>
      <c r="L23" s="283" t="s">
        <v>186</v>
      </c>
      <c r="M23" s="283" t="s">
        <v>187</v>
      </c>
      <c r="N23" s="284">
        <v>5667</v>
      </c>
      <c r="O23" s="285"/>
      <c r="P23" s="304"/>
      <c r="Q23" s="287"/>
      <c r="R23" s="279"/>
      <c r="S23" s="279"/>
      <c r="T23" s="149"/>
      <c r="U23" s="279"/>
      <c r="V23" s="279"/>
      <c r="W23" s="279"/>
      <c r="X23" s="279"/>
      <c r="Y23" s="279"/>
      <c r="Z23" s="279"/>
      <c r="AA23" s="149"/>
      <c r="AB23" s="279"/>
      <c r="AC23" s="279"/>
      <c r="AD23" s="292">
        <f t="shared" si="1"/>
        <v>0</v>
      </c>
      <c r="AE23" s="280"/>
      <c r="AF23" s="305"/>
      <c r="AG23" s="306"/>
      <c r="AH23" s="306"/>
      <c r="AI23" s="291"/>
      <c r="AJ23" s="280"/>
      <c r="AK23" s="280"/>
      <c r="AL23" s="280"/>
      <c r="AM23" s="280"/>
      <c r="AN23" s="280"/>
      <c r="AO23" s="280"/>
      <c r="AP23" s="280"/>
      <c r="AQ23" s="280"/>
      <c r="AR23" s="292"/>
      <c r="AS23" s="280"/>
      <c r="AT23" s="291"/>
      <c r="AU23" s="280"/>
      <c r="AV23" s="280"/>
      <c r="AW23" s="291"/>
      <c r="AX23" s="280"/>
      <c r="AY23" s="280"/>
      <c r="AZ23" s="280"/>
      <c r="BA23" s="280"/>
      <c r="BB23" s="280"/>
      <c r="BC23" s="280"/>
      <c r="BD23" s="280"/>
      <c r="BE23" s="293"/>
    </row>
    <row r="24" spans="2:57" s="254" customFormat="1" ht="90" customHeight="1">
      <c r="B24" s="1474"/>
      <c r="C24" s="1480"/>
      <c r="D24" s="1478"/>
      <c r="E24" s="1480">
        <v>3201</v>
      </c>
      <c r="F24" s="1478" t="s">
        <v>188</v>
      </c>
      <c r="G24" s="1306" t="s">
        <v>189</v>
      </c>
      <c r="H24" s="1478" t="s">
        <v>190</v>
      </c>
      <c r="I24" s="303">
        <v>3201003</v>
      </c>
      <c r="J24" s="286" t="s">
        <v>191</v>
      </c>
      <c r="K24" s="281" t="s">
        <v>192</v>
      </c>
      <c r="L24" s="283" t="s">
        <v>179</v>
      </c>
      <c r="M24" s="283" t="s">
        <v>45</v>
      </c>
      <c r="N24" s="284">
        <v>1</v>
      </c>
      <c r="O24" s="285">
        <v>22800000</v>
      </c>
      <c r="P24" s="280"/>
      <c r="Q24" s="298">
        <v>22800000</v>
      </c>
      <c r="R24" s="279"/>
      <c r="S24" s="279"/>
      <c r="T24" s="149"/>
      <c r="U24" s="307"/>
      <c r="V24" s="279"/>
      <c r="W24" s="279"/>
      <c r="X24" s="279"/>
      <c r="Y24" s="279"/>
      <c r="Z24" s="279"/>
      <c r="AA24" s="149"/>
      <c r="AB24" s="279"/>
      <c r="AC24" s="279"/>
      <c r="AD24" s="292">
        <f>+AF24</f>
        <v>22800000</v>
      </c>
      <c r="AE24" s="280"/>
      <c r="AF24" s="291">
        <f>22800000</f>
        <v>22800000</v>
      </c>
      <c r="AG24" s="280"/>
      <c r="AH24" s="280"/>
      <c r="AI24" s="291"/>
      <c r="AJ24" s="280"/>
      <c r="AK24" s="280"/>
      <c r="AL24" s="280"/>
      <c r="AM24" s="280"/>
      <c r="AN24" s="280"/>
      <c r="AO24" s="280"/>
      <c r="AP24" s="280"/>
      <c r="AQ24" s="280"/>
      <c r="AR24" s="292">
        <f>+AF24</f>
        <v>22800000</v>
      </c>
      <c r="AS24" s="280"/>
      <c r="AT24" s="291">
        <v>19000000</v>
      </c>
      <c r="AU24" s="280"/>
      <c r="AV24" s="280"/>
      <c r="AW24" s="291"/>
      <c r="AX24" s="280"/>
      <c r="AY24" s="280"/>
      <c r="AZ24" s="280"/>
      <c r="BA24" s="280"/>
      <c r="BB24" s="280"/>
      <c r="BC24" s="280"/>
      <c r="BD24" s="280"/>
      <c r="BE24" s="293"/>
    </row>
    <row r="25" spans="2:57" s="254" customFormat="1" ht="90" customHeight="1">
      <c r="B25" s="1474"/>
      <c r="C25" s="1480"/>
      <c r="D25" s="1478"/>
      <c r="E25" s="1480"/>
      <c r="F25" s="1478"/>
      <c r="G25" s="1306"/>
      <c r="H25" s="1478"/>
      <c r="I25" s="303">
        <v>3201009</v>
      </c>
      <c r="J25" s="286" t="s">
        <v>193</v>
      </c>
      <c r="K25" s="281" t="s">
        <v>194</v>
      </c>
      <c r="L25" s="283" t="s">
        <v>166</v>
      </c>
      <c r="M25" s="283" t="s">
        <v>47</v>
      </c>
      <c r="N25" s="284">
        <v>1</v>
      </c>
      <c r="O25" s="285">
        <v>15000000</v>
      </c>
      <c r="P25" s="298"/>
      <c r="Q25" s="287">
        <v>15000000</v>
      </c>
      <c r="R25" s="279"/>
      <c r="S25" s="279"/>
      <c r="T25" s="149"/>
      <c r="U25" s="279"/>
      <c r="V25" s="279"/>
      <c r="W25" s="279"/>
      <c r="X25" s="279"/>
      <c r="Y25" s="279"/>
      <c r="Z25" s="279"/>
      <c r="AA25" s="149"/>
      <c r="AB25" s="308"/>
      <c r="AC25" s="308"/>
      <c r="AD25" s="292">
        <f>+AF25</f>
        <v>15000000</v>
      </c>
      <c r="AE25" s="280"/>
      <c r="AF25" s="291">
        <v>15000000</v>
      </c>
      <c r="AG25" s="280"/>
      <c r="AH25" s="280"/>
      <c r="AI25" s="291"/>
      <c r="AJ25" s="280"/>
      <c r="AK25" s="280"/>
      <c r="AL25" s="280"/>
      <c r="AM25" s="280"/>
      <c r="AN25" s="280"/>
      <c r="AO25" s="280"/>
      <c r="AP25" s="280"/>
      <c r="AQ25" s="280"/>
      <c r="AR25" s="292"/>
      <c r="AS25" s="280"/>
      <c r="AT25" s="291"/>
      <c r="AU25" s="280"/>
      <c r="AV25" s="280"/>
      <c r="AW25" s="291"/>
      <c r="AX25" s="280"/>
      <c r="AY25" s="280"/>
      <c r="AZ25" s="280"/>
      <c r="BA25" s="280"/>
      <c r="BB25" s="280"/>
      <c r="BC25" s="280"/>
      <c r="BD25" s="280"/>
      <c r="BE25" s="293"/>
    </row>
    <row r="26" spans="2:57" s="254" customFormat="1" ht="90" customHeight="1">
      <c r="B26" s="1474"/>
      <c r="C26" s="1480"/>
      <c r="D26" s="1478"/>
      <c r="E26" s="1477">
        <v>3208</v>
      </c>
      <c r="F26" s="1481" t="s">
        <v>195</v>
      </c>
      <c r="G26" s="1306">
        <v>2024730010064</v>
      </c>
      <c r="H26" s="1306" t="s">
        <v>196</v>
      </c>
      <c r="I26" s="303">
        <v>3208008</v>
      </c>
      <c r="J26" s="279" t="s">
        <v>197</v>
      </c>
      <c r="K26" s="281" t="s">
        <v>198</v>
      </c>
      <c r="L26" s="280" t="s">
        <v>199</v>
      </c>
      <c r="M26" s="283" t="s">
        <v>57</v>
      </c>
      <c r="N26" s="284">
        <v>20</v>
      </c>
      <c r="O26" s="309">
        <f>19600000+19600000+27000000+4666666</f>
        <v>70866666</v>
      </c>
      <c r="P26" s="280"/>
      <c r="Q26" s="310">
        <f>+O26</f>
        <v>70866666</v>
      </c>
      <c r="R26" s="279"/>
      <c r="S26" s="279"/>
      <c r="T26" s="149"/>
      <c r="U26" s="279"/>
      <c r="V26" s="279"/>
      <c r="W26" s="279"/>
      <c r="X26" s="279"/>
      <c r="Y26" s="279"/>
      <c r="Z26" s="279"/>
      <c r="AA26" s="149"/>
      <c r="AB26" s="279"/>
      <c r="AC26" s="279"/>
      <c r="AD26" s="291">
        <f>+AF26</f>
        <v>70866666</v>
      </c>
      <c r="AE26" s="280"/>
      <c r="AF26" s="309">
        <f>19600000+19600000+27000000+4666666</f>
        <v>70866666</v>
      </c>
      <c r="AG26" s="280"/>
      <c r="AH26" s="280"/>
      <c r="AI26" s="291"/>
      <c r="AJ26" s="280"/>
      <c r="AK26" s="280"/>
      <c r="AL26" s="280"/>
      <c r="AM26" s="280"/>
      <c r="AN26" s="280"/>
      <c r="AO26" s="280"/>
      <c r="AP26" s="311"/>
      <c r="AQ26" s="280"/>
      <c r="AR26" s="292">
        <f>+AT26</f>
        <v>70866666</v>
      </c>
      <c r="AS26" s="280"/>
      <c r="AT26" s="291">
        <f>19600000+19600000+27000000+4666666</f>
        <v>70866666</v>
      </c>
      <c r="AU26" s="280"/>
      <c r="AV26" s="280"/>
      <c r="AW26" s="291"/>
      <c r="AX26" s="280"/>
      <c r="AY26" s="280"/>
      <c r="AZ26" s="280"/>
      <c r="BA26" s="280"/>
      <c r="BB26" s="280"/>
      <c r="BC26" s="280"/>
      <c r="BD26" s="280"/>
      <c r="BE26" s="293"/>
    </row>
    <row r="27" spans="2:57" s="254" customFormat="1" ht="90" customHeight="1">
      <c r="B27" s="1474"/>
      <c r="C27" s="1480"/>
      <c r="D27" s="1478"/>
      <c r="E27" s="1477"/>
      <c r="F27" s="1481"/>
      <c r="G27" s="1306"/>
      <c r="H27" s="1306"/>
      <c r="I27" s="303">
        <v>3208010</v>
      </c>
      <c r="J27" s="286" t="s">
        <v>200</v>
      </c>
      <c r="K27" s="281" t="s">
        <v>201</v>
      </c>
      <c r="L27" s="312" t="s">
        <v>163</v>
      </c>
      <c r="M27" s="283" t="s">
        <v>45</v>
      </c>
      <c r="N27" s="284">
        <v>1500</v>
      </c>
      <c r="O27" s="285">
        <f>+Q27</f>
        <v>44266666</v>
      </c>
      <c r="P27" s="280"/>
      <c r="Q27" s="309">
        <f>24000000+13000000+4666666+2600000</f>
        <v>44266666</v>
      </c>
      <c r="R27" s="279"/>
      <c r="S27" s="279"/>
      <c r="T27" s="149"/>
      <c r="U27" s="279"/>
      <c r="V27" s="279"/>
      <c r="W27" s="279"/>
      <c r="X27" s="279"/>
      <c r="Y27" s="279"/>
      <c r="Z27" s="279"/>
      <c r="AA27" s="149"/>
      <c r="AB27" s="279"/>
      <c r="AC27" s="279"/>
      <c r="AD27" s="313">
        <f>+AF27</f>
        <v>44266666</v>
      </c>
      <c r="AE27" s="280"/>
      <c r="AF27" s="309">
        <f>24000000+13000000+4666666+2600000</f>
        <v>44266666</v>
      </c>
      <c r="AG27" s="280"/>
      <c r="AH27" s="280"/>
      <c r="AI27" s="291"/>
      <c r="AJ27" s="280"/>
      <c r="AK27" s="280"/>
      <c r="AL27" s="280"/>
      <c r="AM27" s="280"/>
      <c r="AN27" s="280"/>
      <c r="AO27" s="280"/>
      <c r="AP27" s="280"/>
      <c r="AQ27" s="280"/>
      <c r="AR27" s="292">
        <f>+AT27</f>
        <v>43533332</v>
      </c>
      <c r="AS27" s="280"/>
      <c r="AT27" s="314">
        <f>19200000+4000000+13000000+4666666+2666666</f>
        <v>43533332</v>
      </c>
      <c r="AU27" s="280"/>
      <c r="AV27" s="280"/>
      <c r="AW27" s="291"/>
      <c r="AX27" s="280"/>
      <c r="AY27" s="280"/>
      <c r="AZ27" s="280"/>
      <c r="BA27" s="280"/>
      <c r="BB27" s="280"/>
      <c r="BC27" s="280"/>
      <c r="BD27" s="280"/>
      <c r="BE27" s="293"/>
    </row>
    <row r="28" spans="2:57" s="254" customFormat="1" ht="90" customHeight="1">
      <c r="B28" s="1474"/>
      <c r="C28" s="1480"/>
      <c r="D28" s="1478"/>
      <c r="E28" s="1477"/>
      <c r="F28" s="1481"/>
      <c r="G28" s="1306"/>
      <c r="H28" s="1306"/>
      <c r="I28" s="303">
        <v>3208009</v>
      </c>
      <c r="J28" s="286" t="s">
        <v>202</v>
      </c>
      <c r="K28" s="281" t="s">
        <v>203</v>
      </c>
      <c r="L28" s="312" t="s">
        <v>166</v>
      </c>
      <c r="M28" s="283" t="s">
        <v>47</v>
      </c>
      <c r="N28" s="284">
        <v>0</v>
      </c>
      <c r="O28" s="285"/>
      <c r="P28" s="298"/>
      <c r="Q28" s="287"/>
      <c r="R28" s="279"/>
      <c r="S28" s="279"/>
      <c r="T28" s="149"/>
      <c r="U28" s="279"/>
      <c r="V28" s="279"/>
      <c r="W28" s="279"/>
      <c r="X28" s="279"/>
      <c r="Y28" s="279"/>
      <c r="Z28" s="279"/>
      <c r="AA28" s="149"/>
      <c r="AB28" s="279"/>
      <c r="AC28" s="279"/>
      <c r="AD28" s="292"/>
      <c r="AE28" s="280"/>
      <c r="AF28" s="291"/>
      <c r="AG28" s="280"/>
      <c r="AH28" s="280"/>
      <c r="AI28" s="291"/>
      <c r="AJ28" s="280"/>
      <c r="AK28" s="280"/>
      <c r="AL28" s="280"/>
      <c r="AM28" s="280"/>
      <c r="AN28" s="280"/>
      <c r="AO28" s="280"/>
      <c r="AP28" s="280"/>
      <c r="AQ28" s="280"/>
      <c r="AR28" s="292"/>
      <c r="AS28" s="280"/>
      <c r="AT28" s="291"/>
      <c r="AU28" s="280"/>
      <c r="AV28" s="280"/>
      <c r="AW28" s="291"/>
      <c r="AX28" s="280"/>
      <c r="AY28" s="280"/>
      <c r="AZ28" s="280"/>
      <c r="BA28" s="280"/>
      <c r="BB28" s="280"/>
      <c r="BC28" s="280"/>
      <c r="BD28" s="280"/>
      <c r="BE28" s="293"/>
    </row>
    <row r="29" spans="2:57" s="254" customFormat="1" ht="90" customHeight="1">
      <c r="B29" s="1474"/>
      <c r="C29" s="1480"/>
      <c r="D29" s="1478"/>
      <c r="E29" s="1477">
        <v>3206</v>
      </c>
      <c r="F29" s="1481" t="s">
        <v>204</v>
      </c>
      <c r="G29" s="1306">
        <v>2024730010066</v>
      </c>
      <c r="H29" s="1478" t="s">
        <v>205</v>
      </c>
      <c r="I29" s="315">
        <v>3206004</v>
      </c>
      <c r="J29" s="286" t="s">
        <v>206</v>
      </c>
      <c r="K29" s="281" t="s">
        <v>207</v>
      </c>
      <c r="L29" s="280" t="s">
        <v>166</v>
      </c>
      <c r="M29" s="283" t="s">
        <v>47</v>
      </c>
      <c r="N29" s="284">
        <v>625</v>
      </c>
      <c r="O29" s="285">
        <f>+Q29</f>
        <v>80333333</v>
      </c>
      <c r="P29" s="280"/>
      <c r="Q29" s="292">
        <f>28000000+17500000+15000000+8000000+6000000+5833333</f>
        <v>80333333</v>
      </c>
      <c r="R29" s="279"/>
      <c r="S29" s="279"/>
      <c r="T29" s="149"/>
      <c r="U29" s="279"/>
      <c r="V29" s="279"/>
      <c r="W29" s="279"/>
      <c r="X29" s="279"/>
      <c r="Y29" s="279"/>
      <c r="Z29" s="279"/>
      <c r="AA29" s="149"/>
      <c r="AB29" s="279"/>
      <c r="AC29" s="279"/>
      <c r="AD29" s="292">
        <f>+AF29</f>
        <v>80333333</v>
      </c>
      <c r="AE29" s="280"/>
      <c r="AF29" s="292">
        <f>28000000+17500000+15000000+8000000+6000000+5833333</f>
        <v>80333333</v>
      </c>
      <c r="AG29" s="280"/>
      <c r="AH29" s="280"/>
      <c r="AI29" s="291"/>
      <c r="AJ29" s="280"/>
      <c r="AK29" s="280"/>
      <c r="AL29" s="280"/>
      <c r="AM29" s="280"/>
      <c r="AN29" s="280"/>
      <c r="AO29" s="280"/>
      <c r="AP29" s="280"/>
      <c r="AQ29" s="280"/>
      <c r="AR29" s="292">
        <f>+AT29</f>
        <v>80333333</v>
      </c>
      <c r="AS29" s="280"/>
      <c r="AT29" s="292">
        <f>28000000+17500000+15000000+8000000+6000000+5833333</f>
        <v>80333333</v>
      </c>
      <c r="AU29" s="280"/>
      <c r="AV29" s="280"/>
      <c r="AW29" s="291"/>
      <c r="AX29" s="280"/>
      <c r="AY29" s="280"/>
      <c r="AZ29" s="280"/>
      <c r="BA29" s="280"/>
      <c r="BB29" s="280"/>
      <c r="BC29" s="280"/>
      <c r="BD29" s="280"/>
      <c r="BE29" s="293"/>
    </row>
    <row r="30" spans="2:57" s="254" customFormat="1" ht="90" customHeight="1">
      <c r="B30" s="1474"/>
      <c r="C30" s="1480"/>
      <c r="D30" s="1478"/>
      <c r="E30" s="1477"/>
      <c r="F30" s="1481"/>
      <c r="G30" s="1306"/>
      <c r="H30" s="1478"/>
      <c r="I30" s="316">
        <v>3206003</v>
      </c>
      <c r="J30" s="286" t="s">
        <v>208</v>
      </c>
      <c r="K30" s="281" t="s">
        <v>209</v>
      </c>
      <c r="L30" s="280" t="s">
        <v>179</v>
      </c>
      <c r="M30" s="283" t="s">
        <v>45</v>
      </c>
      <c r="N30" s="284">
        <v>1</v>
      </c>
      <c r="O30" s="285">
        <f>+Q30</f>
        <v>71533332</v>
      </c>
      <c r="P30" s="280"/>
      <c r="Q30" s="291">
        <f>18000000+21000000+15000000+4000000+4266666+4266666+5000000</f>
        <v>71533332</v>
      </c>
      <c r="R30" s="279"/>
      <c r="S30" s="279"/>
      <c r="T30" s="149"/>
      <c r="U30" s="279"/>
      <c r="V30" s="279"/>
      <c r="W30" s="279"/>
      <c r="X30" s="279"/>
      <c r="Y30" s="279"/>
      <c r="Z30" s="279"/>
      <c r="AA30" s="149"/>
      <c r="AB30" s="279"/>
      <c r="AC30" s="279"/>
      <c r="AD30" s="292">
        <f>+AF30</f>
        <v>71533332</v>
      </c>
      <c r="AE30" s="280"/>
      <c r="AF30" s="291">
        <f>18000000+21000000+15000000+4000000+4266666+4266666+5000000</f>
        <v>71533332</v>
      </c>
      <c r="AG30" s="280"/>
      <c r="AH30" s="280"/>
      <c r="AI30" s="291"/>
      <c r="AJ30" s="280"/>
      <c r="AK30" s="280"/>
      <c r="AL30" s="280"/>
      <c r="AM30" s="280"/>
      <c r="AN30" s="280"/>
      <c r="AO30" s="280"/>
      <c r="AP30" s="280"/>
      <c r="AQ30" s="280"/>
      <c r="AR30" s="292">
        <f>+AT30</f>
        <v>71533332</v>
      </c>
      <c r="AS30" s="280"/>
      <c r="AT30" s="291">
        <f>18000000+21000000+15000000+4000000+4266666+4266666+5000000</f>
        <v>71533332</v>
      </c>
      <c r="AU30" s="280"/>
      <c r="AV30" s="280"/>
      <c r="AW30" s="291"/>
      <c r="AX30" s="280"/>
      <c r="AY30" s="280"/>
      <c r="AZ30" s="280"/>
      <c r="BA30" s="280"/>
      <c r="BB30" s="280"/>
      <c r="BC30" s="280"/>
      <c r="BD30" s="280"/>
      <c r="BE30" s="293"/>
    </row>
    <row r="31" spans="2:57" s="254" customFormat="1" ht="90" customHeight="1">
      <c r="B31" s="1474"/>
      <c r="C31" s="1480"/>
      <c r="D31" s="1478"/>
      <c r="E31" s="1477"/>
      <c r="F31" s="1481"/>
      <c r="G31" s="1306"/>
      <c r="H31" s="1478"/>
      <c r="I31" s="315">
        <v>3206016</v>
      </c>
      <c r="J31" s="286" t="s">
        <v>210</v>
      </c>
      <c r="K31" s="281" t="s">
        <v>211</v>
      </c>
      <c r="L31" s="280" t="s">
        <v>212</v>
      </c>
      <c r="M31" s="283" t="s">
        <v>57</v>
      </c>
      <c r="N31" s="317">
        <v>25</v>
      </c>
      <c r="O31" s="285"/>
      <c r="P31" s="280"/>
      <c r="Q31" s="310"/>
      <c r="R31" s="279"/>
      <c r="S31" s="279"/>
      <c r="T31" s="149"/>
      <c r="U31" s="279"/>
      <c r="V31" s="279"/>
      <c r="W31" s="279"/>
      <c r="X31" s="279"/>
      <c r="Y31" s="279"/>
      <c r="Z31" s="279"/>
      <c r="AA31" s="149"/>
      <c r="AB31" s="279"/>
      <c r="AC31" s="279"/>
      <c r="AD31" s="292"/>
      <c r="AE31" s="280"/>
      <c r="AF31" s="291"/>
      <c r="AG31" s="280"/>
      <c r="AH31" s="301"/>
      <c r="AI31" s="291"/>
      <c r="AJ31" s="280"/>
      <c r="AK31" s="280"/>
      <c r="AL31" s="280"/>
      <c r="AM31" s="280"/>
      <c r="AN31" s="280"/>
      <c r="AO31" s="280"/>
      <c r="AP31" s="280"/>
      <c r="AQ31" s="280"/>
      <c r="AR31" s="292"/>
      <c r="AS31" s="280"/>
      <c r="AT31" s="291"/>
      <c r="AU31" s="280"/>
      <c r="AV31" s="280"/>
      <c r="AW31" s="291"/>
      <c r="AX31" s="280"/>
      <c r="AY31" s="280"/>
      <c r="AZ31" s="280"/>
      <c r="BA31" s="280"/>
      <c r="BB31" s="280"/>
      <c r="BC31" s="280"/>
      <c r="BD31" s="280"/>
      <c r="BE31" s="293"/>
    </row>
    <row r="32" spans="2:57" s="254" customFormat="1" ht="90" customHeight="1">
      <c r="B32" s="1474"/>
      <c r="C32" s="1480"/>
      <c r="D32" s="1478"/>
      <c r="E32" s="303">
        <v>3203</v>
      </c>
      <c r="F32" s="297" t="s">
        <v>213</v>
      </c>
      <c r="G32" s="283">
        <v>2024730010065</v>
      </c>
      <c r="H32" s="279" t="s">
        <v>214</v>
      </c>
      <c r="I32" s="303">
        <v>3203034</v>
      </c>
      <c r="J32" s="281" t="s">
        <v>215</v>
      </c>
      <c r="K32" s="281" t="s">
        <v>216</v>
      </c>
      <c r="L32" s="280" t="s">
        <v>212</v>
      </c>
      <c r="M32" s="283" t="s">
        <v>57</v>
      </c>
      <c r="N32" s="303"/>
      <c r="O32" s="285"/>
      <c r="P32" s="298"/>
      <c r="Q32" s="287"/>
      <c r="R32" s="279"/>
      <c r="S32" s="279"/>
      <c r="T32" s="149"/>
      <c r="U32" s="279"/>
      <c r="V32" s="279"/>
      <c r="W32" s="279"/>
      <c r="X32" s="279"/>
      <c r="Y32" s="279"/>
      <c r="Z32" s="279"/>
      <c r="AA32" s="149"/>
      <c r="AB32" s="279"/>
      <c r="AC32" s="279"/>
      <c r="AD32" s="292"/>
      <c r="AE32" s="280"/>
      <c r="AF32" s="291"/>
      <c r="AG32" s="280"/>
      <c r="AH32" s="280"/>
      <c r="AI32" s="291"/>
      <c r="AJ32" s="280"/>
      <c r="AK32" s="280"/>
      <c r="AL32" s="280"/>
      <c r="AM32" s="280"/>
      <c r="AN32" s="280"/>
      <c r="AO32" s="280"/>
      <c r="AP32" s="280"/>
      <c r="AQ32" s="280"/>
      <c r="AR32" s="292"/>
      <c r="AS32" s="280"/>
      <c r="AT32" s="291"/>
      <c r="AU32" s="280"/>
      <c r="AV32" s="280"/>
      <c r="AW32" s="291"/>
      <c r="AX32" s="280"/>
      <c r="AY32" s="280"/>
      <c r="AZ32" s="280"/>
      <c r="BA32" s="280"/>
      <c r="BB32" s="280"/>
      <c r="BC32" s="280"/>
      <c r="BD32" s="280"/>
      <c r="BE32" s="293"/>
    </row>
    <row r="33" spans="2:75" s="254" customFormat="1" ht="90" customHeight="1">
      <c r="B33" s="1474" t="s">
        <v>38</v>
      </c>
      <c r="C33" s="1480">
        <v>40</v>
      </c>
      <c r="D33" s="1478" t="s">
        <v>217</v>
      </c>
      <c r="E33" s="1480">
        <v>4003</v>
      </c>
      <c r="F33" s="1481" t="s">
        <v>218</v>
      </c>
      <c r="G33" s="1306">
        <v>2024730010069</v>
      </c>
      <c r="H33" s="1478" t="s">
        <v>219</v>
      </c>
      <c r="I33" s="303">
        <v>4003017</v>
      </c>
      <c r="J33" s="279" t="s">
        <v>220</v>
      </c>
      <c r="K33" s="281" t="s">
        <v>221</v>
      </c>
      <c r="L33" s="280" t="s">
        <v>179</v>
      </c>
      <c r="M33" s="283" t="s">
        <v>45</v>
      </c>
      <c r="N33" s="284">
        <v>3</v>
      </c>
      <c r="O33" s="285">
        <f>+AC33+Q33+AA33+X33</f>
        <v>6061905392</v>
      </c>
      <c r="P33" s="298"/>
      <c r="Q33" s="318">
        <f>554073036+277036518+96606723</f>
        <v>927716277</v>
      </c>
      <c r="R33" s="279"/>
      <c r="S33" s="279"/>
      <c r="T33" s="149"/>
      <c r="U33" s="279"/>
      <c r="V33" s="279"/>
      <c r="W33" s="279"/>
      <c r="X33" s="319">
        <v>124160399</v>
      </c>
      <c r="Y33" s="280"/>
      <c r="Z33" s="280"/>
      <c r="AA33" s="320">
        <v>976200000</v>
      </c>
      <c r="AB33" s="279"/>
      <c r="AC33" s="321">
        <f>220000000+1228776985+1190620938+270253795+369382024+754794974</f>
        <v>4033828716</v>
      </c>
      <c r="AD33" s="292">
        <f>+AF33+AQ33+AO33</f>
        <v>4100651188</v>
      </c>
      <c r="AE33" s="280"/>
      <c r="AF33" s="318">
        <f>554073036+277036518+96606723</f>
        <v>927716277</v>
      </c>
      <c r="AG33" s="280"/>
      <c r="AH33" s="280"/>
      <c r="AI33" s="291"/>
      <c r="AJ33" s="280"/>
      <c r="AK33" s="280"/>
      <c r="AL33" s="280"/>
      <c r="AM33" s="280"/>
      <c r="AN33" s="280"/>
      <c r="AO33" s="280">
        <v>976200000</v>
      </c>
      <c r="AP33" s="280"/>
      <c r="AQ33" s="280">
        <f>220000000+1228776985+277036518+370921408+100000000</f>
        <v>2196734911</v>
      </c>
      <c r="AR33" s="322">
        <f>AT33+BE33+BC33</f>
        <v>3894268998</v>
      </c>
      <c r="AS33" s="323"/>
      <c r="AT33" s="292">
        <v>831109554</v>
      </c>
      <c r="AU33" s="323"/>
      <c r="AV33" s="323"/>
      <c r="AW33" s="292"/>
      <c r="AX33" s="323"/>
      <c r="AY33" s="323"/>
      <c r="AZ33" s="323"/>
      <c r="BA33" s="323"/>
      <c r="BB33" s="323"/>
      <c r="BC33" s="323">
        <v>976200000</v>
      </c>
      <c r="BD33" s="323"/>
      <c r="BE33" s="324">
        <f>1228776985+210224533+277036518+370921408</f>
        <v>2086959444</v>
      </c>
      <c r="BF33" s="325"/>
      <c r="BG33" s="325"/>
      <c r="BH33" s="325"/>
      <c r="BI33" s="325"/>
      <c r="BJ33" s="325"/>
      <c r="BK33" s="325"/>
      <c r="BL33" s="325"/>
      <c r="BM33" s="325"/>
      <c r="BN33" s="325"/>
      <c r="BO33" s="325"/>
      <c r="BP33" s="325"/>
      <c r="BQ33" s="325"/>
      <c r="BR33" s="325"/>
      <c r="BS33" s="325"/>
      <c r="BT33" s="325"/>
      <c r="BU33" s="325"/>
      <c r="BV33" s="325"/>
      <c r="BW33" s="325"/>
    </row>
    <row r="34" spans="2:75" s="254" customFormat="1" ht="90" customHeight="1">
      <c r="B34" s="1474"/>
      <c r="C34" s="1480"/>
      <c r="D34" s="1478"/>
      <c r="E34" s="1480"/>
      <c r="F34" s="1481"/>
      <c r="G34" s="1306"/>
      <c r="H34" s="1478"/>
      <c r="I34" s="283">
        <v>4003025</v>
      </c>
      <c r="J34" s="286" t="s">
        <v>222</v>
      </c>
      <c r="K34" s="281" t="s">
        <v>223</v>
      </c>
      <c r="L34" s="326">
        <v>219330509099</v>
      </c>
      <c r="M34" s="283" t="s">
        <v>224</v>
      </c>
      <c r="N34" s="284">
        <v>1</v>
      </c>
      <c r="O34" s="285">
        <f>+T34</f>
        <v>4254000000</v>
      </c>
      <c r="P34" s="298"/>
      <c r="Q34" s="287"/>
      <c r="R34" s="279"/>
      <c r="S34" s="279"/>
      <c r="T34" s="327">
        <v>4254000000</v>
      </c>
      <c r="U34" s="279"/>
      <c r="V34" s="279"/>
      <c r="W34" s="279"/>
      <c r="X34" s="279"/>
      <c r="Y34" s="279"/>
      <c r="Z34" s="279"/>
      <c r="AA34" s="149"/>
      <c r="AB34" s="279"/>
      <c r="AC34" s="279"/>
      <c r="AD34" s="292">
        <f>+AI34</f>
        <v>4254000000</v>
      </c>
      <c r="AE34" s="280"/>
      <c r="AF34" s="291"/>
      <c r="AG34" s="280"/>
      <c r="AH34" s="280"/>
      <c r="AI34" s="291">
        <v>4254000000</v>
      </c>
      <c r="AJ34" s="280"/>
      <c r="AK34" s="280"/>
      <c r="AL34" s="280"/>
      <c r="AM34" s="280"/>
      <c r="AN34" s="280"/>
      <c r="AO34" s="280"/>
      <c r="AP34" s="280"/>
      <c r="AQ34" s="280"/>
      <c r="AR34" s="292">
        <f>+AW34</f>
        <v>3190500000</v>
      </c>
      <c r="AS34" s="323"/>
      <c r="AT34" s="292"/>
      <c r="AU34" s="323"/>
      <c r="AV34" s="323"/>
      <c r="AW34" s="322">
        <v>3190500000</v>
      </c>
      <c r="AX34" s="323"/>
      <c r="AY34" s="323"/>
      <c r="AZ34" s="323"/>
      <c r="BA34" s="323"/>
      <c r="BB34" s="323"/>
      <c r="BC34" s="323"/>
      <c r="BD34" s="323"/>
      <c r="BE34" s="324"/>
      <c r="BF34" s="325"/>
      <c r="BG34" s="325"/>
      <c r="BH34" s="325"/>
      <c r="BI34" s="325"/>
      <c r="BJ34" s="325"/>
      <c r="BK34" s="325"/>
      <c r="BL34" s="325"/>
      <c r="BM34" s="325"/>
      <c r="BN34" s="325"/>
      <c r="BO34" s="325"/>
      <c r="BP34" s="325"/>
      <c r="BQ34" s="325"/>
      <c r="BR34" s="325"/>
      <c r="BS34" s="325"/>
      <c r="BT34" s="325"/>
      <c r="BU34" s="325"/>
      <c r="BV34" s="325"/>
      <c r="BW34" s="325"/>
    </row>
    <row r="35" spans="2:75" s="254" customFormat="1" ht="90" customHeight="1">
      <c r="B35" s="1474"/>
      <c r="C35" s="1480"/>
      <c r="D35" s="1478"/>
      <c r="E35" s="1480"/>
      <c r="F35" s="1481"/>
      <c r="G35" s="1306"/>
      <c r="H35" s="1478"/>
      <c r="I35" s="303">
        <v>4003015</v>
      </c>
      <c r="J35" s="286" t="s">
        <v>225</v>
      </c>
      <c r="K35" s="281" t="s">
        <v>226</v>
      </c>
      <c r="L35" s="280" t="s">
        <v>227</v>
      </c>
      <c r="M35" s="283" t="s">
        <v>228</v>
      </c>
      <c r="N35" s="284">
        <v>1</v>
      </c>
      <c r="O35" s="285">
        <f>+AC35</f>
        <v>588683145</v>
      </c>
      <c r="P35" s="328"/>
      <c r="Q35" s="287"/>
      <c r="R35" s="279"/>
      <c r="S35" s="279"/>
      <c r="T35" s="149"/>
      <c r="U35" s="279"/>
      <c r="V35" s="279"/>
      <c r="W35" s="279"/>
      <c r="X35" s="279"/>
      <c r="Y35" s="279"/>
      <c r="Z35" s="279"/>
      <c r="AA35" s="149"/>
      <c r="AB35" s="279"/>
      <c r="AC35" s="321">
        <f>100000000+45619121+42073606+400990418</f>
        <v>588683145</v>
      </c>
      <c r="AD35" s="292">
        <f>+AQ35</f>
        <v>0</v>
      </c>
      <c r="AE35" s="280"/>
      <c r="AF35" s="291"/>
      <c r="AG35" s="280"/>
      <c r="AH35" s="280"/>
      <c r="AI35" s="291"/>
      <c r="AJ35" s="280"/>
      <c r="AK35" s="280"/>
      <c r="AL35" s="280"/>
      <c r="AM35" s="280"/>
      <c r="AN35" s="280"/>
      <c r="AO35" s="280"/>
      <c r="AP35" s="280"/>
      <c r="AQ35" s="280"/>
      <c r="AR35" s="292"/>
      <c r="AS35" s="323"/>
      <c r="AT35" s="292"/>
      <c r="AU35" s="323"/>
      <c r="AV35" s="323"/>
      <c r="AW35" s="292"/>
      <c r="AX35" s="323"/>
      <c r="AY35" s="323"/>
      <c r="AZ35" s="323"/>
      <c r="BA35" s="323"/>
      <c r="BB35" s="323"/>
      <c r="BC35" s="323"/>
      <c r="BD35" s="323"/>
      <c r="BE35" s="324"/>
      <c r="BF35" s="325"/>
      <c r="BG35" s="325"/>
      <c r="BH35" s="325"/>
      <c r="BI35" s="325"/>
      <c r="BJ35" s="325"/>
      <c r="BK35" s="325"/>
      <c r="BL35" s="325"/>
      <c r="BM35" s="325"/>
      <c r="BN35" s="325"/>
      <c r="BO35" s="325"/>
      <c r="BP35" s="325"/>
      <c r="BQ35" s="325"/>
      <c r="BR35" s="325"/>
      <c r="BS35" s="325"/>
      <c r="BT35" s="325"/>
      <c r="BU35" s="325"/>
      <c r="BV35" s="325"/>
      <c r="BW35" s="325"/>
    </row>
    <row r="36" spans="2:75" s="254" customFormat="1" ht="90" customHeight="1">
      <c r="B36" s="1474"/>
      <c r="C36" s="1480"/>
      <c r="D36" s="1478"/>
      <c r="E36" s="1480"/>
      <c r="F36" s="1481"/>
      <c r="G36" s="1306"/>
      <c r="H36" s="1478"/>
      <c r="I36" s="303">
        <v>4003026</v>
      </c>
      <c r="J36" s="281" t="s">
        <v>229</v>
      </c>
      <c r="K36" s="281" t="s">
        <v>230</v>
      </c>
      <c r="L36" s="280" t="s">
        <v>227</v>
      </c>
      <c r="M36" s="283" t="s">
        <v>228</v>
      </c>
      <c r="N36" s="303">
        <v>0</v>
      </c>
      <c r="O36" s="285"/>
      <c r="P36" s="298"/>
      <c r="Q36" s="287"/>
      <c r="R36" s="279"/>
      <c r="S36" s="280"/>
      <c r="T36" s="149"/>
      <c r="U36" s="279"/>
      <c r="V36" s="279"/>
      <c r="W36" s="279"/>
      <c r="X36" s="279"/>
      <c r="Y36" s="279"/>
      <c r="Z36" s="279"/>
      <c r="AA36" s="149"/>
      <c r="AB36" s="279"/>
      <c r="AC36" s="321"/>
      <c r="AD36" s="292"/>
      <c r="AE36" s="280"/>
      <c r="AF36" s="291"/>
      <c r="AG36" s="280"/>
      <c r="AH36" s="280"/>
      <c r="AI36" s="291"/>
      <c r="AJ36" s="280"/>
      <c r="AK36" s="280"/>
      <c r="AL36" s="280"/>
      <c r="AM36" s="280"/>
      <c r="AN36" s="280"/>
      <c r="AO36" s="280"/>
      <c r="AP36" s="280"/>
      <c r="AQ36" s="280"/>
      <c r="AR36" s="292"/>
      <c r="AS36" s="323"/>
      <c r="AT36" s="292"/>
      <c r="AU36" s="323"/>
      <c r="AV36" s="323"/>
      <c r="AW36" s="292"/>
      <c r="AX36" s="323"/>
      <c r="AY36" s="323"/>
      <c r="AZ36" s="323"/>
      <c r="BA36" s="323"/>
      <c r="BB36" s="323"/>
      <c r="BC36" s="323"/>
      <c r="BD36" s="323"/>
      <c r="BE36" s="324"/>
      <c r="BF36" s="325"/>
      <c r="BG36" s="325"/>
      <c r="BH36" s="325"/>
      <c r="BI36" s="325"/>
      <c r="BJ36" s="325"/>
      <c r="BK36" s="325"/>
      <c r="BL36" s="325"/>
      <c r="BM36" s="325"/>
      <c r="BN36" s="325"/>
      <c r="BO36" s="325"/>
      <c r="BP36" s="325"/>
      <c r="BQ36" s="325"/>
      <c r="BR36" s="325"/>
      <c r="BS36" s="325"/>
      <c r="BT36" s="325"/>
      <c r="BU36" s="325"/>
      <c r="BV36" s="325"/>
      <c r="BW36" s="325"/>
    </row>
    <row r="37" spans="2:75" s="254" customFormat="1" ht="60" customHeight="1">
      <c r="B37" s="1474"/>
      <c r="C37" s="1480"/>
      <c r="D37" s="1478"/>
      <c r="E37" s="1480"/>
      <c r="F37" s="1481"/>
      <c r="G37" s="1306"/>
      <c r="H37" s="1478"/>
      <c r="I37" s="329">
        <v>4003047</v>
      </c>
      <c r="J37" s="281" t="s">
        <v>231</v>
      </c>
      <c r="K37" s="281" t="s">
        <v>232</v>
      </c>
      <c r="L37" s="280" t="s">
        <v>233</v>
      </c>
      <c r="M37" s="283" t="s">
        <v>234</v>
      </c>
      <c r="N37" s="284">
        <v>467463</v>
      </c>
      <c r="O37" s="285">
        <f>+Q37+T37</f>
        <v>8319195134</v>
      </c>
      <c r="P37" s="280"/>
      <c r="Q37" s="319">
        <f>(4640755710+216376662)-3103333</f>
        <v>4854029039</v>
      </c>
      <c r="R37" s="279"/>
      <c r="S37" s="279"/>
      <c r="T37" s="330">
        <f>3301424753+163741342</f>
        <v>3465166095</v>
      </c>
      <c r="U37" s="279"/>
      <c r="V37" s="279"/>
      <c r="W37" s="279"/>
      <c r="X37" s="279"/>
      <c r="Y37" s="279"/>
      <c r="Z37" s="279"/>
      <c r="AA37" s="149"/>
      <c r="AB37" s="279"/>
      <c r="AC37" s="279"/>
      <c r="AD37" s="292">
        <f>+AF37+AI37</f>
        <v>8063556054</v>
      </c>
      <c r="AE37" s="280"/>
      <c r="AF37" s="319">
        <f>(4532433480+216376662)-3103333</f>
        <v>4745706809</v>
      </c>
      <c r="AG37" s="280"/>
      <c r="AH37" s="280"/>
      <c r="AI37" s="331">
        <f>3301424753+16424492</f>
        <v>3317849245</v>
      </c>
      <c r="AJ37" s="280"/>
      <c r="AK37" s="280"/>
      <c r="AL37" s="280"/>
      <c r="AM37" s="280"/>
      <c r="AN37" s="280"/>
      <c r="AO37" s="280"/>
      <c r="AP37" s="280"/>
      <c r="AQ37" s="280"/>
      <c r="AR37" s="292">
        <f>+AT37+AW37</f>
        <v>6872846939</v>
      </c>
      <c r="AS37" s="323"/>
      <c r="AT37" s="332">
        <f>(4098260239+209776662)-3103333</f>
        <v>4304933568</v>
      </c>
      <c r="AU37" s="323"/>
      <c r="AV37" s="323"/>
      <c r="AW37" s="292">
        <f>2551488879+16424492</f>
        <v>2567913371</v>
      </c>
      <c r="AX37" s="323"/>
      <c r="AY37" s="323"/>
      <c r="AZ37" s="323"/>
      <c r="BA37" s="323"/>
      <c r="BB37" s="323"/>
      <c r="BC37" s="323"/>
      <c r="BD37" s="323"/>
      <c r="BE37" s="324"/>
      <c r="BF37" s="325"/>
      <c r="BG37" s="325"/>
      <c r="BH37" s="325"/>
      <c r="BI37" s="325"/>
      <c r="BJ37" s="325"/>
      <c r="BK37" s="325"/>
      <c r="BL37" s="325"/>
      <c r="BM37" s="325"/>
      <c r="BN37" s="325"/>
      <c r="BO37" s="325"/>
      <c r="BP37" s="325"/>
      <c r="BQ37" s="325"/>
      <c r="BR37" s="325"/>
      <c r="BS37" s="325"/>
      <c r="BT37" s="325"/>
      <c r="BU37" s="325"/>
      <c r="BV37" s="325"/>
      <c r="BW37" s="325"/>
    </row>
    <row r="38" spans="2:75" s="254" customFormat="1" ht="80.099999999999994" customHeight="1">
      <c r="B38" s="1474"/>
      <c r="C38" s="1480"/>
      <c r="D38" s="1478"/>
      <c r="E38" s="1480"/>
      <c r="F38" s="1481"/>
      <c r="G38" s="1306"/>
      <c r="H38" s="1478"/>
      <c r="I38" s="329">
        <v>4003047</v>
      </c>
      <c r="J38" s="281" t="s">
        <v>235</v>
      </c>
      <c r="K38" s="281" t="s">
        <v>236</v>
      </c>
      <c r="L38" s="280" t="s">
        <v>237</v>
      </c>
      <c r="M38" s="283" t="s">
        <v>238</v>
      </c>
      <c r="N38" s="284">
        <v>467463</v>
      </c>
      <c r="O38" s="285">
        <f>+T38</f>
        <v>5771065220</v>
      </c>
      <c r="P38" s="298"/>
      <c r="Q38" s="287"/>
      <c r="R38" s="279"/>
      <c r="S38" s="279"/>
      <c r="T38" s="333">
        <f>5644840401+126224819</f>
        <v>5771065220</v>
      </c>
      <c r="U38" s="279"/>
      <c r="V38" s="279"/>
      <c r="W38" s="279"/>
      <c r="X38" s="279"/>
      <c r="Y38" s="279"/>
      <c r="Z38" s="279"/>
      <c r="AA38" s="149"/>
      <c r="AB38" s="279"/>
      <c r="AC38" s="279"/>
      <c r="AD38" s="292">
        <f>+AI38</f>
        <v>5738147935</v>
      </c>
      <c r="AE38" s="280"/>
      <c r="AF38" s="291"/>
      <c r="AG38" s="280"/>
      <c r="AH38" s="334"/>
      <c r="AI38" s="335">
        <f>5611923116+126224819</f>
        <v>5738147935</v>
      </c>
      <c r="AJ38" s="280"/>
      <c r="AK38" s="280"/>
      <c r="AL38" s="280"/>
      <c r="AM38" s="280"/>
      <c r="AN38" s="280"/>
      <c r="AO38" s="280"/>
      <c r="AP38" s="280"/>
      <c r="AQ38" s="280"/>
      <c r="AR38" s="292">
        <f>+AW38</f>
        <v>5471956421</v>
      </c>
      <c r="AS38" s="323"/>
      <c r="AT38" s="292"/>
      <c r="AU38" s="323"/>
      <c r="AV38" s="323"/>
      <c r="AW38" s="322">
        <f>5345731602+126224819</f>
        <v>5471956421</v>
      </c>
      <c r="AX38" s="323"/>
      <c r="AY38" s="323"/>
      <c r="AZ38" s="323"/>
      <c r="BA38" s="323"/>
      <c r="BB38" s="323"/>
      <c r="BC38" s="323"/>
      <c r="BD38" s="323"/>
      <c r="BE38" s="324"/>
      <c r="BF38" s="325"/>
      <c r="BG38" s="325"/>
      <c r="BH38" s="325"/>
      <c r="BI38" s="325"/>
      <c r="BJ38" s="325"/>
      <c r="BK38" s="325"/>
      <c r="BL38" s="325"/>
      <c r="BM38" s="325"/>
      <c r="BN38" s="325"/>
      <c r="BO38" s="325"/>
      <c r="BP38" s="325"/>
      <c r="BQ38" s="325"/>
      <c r="BR38" s="325"/>
      <c r="BS38" s="325"/>
      <c r="BT38" s="325"/>
      <c r="BU38" s="325"/>
      <c r="BV38" s="325"/>
      <c r="BW38" s="325"/>
    </row>
    <row r="39" spans="2:75" s="254" customFormat="1" ht="80.099999999999994" customHeight="1">
      <c r="B39" s="1474"/>
      <c r="C39" s="1480"/>
      <c r="D39" s="1478"/>
      <c r="E39" s="1480"/>
      <c r="F39" s="1481"/>
      <c r="G39" s="1306"/>
      <c r="H39" s="1478"/>
      <c r="I39" s="329">
        <v>4003047</v>
      </c>
      <c r="J39" s="281" t="s">
        <v>239</v>
      </c>
      <c r="K39" s="281" t="s">
        <v>240</v>
      </c>
      <c r="L39" s="280" t="s">
        <v>241</v>
      </c>
      <c r="M39" s="283" t="s">
        <v>242</v>
      </c>
      <c r="N39" s="284">
        <v>467463</v>
      </c>
      <c r="O39" s="285">
        <f>+Q39+T39</f>
        <v>3188803737</v>
      </c>
      <c r="P39" s="280"/>
      <c r="Q39" s="336">
        <v>3000000000</v>
      </c>
      <c r="R39" s="279"/>
      <c r="S39" s="279"/>
      <c r="T39" s="149">
        <v>188803737</v>
      </c>
      <c r="U39" s="279"/>
      <c r="V39" s="279"/>
      <c r="W39" s="279"/>
      <c r="X39" s="279"/>
      <c r="Y39" s="279"/>
      <c r="Z39" s="279"/>
      <c r="AA39" s="337"/>
      <c r="AB39" s="279"/>
      <c r="AC39" s="279"/>
      <c r="AD39" s="292">
        <f>+AF39+AI39</f>
        <v>3188803737</v>
      </c>
      <c r="AE39" s="280"/>
      <c r="AF39" s="291">
        <v>3000000000</v>
      </c>
      <c r="AG39" s="280"/>
      <c r="AH39" s="338"/>
      <c r="AI39" s="339">
        <v>188803737</v>
      </c>
      <c r="AJ39" s="280"/>
      <c r="AK39" s="334"/>
      <c r="AL39" s="280"/>
      <c r="AM39" s="280"/>
      <c r="AN39" s="280"/>
      <c r="AO39" s="280"/>
      <c r="AP39" s="280"/>
      <c r="AQ39" s="280"/>
      <c r="AR39" s="292">
        <f>+AF39+AW39</f>
        <v>3188803737</v>
      </c>
      <c r="AS39" s="323"/>
      <c r="AT39" s="292">
        <f>+AR39</f>
        <v>3188803737</v>
      </c>
      <c r="AU39" s="323"/>
      <c r="AV39" s="323"/>
      <c r="AW39" s="292">
        <v>188803737</v>
      </c>
      <c r="AX39" s="323"/>
      <c r="AY39" s="323"/>
      <c r="AZ39" s="323"/>
      <c r="BA39" s="323"/>
      <c r="BB39" s="323"/>
      <c r="BC39" s="323"/>
      <c r="BD39" s="323"/>
      <c r="BE39" s="324"/>
      <c r="BF39" s="325"/>
      <c r="BG39" s="325"/>
      <c r="BH39" s="325"/>
      <c r="BI39" s="325"/>
      <c r="BJ39" s="325"/>
      <c r="BK39" s="325"/>
      <c r="BL39" s="325"/>
      <c r="BM39" s="325"/>
      <c r="BN39" s="325"/>
      <c r="BO39" s="325"/>
      <c r="BP39" s="325"/>
      <c r="BQ39" s="325"/>
      <c r="BR39" s="325"/>
      <c r="BS39" s="325"/>
      <c r="BT39" s="325"/>
      <c r="BU39" s="325"/>
      <c r="BV39" s="325"/>
      <c r="BW39" s="325"/>
    </row>
    <row r="40" spans="2:75" s="254" customFormat="1" ht="80.099999999999994" customHeight="1">
      <c r="B40" s="1474"/>
      <c r="C40" s="1480"/>
      <c r="D40" s="1478"/>
      <c r="E40" s="1480"/>
      <c r="F40" s="1481"/>
      <c r="G40" s="1306"/>
      <c r="H40" s="1478"/>
      <c r="I40" s="303">
        <v>4003020</v>
      </c>
      <c r="J40" s="281" t="s">
        <v>243</v>
      </c>
      <c r="K40" s="281" t="s">
        <v>244</v>
      </c>
      <c r="L40" s="280" t="s">
        <v>166</v>
      </c>
      <c r="M40" s="283" t="s">
        <v>47</v>
      </c>
      <c r="N40" s="284">
        <v>100</v>
      </c>
      <c r="O40" s="285">
        <f>+Q40</f>
        <v>85340937</v>
      </c>
      <c r="P40" s="298"/>
      <c r="Q40" s="287">
        <v>85340937</v>
      </c>
      <c r="R40" s="279"/>
      <c r="S40" s="279"/>
      <c r="T40" s="149"/>
      <c r="U40" s="279"/>
      <c r="V40" s="279"/>
      <c r="W40" s="279"/>
      <c r="X40" s="279"/>
      <c r="Y40" s="279"/>
      <c r="Z40" s="279"/>
      <c r="AA40" s="149"/>
      <c r="AB40" s="279"/>
      <c r="AC40" s="321"/>
      <c r="AD40" s="292">
        <f>+AF40</f>
        <v>85340937</v>
      </c>
      <c r="AE40" s="280"/>
      <c r="AF40" s="339">
        <f>+Q40</f>
        <v>85340937</v>
      </c>
      <c r="AG40" s="338"/>
      <c r="AH40" s="301"/>
      <c r="AI40" s="291"/>
      <c r="AJ40" s="280"/>
      <c r="AK40" s="280"/>
      <c r="AL40" s="280"/>
      <c r="AM40" s="280"/>
      <c r="AN40" s="280"/>
      <c r="AO40" s="280"/>
      <c r="AP40" s="280"/>
      <c r="AQ40" s="280"/>
      <c r="AR40" s="292"/>
      <c r="AS40" s="323"/>
      <c r="AT40" s="292"/>
      <c r="AU40" s="323"/>
      <c r="AV40" s="323"/>
      <c r="AW40" s="292"/>
      <c r="AX40" s="323"/>
      <c r="AY40" s="323"/>
      <c r="AZ40" s="323"/>
      <c r="BA40" s="323"/>
      <c r="BB40" s="323"/>
      <c r="BC40" s="323"/>
      <c r="BD40" s="323"/>
      <c r="BE40" s="324"/>
      <c r="BF40" s="325"/>
      <c r="BG40" s="325"/>
      <c r="BH40" s="325"/>
      <c r="BI40" s="325"/>
      <c r="BJ40" s="325"/>
      <c r="BK40" s="325"/>
      <c r="BL40" s="325"/>
      <c r="BM40" s="325"/>
      <c r="BN40" s="325"/>
      <c r="BO40" s="325"/>
      <c r="BP40" s="325"/>
      <c r="BQ40" s="325"/>
      <c r="BR40" s="325"/>
      <c r="BS40" s="325"/>
      <c r="BT40" s="325"/>
      <c r="BU40" s="325"/>
      <c r="BV40" s="325"/>
      <c r="BW40" s="325"/>
    </row>
    <row r="41" spans="2:75" s="254" customFormat="1" ht="80.099999999999994" customHeight="1">
      <c r="B41" s="1474"/>
      <c r="C41" s="1480"/>
      <c r="D41" s="1478"/>
      <c r="E41" s="1480"/>
      <c r="F41" s="1481"/>
      <c r="G41" s="1306"/>
      <c r="H41" s="1478"/>
      <c r="I41" s="329">
        <v>4003022</v>
      </c>
      <c r="J41" s="281" t="s">
        <v>245</v>
      </c>
      <c r="K41" s="281" t="s">
        <v>246</v>
      </c>
      <c r="L41" s="280" t="s">
        <v>166</v>
      </c>
      <c r="M41" s="283" t="s">
        <v>47</v>
      </c>
      <c r="N41" s="284">
        <v>1</v>
      </c>
      <c r="O41" s="285">
        <f>+Q41</f>
        <v>11000000</v>
      </c>
      <c r="P41" s="280"/>
      <c r="Q41" s="310">
        <v>11000000</v>
      </c>
      <c r="R41" s="279"/>
      <c r="S41" s="279"/>
      <c r="T41" s="340"/>
      <c r="U41" s="279"/>
      <c r="V41" s="279"/>
      <c r="W41" s="279"/>
      <c r="X41" s="279"/>
      <c r="Y41" s="279"/>
      <c r="Z41" s="279"/>
      <c r="AA41" s="279"/>
      <c r="AB41" s="279"/>
      <c r="AC41" s="279"/>
      <c r="AD41" s="292">
        <f>+AF41</f>
        <v>11000000</v>
      </c>
      <c r="AE41" s="280"/>
      <c r="AF41" s="334">
        <v>11000000</v>
      </c>
      <c r="AG41" s="280"/>
      <c r="AH41" s="280"/>
      <c r="AI41" s="334"/>
      <c r="AJ41" s="280"/>
      <c r="AK41" s="280"/>
      <c r="AL41" s="280"/>
      <c r="AM41" s="280"/>
      <c r="AN41" s="280"/>
      <c r="AO41" s="280"/>
      <c r="AP41" s="280"/>
      <c r="AQ41" s="280"/>
      <c r="AR41" s="292">
        <f>+AT41</f>
        <v>11000000</v>
      </c>
      <c r="AS41" s="323"/>
      <c r="AT41" s="341">
        <v>11000000</v>
      </c>
      <c r="AU41" s="323"/>
      <c r="AV41" s="323"/>
      <c r="AW41" s="323"/>
      <c r="AX41" s="323"/>
      <c r="AY41" s="323"/>
      <c r="AZ41" s="323"/>
      <c r="BA41" s="323"/>
      <c r="BB41" s="323"/>
      <c r="BC41" s="323"/>
      <c r="BD41" s="323"/>
      <c r="BE41" s="324"/>
      <c r="BF41" s="325"/>
      <c r="BG41" s="325"/>
      <c r="BH41" s="325"/>
      <c r="BI41" s="325"/>
      <c r="BJ41" s="325"/>
      <c r="BK41" s="325"/>
      <c r="BL41" s="325"/>
      <c r="BM41" s="325"/>
      <c r="BN41" s="325"/>
      <c r="BO41" s="325"/>
      <c r="BP41" s="325"/>
      <c r="BQ41" s="325"/>
      <c r="BR41" s="325"/>
      <c r="BS41" s="325"/>
      <c r="BT41" s="325"/>
      <c r="BU41" s="325"/>
      <c r="BV41" s="325"/>
      <c r="BW41" s="325"/>
    </row>
    <row r="42" spans="2:75" s="254" customFormat="1" ht="80.099999999999994" customHeight="1">
      <c r="B42" s="1474"/>
      <c r="C42" s="1480"/>
      <c r="D42" s="1478"/>
      <c r="E42" s="1480"/>
      <c r="F42" s="1481"/>
      <c r="G42" s="1306"/>
      <c r="H42" s="1478"/>
      <c r="I42" s="329">
        <v>4003023</v>
      </c>
      <c r="J42" s="281" t="s">
        <v>247</v>
      </c>
      <c r="K42" s="281" t="s">
        <v>248</v>
      </c>
      <c r="L42" s="280" t="s">
        <v>166</v>
      </c>
      <c r="M42" s="283" t="s">
        <v>47</v>
      </c>
      <c r="N42" s="284">
        <v>1</v>
      </c>
      <c r="O42" s="285">
        <f>+Q42</f>
        <v>25000000</v>
      </c>
      <c r="P42" s="280"/>
      <c r="Q42" s="342">
        <v>25000000</v>
      </c>
      <c r="R42" s="279"/>
      <c r="S42" s="279"/>
      <c r="T42" s="149"/>
      <c r="U42" s="279"/>
      <c r="V42" s="279"/>
      <c r="W42" s="279"/>
      <c r="X42" s="279"/>
      <c r="Y42" s="279"/>
      <c r="Z42" s="279"/>
      <c r="AA42" s="149"/>
      <c r="AB42" s="279"/>
      <c r="AC42" s="279"/>
      <c r="AD42" s="292">
        <v>25000000</v>
      </c>
      <c r="AE42" s="280"/>
      <c r="AF42" s="296">
        <v>25000000</v>
      </c>
      <c r="AG42" s="301"/>
      <c r="AH42" s="301"/>
      <c r="AI42" s="291"/>
      <c r="AJ42" s="280"/>
      <c r="AK42" s="280"/>
      <c r="AL42" s="280"/>
      <c r="AM42" s="280"/>
      <c r="AN42" s="280"/>
      <c r="AO42" s="280"/>
      <c r="AP42" s="280"/>
      <c r="AQ42" s="301"/>
      <c r="AR42" s="292">
        <f>+AT42</f>
        <v>25000000</v>
      </c>
      <c r="AS42" s="323"/>
      <c r="AT42" s="292">
        <v>25000000</v>
      </c>
      <c r="AU42" s="323"/>
      <c r="AV42" s="323"/>
      <c r="AW42" s="292"/>
      <c r="AX42" s="323"/>
      <c r="AY42" s="323"/>
      <c r="AZ42" s="323"/>
      <c r="BA42" s="323"/>
      <c r="BB42" s="323"/>
      <c r="BC42" s="323"/>
      <c r="BD42" s="323"/>
      <c r="BE42" s="324"/>
      <c r="BF42" s="325"/>
      <c r="BG42" s="325"/>
      <c r="BH42" s="325"/>
      <c r="BI42" s="325"/>
      <c r="BJ42" s="325"/>
      <c r="BK42" s="325"/>
      <c r="BL42" s="325"/>
      <c r="BM42" s="325"/>
      <c r="BN42" s="325"/>
      <c r="BO42" s="325"/>
      <c r="BP42" s="325"/>
      <c r="BQ42" s="325"/>
      <c r="BR42" s="325"/>
      <c r="BS42" s="325"/>
      <c r="BT42" s="325"/>
      <c r="BU42" s="325"/>
      <c r="BV42" s="325"/>
      <c r="BW42" s="325"/>
    </row>
    <row r="43" spans="2:75" s="254" customFormat="1" ht="80.099999999999994" customHeight="1">
      <c r="B43" s="1474"/>
      <c r="C43" s="1480"/>
      <c r="D43" s="1478"/>
      <c r="E43" s="1480"/>
      <c r="F43" s="1481"/>
      <c r="G43" s="1306"/>
      <c r="H43" s="1478"/>
      <c r="I43" s="329">
        <v>4003021</v>
      </c>
      <c r="J43" s="281" t="s">
        <v>249</v>
      </c>
      <c r="K43" s="281" t="s">
        <v>250</v>
      </c>
      <c r="L43" s="280" t="s">
        <v>166</v>
      </c>
      <c r="M43" s="283" t="s">
        <v>47</v>
      </c>
      <c r="N43" s="284">
        <v>25</v>
      </c>
      <c r="O43" s="285">
        <f>+Q43</f>
        <v>10703333</v>
      </c>
      <c r="P43" s="280"/>
      <c r="Q43" s="343">
        <f>3103333+7600000</f>
        <v>10703333</v>
      </c>
      <c r="R43" s="279"/>
      <c r="S43" s="308"/>
      <c r="T43" s="149"/>
      <c r="U43" s="279"/>
      <c r="V43" s="279"/>
      <c r="W43" s="279"/>
      <c r="X43" s="279"/>
      <c r="Y43" s="279"/>
      <c r="Z43" s="279"/>
      <c r="AA43" s="149"/>
      <c r="AB43" s="279"/>
      <c r="AC43" s="279"/>
      <c r="AD43" s="292">
        <f>+AF43</f>
        <v>10703333</v>
      </c>
      <c r="AE43" s="280"/>
      <c r="AF43" s="291">
        <f>3103333+7600000</f>
        <v>10703333</v>
      </c>
      <c r="AG43" s="280"/>
      <c r="AH43" s="280"/>
      <c r="AI43" s="291"/>
      <c r="AJ43" s="280"/>
      <c r="AK43" s="280"/>
      <c r="AL43" s="280"/>
      <c r="AM43" s="280"/>
      <c r="AN43" s="280"/>
      <c r="AO43" s="280"/>
      <c r="AP43" s="280"/>
      <c r="AQ43" s="280"/>
      <c r="AR43" s="292">
        <f>+AT43</f>
        <v>10703333</v>
      </c>
      <c r="AS43" s="323"/>
      <c r="AT43" s="291">
        <f>3103333+7600000</f>
        <v>10703333</v>
      </c>
      <c r="AU43" s="323"/>
      <c r="AV43" s="323"/>
      <c r="AW43" s="292"/>
      <c r="AX43" s="323"/>
      <c r="AY43" s="323"/>
      <c r="AZ43" s="323"/>
      <c r="BA43" s="323"/>
      <c r="BB43" s="323"/>
      <c r="BC43" s="323"/>
      <c r="BD43" s="323"/>
      <c r="BE43" s="324"/>
      <c r="BF43" s="325"/>
      <c r="BG43" s="325"/>
      <c r="BH43" s="325"/>
      <c r="BI43" s="325"/>
      <c r="BJ43" s="325"/>
      <c r="BK43" s="325"/>
      <c r="BL43" s="325"/>
      <c r="BM43" s="325"/>
      <c r="BN43" s="325"/>
      <c r="BO43" s="325"/>
      <c r="BP43" s="325"/>
      <c r="BQ43" s="325"/>
      <c r="BR43" s="325"/>
      <c r="BS43" s="325"/>
      <c r="BT43" s="325"/>
      <c r="BU43" s="325"/>
      <c r="BV43" s="325"/>
      <c r="BW43" s="325"/>
    </row>
    <row r="44" spans="2:75" s="254" customFormat="1" ht="80.099999999999994" customHeight="1">
      <c r="B44" s="1483" t="s">
        <v>48</v>
      </c>
      <c r="C44" s="1484">
        <v>45</v>
      </c>
      <c r="D44" s="1478" t="s">
        <v>49</v>
      </c>
      <c r="E44" s="1480">
        <v>4503</v>
      </c>
      <c r="F44" s="1481" t="s">
        <v>251</v>
      </c>
      <c r="G44" s="1306">
        <v>2024730010067</v>
      </c>
      <c r="H44" s="1478" t="s">
        <v>252</v>
      </c>
      <c r="I44" s="344">
        <v>4503002</v>
      </c>
      <c r="J44" s="279" t="s">
        <v>253</v>
      </c>
      <c r="K44" s="281" t="s">
        <v>254</v>
      </c>
      <c r="L44" s="280" t="s">
        <v>172</v>
      </c>
      <c r="M44" s="283" t="s">
        <v>84</v>
      </c>
      <c r="N44" s="284">
        <v>750</v>
      </c>
      <c r="O44" s="285">
        <f>+P44+Q44</f>
        <v>100000000</v>
      </c>
      <c r="P44" s="328">
        <v>100000000</v>
      </c>
      <c r="Q44" s="287"/>
      <c r="R44" s="279"/>
      <c r="S44" s="279"/>
      <c r="T44" s="149"/>
      <c r="U44" s="279"/>
      <c r="V44" s="279"/>
      <c r="W44" s="279"/>
      <c r="X44" s="279"/>
      <c r="Y44" s="279"/>
      <c r="Z44" s="279"/>
      <c r="AA44" s="149"/>
      <c r="AB44" s="279"/>
      <c r="AC44" s="279"/>
      <c r="AD44" s="292">
        <f>+AE44</f>
        <v>32686666</v>
      </c>
      <c r="AE44" s="280">
        <f>12000000+7820000+7733333+5133333</f>
        <v>32686666</v>
      </c>
      <c r="AF44" s="291"/>
      <c r="AG44" s="280"/>
      <c r="AH44" s="280"/>
      <c r="AI44" s="291"/>
      <c r="AJ44" s="280"/>
      <c r="AK44" s="280"/>
      <c r="AL44" s="280"/>
      <c r="AM44" s="280"/>
      <c r="AN44" s="280"/>
      <c r="AO44" s="280"/>
      <c r="AP44" s="280"/>
      <c r="AQ44" s="280"/>
      <c r="AR44" s="292">
        <f>+AS44</f>
        <v>32686666</v>
      </c>
      <c r="AS44" s="323">
        <f>+AE44</f>
        <v>32686666</v>
      </c>
      <c r="AT44" s="292"/>
      <c r="AU44" s="323"/>
      <c r="AV44" s="323"/>
      <c r="AW44" s="292"/>
      <c r="AX44" s="323"/>
      <c r="AY44" s="323"/>
      <c r="AZ44" s="323"/>
      <c r="BA44" s="323"/>
      <c r="BB44" s="323"/>
      <c r="BC44" s="323"/>
      <c r="BD44" s="323"/>
      <c r="BE44" s="324"/>
      <c r="BF44" s="325"/>
      <c r="BG44" s="325"/>
      <c r="BH44" s="325"/>
      <c r="BI44" s="325"/>
      <c r="BJ44" s="325"/>
      <c r="BK44" s="325"/>
      <c r="BL44" s="325"/>
      <c r="BM44" s="325"/>
      <c r="BN44" s="325"/>
      <c r="BO44" s="325"/>
      <c r="BP44" s="325"/>
      <c r="BQ44" s="325"/>
      <c r="BR44" s="325"/>
      <c r="BS44" s="325"/>
      <c r="BT44" s="325"/>
      <c r="BU44" s="325"/>
      <c r="BV44" s="325"/>
      <c r="BW44" s="325"/>
    </row>
    <row r="45" spans="2:75" s="254" customFormat="1" ht="80.099999999999994" customHeight="1">
      <c r="B45" s="1483"/>
      <c r="C45" s="1484"/>
      <c r="D45" s="1478"/>
      <c r="E45" s="1480"/>
      <c r="F45" s="1481"/>
      <c r="G45" s="1306"/>
      <c r="H45" s="1478"/>
      <c r="I45" s="329">
        <v>4503002</v>
      </c>
      <c r="J45" s="281" t="s">
        <v>253</v>
      </c>
      <c r="K45" s="281" t="s">
        <v>254</v>
      </c>
      <c r="L45" s="280" t="s">
        <v>166</v>
      </c>
      <c r="M45" s="283" t="s">
        <v>47</v>
      </c>
      <c r="N45" s="284">
        <v>1</v>
      </c>
      <c r="O45" s="285">
        <f>+P45+Q45</f>
        <v>100000000</v>
      </c>
      <c r="P45" s="328">
        <v>100000000</v>
      </c>
      <c r="Q45" s="287"/>
      <c r="R45" s="279"/>
      <c r="S45" s="279"/>
      <c r="T45" s="149"/>
      <c r="U45" s="279"/>
      <c r="V45" s="279"/>
      <c r="W45" s="279"/>
      <c r="X45" s="279"/>
      <c r="Y45" s="279"/>
      <c r="Z45" s="279"/>
      <c r="AA45" s="149"/>
      <c r="AB45" s="279"/>
      <c r="AC45" s="279"/>
      <c r="AD45" s="292">
        <f>+AE45</f>
        <v>28000000</v>
      </c>
      <c r="AE45" s="280">
        <v>28000000</v>
      </c>
      <c r="AF45" s="291"/>
      <c r="AG45" s="280"/>
      <c r="AH45" s="280"/>
      <c r="AI45" s="291"/>
      <c r="AJ45" s="280"/>
      <c r="AK45" s="280"/>
      <c r="AL45" s="280"/>
      <c r="AM45" s="280"/>
      <c r="AN45" s="280"/>
      <c r="AO45" s="280"/>
      <c r="AP45" s="280"/>
      <c r="AQ45" s="280"/>
      <c r="AR45" s="292">
        <v>28000000</v>
      </c>
      <c r="AS45" s="323">
        <f>+AR45</f>
        <v>28000000</v>
      </c>
      <c r="AT45" s="292"/>
      <c r="AU45" s="323"/>
      <c r="AV45" s="323"/>
      <c r="AW45" s="292"/>
      <c r="AX45" s="323"/>
      <c r="AY45" s="323"/>
      <c r="AZ45" s="323"/>
      <c r="BA45" s="323"/>
      <c r="BB45" s="323"/>
      <c r="BC45" s="323"/>
      <c r="BD45" s="323"/>
      <c r="BE45" s="324"/>
      <c r="BF45" s="325"/>
      <c r="BG45" s="325"/>
      <c r="BH45" s="325"/>
      <c r="BI45" s="325"/>
      <c r="BJ45" s="325"/>
      <c r="BK45" s="325"/>
      <c r="BL45" s="325"/>
      <c r="BM45" s="325"/>
      <c r="BN45" s="325"/>
      <c r="BO45" s="325"/>
      <c r="BP45" s="325"/>
      <c r="BQ45" s="325"/>
      <c r="BR45" s="325"/>
      <c r="BS45" s="325"/>
      <c r="BT45" s="325"/>
      <c r="BU45" s="325"/>
      <c r="BV45" s="325"/>
      <c r="BW45" s="325"/>
    </row>
    <row r="46" spans="2:75" s="254" customFormat="1" ht="80.099999999999994" customHeight="1">
      <c r="B46" s="1483"/>
      <c r="C46" s="1484"/>
      <c r="D46" s="1478"/>
      <c r="E46" s="1480"/>
      <c r="F46" s="1481"/>
      <c r="G46" s="1306"/>
      <c r="H46" s="1478"/>
      <c r="I46" s="329"/>
      <c r="J46" s="1478" t="s">
        <v>255</v>
      </c>
      <c r="K46" s="1478" t="s">
        <v>256</v>
      </c>
      <c r="L46" s="280" t="s">
        <v>257</v>
      </c>
      <c r="M46" s="283" t="s">
        <v>258</v>
      </c>
      <c r="N46" s="1487">
        <v>125</v>
      </c>
      <c r="O46" s="285">
        <f>+P46</f>
        <v>978577546</v>
      </c>
      <c r="P46" s="328">
        <f>500000000+425000000+53577546</f>
        <v>978577546</v>
      </c>
      <c r="Q46" s="287"/>
      <c r="R46" s="308"/>
      <c r="S46" s="279"/>
      <c r="T46" s="149"/>
      <c r="U46" s="279"/>
      <c r="V46" s="279"/>
      <c r="W46" s="279"/>
      <c r="X46" s="279"/>
      <c r="Y46" s="279"/>
      <c r="Z46" s="279"/>
      <c r="AA46" s="149"/>
      <c r="AB46" s="279"/>
      <c r="AC46" s="279"/>
      <c r="AD46" s="345">
        <f t="shared" ref="AD46:AD53" si="3">+AE46</f>
        <v>789741837</v>
      </c>
      <c r="AE46" s="280">
        <v>789741837</v>
      </c>
      <c r="AF46" s="291"/>
      <c r="AG46" s="301"/>
      <c r="AH46" s="280"/>
      <c r="AI46" s="291"/>
      <c r="AJ46" s="280"/>
      <c r="AK46" s="280"/>
      <c r="AL46" s="280"/>
      <c r="AM46" s="280"/>
      <c r="AN46" s="280"/>
      <c r="AO46" s="280"/>
      <c r="AP46" s="301"/>
      <c r="AQ46" s="280"/>
      <c r="AR46" s="292">
        <f>+AS46</f>
        <v>556832468</v>
      </c>
      <c r="AS46" s="323">
        <v>556832468</v>
      </c>
      <c r="AT46" s="292"/>
      <c r="AU46" s="323"/>
      <c r="AV46" s="323"/>
      <c r="AW46" s="292"/>
      <c r="AX46" s="323"/>
      <c r="AY46" s="323"/>
      <c r="AZ46" s="323"/>
      <c r="BA46" s="323"/>
      <c r="BB46" s="323"/>
      <c r="BC46" s="323"/>
      <c r="BD46" s="323"/>
      <c r="BE46" s="324"/>
      <c r="BF46" s="325"/>
      <c r="BG46" s="325"/>
      <c r="BH46" s="325"/>
      <c r="BI46" s="325"/>
      <c r="BJ46" s="325"/>
      <c r="BK46" s="325"/>
      <c r="BL46" s="325"/>
      <c r="BM46" s="325"/>
      <c r="BN46" s="325"/>
      <c r="BO46" s="325"/>
      <c r="BP46" s="325"/>
      <c r="BQ46" s="325"/>
      <c r="BR46" s="325"/>
      <c r="BS46" s="325"/>
      <c r="BT46" s="325"/>
      <c r="BU46" s="325"/>
      <c r="BV46" s="325"/>
      <c r="BW46" s="325"/>
    </row>
    <row r="47" spans="2:75" s="254" customFormat="1" ht="80.099999999999994" customHeight="1">
      <c r="B47" s="1483"/>
      <c r="C47" s="1484"/>
      <c r="D47" s="1478"/>
      <c r="E47" s="1480"/>
      <c r="F47" s="1481"/>
      <c r="G47" s="1306"/>
      <c r="H47" s="1478"/>
      <c r="I47" s="1484">
        <v>4503004</v>
      </c>
      <c r="J47" s="1478"/>
      <c r="K47" s="1478"/>
      <c r="L47" s="280" t="s">
        <v>199</v>
      </c>
      <c r="M47" s="281" t="s">
        <v>57</v>
      </c>
      <c r="N47" s="1487"/>
      <c r="O47" s="296">
        <f>+P47</f>
        <v>500000000</v>
      </c>
      <c r="P47" s="310">
        <v>500000000</v>
      </c>
      <c r="Q47" s="287"/>
      <c r="R47" s="308"/>
      <c r="S47" s="279"/>
      <c r="T47" s="149"/>
      <c r="U47" s="279"/>
      <c r="V47" s="279"/>
      <c r="W47" s="279"/>
      <c r="X47" s="279"/>
      <c r="Y47" s="279"/>
      <c r="Z47" s="279"/>
      <c r="AA47" s="149"/>
      <c r="AB47" s="279"/>
      <c r="AC47" s="279"/>
      <c r="AD47" s="345">
        <f t="shared" si="3"/>
        <v>500000000</v>
      </c>
      <c r="AE47" s="280">
        <f>100000000+400000000</f>
        <v>500000000</v>
      </c>
      <c r="AF47" s="291"/>
      <c r="AG47" s="280"/>
      <c r="AH47" s="280"/>
      <c r="AI47" s="291"/>
      <c r="AJ47" s="280"/>
      <c r="AK47" s="280"/>
      <c r="AL47" s="280"/>
      <c r="AM47" s="280"/>
      <c r="AN47" s="280"/>
      <c r="AO47" s="280"/>
      <c r="AP47" s="280"/>
      <c r="AQ47" s="301"/>
      <c r="AR47" s="292">
        <f>+AS47</f>
        <v>239090469</v>
      </c>
      <c r="AS47" s="323">
        <f>100000000+139090469</f>
        <v>239090469</v>
      </c>
      <c r="AT47" s="292"/>
      <c r="AU47" s="323"/>
      <c r="AV47" s="323"/>
      <c r="AW47" s="292"/>
      <c r="AX47" s="323"/>
      <c r="AY47" s="323"/>
      <c r="AZ47" s="323"/>
      <c r="BA47" s="323"/>
      <c r="BB47" s="323"/>
      <c r="BC47" s="323"/>
      <c r="BD47" s="323"/>
      <c r="BE47" s="324"/>
      <c r="BF47" s="325"/>
      <c r="BG47" s="325"/>
      <c r="BH47" s="325"/>
      <c r="BI47" s="325"/>
      <c r="BJ47" s="325"/>
      <c r="BK47" s="325"/>
      <c r="BL47" s="325"/>
      <c r="BM47" s="325"/>
      <c r="BN47" s="325"/>
      <c r="BO47" s="325"/>
      <c r="BP47" s="325"/>
      <c r="BQ47" s="325"/>
      <c r="BR47" s="325"/>
      <c r="BS47" s="325"/>
      <c r="BT47" s="325"/>
      <c r="BU47" s="325"/>
      <c r="BV47" s="325"/>
      <c r="BW47" s="325"/>
    </row>
    <row r="48" spans="2:75" s="254" customFormat="1" ht="80.099999999999994" customHeight="1">
      <c r="B48" s="1483"/>
      <c r="C48" s="1484"/>
      <c r="D48" s="1478"/>
      <c r="E48" s="1480"/>
      <c r="F48" s="1481"/>
      <c r="G48" s="1306"/>
      <c r="H48" s="1478"/>
      <c r="I48" s="1484"/>
      <c r="J48" s="1478"/>
      <c r="K48" s="1478"/>
      <c r="L48" s="280" t="s">
        <v>179</v>
      </c>
      <c r="M48" s="281" t="s">
        <v>45</v>
      </c>
      <c r="N48" s="1487"/>
      <c r="O48" s="285">
        <f>+P48+Y48</f>
        <v>800000000</v>
      </c>
      <c r="P48" s="310">
        <v>500000000</v>
      </c>
      <c r="Q48" s="287"/>
      <c r="R48" s="279"/>
      <c r="S48" s="279"/>
      <c r="T48" s="149"/>
      <c r="U48" s="279"/>
      <c r="V48" s="279"/>
      <c r="W48" s="279"/>
      <c r="X48" s="279"/>
      <c r="Y48" s="279">
        <v>300000000</v>
      </c>
      <c r="Z48" s="279"/>
      <c r="AA48" s="149"/>
      <c r="AB48" s="279"/>
      <c r="AC48" s="279"/>
      <c r="AD48" s="292">
        <f t="shared" si="3"/>
        <v>83275100</v>
      </c>
      <c r="AE48" s="280">
        <f>15088100+25489800+42697200</f>
        <v>83275100</v>
      </c>
      <c r="AF48" s="291"/>
      <c r="AG48" s="280"/>
      <c r="AH48" s="280"/>
      <c r="AI48" s="291"/>
      <c r="AJ48" s="280"/>
      <c r="AK48" s="280"/>
      <c r="AL48" s="280"/>
      <c r="AM48" s="280"/>
      <c r="AN48" s="280"/>
      <c r="AO48" s="280"/>
      <c r="AP48" s="280"/>
      <c r="AQ48" s="280"/>
      <c r="AR48" s="292">
        <f>+AS48</f>
        <v>40578010</v>
      </c>
      <c r="AS48" s="323">
        <f>15088110+25489900</f>
        <v>40578010</v>
      </c>
      <c r="AT48" s="292"/>
      <c r="AU48" s="323"/>
      <c r="AV48" s="323"/>
      <c r="AW48" s="292"/>
      <c r="AX48" s="323"/>
      <c r="AY48" s="323"/>
      <c r="AZ48" s="323"/>
      <c r="BA48" s="323"/>
      <c r="BB48" s="323"/>
      <c r="BC48" s="323"/>
      <c r="BD48" s="323"/>
      <c r="BE48" s="324"/>
      <c r="BF48" s="325"/>
      <c r="BG48" s="325"/>
      <c r="BH48" s="325"/>
      <c r="BI48" s="325"/>
      <c r="BJ48" s="325"/>
      <c r="BK48" s="325"/>
      <c r="BL48" s="325"/>
      <c r="BM48" s="325"/>
      <c r="BN48" s="325"/>
      <c r="BO48" s="325"/>
      <c r="BP48" s="325"/>
      <c r="BQ48" s="325"/>
      <c r="BR48" s="325"/>
      <c r="BS48" s="325"/>
      <c r="BT48" s="325"/>
      <c r="BU48" s="325"/>
      <c r="BV48" s="325"/>
      <c r="BW48" s="325"/>
    </row>
    <row r="49" spans="2:75" s="254" customFormat="1" ht="80.099999999999994" customHeight="1">
      <c r="B49" s="1483"/>
      <c r="C49" s="1484"/>
      <c r="D49" s="1478"/>
      <c r="E49" s="1480"/>
      <c r="F49" s="1481"/>
      <c r="G49" s="1306"/>
      <c r="H49" s="1478"/>
      <c r="I49" s="1484"/>
      <c r="J49" s="1478"/>
      <c r="K49" s="1478"/>
      <c r="L49" s="280" t="s">
        <v>172</v>
      </c>
      <c r="M49" s="283" t="s">
        <v>84</v>
      </c>
      <c r="N49" s="1487"/>
      <c r="O49" s="285">
        <f>P49</f>
        <v>472000000</v>
      </c>
      <c r="P49" s="328">
        <f>500000000-28000000</f>
        <v>472000000</v>
      </c>
      <c r="Q49" s="287"/>
      <c r="R49" s="308"/>
      <c r="S49" s="279"/>
      <c r="T49" s="149"/>
      <c r="U49" s="279"/>
      <c r="V49" s="279"/>
      <c r="W49" s="279"/>
      <c r="X49" s="279"/>
      <c r="Y49" s="279"/>
      <c r="Z49" s="279"/>
      <c r="AA49" s="149"/>
      <c r="AB49" s="279"/>
      <c r="AC49" s="346"/>
      <c r="AD49" s="292">
        <f t="shared" si="3"/>
        <v>80259667</v>
      </c>
      <c r="AE49" s="347">
        <f>12600000+9000000+6320000+6160000+5573000+10800000+6720000+4640000+5026667+3520000+3226667+4693333+1980000</f>
        <v>80259667</v>
      </c>
      <c r="AF49" s="291"/>
      <c r="AG49" s="280"/>
      <c r="AH49" s="280"/>
      <c r="AI49" s="291"/>
      <c r="AJ49" s="280"/>
      <c r="AK49" s="280"/>
      <c r="AL49" s="280"/>
      <c r="AM49" s="280"/>
      <c r="AN49" s="280"/>
      <c r="AO49" s="280"/>
      <c r="AP49" s="280"/>
      <c r="AQ49" s="280"/>
      <c r="AR49" s="292">
        <f>+AS49</f>
        <v>80259667</v>
      </c>
      <c r="AS49" s="323">
        <f>9000000+12600000+6320000+6160000+5573000+10800000+6720000+4640000+5026667+3520000+3226667+4693333+1980000</f>
        <v>80259667</v>
      </c>
      <c r="AT49" s="292"/>
      <c r="AU49" s="323"/>
      <c r="AV49" s="323"/>
      <c r="AW49" s="292"/>
      <c r="AX49" s="323"/>
      <c r="AY49" s="323"/>
      <c r="AZ49" s="323"/>
      <c r="BA49" s="323"/>
      <c r="BB49" s="323"/>
      <c r="BC49" s="323"/>
      <c r="BD49" s="323"/>
      <c r="BE49" s="324"/>
      <c r="BF49" s="325"/>
      <c r="BG49" s="325"/>
      <c r="BH49" s="325"/>
      <c r="BI49" s="325"/>
      <c r="BJ49" s="325"/>
      <c r="BK49" s="325"/>
      <c r="BL49" s="325"/>
      <c r="BM49" s="325"/>
      <c r="BN49" s="325"/>
      <c r="BO49" s="325"/>
      <c r="BP49" s="325"/>
      <c r="BQ49" s="325"/>
      <c r="BR49" s="325"/>
      <c r="BS49" s="325"/>
      <c r="BT49" s="325"/>
      <c r="BU49" s="325"/>
      <c r="BV49" s="325"/>
      <c r="BW49" s="325"/>
    </row>
    <row r="50" spans="2:75" s="254" customFormat="1" ht="80.099999999999994" customHeight="1">
      <c r="B50" s="1483"/>
      <c r="C50" s="1484"/>
      <c r="D50" s="1478"/>
      <c r="E50" s="1480"/>
      <c r="F50" s="1481"/>
      <c r="G50" s="1306"/>
      <c r="H50" s="1478"/>
      <c r="I50" s="329">
        <v>4503017</v>
      </c>
      <c r="J50" s="281" t="s">
        <v>259</v>
      </c>
      <c r="K50" s="286" t="s">
        <v>260</v>
      </c>
      <c r="L50" s="280" t="s">
        <v>172</v>
      </c>
      <c r="M50" s="283" t="s">
        <v>84</v>
      </c>
      <c r="N50" s="284">
        <v>1</v>
      </c>
      <c r="O50" s="285">
        <f>+P50</f>
        <v>10000000</v>
      </c>
      <c r="P50" s="328">
        <v>10000000</v>
      </c>
      <c r="Q50" s="287"/>
      <c r="R50" s="279"/>
      <c r="S50" s="279"/>
      <c r="T50" s="149"/>
      <c r="U50" s="279"/>
      <c r="V50" s="279"/>
      <c r="W50" s="279"/>
      <c r="X50" s="279"/>
      <c r="Y50" s="279"/>
      <c r="Z50" s="279"/>
      <c r="AA50" s="149"/>
      <c r="AB50" s="279"/>
      <c r="AC50" s="279"/>
      <c r="AD50" s="292"/>
      <c r="AE50" s="280"/>
      <c r="AF50" s="291"/>
      <c r="AG50" s="280"/>
      <c r="AH50" s="280"/>
      <c r="AI50" s="291"/>
      <c r="AJ50" s="280"/>
      <c r="AK50" s="280"/>
      <c r="AL50" s="280"/>
      <c r="AM50" s="280"/>
      <c r="AN50" s="280"/>
      <c r="AO50" s="280"/>
      <c r="AP50" s="280"/>
      <c r="AQ50" s="280"/>
      <c r="AR50" s="292"/>
      <c r="AS50" s="323"/>
      <c r="AT50" s="292"/>
      <c r="AU50" s="323"/>
      <c r="AV50" s="323"/>
      <c r="AW50" s="292"/>
      <c r="AX50" s="323"/>
      <c r="AY50" s="323"/>
      <c r="AZ50" s="323"/>
      <c r="BA50" s="323"/>
      <c r="BB50" s="323"/>
      <c r="BC50" s="323"/>
      <c r="BD50" s="323"/>
      <c r="BE50" s="324"/>
      <c r="BF50" s="325"/>
      <c r="BG50" s="325"/>
      <c r="BH50" s="325"/>
      <c r="BI50" s="325"/>
      <c r="BJ50" s="325"/>
      <c r="BK50" s="325"/>
      <c r="BL50" s="325"/>
      <c r="BM50" s="325"/>
      <c r="BN50" s="325"/>
      <c r="BO50" s="325"/>
      <c r="BP50" s="325"/>
      <c r="BQ50" s="325"/>
      <c r="BR50" s="325"/>
      <c r="BS50" s="325"/>
      <c r="BT50" s="325"/>
      <c r="BU50" s="325"/>
      <c r="BV50" s="325"/>
      <c r="BW50" s="325"/>
    </row>
    <row r="51" spans="2:75" s="254" customFormat="1" ht="80.099999999999994" customHeight="1">
      <c r="B51" s="1483"/>
      <c r="C51" s="1484"/>
      <c r="D51" s="1478"/>
      <c r="E51" s="1480"/>
      <c r="F51" s="1481"/>
      <c r="G51" s="1306"/>
      <c r="H51" s="1478"/>
      <c r="I51" s="329">
        <v>4503018</v>
      </c>
      <c r="J51" s="281" t="s">
        <v>261</v>
      </c>
      <c r="K51" s="281" t="s">
        <v>262</v>
      </c>
      <c r="L51" s="280" t="s">
        <v>166</v>
      </c>
      <c r="M51" s="283" t="s">
        <v>47</v>
      </c>
      <c r="N51" s="284">
        <v>1</v>
      </c>
      <c r="O51" s="285">
        <f>+P51+Q51</f>
        <v>128000000</v>
      </c>
      <c r="P51" s="328">
        <v>28000000</v>
      </c>
      <c r="Q51" s="287">
        <f>50000000+50000000</f>
        <v>100000000</v>
      </c>
      <c r="R51" s="279"/>
      <c r="S51" s="279"/>
      <c r="T51" s="149"/>
      <c r="U51" s="279"/>
      <c r="V51" s="279"/>
      <c r="W51" s="279"/>
      <c r="X51" s="279"/>
      <c r="Y51" s="279"/>
      <c r="Z51" s="279"/>
      <c r="AA51" s="149"/>
      <c r="AB51" s="279"/>
      <c r="AC51" s="279"/>
      <c r="AD51" s="292">
        <f>+AE51+AF51</f>
        <v>128000000</v>
      </c>
      <c r="AE51" s="280">
        <f>28000000</f>
        <v>28000000</v>
      </c>
      <c r="AF51" s="291">
        <v>100000000</v>
      </c>
      <c r="AG51" s="280"/>
      <c r="AH51" s="280"/>
      <c r="AI51" s="291"/>
      <c r="AJ51" s="280"/>
      <c r="AK51" s="280"/>
      <c r="AL51" s="280"/>
      <c r="AM51" s="280"/>
      <c r="AN51" s="280"/>
      <c r="AO51" s="280"/>
      <c r="AP51" s="280"/>
      <c r="AQ51" s="280"/>
      <c r="AR51" s="292">
        <f>+AT51+AS51</f>
        <v>108149900</v>
      </c>
      <c r="AS51" s="323">
        <v>28000000</v>
      </c>
      <c r="AT51" s="292">
        <v>80149900</v>
      </c>
      <c r="AU51" s="323"/>
      <c r="AV51" s="323"/>
      <c r="AW51" s="292"/>
      <c r="AX51" s="323"/>
      <c r="AY51" s="323"/>
      <c r="AZ51" s="323"/>
      <c r="BA51" s="323"/>
      <c r="BB51" s="323"/>
      <c r="BC51" s="323"/>
      <c r="BD51" s="323"/>
      <c r="BE51" s="324"/>
      <c r="BF51" s="325"/>
      <c r="BG51" s="325"/>
      <c r="BH51" s="325"/>
      <c r="BI51" s="325"/>
      <c r="BJ51" s="325"/>
      <c r="BK51" s="325"/>
      <c r="BL51" s="325"/>
      <c r="BM51" s="325"/>
      <c r="BN51" s="325"/>
      <c r="BO51" s="325"/>
      <c r="BP51" s="325"/>
      <c r="BQ51" s="325"/>
      <c r="BR51" s="325"/>
      <c r="BS51" s="325"/>
      <c r="BT51" s="325"/>
      <c r="BU51" s="325"/>
      <c r="BV51" s="325"/>
      <c r="BW51" s="325"/>
    </row>
    <row r="52" spans="2:75" s="254" customFormat="1" ht="80.099999999999994" customHeight="1">
      <c r="B52" s="1483"/>
      <c r="C52" s="1484"/>
      <c r="D52" s="1478"/>
      <c r="E52" s="1480"/>
      <c r="F52" s="1481"/>
      <c r="G52" s="1306"/>
      <c r="H52" s="1478"/>
      <c r="I52" s="329">
        <v>4503023</v>
      </c>
      <c r="J52" s="281" t="s">
        <v>263</v>
      </c>
      <c r="K52" s="281" t="s">
        <v>264</v>
      </c>
      <c r="L52" s="280" t="s">
        <v>166</v>
      </c>
      <c r="M52" s="283" t="s">
        <v>47</v>
      </c>
      <c r="N52" s="284">
        <v>1</v>
      </c>
      <c r="O52" s="285">
        <f>+P52</f>
        <v>50000000</v>
      </c>
      <c r="P52" s="280">
        <v>50000000</v>
      </c>
      <c r="Q52" s="328"/>
      <c r="R52" s="279"/>
      <c r="S52" s="279"/>
      <c r="T52" s="149"/>
      <c r="U52" s="279"/>
      <c r="V52" s="279"/>
      <c r="W52" s="279"/>
      <c r="X52" s="279"/>
      <c r="Y52" s="279"/>
      <c r="Z52" s="279"/>
      <c r="AA52" s="149"/>
      <c r="AB52" s="279"/>
      <c r="AC52" s="279"/>
      <c r="AD52" s="292">
        <f t="shared" si="3"/>
        <v>12000000</v>
      </c>
      <c r="AE52" s="280">
        <v>12000000</v>
      </c>
      <c r="AF52" s="291"/>
      <c r="AG52" s="280"/>
      <c r="AH52" s="280"/>
      <c r="AI52" s="291"/>
      <c r="AJ52" s="280"/>
      <c r="AK52" s="280"/>
      <c r="AL52" s="280"/>
      <c r="AM52" s="280"/>
      <c r="AN52" s="280"/>
      <c r="AO52" s="280"/>
      <c r="AP52" s="280"/>
      <c r="AQ52" s="280"/>
      <c r="AR52" s="292">
        <f>+AS52</f>
        <v>12000000</v>
      </c>
      <c r="AS52" s="323">
        <v>12000000</v>
      </c>
      <c r="AT52" s="292"/>
      <c r="AU52" s="323"/>
      <c r="AV52" s="323"/>
      <c r="AW52" s="292"/>
      <c r="AX52" s="323"/>
      <c r="AY52" s="323"/>
      <c r="AZ52" s="323"/>
      <c r="BA52" s="323"/>
      <c r="BB52" s="323"/>
      <c r="BC52" s="323"/>
      <c r="BD52" s="323"/>
      <c r="BE52" s="324"/>
      <c r="BF52" s="325"/>
      <c r="BG52" s="325"/>
      <c r="BH52" s="325"/>
      <c r="BI52" s="325"/>
      <c r="BJ52" s="325"/>
      <c r="BK52" s="325"/>
      <c r="BL52" s="325"/>
      <c r="BM52" s="325"/>
      <c r="BN52" s="325"/>
      <c r="BO52" s="325"/>
      <c r="BP52" s="325"/>
      <c r="BQ52" s="325"/>
      <c r="BR52" s="325"/>
      <c r="BS52" s="325"/>
      <c r="BT52" s="325"/>
      <c r="BU52" s="325"/>
      <c r="BV52" s="325"/>
      <c r="BW52" s="325"/>
    </row>
    <row r="53" spans="2:75" s="254" customFormat="1" ht="80.099999999999994" customHeight="1">
      <c r="B53" s="1483"/>
      <c r="C53" s="1484"/>
      <c r="D53" s="1478"/>
      <c r="E53" s="1480"/>
      <c r="F53" s="1481"/>
      <c r="G53" s="1306"/>
      <c r="H53" s="1478"/>
      <c r="I53" s="329">
        <v>4503023</v>
      </c>
      <c r="J53" s="281" t="s">
        <v>263</v>
      </c>
      <c r="K53" s="281" t="s">
        <v>265</v>
      </c>
      <c r="L53" s="280" t="s">
        <v>172</v>
      </c>
      <c r="M53" s="283" t="s">
        <v>84</v>
      </c>
      <c r="N53" s="284">
        <v>1</v>
      </c>
      <c r="O53" s="285">
        <f>+P53</f>
        <v>35000000</v>
      </c>
      <c r="P53" s="328">
        <v>35000000</v>
      </c>
      <c r="Q53" s="280"/>
      <c r="R53" s="279"/>
      <c r="S53" s="279"/>
      <c r="T53" s="149"/>
      <c r="U53" s="279"/>
      <c r="V53" s="279"/>
      <c r="W53" s="279"/>
      <c r="X53" s="279"/>
      <c r="Y53" s="279"/>
      <c r="Z53" s="279"/>
      <c r="AA53" s="149"/>
      <c r="AB53" s="279"/>
      <c r="AC53" s="279"/>
      <c r="AD53" s="292">
        <f t="shared" si="3"/>
        <v>17026666</v>
      </c>
      <c r="AE53" s="280">
        <f>12000000+5026666</f>
        <v>17026666</v>
      </c>
      <c r="AF53" s="291"/>
      <c r="AG53" s="280"/>
      <c r="AH53" s="280"/>
      <c r="AI53" s="291"/>
      <c r="AJ53" s="280"/>
      <c r="AK53" s="280"/>
      <c r="AL53" s="280"/>
      <c r="AM53" s="280"/>
      <c r="AN53" s="280"/>
      <c r="AO53" s="280"/>
      <c r="AP53" s="280"/>
      <c r="AQ53" s="280"/>
      <c r="AR53" s="292">
        <f>+AS53</f>
        <v>17026666</v>
      </c>
      <c r="AS53" s="323">
        <f>12000000+5026666</f>
        <v>17026666</v>
      </c>
      <c r="AT53" s="292"/>
      <c r="AU53" s="323"/>
      <c r="AV53" s="323"/>
      <c r="AW53" s="292"/>
      <c r="AX53" s="323"/>
      <c r="AY53" s="323"/>
      <c r="AZ53" s="323"/>
      <c r="BA53" s="323"/>
      <c r="BB53" s="323"/>
      <c r="BC53" s="323"/>
      <c r="BD53" s="323"/>
      <c r="BE53" s="324"/>
      <c r="BF53" s="325"/>
      <c r="BG53" s="325"/>
      <c r="BH53" s="325"/>
      <c r="BI53" s="325"/>
      <c r="BJ53" s="325"/>
      <c r="BK53" s="325"/>
      <c r="BL53" s="325"/>
      <c r="BM53" s="325"/>
      <c r="BN53" s="325"/>
      <c r="BO53" s="325"/>
      <c r="BP53" s="325"/>
      <c r="BQ53" s="325"/>
      <c r="BR53" s="325"/>
      <c r="BS53" s="325"/>
      <c r="BT53" s="325"/>
      <c r="BU53" s="325"/>
      <c r="BV53" s="325"/>
      <c r="BW53" s="325"/>
    </row>
    <row r="54" spans="2:75" s="254" customFormat="1" ht="80.099999999999994" customHeight="1">
      <c r="B54" s="1483"/>
      <c r="C54" s="1484"/>
      <c r="D54" s="1478"/>
      <c r="E54" s="1480"/>
      <c r="F54" s="1481"/>
      <c r="G54" s="1306"/>
      <c r="H54" s="1478"/>
      <c r="I54" s="1488">
        <v>4503028</v>
      </c>
      <c r="J54" s="1489" t="s">
        <v>266</v>
      </c>
      <c r="K54" s="1478" t="s">
        <v>267</v>
      </c>
      <c r="L54" s="280" t="s">
        <v>268</v>
      </c>
      <c r="M54" s="281" t="s">
        <v>55</v>
      </c>
      <c r="N54" s="1487">
        <v>200</v>
      </c>
      <c r="O54" s="285">
        <f>+Y54</f>
        <v>300000000</v>
      </c>
      <c r="P54" s="298"/>
      <c r="Q54" s="341"/>
      <c r="R54" s="279"/>
      <c r="S54" s="279"/>
      <c r="T54" s="149"/>
      <c r="U54" s="279"/>
      <c r="V54" s="279"/>
      <c r="W54" s="279"/>
      <c r="X54" s="279"/>
      <c r="Y54" s="307">
        <v>300000000</v>
      </c>
      <c r="Z54" s="279"/>
      <c r="AA54" s="149"/>
      <c r="AB54" s="279"/>
      <c r="AC54" s="279"/>
      <c r="AD54" s="292">
        <f>+AM54</f>
        <v>253500000</v>
      </c>
      <c r="AE54" s="280"/>
      <c r="AF54" s="291"/>
      <c r="AG54" s="301"/>
      <c r="AH54" s="280"/>
      <c r="AI54" s="291"/>
      <c r="AJ54" s="280"/>
      <c r="AK54" s="280"/>
      <c r="AL54" s="280"/>
      <c r="AM54" s="280">
        <f>84500000+84500000+84500000</f>
        <v>253500000</v>
      </c>
      <c r="AN54" s="280"/>
      <c r="AO54" s="280"/>
      <c r="AP54" s="280"/>
      <c r="AQ54" s="301"/>
      <c r="AR54" s="292">
        <f>+BA54</f>
        <v>195507360</v>
      </c>
      <c r="AS54" s="323"/>
      <c r="AT54" s="292"/>
      <c r="AU54" s="323"/>
      <c r="AV54" s="323"/>
      <c r="AW54" s="292"/>
      <c r="AX54" s="323"/>
      <c r="AY54" s="323"/>
      <c r="AZ54" s="323"/>
      <c r="BA54" s="323">
        <f>26677524+84336336+84493500</f>
        <v>195507360</v>
      </c>
      <c r="BB54" s="323"/>
      <c r="BC54" s="323"/>
      <c r="BD54" s="323"/>
      <c r="BE54" s="324"/>
      <c r="BF54" s="325"/>
      <c r="BG54" s="325"/>
      <c r="BH54" s="325"/>
      <c r="BI54" s="325"/>
      <c r="BJ54" s="325"/>
      <c r="BK54" s="325"/>
      <c r="BL54" s="325"/>
      <c r="BM54" s="325"/>
      <c r="BN54" s="325"/>
      <c r="BO54" s="325"/>
      <c r="BP54" s="325"/>
      <c r="BQ54" s="325"/>
      <c r="BR54" s="325"/>
      <c r="BS54" s="325"/>
      <c r="BT54" s="325"/>
      <c r="BU54" s="325"/>
      <c r="BV54" s="325"/>
      <c r="BW54" s="325"/>
    </row>
    <row r="55" spans="2:75" s="254" customFormat="1" ht="80.099999999999994" customHeight="1">
      <c r="B55" s="1483"/>
      <c r="C55" s="1484"/>
      <c r="D55" s="1478"/>
      <c r="E55" s="1480"/>
      <c r="F55" s="1481"/>
      <c r="G55" s="1306"/>
      <c r="H55" s="1478"/>
      <c r="I55" s="1488"/>
      <c r="J55" s="1489"/>
      <c r="K55" s="1478"/>
      <c r="L55" s="280" t="s">
        <v>172</v>
      </c>
      <c r="M55" s="281" t="s">
        <v>84</v>
      </c>
      <c r="N55" s="1487"/>
      <c r="O55" s="285">
        <f>+P55</f>
        <v>545422253</v>
      </c>
      <c r="P55" s="287">
        <f>457415212+88007041</f>
        <v>545422253</v>
      </c>
      <c r="Q55" s="338"/>
      <c r="R55" s="279"/>
      <c r="S55" s="279"/>
      <c r="T55" s="348"/>
      <c r="U55" s="279"/>
      <c r="V55" s="279"/>
      <c r="W55" s="279"/>
      <c r="X55" s="279"/>
      <c r="Y55" s="307"/>
      <c r="Z55" s="279"/>
      <c r="AA55" s="149"/>
      <c r="AB55" s="279"/>
      <c r="AC55" s="279"/>
      <c r="AD55" s="349">
        <f>21000000+28000000+14400000+14400000+24000000+10400000+17500000+9600000+13000000+11000000+16000000+84500000+5199000</f>
        <v>268999000</v>
      </c>
      <c r="AE55" s="350">
        <f>+AD55</f>
        <v>268999000</v>
      </c>
      <c r="AF55" s="296"/>
      <c r="AG55" s="280"/>
      <c r="AH55" s="280"/>
      <c r="AI55" s="291"/>
      <c r="AJ55" s="280"/>
      <c r="AK55" s="280"/>
      <c r="AL55" s="280"/>
      <c r="AM55" s="280"/>
      <c r="AN55" s="280"/>
      <c r="AO55" s="280"/>
      <c r="AP55" s="280"/>
      <c r="AQ55" s="280"/>
      <c r="AR55" s="292">
        <f>(21000000+28000000+14400000+14400000+24000000+11000000+13000000+9600000+17500000+10400000+84480634+16000000+5199000)</f>
        <v>268979634</v>
      </c>
      <c r="AS55" s="323">
        <f>+AR55</f>
        <v>268979634</v>
      </c>
      <c r="AT55" s="292"/>
      <c r="AU55" s="323"/>
      <c r="AV55" s="323"/>
      <c r="AW55" s="292"/>
      <c r="AX55" s="323"/>
      <c r="AY55" s="323"/>
      <c r="AZ55" s="323"/>
      <c r="BA55" s="323"/>
      <c r="BB55" s="323"/>
      <c r="BC55" s="323"/>
      <c r="BD55" s="323"/>
      <c r="BE55" s="324"/>
      <c r="BF55" s="325"/>
      <c r="BG55" s="325"/>
      <c r="BH55" s="325"/>
      <c r="BI55" s="325"/>
      <c r="BJ55" s="325"/>
      <c r="BK55" s="325"/>
      <c r="BL55" s="325"/>
      <c r="BM55" s="325"/>
      <c r="BN55" s="325"/>
      <c r="BO55" s="325"/>
      <c r="BP55" s="325"/>
      <c r="BQ55" s="325"/>
      <c r="BR55" s="325"/>
      <c r="BS55" s="325"/>
      <c r="BT55" s="325"/>
      <c r="BU55" s="325"/>
      <c r="BV55" s="325"/>
      <c r="BW55" s="325"/>
    </row>
    <row r="56" spans="2:75" s="254" customFormat="1" ht="80.099999999999994" customHeight="1">
      <c r="B56" s="1483"/>
      <c r="C56" s="1484"/>
      <c r="D56" s="1478"/>
      <c r="E56" s="1480"/>
      <c r="F56" s="1481"/>
      <c r="G56" s="1306"/>
      <c r="H56" s="1478"/>
      <c r="I56" s="344">
        <v>4503004</v>
      </c>
      <c r="J56" s="279" t="s">
        <v>255</v>
      </c>
      <c r="K56" s="281" t="s">
        <v>269</v>
      </c>
      <c r="L56" s="280" t="s">
        <v>172</v>
      </c>
      <c r="M56" s="281" t="s">
        <v>84</v>
      </c>
      <c r="N56" s="284">
        <v>1</v>
      </c>
      <c r="O56" s="285">
        <f>P56</f>
        <v>100000000</v>
      </c>
      <c r="P56" s="328">
        <v>100000000</v>
      </c>
      <c r="Q56" s="280"/>
      <c r="R56" s="279"/>
      <c r="S56" s="279"/>
      <c r="T56" s="291"/>
      <c r="U56" s="279"/>
      <c r="V56" s="279"/>
      <c r="W56" s="279"/>
      <c r="X56" s="279"/>
      <c r="Y56" s="280"/>
      <c r="Z56" s="279"/>
      <c r="AA56" s="149"/>
      <c r="AB56" s="279"/>
      <c r="AC56" s="279"/>
      <c r="AD56" s="292">
        <f>+AE56</f>
        <v>300000000</v>
      </c>
      <c r="AE56" s="280">
        <v>300000000</v>
      </c>
      <c r="AF56" s="291"/>
      <c r="AG56" s="341"/>
      <c r="AH56" s="280"/>
      <c r="AI56" s="291"/>
      <c r="AJ56" s="280"/>
      <c r="AK56" s="280"/>
      <c r="AL56" s="280"/>
      <c r="AM56" s="280"/>
      <c r="AN56" s="280"/>
      <c r="AO56" s="280"/>
      <c r="AP56" s="280"/>
      <c r="AQ56" s="280"/>
      <c r="AR56" s="292"/>
      <c r="AS56" s="323"/>
      <c r="AT56" s="292"/>
      <c r="AU56" s="323"/>
      <c r="AV56" s="323"/>
      <c r="AW56" s="292"/>
      <c r="AX56" s="323"/>
      <c r="AY56" s="323"/>
      <c r="AZ56" s="323"/>
      <c r="BA56" s="323"/>
      <c r="BB56" s="323"/>
      <c r="BC56" s="323"/>
      <c r="BD56" s="323"/>
      <c r="BE56" s="324"/>
      <c r="BF56" s="325"/>
      <c r="BG56" s="325"/>
      <c r="BH56" s="325"/>
      <c r="BI56" s="325"/>
      <c r="BJ56" s="325"/>
      <c r="BK56" s="325"/>
      <c r="BL56" s="325"/>
      <c r="BM56" s="325"/>
      <c r="BN56" s="325"/>
      <c r="BO56" s="325"/>
      <c r="BP56" s="325"/>
      <c r="BQ56" s="325"/>
      <c r="BR56" s="325"/>
      <c r="BS56" s="325"/>
      <c r="BT56" s="325"/>
      <c r="BU56" s="325"/>
      <c r="BV56" s="325"/>
      <c r="BW56" s="325"/>
    </row>
    <row r="57" spans="2:75" s="254" customFormat="1" ht="80.099999999999994" customHeight="1">
      <c r="B57" s="1483"/>
      <c r="C57" s="1484"/>
      <c r="D57" s="1478"/>
      <c r="E57" s="1480"/>
      <c r="F57" s="1481"/>
      <c r="G57" s="1306"/>
      <c r="H57" s="1478"/>
      <c r="I57" s="329">
        <v>4503014</v>
      </c>
      <c r="J57" s="281" t="s">
        <v>270</v>
      </c>
      <c r="K57" s="281" t="s">
        <v>271</v>
      </c>
      <c r="L57" s="280" t="s">
        <v>172</v>
      </c>
      <c r="M57" s="281" t="s">
        <v>84</v>
      </c>
      <c r="N57" s="284">
        <v>1</v>
      </c>
      <c r="O57" s="285">
        <f>P57</f>
        <v>2000000000</v>
      </c>
      <c r="P57" s="328">
        <f>(4850000000/2)-425000000</f>
        <v>2000000000</v>
      </c>
      <c r="Q57" s="287"/>
      <c r="R57" s="279"/>
      <c r="S57" s="279"/>
      <c r="T57" s="149"/>
      <c r="U57" s="279"/>
      <c r="V57" s="279"/>
      <c r="W57" s="279"/>
      <c r="X57" s="279"/>
      <c r="Y57" s="279"/>
      <c r="Z57" s="279"/>
      <c r="AA57" s="149"/>
      <c r="AB57" s="279"/>
      <c r="AC57" s="279"/>
      <c r="AD57" s="292">
        <v>712744731</v>
      </c>
      <c r="AE57" s="351">
        <f>+AD57</f>
        <v>712744731</v>
      </c>
      <c r="AF57" s="291"/>
      <c r="AG57" s="341"/>
      <c r="AH57" s="280"/>
      <c r="AI57" s="291"/>
      <c r="AJ57" s="280"/>
      <c r="AK57" s="280"/>
      <c r="AL57" s="280"/>
      <c r="AM57" s="280"/>
      <c r="AN57" s="280"/>
      <c r="AO57" s="280"/>
      <c r="AP57" s="280"/>
      <c r="AQ57" s="280"/>
      <c r="AR57" s="292">
        <f>+AS57</f>
        <v>703957770</v>
      </c>
      <c r="AS57" s="323">
        <f>685195120+18762650</f>
        <v>703957770</v>
      </c>
      <c r="AT57" s="292"/>
      <c r="AU57" s="323"/>
      <c r="AV57" s="323"/>
      <c r="AW57" s="292"/>
      <c r="AX57" s="323"/>
      <c r="AY57" s="323"/>
      <c r="AZ57" s="323"/>
      <c r="BA57" s="323"/>
      <c r="BB57" s="323"/>
      <c r="BC57" s="323"/>
      <c r="BD57" s="323"/>
      <c r="BE57" s="324"/>
      <c r="BF57" s="325"/>
      <c r="BG57" s="325"/>
      <c r="BH57" s="325"/>
      <c r="BI57" s="325"/>
      <c r="BJ57" s="325"/>
      <c r="BK57" s="325"/>
      <c r="BL57" s="325"/>
      <c r="BM57" s="325"/>
      <c r="BN57" s="325"/>
      <c r="BO57" s="325"/>
      <c r="BP57" s="325"/>
      <c r="BQ57" s="325"/>
      <c r="BR57" s="325"/>
      <c r="BS57" s="325"/>
      <c r="BT57" s="325"/>
      <c r="BU57" s="325"/>
      <c r="BV57" s="325"/>
      <c r="BW57" s="325"/>
    </row>
    <row r="58" spans="2:75" s="254" customFormat="1" ht="90" customHeight="1" thickBot="1">
      <c r="B58" s="352"/>
      <c r="C58" s="353"/>
      <c r="D58" s="354"/>
      <c r="E58" s="355"/>
      <c r="F58" s="356"/>
      <c r="G58" s="357"/>
      <c r="H58" s="354"/>
      <c r="I58" s="358">
        <v>4503015</v>
      </c>
      <c r="J58" s="359" t="s">
        <v>272</v>
      </c>
      <c r="K58" s="359" t="s">
        <v>273</v>
      </c>
      <c r="L58" s="360" t="s">
        <v>227</v>
      </c>
      <c r="M58" s="359" t="s">
        <v>228</v>
      </c>
      <c r="N58" s="361">
        <v>1</v>
      </c>
      <c r="O58" s="362">
        <f>+P58</f>
        <v>2425000000</v>
      </c>
      <c r="P58" s="363">
        <f>4850000000/2</f>
        <v>2425000000</v>
      </c>
      <c r="Q58" s="364">
        <f>+O58+O57+O56+O55+O54+O53+O52+O51+O50+O49+O48+O47+O46+O45+O44</f>
        <v>8543999799</v>
      </c>
      <c r="R58" s="354"/>
      <c r="S58" s="354"/>
      <c r="T58" s="354"/>
      <c r="U58" s="354"/>
      <c r="V58" s="354"/>
      <c r="W58" s="354"/>
      <c r="X58" s="354"/>
      <c r="Y58" s="354"/>
      <c r="Z58" s="354"/>
      <c r="AA58" s="354"/>
      <c r="AB58" s="354"/>
      <c r="AC58" s="354"/>
      <c r="AD58" s="365"/>
      <c r="AE58" s="360"/>
      <c r="AF58" s="360"/>
      <c r="AG58" s="360"/>
      <c r="AH58" s="360"/>
      <c r="AI58" s="360"/>
      <c r="AJ58" s="360"/>
      <c r="AK58" s="360"/>
      <c r="AL58" s="360"/>
      <c r="AM58" s="360"/>
      <c r="AN58" s="360"/>
      <c r="AO58" s="360"/>
      <c r="AP58" s="360"/>
      <c r="AQ58" s="360"/>
      <c r="AR58" s="365"/>
      <c r="AS58" s="366"/>
      <c r="AT58" s="366"/>
      <c r="AU58" s="366"/>
      <c r="AV58" s="366"/>
      <c r="AW58" s="366"/>
      <c r="AX58" s="366"/>
      <c r="AY58" s="366"/>
      <c r="AZ58" s="366"/>
      <c r="BA58" s="366"/>
      <c r="BB58" s="366"/>
      <c r="BC58" s="366"/>
      <c r="BD58" s="366"/>
      <c r="BE58" s="367"/>
      <c r="BF58" s="325"/>
      <c r="BG58" s="325"/>
      <c r="BH58" s="325"/>
      <c r="BI58" s="325"/>
      <c r="BJ58" s="325"/>
      <c r="BK58" s="325"/>
      <c r="BL58" s="325"/>
      <c r="BM58" s="325"/>
      <c r="BN58" s="325"/>
      <c r="BO58" s="325"/>
      <c r="BP58" s="325"/>
      <c r="BQ58" s="325"/>
      <c r="BR58" s="325"/>
      <c r="BS58" s="325"/>
      <c r="BT58" s="325"/>
      <c r="BU58" s="325"/>
      <c r="BV58" s="325"/>
      <c r="BW58" s="325"/>
    </row>
    <row r="59" spans="2:75" s="368" customFormat="1" ht="27.75" customHeight="1" thickBot="1">
      <c r="B59" s="1485" t="s">
        <v>60</v>
      </c>
      <c r="C59" s="1486"/>
      <c r="D59" s="1486"/>
      <c r="E59" s="1486"/>
      <c r="F59" s="1486"/>
      <c r="G59" s="1486"/>
      <c r="H59" s="1486"/>
      <c r="I59" s="1486"/>
      <c r="J59" s="1486"/>
      <c r="K59" s="1486"/>
      <c r="L59" s="1486"/>
      <c r="M59" s="1486"/>
      <c r="N59" s="1486"/>
      <c r="O59" s="369">
        <f>SUM(O14:O58)</f>
        <v>38344160206</v>
      </c>
      <c r="P59" s="369">
        <f t="shared" ref="P59:AD59" si="4">SUM(P14:P58)</f>
        <v>7843999799</v>
      </c>
      <c r="Q59" s="369">
        <f t="shared" si="4"/>
        <v>19042252894</v>
      </c>
      <c r="R59" s="369">
        <f t="shared" si="4"/>
        <v>0</v>
      </c>
      <c r="S59" s="369">
        <f t="shared" si="4"/>
        <v>0</v>
      </c>
      <c r="T59" s="369">
        <f t="shared" si="4"/>
        <v>13679035052</v>
      </c>
      <c r="U59" s="369">
        <f t="shared" si="4"/>
        <v>0</v>
      </c>
      <c r="V59" s="369">
        <f t="shared" si="4"/>
        <v>0</v>
      </c>
      <c r="W59" s="369">
        <f t="shared" si="4"/>
        <v>0</v>
      </c>
      <c r="X59" s="369">
        <f t="shared" si="4"/>
        <v>124160399</v>
      </c>
      <c r="Y59" s="369">
        <f t="shared" si="4"/>
        <v>600000000</v>
      </c>
      <c r="Z59" s="369">
        <f t="shared" si="4"/>
        <v>0</v>
      </c>
      <c r="AA59" s="369">
        <f t="shared" si="4"/>
        <v>976200000</v>
      </c>
      <c r="AB59" s="369">
        <f t="shared" si="4"/>
        <v>0</v>
      </c>
      <c r="AC59" s="369">
        <f t="shared" si="4"/>
        <v>4622511861</v>
      </c>
      <c r="AD59" s="369">
        <f t="shared" si="4"/>
        <v>30167900360</v>
      </c>
      <c r="AE59" s="370">
        <v>3206233677</v>
      </c>
      <c r="AF59" s="370">
        <v>3206233677</v>
      </c>
      <c r="AG59" s="370">
        <v>3206233677</v>
      </c>
      <c r="AH59" s="370">
        <v>3206233677</v>
      </c>
      <c r="AI59" s="370">
        <v>3206233677</v>
      </c>
      <c r="AJ59" s="370">
        <v>3206233677</v>
      </c>
      <c r="AK59" s="370">
        <v>3206233677</v>
      </c>
      <c r="AL59" s="370">
        <v>3206233677</v>
      </c>
      <c r="AM59" s="370">
        <v>3206233677</v>
      </c>
      <c r="AN59" s="370">
        <v>3206233677</v>
      </c>
      <c r="AO59" s="370">
        <v>3206233677</v>
      </c>
      <c r="AP59" s="370">
        <v>3206233677</v>
      </c>
      <c r="AQ59" s="370">
        <v>3206233677</v>
      </c>
      <c r="AR59" s="371">
        <f>SUM(AR14:AR57)</f>
        <v>26227521497</v>
      </c>
      <c r="AS59" s="371">
        <f t="shared" ref="AS59:BE59" si="5">SUM(AS14:AS57)</f>
        <v>2007411350</v>
      </c>
      <c r="AT59" s="371">
        <f t="shared" si="5"/>
        <v>9727273551</v>
      </c>
      <c r="AU59" s="371">
        <f t="shared" si="5"/>
        <v>0</v>
      </c>
      <c r="AV59" s="371">
        <f t="shared" si="5"/>
        <v>0</v>
      </c>
      <c r="AW59" s="371">
        <f t="shared" si="5"/>
        <v>11419173529</v>
      </c>
      <c r="AX59" s="371">
        <f t="shared" si="5"/>
        <v>0</v>
      </c>
      <c r="AY59" s="371">
        <f t="shared" si="5"/>
        <v>0</v>
      </c>
      <c r="AZ59" s="371">
        <f t="shared" si="5"/>
        <v>0</v>
      </c>
      <c r="BA59" s="371">
        <f t="shared" si="5"/>
        <v>195507360</v>
      </c>
      <c r="BB59" s="371">
        <f t="shared" si="5"/>
        <v>0</v>
      </c>
      <c r="BC59" s="371">
        <f t="shared" si="5"/>
        <v>976200000</v>
      </c>
      <c r="BD59" s="371">
        <f t="shared" si="5"/>
        <v>0</v>
      </c>
      <c r="BE59" s="371">
        <f t="shared" si="5"/>
        <v>2086959444</v>
      </c>
      <c r="BF59" s="372"/>
      <c r="BG59" s="372"/>
      <c r="BH59" s="372"/>
      <c r="BI59" s="372"/>
      <c r="BJ59" s="372"/>
      <c r="BK59" s="372"/>
      <c r="BL59" s="372"/>
      <c r="BM59" s="372"/>
      <c r="BN59" s="372"/>
      <c r="BO59" s="372"/>
      <c r="BP59" s="372"/>
      <c r="BQ59" s="372"/>
      <c r="BR59" s="372"/>
      <c r="BS59" s="372"/>
      <c r="BT59" s="372"/>
      <c r="BU59" s="372"/>
      <c r="BV59" s="372"/>
      <c r="BW59" s="372"/>
    </row>
    <row r="60" spans="2:75">
      <c r="P60" s="114"/>
      <c r="BE60" s="116"/>
    </row>
    <row r="61" spans="2:75">
      <c r="P61" s="114"/>
      <c r="BE61" s="116"/>
    </row>
    <row r="62" spans="2:75">
      <c r="P62" s="114"/>
      <c r="BE62" s="116"/>
    </row>
    <row r="63" spans="2:75">
      <c r="P63" s="114"/>
      <c r="BE63" s="116"/>
    </row>
    <row r="64" spans="2:75">
      <c r="P64" s="114"/>
      <c r="BE64" s="116"/>
    </row>
    <row r="65" spans="16:57">
      <c r="P65" s="114"/>
      <c r="BE65" s="116"/>
    </row>
    <row r="66" spans="16:57">
      <c r="P66" s="114"/>
      <c r="BE66" s="116"/>
    </row>
    <row r="67" spans="16:57">
      <c r="P67" s="114"/>
      <c r="BE67" s="116"/>
    </row>
    <row r="68" spans="16:57">
      <c r="P68" s="114"/>
      <c r="BE68" s="116"/>
    </row>
    <row r="69" spans="16:57">
      <c r="P69" s="114"/>
      <c r="BE69" s="116"/>
    </row>
    <row r="70" spans="16:57">
      <c r="P70" s="114"/>
      <c r="BE70" s="116"/>
    </row>
    <row r="71" spans="16:57">
      <c r="P71" s="114"/>
      <c r="BE71" s="116"/>
    </row>
    <row r="72" spans="16:57">
      <c r="P72" s="114"/>
      <c r="BE72" s="116"/>
    </row>
    <row r="73" spans="16:57">
      <c r="P73" s="114"/>
      <c r="BE73" s="116"/>
    </row>
    <row r="74" spans="16:57">
      <c r="P74" s="114"/>
      <c r="BE74" s="116"/>
    </row>
    <row r="75" spans="16:57">
      <c r="P75" s="114"/>
      <c r="BE75" s="116"/>
    </row>
    <row r="76" spans="16:57">
      <c r="P76" s="114"/>
      <c r="BE76" s="116"/>
    </row>
    <row r="77" spans="16:57">
      <c r="P77" s="114"/>
      <c r="BE77" s="116"/>
    </row>
    <row r="78" spans="16:57">
      <c r="P78" s="114"/>
      <c r="BE78" s="116"/>
    </row>
    <row r="79" spans="16:57">
      <c r="P79" s="114"/>
      <c r="BE79" s="116"/>
    </row>
    <row r="80" spans="16:57">
      <c r="P80" s="114"/>
      <c r="BE80" s="116"/>
    </row>
    <row r="81" spans="16:57">
      <c r="P81" s="114"/>
      <c r="BE81" s="116"/>
    </row>
    <row r="82" spans="16:57">
      <c r="P82" s="114"/>
      <c r="BE82" s="116"/>
    </row>
    <row r="83" spans="16:57">
      <c r="P83" s="114"/>
      <c r="BE83" s="116"/>
    </row>
    <row r="84" spans="16:57">
      <c r="P84" s="114"/>
      <c r="BE84" s="116"/>
    </row>
    <row r="85" spans="16:57">
      <c r="P85" s="114"/>
      <c r="BE85" s="116"/>
    </row>
    <row r="86" spans="16:57">
      <c r="P86" s="114"/>
      <c r="BE86" s="116"/>
    </row>
    <row r="87" spans="16:57">
      <c r="P87" s="114"/>
      <c r="BE87" s="116"/>
    </row>
    <row r="88" spans="16:57">
      <c r="P88" s="114"/>
      <c r="BE88" s="116"/>
    </row>
    <row r="89" spans="16:57">
      <c r="P89" s="114"/>
      <c r="BE89" s="116"/>
    </row>
    <row r="90" spans="16:57">
      <c r="P90" s="114"/>
      <c r="BE90" s="116"/>
    </row>
    <row r="91" spans="16:57">
      <c r="P91" s="114"/>
      <c r="BE91" s="116"/>
    </row>
    <row r="92" spans="16:57">
      <c r="P92" s="114"/>
      <c r="BE92" s="116"/>
    </row>
    <row r="93" spans="16:57">
      <c r="P93" s="114"/>
      <c r="BE93" s="116"/>
    </row>
    <row r="94" spans="16:57">
      <c r="P94" s="114"/>
      <c r="BE94" s="116"/>
    </row>
    <row r="95" spans="16:57">
      <c r="P95" s="114"/>
      <c r="BE95" s="116"/>
    </row>
    <row r="96" spans="16:57">
      <c r="P96" s="114"/>
      <c r="BE96" s="116"/>
    </row>
    <row r="97" spans="16:57">
      <c r="P97" s="114"/>
      <c r="BE97" s="116"/>
    </row>
    <row r="98" spans="16:57">
      <c r="P98" s="114"/>
      <c r="BE98" s="116"/>
    </row>
    <row r="99" spans="16:57">
      <c r="P99" s="114"/>
      <c r="BE99" s="116"/>
    </row>
    <row r="100" spans="16:57">
      <c r="P100" s="114"/>
      <c r="BE100" s="116"/>
    </row>
    <row r="101" spans="16:57">
      <c r="P101" s="114"/>
      <c r="BE101" s="116"/>
    </row>
    <row r="102" spans="16:57">
      <c r="P102" s="114"/>
      <c r="BE102" s="116"/>
    </row>
    <row r="103" spans="16:57">
      <c r="P103" s="114"/>
      <c r="BE103" s="116"/>
    </row>
    <row r="104" spans="16:57">
      <c r="P104" s="114"/>
      <c r="BE104" s="116"/>
    </row>
    <row r="105" spans="16:57">
      <c r="P105" s="114"/>
      <c r="BE105" s="116"/>
    </row>
    <row r="106" spans="16:57">
      <c r="P106" s="114"/>
      <c r="BE106" s="116"/>
    </row>
    <row r="107" spans="16:57">
      <c r="P107" s="114"/>
      <c r="BE107" s="116"/>
    </row>
    <row r="108" spans="16:57">
      <c r="P108" s="114"/>
      <c r="BE108" s="116"/>
    </row>
    <row r="109" spans="16:57">
      <c r="P109" s="114"/>
      <c r="BE109" s="116"/>
    </row>
  </sheetData>
  <mergeCells count="96">
    <mergeCell ref="D17:D32"/>
    <mergeCell ref="B59:N59"/>
    <mergeCell ref="J46:J49"/>
    <mergeCell ref="K46:K49"/>
    <mergeCell ref="N46:N49"/>
    <mergeCell ref="I47:I49"/>
    <mergeCell ref="I54:I55"/>
    <mergeCell ref="J54:J55"/>
    <mergeCell ref="K54:K55"/>
    <mergeCell ref="N54:N55"/>
    <mergeCell ref="H33:H43"/>
    <mergeCell ref="B44:B57"/>
    <mergeCell ref="C44:C57"/>
    <mergeCell ref="D44:D57"/>
    <mergeCell ref="E44:E57"/>
    <mergeCell ref="F44:F57"/>
    <mergeCell ref="G44:G57"/>
    <mergeCell ref="H44:H57"/>
    <mergeCell ref="B33:B43"/>
    <mergeCell ref="C33:C43"/>
    <mergeCell ref="D33:D43"/>
    <mergeCell ref="E33:E43"/>
    <mergeCell ref="F33:F43"/>
    <mergeCell ref="G33:G43"/>
    <mergeCell ref="E17:E23"/>
    <mergeCell ref="F17:F23"/>
    <mergeCell ref="G17:G23"/>
    <mergeCell ref="H17:H23"/>
    <mergeCell ref="E24:E25"/>
    <mergeCell ref="F24:F25"/>
    <mergeCell ref="G24:G25"/>
    <mergeCell ref="H24:H25"/>
    <mergeCell ref="E26:E28"/>
    <mergeCell ref="F26:F28"/>
    <mergeCell ref="G26:G28"/>
    <mergeCell ref="H26:H28"/>
    <mergeCell ref="E29:E31"/>
    <mergeCell ref="F29:F31"/>
    <mergeCell ref="G29:G31"/>
    <mergeCell ref="H29:H31"/>
    <mergeCell ref="BC12:BC13"/>
    <mergeCell ref="BD12:BD13"/>
    <mergeCell ref="BE12:BE13"/>
    <mergeCell ref="B14:B32"/>
    <mergeCell ref="C14:C16"/>
    <mergeCell ref="E15:E16"/>
    <mergeCell ref="F15:F16"/>
    <mergeCell ref="G15:G16"/>
    <mergeCell ref="H15:H16"/>
    <mergeCell ref="C17:C32"/>
    <mergeCell ref="AO12:AO13"/>
    <mergeCell ref="AP12:AP13"/>
    <mergeCell ref="AQ12:AQ13"/>
    <mergeCell ref="AS12:AT12"/>
    <mergeCell ref="AU12:BA12"/>
    <mergeCell ref="BB12:BB13"/>
    <mergeCell ref="AE11:AQ11"/>
    <mergeCell ref="AA12:AA13"/>
    <mergeCell ref="AB12:AB13"/>
    <mergeCell ref="AC12:AC13"/>
    <mergeCell ref="AE12:AF12"/>
    <mergeCell ref="AG12:AM12"/>
    <mergeCell ref="AR11:AR13"/>
    <mergeCell ref="AS11:BE11"/>
    <mergeCell ref="B12:B13"/>
    <mergeCell ref="C12:C13"/>
    <mergeCell ref="D12:D13"/>
    <mergeCell ref="E12:E13"/>
    <mergeCell ref="F12:F13"/>
    <mergeCell ref="G12:G13"/>
    <mergeCell ref="AN12:AN13"/>
    <mergeCell ref="L12:L13"/>
    <mergeCell ref="M12:M13"/>
    <mergeCell ref="N12:N13"/>
    <mergeCell ref="P12:Q12"/>
    <mergeCell ref="R12:Y12"/>
    <mergeCell ref="Z12:Z13"/>
    <mergeCell ref="AD11:AD13"/>
    <mergeCell ref="B7:U7"/>
    <mergeCell ref="B8:U8"/>
    <mergeCell ref="B9:U9"/>
    <mergeCell ref="B11:N11"/>
    <mergeCell ref="O11:O13"/>
    <mergeCell ref="P11:AC11"/>
    <mergeCell ref="H12:H13"/>
    <mergeCell ref="I12:I13"/>
    <mergeCell ref="J12:J13"/>
    <mergeCell ref="K12:K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999"/>
  <sheetViews>
    <sheetView topLeftCell="A13" zoomScale="80" zoomScaleNormal="80" workbookViewId="0">
      <selection activeCell="W1001" sqref="W1001"/>
    </sheetView>
  </sheetViews>
  <sheetFormatPr baseColWidth="10" defaultColWidth="12.5703125" defaultRowHeight="15" customHeight="1"/>
  <cols>
    <col min="1" max="1" width="5.42578125" style="1" customWidth="1"/>
    <col min="2" max="2" width="20.7109375" style="1" customWidth="1"/>
    <col min="3" max="3" width="8" style="1" customWidth="1"/>
    <col min="4" max="4" width="16.28515625" style="1" customWidth="1"/>
    <col min="5" max="5" width="8.85546875" style="1" customWidth="1"/>
    <col min="6" max="6" width="16.28515625" style="1" customWidth="1"/>
    <col min="7" max="7" width="7.140625" style="1" customWidth="1"/>
    <col min="8" max="8" width="27.28515625" style="1" customWidth="1"/>
    <col min="9" max="9" width="7.5703125" style="1" customWidth="1"/>
    <col min="10" max="10" width="16.5703125" style="1" customWidth="1"/>
    <col min="11" max="11" width="22.28515625" style="1" customWidth="1"/>
    <col min="12" max="12" width="16.7109375" style="1" customWidth="1"/>
    <col min="13" max="13" width="26.140625" style="1" customWidth="1"/>
    <col min="14" max="14" width="8.5703125" style="1" customWidth="1"/>
    <col min="15" max="15" width="18.5703125" style="1" customWidth="1"/>
    <col min="16" max="17" width="16.28515625" style="1" customWidth="1"/>
    <col min="18" max="18" width="8.140625" style="1" customWidth="1"/>
    <col min="19" max="19" width="8.5703125" style="1" customWidth="1"/>
    <col min="20" max="23" width="11.42578125" style="1" customWidth="1"/>
    <col min="24" max="24" width="10" style="1" customWidth="1"/>
    <col min="25" max="25" width="8.42578125" style="1" customWidth="1"/>
    <col min="26" max="26" width="8.85546875" style="1" customWidth="1"/>
    <col min="27" max="27" width="9.42578125" style="1" customWidth="1"/>
    <col min="28" max="28" width="8.7109375" style="1" customWidth="1"/>
    <col min="29" max="29" width="17" style="1" customWidth="1"/>
    <col min="30" max="42" width="11.42578125" style="1" customWidth="1"/>
    <col min="43" max="43" width="14.42578125" style="1" customWidth="1"/>
    <col min="44" max="56" width="11.42578125" style="1" customWidth="1"/>
    <col min="57" max="16384" width="12.5703125" style="1"/>
  </cols>
  <sheetData>
    <row r="1" spans="1:56" ht="23.25" customHeight="1" thickBot="1"/>
    <row r="2" spans="1:56" ht="27.75" customHeight="1">
      <c r="A2" s="2"/>
      <c r="B2" s="1533"/>
      <c r="C2" s="1534"/>
      <c r="D2" s="1534"/>
      <c r="E2" s="1534"/>
      <c r="F2" s="1535"/>
      <c r="G2" s="1542" t="s">
        <v>61</v>
      </c>
      <c r="H2" s="1543"/>
      <c r="I2" s="1543"/>
      <c r="J2" s="1543"/>
      <c r="K2" s="1543"/>
      <c r="L2" s="1543"/>
      <c r="M2" s="1543"/>
      <c r="N2" s="1535"/>
      <c r="O2" s="1547" t="s">
        <v>0</v>
      </c>
      <c r="P2" s="1548"/>
      <c r="Q2" s="1548"/>
      <c r="R2" s="1549"/>
      <c r="S2" s="1542"/>
      <c r="T2" s="1543"/>
      <c r="U2" s="1550"/>
      <c r="V2" s="2"/>
      <c r="W2" s="2"/>
      <c r="X2" s="2"/>
      <c r="Y2" s="2"/>
      <c r="Z2" s="2"/>
      <c r="AA2" s="2"/>
      <c r="AB2" s="2"/>
      <c r="AC2" s="2"/>
      <c r="AD2" s="2"/>
      <c r="AE2" s="3"/>
      <c r="AF2" s="2"/>
      <c r="AG2" s="2"/>
      <c r="AH2" s="2"/>
      <c r="AI2" s="2"/>
      <c r="AJ2" s="2"/>
      <c r="AK2" s="2"/>
      <c r="AL2" s="2"/>
      <c r="AM2" s="2"/>
      <c r="AN2" s="2"/>
      <c r="AO2" s="2"/>
      <c r="AP2" s="2"/>
      <c r="AQ2" s="2"/>
      <c r="AR2" s="2"/>
      <c r="AS2" s="3"/>
      <c r="AT2" s="2"/>
      <c r="AU2" s="2"/>
      <c r="AV2" s="2"/>
      <c r="AW2" s="2"/>
      <c r="AX2" s="2"/>
      <c r="AY2" s="2"/>
      <c r="AZ2" s="2"/>
      <c r="BA2" s="2"/>
      <c r="BB2" s="2"/>
      <c r="BC2" s="2"/>
      <c r="BD2" s="2"/>
    </row>
    <row r="3" spans="1:56" ht="27.75" customHeight="1">
      <c r="A3" s="2"/>
      <c r="B3" s="1536"/>
      <c r="C3" s="1537"/>
      <c r="D3" s="1537"/>
      <c r="E3" s="1537"/>
      <c r="F3" s="1538"/>
      <c r="G3" s="1544"/>
      <c r="H3" s="1545"/>
      <c r="I3" s="1545"/>
      <c r="J3" s="1545"/>
      <c r="K3" s="1545"/>
      <c r="L3" s="1545"/>
      <c r="M3" s="1545"/>
      <c r="N3" s="1546"/>
      <c r="O3" s="1556" t="s">
        <v>62</v>
      </c>
      <c r="P3" s="1557"/>
      <c r="Q3" s="1557"/>
      <c r="R3" s="1558"/>
      <c r="S3" s="1551"/>
      <c r="T3" s="1537"/>
      <c r="U3" s="1552"/>
      <c r="V3" s="2"/>
      <c r="W3" s="2"/>
      <c r="X3" s="2"/>
      <c r="Y3" s="2"/>
      <c r="Z3" s="2"/>
      <c r="AA3" s="2"/>
      <c r="AB3" s="2"/>
      <c r="AC3" s="2"/>
      <c r="AD3" s="2"/>
      <c r="AE3" s="3"/>
      <c r="AF3" s="2"/>
      <c r="AG3" s="2"/>
      <c r="AH3" s="2"/>
      <c r="AI3" s="2"/>
      <c r="AJ3" s="2"/>
      <c r="AK3" s="2"/>
      <c r="AL3" s="2"/>
      <c r="AM3" s="2"/>
      <c r="AN3" s="2"/>
      <c r="AO3" s="2"/>
      <c r="AP3" s="2"/>
      <c r="AQ3" s="2"/>
      <c r="AR3" s="2"/>
      <c r="AS3" s="3"/>
      <c r="AT3" s="2"/>
      <c r="AU3" s="2"/>
      <c r="AV3" s="2"/>
      <c r="AW3" s="2"/>
      <c r="AX3" s="2"/>
      <c r="AY3" s="2"/>
      <c r="AZ3" s="2"/>
      <c r="BA3" s="2"/>
      <c r="BB3" s="2"/>
      <c r="BC3" s="2"/>
      <c r="BD3" s="2"/>
    </row>
    <row r="4" spans="1:56" ht="27.75" customHeight="1">
      <c r="A4" s="2"/>
      <c r="B4" s="1536"/>
      <c r="C4" s="1537"/>
      <c r="D4" s="1537"/>
      <c r="E4" s="1537"/>
      <c r="F4" s="1538"/>
      <c r="G4" s="1559" t="s">
        <v>63</v>
      </c>
      <c r="H4" s="1560"/>
      <c r="I4" s="1560"/>
      <c r="J4" s="1560"/>
      <c r="K4" s="1560"/>
      <c r="L4" s="1560"/>
      <c r="M4" s="1560"/>
      <c r="N4" s="1561"/>
      <c r="O4" s="1556" t="s">
        <v>1</v>
      </c>
      <c r="P4" s="1557"/>
      <c r="Q4" s="1557"/>
      <c r="R4" s="1558"/>
      <c r="S4" s="1551"/>
      <c r="T4" s="1537"/>
      <c r="U4" s="1552"/>
      <c r="V4" s="2"/>
      <c r="W4" s="2"/>
      <c r="X4" s="2"/>
      <c r="Y4" s="2"/>
      <c r="Z4" s="2"/>
      <c r="AA4" s="2"/>
      <c r="AB4" s="2"/>
      <c r="AC4" s="2"/>
      <c r="AD4" s="2"/>
      <c r="AE4" s="3"/>
      <c r="AF4" s="2"/>
      <c r="AG4" s="2"/>
      <c r="AH4" s="2"/>
      <c r="AI4" s="2"/>
      <c r="AJ4" s="2"/>
      <c r="AK4" s="2"/>
      <c r="AL4" s="2"/>
      <c r="AM4" s="2"/>
      <c r="AN4" s="2"/>
      <c r="AO4" s="2"/>
      <c r="AP4" s="2"/>
      <c r="AQ4" s="2"/>
      <c r="AR4" s="2"/>
      <c r="AS4" s="3"/>
      <c r="AT4" s="2"/>
      <c r="AU4" s="2"/>
      <c r="AV4" s="2"/>
      <c r="AW4" s="2"/>
      <c r="AX4" s="2"/>
      <c r="AY4" s="2"/>
      <c r="AZ4" s="2"/>
      <c r="BA4" s="2"/>
      <c r="BB4" s="2"/>
      <c r="BC4" s="2"/>
      <c r="BD4" s="2"/>
    </row>
    <row r="5" spans="1:56" ht="27.75" customHeight="1" thickBot="1">
      <c r="A5" s="2"/>
      <c r="B5" s="1539"/>
      <c r="C5" s="1540"/>
      <c r="D5" s="1540"/>
      <c r="E5" s="1540"/>
      <c r="F5" s="1541"/>
      <c r="G5" s="1553"/>
      <c r="H5" s="1554"/>
      <c r="I5" s="1554"/>
      <c r="J5" s="1554"/>
      <c r="K5" s="1554"/>
      <c r="L5" s="1554"/>
      <c r="M5" s="1554"/>
      <c r="N5" s="1541"/>
      <c r="O5" s="1562" t="s">
        <v>64</v>
      </c>
      <c r="P5" s="1491"/>
      <c r="Q5" s="1491"/>
      <c r="R5" s="1563"/>
      <c r="S5" s="1553"/>
      <c r="T5" s="1554"/>
      <c r="U5" s="1555"/>
      <c r="V5" s="2"/>
      <c r="W5" s="2"/>
      <c r="X5" s="2"/>
      <c r="Y5" s="2"/>
      <c r="Z5" s="2"/>
      <c r="AA5" s="2"/>
      <c r="AB5" s="2"/>
      <c r="AC5" s="2"/>
      <c r="AD5" s="2"/>
      <c r="AE5" s="3"/>
      <c r="AF5" s="2"/>
      <c r="AG5" s="2"/>
      <c r="AH5" s="2"/>
      <c r="AI5" s="2"/>
      <c r="AJ5" s="2"/>
      <c r="AK5" s="2"/>
      <c r="AL5" s="2"/>
      <c r="AM5" s="2"/>
      <c r="AN5" s="2"/>
      <c r="AO5" s="2"/>
      <c r="AP5" s="2"/>
      <c r="AQ5" s="2"/>
      <c r="AR5" s="2"/>
      <c r="AS5" s="3"/>
      <c r="AT5" s="2"/>
      <c r="AU5" s="2"/>
      <c r="AV5" s="2"/>
      <c r="AW5" s="2"/>
      <c r="AX5" s="2"/>
      <c r="AY5" s="2"/>
      <c r="AZ5" s="2"/>
      <c r="BA5" s="2"/>
      <c r="BB5" s="2"/>
      <c r="BC5" s="2"/>
      <c r="BD5" s="2"/>
    </row>
    <row r="6" spans="1:56" ht="12.75" customHeight="1" thickBot="1">
      <c r="A6" s="2"/>
      <c r="B6" s="6"/>
      <c r="C6" s="2"/>
      <c r="D6" s="2"/>
      <c r="E6" s="2"/>
      <c r="F6" s="2"/>
      <c r="G6" s="2"/>
      <c r="H6" s="2"/>
      <c r="I6" s="2"/>
      <c r="J6" s="2"/>
      <c r="K6" s="2"/>
      <c r="L6" s="7"/>
      <c r="M6" s="2"/>
      <c r="N6" s="2"/>
      <c r="O6" s="2"/>
      <c r="P6" s="2"/>
      <c r="Q6" s="2"/>
      <c r="R6" s="2"/>
      <c r="S6" s="2"/>
      <c r="T6" s="2"/>
      <c r="U6" s="2"/>
      <c r="V6" s="2"/>
      <c r="W6" s="2"/>
      <c r="X6" s="2"/>
      <c r="Y6" s="2"/>
      <c r="Z6" s="2"/>
      <c r="AA6" s="2"/>
      <c r="AB6" s="2"/>
      <c r="AC6" s="2"/>
      <c r="AD6" s="2"/>
      <c r="AE6" s="3"/>
      <c r="AF6" s="2"/>
      <c r="AG6" s="2"/>
      <c r="AH6" s="2"/>
      <c r="AI6" s="2"/>
      <c r="AJ6" s="2"/>
      <c r="AK6" s="2"/>
      <c r="AL6" s="2"/>
      <c r="AM6" s="2"/>
      <c r="AN6" s="2"/>
      <c r="AO6" s="2"/>
      <c r="AP6" s="2"/>
      <c r="AQ6" s="2"/>
      <c r="AR6" s="2"/>
      <c r="AS6" s="3"/>
      <c r="AT6" s="2"/>
      <c r="AU6" s="2"/>
      <c r="AV6" s="2"/>
      <c r="AW6" s="2"/>
      <c r="AX6" s="2"/>
      <c r="AY6" s="2"/>
      <c r="AZ6" s="2"/>
      <c r="BA6" s="2"/>
      <c r="BB6" s="2"/>
      <c r="BC6" s="2"/>
      <c r="BD6" s="2"/>
    </row>
    <row r="7" spans="1:56" ht="20.25" customHeight="1">
      <c r="A7" s="2"/>
      <c r="B7" s="1566" t="s">
        <v>2</v>
      </c>
      <c r="C7" s="1548"/>
      <c r="D7" s="1548"/>
      <c r="E7" s="1548"/>
      <c r="F7" s="1548"/>
      <c r="G7" s="1548"/>
      <c r="H7" s="1548"/>
      <c r="I7" s="1548"/>
      <c r="J7" s="1548"/>
      <c r="K7" s="1548"/>
      <c r="L7" s="1548"/>
      <c r="M7" s="1548"/>
      <c r="N7" s="1548"/>
      <c r="O7" s="1548"/>
      <c r="P7" s="1548"/>
      <c r="Q7" s="1548"/>
      <c r="R7" s="1548"/>
      <c r="S7" s="1548"/>
      <c r="T7" s="1548"/>
      <c r="U7" s="1567"/>
      <c r="V7" s="8"/>
      <c r="W7" s="8"/>
      <c r="X7" s="8"/>
      <c r="Y7" s="8"/>
      <c r="Z7" s="8"/>
      <c r="AA7" s="8"/>
      <c r="AB7" s="9"/>
      <c r="AC7" s="2"/>
      <c r="AD7" s="2"/>
      <c r="AE7" s="3"/>
      <c r="AF7" s="2"/>
      <c r="AG7" s="2"/>
      <c r="AH7" s="2"/>
      <c r="AI7" s="2"/>
      <c r="AJ7" s="2"/>
      <c r="AK7" s="2"/>
      <c r="AL7" s="2"/>
      <c r="AM7" s="2"/>
      <c r="AN7" s="2"/>
      <c r="AO7" s="2"/>
      <c r="AP7" s="2"/>
      <c r="AQ7" s="2"/>
      <c r="AR7" s="2"/>
      <c r="AS7" s="3"/>
      <c r="AT7" s="2"/>
      <c r="AU7" s="2"/>
      <c r="AV7" s="2"/>
      <c r="AW7" s="2"/>
      <c r="AX7" s="2"/>
      <c r="AY7" s="2"/>
      <c r="AZ7" s="2"/>
      <c r="BA7" s="2"/>
      <c r="BB7" s="2"/>
      <c r="BC7" s="2"/>
      <c r="BD7" s="2"/>
    </row>
    <row r="8" spans="1:56" ht="24.75" customHeight="1">
      <c r="A8" s="2"/>
      <c r="B8" s="1568" t="s">
        <v>3</v>
      </c>
      <c r="C8" s="1557"/>
      <c r="D8" s="1557"/>
      <c r="E8" s="1557"/>
      <c r="F8" s="1557"/>
      <c r="G8" s="1557"/>
      <c r="H8" s="1557"/>
      <c r="I8" s="1557"/>
      <c r="J8" s="1557"/>
      <c r="K8" s="1557"/>
      <c r="L8" s="1557"/>
      <c r="M8" s="1557"/>
      <c r="N8" s="1557"/>
      <c r="O8" s="1557"/>
      <c r="P8" s="1557"/>
      <c r="Q8" s="1557"/>
      <c r="R8" s="1557"/>
      <c r="S8" s="1557"/>
      <c r="T8" s="1557"/>
      <c r="U8" s="1569"/>
      <c r="V8" s="9"/>
      <c r="W8" s="9"/>
      <c r="X8" s="9"/>
      <c r="Y8" s="9"/>
      <c r="Z8" s="9"/>
      <c r="AA8" s="9"/>
      <c r="AB8" s="9"/>
      <c r="AC8" s="2"/>
      <c r="AD8" s="2"/>
      <c r="AE8" s="3"/>
      <c r="AF8" s="2"/>
      <c r="AG8" s="2"/>
      <c r="AH8" s="2"/>
      <c r="AI8" s="2"/>
      <c r="AJ8" s="2"/>
      <c r="AK8" s="2"/>
      <c r="AL8" s="2"/>
      <c r="AM8" s="2"/>
      <c r="AN8" s="2"/>
      <c r="AO8" s="2"/>
      <c r="AP8" s="2"/>
      <c r="AQ8" s="2"/>
      <c r="AR8" s="2"/>
      <c r="AS8" s="3"/>
      <c r="AT8" s="2"/>
      <c r="AU8" s="2"/>
      <c r="AV8" s="2"/>
      <c r="AW8" s="2"/>
      <c r="AX8" s="2"/>
      <c r="AY8" s="2"/>
      <c r="AZ8" s="2"/>
      <c r="BA8" s="2"/>
      <c r="BB8" s="2"/>
      <c r="BC8" s="2"/>
      <c r="BD8" s="2"/>
    </row>
    <row r="9" spans="1:56" ht="20.25" customHeight="1" thickBot="1">
      <c r="A9" s="2"/>
      <c r="B9" s="1490" t="s">
        <v>4</v>
      </c>
      <c r="C9" s="1491"/>
      <c r="D9" s="1491"/>
      <c r="E9" s="1491"/>
      <c r="F9" s="1491"/>
      <c r="G9" s="1491"/>
      <c r="H9" s="1491"/>
      <c r="I9" s="1491"/>
      <c r="J9" s="1491"/>
      <c r="K9" s="1491"/>
      <c r="L9" s="1491"/>
      <c r="M9" s="1491"/>
      <c r="N9" s="1491"/>
      <c r="O9" s="1491"/>
      <c r="P9" s="1491"/>
      <c r="Q9" s="1491"/>
      <c r="R9" s="1491"/>
      <c r="S9" s="1491"/>
      <c r="T9" s="1491"/>
      <c r="U9" s="1492"/>
      <c r="V9" s="8"/>
      <c r="W9" s="8"/>
      <c r="X9" s="8"/>
      <c r="Y9" s="8"/>
      <c r="Z9" s="8"/>
      <c r="AA9" s="8"/>
      <c r="AB9" s="9"/>
      <c r="AC9" s="2"/>
      <c r="AD9" s="2"/>
      <c r="AE9" s="3"/>
      <c r="AF9" s="2"/>
      <c r="AG9" s="2"/>
      <c r="AH9" s="2"/>
      <c r="AI9" s="2"/>
      <c r="AJ9" s="2"/>
      <c r="AK9" s="2"/>
      <c r="AL9" s="2"/>
      <c r="AM9" s="2"/>
      <c r="AN9" s="2"/>
      <c r="AO9" s="2"/>
      <c r="AP9" s="2"/>
      <c r="AQ9" s="2"/>
      <c r="AR9" s="2"/>
      <c r="AS9" s="3"/>
      <c r="AT9" s="2"/>
      <c r="AU9" s="2"/>
      <c r="AV9" s="2"/>
      <c r="AW9" s="2"/>
      <c r="AX9" s="2"/>
      <c r="AY9" s="2"/>
      <c r="AZ9" s="2"/>
      <c r="BA9" s="2"/>
      <c r="BB9" s="2"/>
      <c r="BC9" s="2"/>
      <c r="BD9" s="2"/>
    </row>
    <row r="10" spans="1:56" ht="13.5" customHeight="1" thickBot="1">
      <c r="A10" s="2"/>
      <c r="B10" s="8"/>
      <c r="C10" s="8"/>
      <c r="D10" s="8"/>
      <c r="E10" s="8"/>
      <c r="F10" s="8"/>
      <c r="G10" s="8"/>
      <c r="H10" s="8"/>
      <c r="I10" s="8"/>
      <c r="J10" s="8"/>
      <c r="K10" s="8"/>
      <c r="L10" s="10"/>
      <c r="M10" s="8"/>
      <c r="N10" s="8"/>
      <c r="O10" s="8"/>
      <c r="P10" s="8"/>
      <c r="Q10" s="8"/>
      <c r="R10" s="8"/>
      <c r="S10" s="8"/>
      <c r="T10" s="8"/>
      <c r="U10" s="8"/>
      <c r="V10" s="8"/>
      <c r="W10" s="8"/>
      <c r="X10" s="8"/>
      <c r="Y10" s="8"/>
      <c r="Z10" s="8"/>
      <c r="AA10" s="8"/>
      <c r="AB10" s="9"/>
      <c r="AC10" s="2"/>
      <c r="AD10" s="2"/>
      <c r="AE10" s="3"/>
      <c r="AF10" s="2"/>
      <c r="AG10" s="2"/>
      <c r="AH10" s="2"/>
      <c r="AI10" s="2"/>
      <c r="AJ10" s="2"/>
      <c r="AK10" s="2"/>
      <c r="AL10" s="2"/>
      <c r="AM10" s="2"/>
      <c r="AN10" s="2"/>
      <c r="AO10" s="2"/>
      <c r="AP10" s="2"/>
      <c r="AQ10" s="2"/>
      <c r="AR10" s="2"/>
      <c r="AS10" s="3"/>
      <c r="AT10" s="2"/>
      <c r="AU10" s="2"/>
      <c r="AV10" s="2"/>
      <c r="AW10" s="2"/>
      <c r="AX10" s="2"/>
      <c r="AY10" s="2"/>
      <c r="AZ10" s="2"/>
      <c r="BA10" s="2"/>
      <c r="BB10" s="2"/>
      <c r="BC10" s="2"/>
      <c r="BD10" s="2"/>
    </row>
    <row r="11" spans="1:56" ht="12.75" customHeight="1">
      <c r="A11" s="2"/>
      <c r="B11" s="1493" t="s">
        <v>5</v>
      </c>
      <c r="C11" s="1494"/>
      <c r="D11" s="1494"/>
      <c r="E11" s="1494"/>
      <c r="F11" s="1494"/>
      <c r="G11" s="1494"/>
      <c r="H11" s="1494"/>
      <c r="I11" s="1494"/>
      <c r="J11" s="1494"/>
      <c r="K11" s="1494"/>
      <c r="L11" s="1494"/>
      <c r="M11" s="1494"/>
      <c r="N11" s="1495"/>
      <c r="O11" s="1496" t="s">
        <v>6</v>
      </c>
      <c r="P11" s="1570" t="s">
        <v>7</v>
      </c>
      <c r="Q11" s="1571"/>
      <c r="R11" s="1571"/>
      <c r="S11" s="1571"/>
      <c r="T11" s="1571"/>
      <c r="U11" s="1571"/>
      <c r="V11" s="1571"/>
      <c r="W11" s="1571"/>
      <c r="X11" s="1571"/>
      <c r="Y11" s="1571"/>
      <c r="Z11" s="1571"/>
      <c r="AA11" s="1571"/>
      <c r="AB11" s="1572"/>
      <c r="AC11" s="1496" t="s">
        <v>8</v>
      </c>
      <c r="AD11" s="1570" t="s">
        <v>7</v>
      </c>
      <c r="AE11" s="1571"/>
      <c r="AF11" s="1571"/>
      <c r="AG11" s="1571"/>
      <c r="AH11" s="1571"/>
      <c r="AI11" s="1571"/>
      <c r="AJ11" s="1571"/>
      <c r="AK11" s="1571"/>
      <c r="AL11" s="1571"/>
      <c r="AM11" s="1571"/>
      <c r="AN11" s="1571"/>
      <c r="AO11" s="1571"/>
      <c r="AP11" s="1573"/>
      <c r="AQ11" s="1496" t="s">
        <v>9</v>
      </c>
      <c r="AR11" s="1570" t="s">
        <v>7</v>
      </c>
      <c r="AS11" s="1571"/>
      <c r="AT11" s="1571"/>
      <c r="AU11" s="1571"/>
      <c r="AV11" s="1571"/>
      <c r="AW11" s="1571"/>
      <c r="AX11" s="1571"/>
      <c r="AY11" s="1571"/>
      <c r="AZ11" s="1571"/>
      <c r="BA11" s="1571"/>
      <c r="BB11" s="1571"/>
      <c r="BC11" s="1571"/>
      <c r="BD11" s="1572"/>
    </row>
    <row r="12" spans="1:56" ht="12.75" customHeight="1">
      <c r="A12" s="2"/>
      <c r="B12" s="1564" t="s">
        <v>10</v>
      </c>
      <c r="C12" s="1501" t="s">
        <v>11</v>
      </c>
      <c r="D12" s="1506" t="s">
        <v>12</v>
      </c>
      <c r="E12" s="1506" t="s">
        <v>13</v>
      </c>
      <c r="F12" s="1506" t="s">
        <v>14</v>
      </c>
      <c r="G12" s="1501" t="s">
        <v>15</v>
      </c>
      <c r="H12" s="1506" t="s">
        <v>16</v>
      </c>
      <c r="I12" s="1501" t="s">
        <v>17</v>
      </c>
      <c r="J12" s="1506" t="s">
        <v>18</v>
      </c>
      <c r="K12" s="1506" t="s">
        <v>19</v>
      </c>
      <c r="L12" s="1499" t="s">
        <v>20</v>
      </c>
      <c r="M12" s="1501" t="s">
        <v>21</v>
      </c>
      <c r="N12" s="1502" t="s">
        <v>22</v>
      </c>
      <c r="O12" s="1497"/>
      <c r="P12" s="1504" t="s">
        <v>23</v>
      </c>
      <c r="Q12" s="1495"/>
      <c r="R12" s="1504" t="s">
        <v>24</v>
      </c>
      <c r="S12" s="1494"/>
      <c r="T12" s="1494"/>
      <c r="U12" s="1494"/>
      <c r="V12" s="1494"/>
      <c r="W12" s="1494"/>
      <c r="X12" s="1505"/>
      <c r="Y12" s="1528" t="s">
        <v>25</v>
      </c>
      <c r="Z12" s="1529" t="s">
        <v>26</v>
      </c>
      <c r="AA12" s="1529" t="s">
        <v>27</v>
      </c>
      <c r="AB12" s="1527" t="s">
        <v>28</v>
      </c>
      <c r="AC12" s="1497"/>
      <c r="AD12" s="1504" t="s">
        <v>23</v>
      </c>
      <c r="AE12" s="1495"/>
      <c r="AF12" s="1504" t="s">
        <v>24</v>
      </c>
      <c r="AG12" s="1494"/>
      <c r="AH12" s="1494"/>
      <c r="AI12" s="1494"/>
      <c r="AJ12" s="1494"/>
      <c r="AK12" s="1494"/>
      <c r="AL12" s="1505"/>
      <c r="AM12" s="1528" t="s">
        <v>25</v>
      </c>
      <c r="AN12" s="1529" t="s">
        <v>26</v>
      </c>
      <c r="AO12" s="1529" t="s">
        <v>27</v>
      </c>
      <c r="AP12" s="1527" t="s">
        <v>28</v>
      </c>
      <c r="AQ12" s="1497"/>
      <c r="AR12" s="1532" t="s">
        <v>23</v>
      </c>
      <c r="AS12" s="1495"/>
      <c r="AT12" s="1504" t="s">
        <v>24</v>
      </c>
      <c r="AU12" s="1494"/>
      <c r="AV12" s="1494"/>
      <c r="AW12" s="1494"/>
      <c r="AX12" s="1494"/>
      <c r="AY12" s="1494"/>
      <c r="AZ12" s="1505"/>
      <c r="BA12" s="1528" t="s">
        <v>25</v>
      </c>
      <c r="BB12" s="1529" t="s">
        <v>26</v>
      </c>
      <c r="BC12" s="1529" t="s">
        <v>27</v>
      </c>
      <c r="BD12" s="1527" t="s">
        <v>28</v>
      </c>
    </row>
    <row r="13" spans="1:56" ht="100.5" customHeight="1">
      <c r="A13" s="2"/>
      <c r="B13" s="1565"/>
      <c r="C13" s="1500"/>
      <c r="D13" s="1507"/>
      <c r="E13" s="1500"/>
      <c r="F13" s="1500"/>
      <c r="G13" s="1500"/>
      <c r="H13" s="1500"/>
      <c r="I13" s="1500"/>
      <c r="J13" s="1500"/>
      <c r="K13" s="1500"/>
      <c r="L13" s="1500"/>
      <c r="M13" s="1500"/>
      <c r="N13" s="1503"/>
      <c r="O13" s="1498"/>
      <c r="P13" s="11" t="s">
        <v>29</v>
      </c>
      <c r="Q13" s="12" t="s">
        <v>30</v>
      </c>
      <c r="R13" s="11" t="s">
        <v>31</v>
      </c>
      <c r="S13" s="13" t="s">
        <v>32</v>
      </c>
      <c r="T13" s="13" t="s">
        <v>33</v>
      </c>
      <c r="U13" s="13" t="s">
        <v>34</v>
      </c>
      <c r="V13" s="13" t="s">
        <v>35</v>
      </c>
      <c r="W13" s="13" t="s">
        <v>36</v>
      </c>
      <c r="X13" s="14" t="s">
        <v>37</v>
      </c>
      <c r="Y13" s="1516"/>
      <c r="Z13" s="1512"/>
      <c r="AA13" s="1512"/>
      <c r="AB13" s="1521"/>
      <c r="AC13" s="1498"/>
      <c r="AD13" s="15" t="s">
        <v>29</v>
      </c>
      <c r="AE13" s="16" t="s">
        <v>30</v>
      </c>
      <c r="AF13" s="17" t="s">
        <v>31</v>
      </c>
      <c r="AG13" s="18" t="s">
        <v>32</v>
      </c>
      <c r="AH13" s="18" t="s">
        <v>33</v>
      </c>
      <c r="AI13" s="18" t="s">
        <v>34</v>
      </c>
      <c r="AJ13" s="18" t="s">
        <v>35</v>
      </c>
      <c r="AK13" s="18" t="s">
        <v>36</v>
      </c>
      <c r="AL13" s="19" t="s">
        <v>37</v>
      </c>
      <c r="AM13" s="1516"/>
      <c r="AN13" s="1512"/>
      <c r="AO13" s="1512"/>
      <c r="AP13" s="1521"/>
      <c r="AQ13" s="1574"/>
      <c r="AR13" s="20" t="s">
        <v>29</v>
      </c>
      <c r="AS13" s="21" t="s">
        <v>30</v>
      </c>
      <c r="AT13" s="17" t="s">
        <v>31</v>
      </c>
      <c r="AU13" s="18" t="s">
        <v>32</v>
      </c>
      <c r="AV13" s="18" t="s">
        <v>33</v>
      </c>
      <c r="AW13" s="18" t="s">
        <v>34</v>
      </c>
      <c r="AX13" s="18" t="s">
        <v>35</v>
      </c>
      <c r="AY13" s="18" t="s">
        <v>36</v>
      </c>
      <c r="AZ13" s="19" t="s">
        <v>37</v>
      </c>
      <c r="BA13" s="1516"/>
      <c r="BB13" s="1512"/>
      <c r="BC13" s="1512"/>
      <c r="BD13" s="1521"/>
    </row>
    <row r="14" spans="1:56" ht="53.25" customHeight="1">
      <c r="A14" s="2"/>
      <c r="B14" s="1522" t="s">
        <v>38</v>
      </c>
      <c r="C14" s="1524">
        <v>40</v>
      </c>
      <c r="D14" s="1524" t="s">
        <v>39</v>
      </c>
      <c r="E14" s="1523">
        <v>4001</v>
      </c>
      <c r="F14" s="1524" t="s">
        <v>40</v>
      </c>
      <c r="G14" s="1511">
        <v>2024730010097</v>
      </c>
      <c r="H14" s="1513" t="s">
        <v>41</v>
      </c>
      <c r="I14" s="1511">
        <v>4001007</v>
      </c>
      <c r="J14" s="1513" t="s">
        <v>42</v>
      </c>
      <c r="K14" s="1513" t="s">
        <v>43</v>
      </c>
      <c r="L14" s="22" t="s">
        <v>44</v>
      </c>
      <c r="M14" s="23" t="s">
        <v>45</v>
      </c>
      <c r="N14" s="1520">
        <v>50</v>
      </c>
      <c r="O14" s="24">
        <v>45659469</v>
      </c>
      <c r="P14" s="25"/>
      <c r="Q14" s="26">
        <v>45659469</v>
      </c>
      <c r="R14" s="27"/>
      <c r="S14" s="28"/>
      <c r="T14" s="28"/>
      <c r="U14" s="28"/>
      <c r="V14" s="28"/>
      <c r="W14" s="28"/>
      <c r="X14" s="29"/>
      <c r="Y14" s="27"/>
      <c r="Z14" s="28"/>
      <c r="AA14" s="28"/>
      <c r="AB14" s="30"/>
      <c r="AC14" s="31">
        <f t="shared" ref="AC14:AC20" si="0">AE14</f>
        <v>39508000</v>
      </c>
      <c r="AD14" s="32"/>
      <c r="AE14" s="33">
        <v>39508000</v>
      </c>
      <c r="AF14" s="32"/>
      <c r="AG14" s="34"/>
      <c r="AH14" s="34"/>
      <c r="AI14" s="34"/>
      <c r="AJ14" s="34"/>
      <c r="AK14" s="34"/>
      <c r="AL14" s="35"/>
      <c r="AM14" s="32"/>
      <c r="AN14" s="34"/>
      <c r="AO14" s="34"/>
      <c r="AP14" s="35"/>
      <c r="AQ14" s="36">
        <f t="shared" ref="AQ14:AQ15" si="1">AS14</f>
        <v>0</v>
      </c>
      <c r="AR14" s="37"/>
      <c r="AS14" s="38">
        <v>0</v>
      </c>
      <c r="AT14" s="32"/>
      <c r="AU14" s="34"/>
      <c r="AV14" s="34"/>
      <c r="AW14" s="34"/>
      <c r="AX14" s="34"/>
      <c r="AY14" s="34"/>
      <c r="AZ14" s="35"/>
      <c r="BA14" s="32"/>
      <c r="BB14" s="34"/>
      <c r="BC14" s="34"/>
      <c r="BD14" s="35"/>
    </row>
    <row r="15" spans="1:56" ht="53.25" customHeight="1">
      <c r="A15" s="2"/>
      <c r="B15" s="1516"/>
      <c r="C15" s="1512"/>
      <c r="D15" s="1512"/>
      <c r="E15" s="1512"/>
      <c r="F15" s="1512"/>
      <c r="G15" s="1512"/>
      <c r="H15" s="1512"/>
      <c r="I15" s="1512"/>
      <c r="J15" s="1512"/>
      <c r="K15" s="1512"/>
      <c r="L15" s="39" t="s">
        <v>46</v>
      </c>
      <c r="M15" s="40" t="s">
        <v>47</v>
      </c>
      <c r="N15" s="1521"/>
      <c r="O15" s="41">
        <f t="shared" ref="O15:O20" si="2">Q15</f>
        <v>593355000</v>
      </c>
      <c r="P15" s="42"/>
      <c r="Q15" s="43">
        <v>593355000</v>
      </c>
      <c r="R15" s="44"/>
      <c r="S15" s="45"/>
      <c r="T15" s="45"/>
      <c r="U15" s="45"/>
      <c r="V15" s="45"/>
      <c r="W15" s="45"/>
      <c r="X15" s="46"/>
      <c r="Y15" s="44"/>
      <c r="Z15" s="45"/>
      <c r="AA15" s="45"/>
      <c r="AB15" s="47"/>
      <c r="AC15" s="48">
        <f t="shared" si="0"/>
        <v>593355000</v>
      </c>
      <c r="AD15" s="49"/>
      <c r="AE15" s="50">
        <v>593355000</v>
      </c>
      <c r="AF15" s="49"/>
      <c r="AG15" s="51"/>
      <c r="AH15" s="51"/>
      <c r="AI15" s="51"/>
      <c r="AJ15" s="51"/>
      <c r="AK15" s="51"/>
      <c r="AL15" s="52"/>
      <c r="AM15" s="49"/>
      <c r="AN15" s="51"/>
      <c r="AO15" s="51"/>
      <c r="AP15" s="52"/>
      <c r="AQ15" s="53">
        <f t="shared" si="1"/>
        <v>571330000</v>
      </c>
      <c r="AR15" s="54"/>
      <c r="AS15" s="55">
        <v>571330000</v>
      </c>
      <c r="AT15" s="49"/>
      <c r="AU15" s="51"/>
      <c r="AV15" s="51"/>
      <c r="AW15" s="51"/>
      <c r="AX15" s="51"/>
      <c r="AY15" s="51"/>
      <c r="AZ15" s="52"/>
      <c r="BA15" s="49"/>
      <c r="BB15" s="51"/>
      <c r="BC15" s="51"/>
      <c r="BD15" s="52"/>
    </row>
    <row r="16" spans="1:56" ht="63.75" customHeight="1">
      <c r="A16" s="2"/>
      <c r="B16" s="1514" t="s">
        <v>48</v>
      </c>
      <c r="C16" s="1517">
        <v>45</v>
      </c>
      <c r="D16" s="1517" t="s">
        <v>49</v>
      </c>
      <c r="E16" s="1519">
        <v>4599</v>
      </c>
      <c r="F16" s="1517" t="s">
        <v>50</v>
      </c>
      <c r="G16" s="1525">
        <v>2024730010102</v>
      </c>
      <c r="H16" s="1526" t="s">
        <v>51</v>
      </c>
      <c r="I16" s="1525">
        <v>4599017</v>
      </c>
      <c r="J16" s="1526" t="s">
        <v>52</v>
      </c>
      <c r="K16" s="1526" t="s">
        <v>53</v>
      </c>
      <c r="L16" s="56" t="s">
        <v>54</v>
      </c>
      <c r="M16" s="57" t="s">
        <v>55</v>
      </c>
      <c r="N16" s="1530">
        <v>3.5000000000000003E-2</v>
      </c>
      <c r="O16" s="58">
        <f t="shared" si="2"/>
        <v>2985480</v>
      </c>
      <c r="P16" s="59"/>
      <c r="Q16" s="60">
        <v>2985480</v>
      </c>
      <c r="R16" s="27"/>
      <c r="S16" s="28"/>
      <c r="T16" s="28"/>
      <c r="U16" s="28"/>
      <c r="V16" s="28"/>
      <c r="W16" s="28"/>
      <c r="X16" s="29"/>
      <c r="Y16" s="27"/>
      <c r="Z16" s="28"/>
      <c r="AA16" s="28"/>
      <c r="AB16" s="30"/>
      <c r="AC16" s="61">
        <f t="shared" si="0"/>
        <v>2897769</v>
      </c>
      <c r="AD16" s="62"/>
      <c r="AE16" s="63">
        <v>2897769</v>
      </c>
      <c r="AF16" s="62"/>
      <c r="AG16" s="64"/>
      <c r="AH16" s="64"/>
      <c r="AI16" s="64"/>
      <c r="AJ16" s="64"/>
      <c r="AK16" s="64"/>
      <c r="AL16" s="65"/>
      <c r="AM16" s="62"/>
      <c r="AN16" s="64"/>
      <c r="AO16" s="64"/>
      <c r="AP16" s="65"/>
      <c r="AQ16" s="66">
        <v>0</v>
      </c>
      <c r="AR16" s="67"/>
      <c r="AS16" s="68">
        <v>0</v>
      </c>
      <c r="AT16" s="62"/>
      <c r="AU16" s="64"/>
      <c r="AV16" s="64"/>
      <c r="AW16" s="64"/>
      <c r="AX16" s="64"/>
      <c r="AY16" s="64"/>
      <c r="AZ16" s="65"/>
      <c r="BA16" s="62"/>
      <c r="BB16" s="64"/>
      <c r="BC16" s="64"/>
      <c r="BD16" s="65"/>
    </row>
    <row r="17" spans="1:56" ht="63.75" customHeight="1">
      <c r="A17" s="2"/>
      <c r="B17" s="1515"/>
      <c r="C17" s="1518"/>
      <c r="D17" s="1518"/>
      <c r="E17" s="1518"/>
      <c r="F17" s="1518"/>
      <c r="G17" s="1518"/>
      <c r="H17" s="1518"/>
      <c r="I17" s="1518"/>
      <c r="J17" s="1518"/>
      <c r="K17" s="1518"/>
      <c r="L17" s="69" t="s">
        <v>56</v>
      </c>
      <c r="M17" s="70" t="s">
        <v>57</v>
      </c>
      <c r="N17" s="1531"/>
      <c r="O17" s="71">
        <f t="shared" si="2"/>
        <v>167439665</v>
      </c>
      <c r="P17" s="72"/>
      <c r="Q17" s="73">
        <v>167439665</v>
      </c>
      <c r="R17" s="71"/>
      <c r="S17" s="72"/>
      <c r="T17" s="72"/>
      <c r="U17" s="72"/>
      <c r="V17" s="72"/>
      <c r="W17" s="72"/>
      <c r="X17" s="74"/>
      <c r="Y17" s="71"/>
      <c r="Z17" s="72"/>
      <c r="AA17" s="72"/>
      <c r="AB17" s="75"/>
      <c r="AC17" s="76">
        <f t="shared" si="0"/>
        <v>165017657</v>
      </c>
      <c r="AD17" s="77"/>
      <c r="AE17" s="78">
        <v>165017657</v>
      </c>
      <c r="AF17" s="77"/>
      <c r="AG17" s="79"/>
      <c r="AH17" s="79"/>
      <c r="AI17" s="79"/>
      <c r="AJ17" s="79"/>
      <c r="AK17" s="79"/>
      <c r="AL17" s="80"/>
      <c r="AM17" s="77"/>
      <c r="AN17" s="79"/>
      <c r="AO17" s="79"/>
      <c r="AP17" s="80"/>
      <c r="AQ17" s="81">
        <f>AS17</f>
        <v>56416353</v>
      </c>
      <c r="AR17" s="82"/>
      <c r="AS17" s="83">
        <v>56416353</v>
      </c>
      <c r="AT17" s="77"/>
      <c r="AU17" s="79"/>
      <c r="AV17" s="79"/>
      <c r="AW17" s="79"/>
      <c r="AX17" s="79"/>
      <c r="AY17" s="79"/>
      <c r="AZ17" s="80"/>
      <c r="BA17" s="77"/>
      <c r="BB17" s="79"/>
      <c r="BC17" s="79"/>
      <c r="BD17" s="80"/>
    </row>
    <row r="18" spans="1:56" ht="25.5" customHeight="1">
      <c r="A18" s="2"/>
      <c r="B18" s="1515"/>
      <c r="C18" s="1518"/>
      <c r="D18" s="1518"/>
      <c r="E18" s="1518"/>
      <c r="F18" s="1518"/>
      <c r="G18" s="1518"/>
      <c r="H18" s="1518"/>
      <c r="I18" s="1518"/>
      <c r="J18" s="1518"/>
      <c r="K18" s="1518"/>
      <c r="L18" s="69" t="s">
        <v>44</v>
      </c>
      <c r="M18" s="70" t="s">
        <v>45</v>
      </c>
      <c r="N18" s="1531"/>
      <c r="O18" s="71">
        <f t="shared" si="2"/>
        <v>104406909</v>
      </c>
      <c r="P18" s="72"/>
      <c r="Q18" s="73">
        <v>104406909</v>
      </c>
      <c r="R18" s="71"/>
      <c r="S18" s="72"/>
      <c r="T18" s="72"/>
      <c r="U18" s="72"/>
      <c r="V18" s="72"/>
      <c r="W18" s="72"/>
      <c r="X18" s="74"/>
      <c r="Y18" s="71"/>
      <c r="Z18" s="72"/>
      <c r="AA18" s="72"/>
      <c r="AB18" s="75"/>
      <c r="AC18" s="76">
        <f t="shared" si="0"/>
        <v>103019966</v>
      </c>
      <c r="AD18" s="77"/>
      <c r="AE18" s="78">
        <v>103019966</v>
      </c>
      <c r="AF18" s="77"/>
      <c r="AG18" s="79"/>
      <c r="AH18" s="79"/>
      <c r="AI18" s="79"/>
      <c r="AJ18" s="79"/>
      <c r="AK18" s="79"/>
      <c r="AL18" s="80"/>
      <c r="AM18" s="77"/>
      <c r="AN18" s="79"/>
      <c r="AO18" s="79"/>
      <c r="AP18" s="80"/>
      <c r="AQ18" s="84">
        <v>0</v>
      </c>
      <c r="AR18" s="82"/>
      <c r="AS18" s="83">
        <v>0</v>
      </c>
      <c r="AT18" s="77"/>
      <c r="AU18" s="79"/>
      <c r="AV18" s="79"/>
      <c r="AW18" s="79"/>
      <c r="AX18" s="79"/>
      <c r="AY18" s="79"/>
      <c r="AZ18" s="80"/>
      <c r="BA18" s="77"/>
      <c r="BB18" s="79"/>
      <c r="BC18" s="79"/>
      <c r="BD18" s="80"/>
    </row>
    <row r="19" spans="1:56" ht="39" customHeight="1">
      <c r="A19" s="2"/>
      <c r="B19" s="1515"/>
      <c r="C19" s="1518"/>
      <c r="D19" s="1518"/>
      <c r="E19" s="1518"/>
      <c r="F19" s="1518"/>
      <c r="G19" s="1518"/>
      <c r="H19" s="1518"/>
      <c r="I19" s="1518"/>
      <c r="J19" s="1518"/>
      <c r="K19" s="1518"/>
      <c r="L19" s="85" t="s">
        <v>58</v>
      </c>
      <c r="M19" s="86" t="s">
        <v>59</v>
      </c>
      <c r="N19" s="1531"/>
      <c r="O19" s="71">
        <f t="shared" si="2"/>
        <v>390246309</v>
      </c>
      <c r="P19" s="87"/>
      <c r="Q19" s="88">
        <v>390246309</v>
      </c>
      <c r="R19" s="89"/>
      <c r="S19" s="87"/>
      <c r="T19" s="87"/>
      <c r="U19" s="87"/>
      <c r="V19" s="87"/>
      <c r="W19" s="87"/>
      <c r="X19" s="90"/>
      <c r="Y19" s="89"/>
      <c r="Z19" s="87"/>
      <c r="AA19" s="87"/>
      <c r="AB19" s="91"/>
      <c r="AC19" s="92">
        <f t="shared" si="0"/>
        <v>390246309</v>
      </c>
      <c r="AD19" s="93"/>
      <c r="AE19" s="94">
        <v>390246309</v>
      </c>
      <c r="AF19" s="93"/>
      <c r="AG19" s="95"/>
      <c r="AH19" s="95"/>
      <c r="AI19" s="95"/>
      <c r="AJ19" s="95"/>
      <c r="AK19" s="95"/>
      <c r="AL19" s="96"/>
      <c r="AM19" s="93"/>
      <c r="AN19" s="95"/>
      <c r="AO19" s="95"/>
      <c r="AP19" s="96"/>
      <c r="AQ19" s="97">
        <f t="shared" ref="AQ19:AQ20" si="3">AS19</f>
        <v>390246309</v>
      </c>
      <c r="AR19" s="98"/>
      <c r="AS19" s="99">
        <v>390246309</v>
      </c>
      <c r="AT19" s="93"/>
      <c r="AU19" s="95"/>
      <c r="AV19" s="95"/>
      <c r="AW19" s="95"/>
      <c r="AX19" s="95"/>
      <c r="AY19" s="95"/>
      <c r="AZ19" s="96"/>
      <c r="BA19" s="93"/>
      <c r="BB19" s="95"/>
      <c r="BC19" s="95"/>
      <c r="BD19" s="96"/>
    </row>
    <row r="20" spans="1:56" ht="39" customHeight="1">
      <c r="A20" s="2"/>
      <c r="B20" s="1516"/>
      <c r="C20" s="1512"/>
      <c r="D20" s="1512"/>
      <c r="E20" s="1512"/>
      <c r="F20" s="1512"/>
      <c r="G20" s="1512"/>
      <c r="H20" s="1512"/>
      <c r="I20" s="1512"/>
      <c r="J20" s="1512"/>
      <c r="K20" s="1512"/>
      <c r="L20" s="39" t="s">
        <v>46</v>
      </c>
      <c r="M20" s="40" t="s">
        <v>47</v>
      </c>
      <c r="N20" s="1521"/>
      <c r="O20" s="44">
        <f t="shared" si="2"/>
        <v>389926666</v>
      </c>
      <c r="P20" s="45"/>
      <c r="Q20" s="100">
        <v>389926666</v>
      </c>
      <c r="R20" s="44"/>
      <c r="S20" s="45"/>
      <c r="T20" s="45"/>
      <c r="U20" s="45"/>
      <c r="V20" s="45"/>
      <c r="W20" s="45"/>
      <c r="X20" s="46"/>
      <c r="Y20" s="44"/>
      <c r="Z20" s="45"/>
      <c r="AA20" s="45"/>
      <c r="AB20" s="47"/>
      <c r="AC20" s="48">
        <f t="shared" si="0"/>
        <v>389926666</v>
      </c>
      <c r="AD20" s="49"/>
      <c r="AE20" s="50">
        <v>389926666</v>
      </c>
      <c r="AF20" s="49"/>
      <c r="AG20" s="51"/>
      <c r="AH20" s="51"/>
      <c r="AI20" s="51"/>
      <c r="AJ20" s="51"/>
      <c r="AK20" s="51"/>
      <c r="AL20" s="52"/>
      <c r="AM20" s="49"/>
      <c r="AN20" s="51"/>
      <c r="AO20" s="51"/>
      <c r="AP20" s="52"/>
      <c r="AQ20" s="97">
        <f t="shared" si="3"/>
        <v>388193333</v>
      </c>
      <c r="AR20" s="54"/>
      <c r="AS20" s="55">
        <v>388193333</v>
      </c>
      <c r="AT20" s="49"/>
      <c r="AU20" s="51"/>
      <c r="AV20" s="51"/>
      <c r="AW20" s="51"/>
      <c r="AX20" s="51"/>
      <c r="AY20" s="51"/>
      <c r="AZ20" s="52"/>
      <c r="BA20" s="49"/>
      <c r="BB20" s="51"/>
      <c r="BC20" s="51"/>
      <c r="BD20" s="52"/>
    </row>
    <row r="21" spans="1:56" ht="13.5" customHeight="1">
      <c r="A21" s="2"/>
      <c r="B21" s="1508" t="s">
        <v>60</v>
      </c>
      <c r="C21" s="1509"/>
      <c r="D21" s="1509"/>
      <c r="E21" s="1509"/>
      <c r="F21" s="1509"/>
      <c r="G21" s="1509"/>
      <c r="H21" s="1509"/>
      <c r="I21" s="1509"/>
      <c r="J21" s="1509"/>
      <c r="K21" s="1509"/>
      <c r="L21" s="1509"/>
      <c r="M21" s="1509"/>
      <c r="N21" s="1510"/>
      <c r="O21" s="101">
        <f t="shared" ref="O21:T21" si="4">SUM(O14:O20)</f>
        <v>1694019498</v>
      </c>
      <c r="P21" s="102">
        <f t="shared" si="4"/>
        <v>0</v>
      </c>
      <c r="Q21" s="103">
        <f t="shared" si="4"/>
        <v>1694019498</v>
      </c>
      <c r="R21" s="104">
        <f t="shared" si="4"/>
        <v>0</v>
      </c>
      <c r="S21" s="102">
        <f t="shared" si="4"/>
        <v>0</v>
      </c>
      <c r="T21" s="102">
        <f t="shared" si="4"/>
        <v>0</v>
      </c>
      <c r="U21" s="102">
        <v>0</v>
      </c>
      <c r="V21" s="102">
        <v>0</v>
      </c>
      <c r="W21" s="102">
        <v>0</v>
      </c>
      <c r="X21" s="105">
        <v>0</v>
      </c>
      <c r="Y21" s="101">
        <f t="shared" ref="Y21:AH21" si="5">SUM(Y14:Y20)</f>
        <v>0</v>
      </c>
      <c r="Z21" s="102">
        <f t="shared" si="5"/>
        <v>0</v>
      </c>
      <c r="AA21" s="102">
        <f t="shared" si="5"/>
        <v>0</v>
      </c>
      <c r="AB21" s="103">
        <f t="shared" si="5"/>
        <v>0</v>
      </c>
      <c r="AC21" s="104">
        <f t="shared" si="5"/>
        <v>1683971367</v>
      </c>
      <c r="AD21" s="102">
        <f t="shared" si="5"/>
        <v>0</v>
      </c>
      <c r="AE21" s="102">
        <f t="shared" si="5"/>
        <v>1683971367</v>
      </c>
      <c r="AF21" s="102">
        <f t="shared" si="5"/>
        <v>0</v>
      </c>
      <c r="AG21" s="102">
        <f t="shared" si="5"/>
        <v>0</v>
      </c>
      <c r="AH21" s="102">
        <f t="shared" si="5"/>
        <v>0</v>
      </c>
      <c r="AI21" s="102">
        <v>0</v>
      </c>
      <c r="AJ21" s="102">
        <v>0</v>
      </c>
      <c r="AK21" s="102">
        <v>0</v>
      </c>
      <c r="AL21" s="102">
        <v>0</v>
      </c>
      <c r="AM21" s="102">
        <f t="shared" ref="AM21:AV21" si="6">SUM(AM14:AM20)</f>
        <v>0</v>
      </c>
      <c r="AN21" s="102">
        <f t="shared" si="6"/>
        <v>0</v>
      </c>
      <c r="AO21" s="102">
        <f t="shared" si="6"/>
        <v>0</v>
      </c>
      <c r="AP21" s="105">
        <f t="shared" si="6"/>
        <v>0</v>
      </c>
      <c r="AQ21" s="106">
        <f t="shared" si="6"/>
        <v>1406185995</v>
      </c>
      <c r="AR21" s="104">
        <f t="shared" si="6"/>
        <v>0</v>
      </c>
      <c r="AS21" s="102">
        <f t="shared" si="6"/>
        <v>1406185995</v>
      </c>
      <c r="AT21" s="102">
        <f t="shared" si="6"/>
        <v>0</v>
      </c>
      <c r="AU21" s="102">
        <f t="shared" si="6"/>
        <v>0</v>
      </c>
      <c r="AV21" s="102">
        <f t="shared" si="6"/>
        <v>0</v>
      </c>
      <c r="AW21" s="102">
        <v>0</v>
      </c>
      <c r="AX21" s="102">
        <v>0</v>
      </c>
      <c r="AY21" s="102">
        <v>0</v>
      </c>
      <c r="AZ21" s="102">
        <v>0</v>
      </c>
      <c r="BA21" s="102">
        <f t="shared" ref="BA21:BD21" si="7">SUM(BA14:BA20)</f>
        <v>0</v>
      </c>
      <c r="BB21" s="102">
        <f t="shared" si="7"/>
        <v>0</v>
      </c>
      <c r="BC21" s="102">
        <f t="shared" si="7"/>
        <v>0</v>
      </c>
      <c r="BD21" s="105">
        <f t="shared" si="7"/>
        <v>0</v>
      </c>
    </row>
    <row r="22" spans="1:56" ht="14.25" customHeight="1">
      <c r="A22" s="2"/>
      <c r="B22" s="6"/>
      <c r="C22" s="2"/>
      <c r="D22" s="2"/>
      <c r="E22" s="2"/>
      <c r="F22" s="2"/>
      <c r="G22" s="2"/>
      <c r="H22" s="2"/>
      <c r="I22" s="2"/>
      <c r="J22" s="2"/>
      <c r="K22" s="2"/>
      <c r="L22" s="7"/>
      <c r="M22" s="2"/>
      <c r="N22" s="2"/>
      <c r="O22" s="107"/>
      <c r="P22" s="107"/>
      <c r="Q22" s="108"/>
      <c r="R22" s="2"/>
      <c r="S22" s="2"/>
      <c r="T22" s="2"/>
      <c r="U22" s="2"/>
      <c r="V22" s="2"/>
      <c r="W22" s="2"/>
      <c r="X22" s="2"/>
      <c r="Y22" s="2"/>
      <c r="Z22" s="2"/>
      <c r="AA22" s="2"/>
      <c r="AB22" s="2"/>
      <c r="AC22" s="2"/>
      <c r="AD22" s="2"/>
      <c r="AE22" s="109"/>
      <c r="AF22" s="2"/>
      <c r="AG22" s="2"/>
      <c r="AH22" s="2"/>
      <c r="AI22" s="2"/>
      <c r="AJ22" s="2"/>
      <c r="AK22" s="2"/>
      <c r="AL22" s="2"/>
      <c r="AM22" s="2"/>
      <c r="AN22" s="2"/>
      <c r="AO22" s="2"/>
      <c r="AP22" s="2"/>
      <c r="AQ22" s="2"/>
      <c r="AR22" s="2"/>
      <c r="AS22" s="109"/>
      <c r="AT22" s="2"/>
      <c r="AU22" s="2"/>
      <c r="AV22" s="2"/>
      <c r="AW22" s="2"/>
      <c r="AX22" s="2"/>
      <c r="AY22" s="2"/>
      <c r="AZ22" s="2"/>
      <c r="BA22" s="2"/>
      <c r="BB22" s="2"/>
      <c r="BC22" s="2"/>
      <c r="BD22" s="2"/>
    </row>
    <row r="23" spans="1:56" ht="12.75" hidden="1" customHeight="1">
      <c r="A23" s="2"/>
      <c r="B23" s="6"/>
      <c r="C23" s="2"/>
      <c r="D23" s="2"/>
      <c r="E23" s="2"/>
      <c r="F23" s="2"/>
      <c r="G23" s="2"/>
      <c r="H23" s="2"/>
      <c r="I23" s="2"/>
      <c r="J23" s="2"/>
      <c r="K23" s="2"/>
      <c r="L23" s="7"/>
      <c r="M23" s="2"/>
      <c r="N23" s="2"/>
      <c r="O23" s="2"/>
      <c r="P23" s="2"/>
      <c r="Q23" s="2"/>
      <c r="R23" s="2"/>
      <c r="S23" s="2"/>
      <c r="T23" s="2"/>
      <c r="U23" s="2"/>
      <c r="V23" s="2"/>
      <c r="W23" s="2"/>
      <c r="X23" s="2"/>
      <c r="Y23" s="2"/>
      <c r="Z23" s="2"/>
      <c r="AA23" s="2"/>
      <c r="AB23" s="2"/>
      <c r="AC23" s="2"/>
      <c r="AD23" s="2"/>
      <c r="AE23" s="3"/>
      <c r="AF23" s="2"/>
      <c r="AG23" s="2"/>
      <c r="AH23" s="2"/>
      <c r="AI23" s="2"/>
      <c r="AJ23" s="2"/>
      <c r="AK23" s="2"/>
      <c r="AL23" s="2"/>
      <c r="AM23" s="2"/>
      <c r="AN23" s="2"/>
      <c r="AO23" s="2"/>
      <c r="AP23" s="2"/>
      <c r="AQ23" s="2"/>
      <c r="AR23" s="2"/>
      <c r="AS23" s="3"/>
      <c r="AT23" s="2"/>
      <c r="AU23" s="2"/>
      <c r="AV23" s="2"/>
      <c r="AW23" s="2"/>
      <c r="AX23" s="2"/>
      <c r="AY23" s="2"/>
      <c r="AZ23" s="2"/>
      <c r="BA23" s="2"/>
      <c r="BB23" s="2"/>
      <c r="BC23" s="2"/>
      <c r="BD23" s="2"/>
    </row>
    <row r="24" spans="1:56" ht="12.75" hidden="1" customHeight="1">
      <c r="A24" s="2"/>
      <c r="B24" s="6"/>
      <c r="C24" s="2"/>
      <c r="D24" s="2"/>
      <c r="E24" s="2"/>
      <c r="F24" s="2"/>
      <c r="G24" s="2"/>
      <c r="H24" s="2"/>
      <c r="I24" s="2"/>
      <c r="J24" s="2"/>
      <c r="K24" s="2"/>
      <c r="L24" s="7"/>
      <c r="M24" s="2"/>
      <c r="N24" s="2"/>
      <c r="O24" s="2"/>
      <c r="P24" s="2"/>
      <c r="Q24" s="2"/>
      <c r="R24" s="2"/>
      <c r="S24" s="2"/>
      <c r="T24" s="2"/>
      <c r="U24" s="2"/>
      <c r="V24" s="2"/>
      <c r="W24" s="2"/>
      <c r="X24" s="2"/>
      <c r="Y24" s="2"/>
      <c r="Z24" s="2"/>
      <c r="AA24" s="2"/>
      <c r="AB24" s="2"/>
      <c r="AC24" s="2"/>
      <c r="AD24" s="2"/>
      <c r="AE24" s="3"/>
      <c r="AF24" s="2"/>
      <c r="AG24" s="2"/>
      <c r="AH24" s="2"/>
      <c r="AI24" s="2"/>
      <c r="AJ24" s="2"/>
      <c r="AK24" s="2"/>
      <c r="AL24" s="2"/>
      <c r="AM24" s="2"/>
      <c r="AN24" s="2"/>
      <c r="AO24" s="2"/>
      <c r="AP24" s="2"/>
      <c r="AQ24" s="2"/>
      <c r="AR24" s="2"/>
      <c r="AS24" s="3"/>
      <c r="AT24" s="2"/>
      <c r="AU24" s="2"/>
      <c r="AV24" s="2"/>
      <c r="AW24" s="2"/>
      <c r="AX24" s="2"/>
      <c r="AY24" s="2"/>
      <c r="AZ24" s="2"/>
      <c r="BA24" s="2"/>
      <c r="BB24" s="2"/>
      <c r="BC24" s="2"/>
      <c r="BD24" s="2"/>
    </row>
    <row r="25" spans="1:56" ht="12.75" hidden="1" customHeight="1">
      <c r="A25" s="2"/>
      <c r="B25" s="6"/>
      <c r="C25" s="2"/>
      <c r="D25" s="2"/>
      <c r="E25" s="2"/>
      <c r="F25" s="2"/>
      <c r="G25" s="2"/>
      <c r="H25" s="2"/>
      <c r="I25" s="2"/>
      <c r="J25" s="2"/>
      <c r="K25" s="2"/>
      <c r="L25" s="7"/>
      <c r="M25" s="2"/>
      <c r="N25" s="2"/>
      <c r="O25" s="2"/>
      <c r="P25" s="2"/>
      <c r="Q25" s="2"/>
      <c r="R25" s="2"/>
      <c r="S25" s="2"/>
      <c r="T25" s="2"/>
      <c r="U25" s="2"/>
      <c r="V25" s="2"/>
      <c r="W25" s="2"/>
      <c r="X25" s="2"/>
      <c r="Y25" s="2"/>
      <c r="Z25" s="2"/>
      <c r="AA25" s="2"/>
      <c r="AB25" s="2"/>
      <c r="AC25" s="2"/>
      <c r="AD25" s="2"/>
      <c r="AE25" s="3"/>
      <c r="AF25" s="2"/>
      <c r="AG25" s="2"/>
      <c r="AH25" s="2"/>
      <c r="AI25" s="2"/>
      <c r="AJ25" s="2"/>
      <c r="AK25" s="2"/>
      <c r="AL25" s="2"/>
      <c r="AM25" s="2"/>
      <c r="AN25" s="2"/>
      <c r="AO25" s="2"/>
      <c r="AP25" s="2"/>
      <c r="AQ25" s="2"/>
      <c r="AR25" s="2"/>
      <c r="AS25" s="3"/>
      <c r="AT25" s="2"/>
      <c r="AU25" s="2"/>
      <c r="AV25" s="2"/>
      <c r="AW25" s="2"/>
      <c r="AX25" s="2"/>
      <c r="AY25" s="2"/>
      <c r="AZ25" s="2"/>
      <c r="BA25" s="2"/>
      <c r="BB25" s="2"/>
      <c r="BC25" s="2"/>
      <c r="BD25" s="2"/>
    </row>
    <row r="26" spans="1:56" ht="12.75" hidden="1" customHeight="1">
      <c r="A26" s="2"/>
      <c r="B26" s="6"/>
      <c r="C26" s="2"/>
      <c r="D26" s="2"/>
      <c r="E26" s="2"/>
      <c r="F26" s="2"/>
      <c r="G26" s="2"/>
      <c r="H26" s="2"/>
      <c r="I26" s="2"/>
      <c r="J26" s="2"/>
      <c r="K26" s="2"/>
      <c r="L26" s="7"/>
      <c r="M26" s="2"/>
      <c r="N26" s="2"/>
      <c r="O26" s="2"/>
      <c r="P26" s="2"/>
      <c r="Q26" s="2"/>
      <c r="R26" s="2"/>
      <c r="S26" s="2"/>
      <c r="T26" s="2"/>
      <c r="U26" s="2"/>
      <c r="V26" s="2"/>
      <c r="W26" s="2"/>
      <c r="X26" s="2"/>
      <c r="Y26" s="2"/>
      <c r="Z26" s="2"/>
      <c r="AA26" s="2"/>
      <c r="AB26" s="2"/>
      <c r="AC26" s="2"/>
      <c r="AD26" s="2"/>
      <c r="AE26" s="3"/>
      <c r="AF26" s="2"/>
      <c r="AG26" s="2"/>
      <c r="AH26" s="2"/>
      <c r="AI26" s="2"/>
      <c r="AJ26" s="2"/>
      <c r="AK26" s="2"/>
      <c r="AL26" s="2"/>
      <c r="AM26" s="2"/>
      <c r="AN26" s="2"/>
      <c r="AO26" s="2"/>
      <c r="AP26" s="2"/>
      <c r="AQ26" s="2"/>
      <c r="AR26" s="2"/>
      <c r="AS26" s="3"/>
      <c r="AT26" s="2"/>
      <c r="AU26" s="2"/>
      <c r="AV26" s="2"/>
      <c r="AW26" s="2"/>
      <c r="AX26" s="2"/>
      <c r="AY26" s="2"/>
      <c r="AZ26" s="2"/>
      <c r="BA26" s="2"/>
      <c r="BB26" s="2"/>
      <c r="BC26" s="2"/>
      <c r="BD26" s="2"/>
    </row>
    <row r="27" spans="1:56" ht="12.75" hidden="1" customHeight="1">
      <c r="A27" s="2"/>
      <c r="B27" s="6"/>
      <c r="C27" s="2"/>
      <c r="D27" s="2"/>
      <c r="E27" s="2"/>
      <c r="F27" s="2"/>
      <c r="G27" s="2"/>
      <c r="H27" s="2"/>
      <c r="I27" s="2"/>
      <c r="J27" s="2"/>
      <c r="K27" s="2"/>
      <c r="L27" s="7"/>
      <c r="M27" s="2"/>
      <c r="N27" s="2"/>
      <c r="O27" s="2"/>
      <c r="P27" s="2"/>
      <c r="Q27" s="2"/>
      <c r="R27" s="2"/>
      <c r="S27" s="2"/>
      <c r="T27" s="2"/>
      <c r="U27" s="2"/>
      <c r="V27" s="2"/>
      <c r="W27" s="2"/>
      <c r="X27" s="2"/>
      <c r="Y27" s="2"/>
      <c r="Z27" s="2"/>
      <c r="AA27" s="2"/>
      <c r="AB27" s="2"/>
      <c r="AC27" s="2"/>
      <c r="AD27" s="2"/>
      <c r="AE27" s="3"/>
      <c r="AF27" s="2"/>
      <c r="AG27" s="2"/>
      <c r="AH27" s="2"/>
      <c r="AI27" s="2"/>
      <c r="AJ27" s="2"/>
      <c r="AK27" s="2"/>
      <c r="AL27" s="2"/>
      <c r="AM27" s="2"/>
      <c r="AN27" s="2"/>
      <c r="AO27" s="2"/>
      <c r="AP27" s="2"/>
      <c r="AQ27" s="2"/>
      <c r="AR27" s="2"/>
      <c r="AS27" s="3"/>
      <c r="AT27" s="2"/>
      <c r="AU27" s="2"/>
      <c r="AV27" s="2"/>
      <c r="AW27" s="2"/>
      <c r="AX27" s="2"/>
      <c r="AY27" s="2"/>
      <c r="AZ27" s="2"/>
      <c r="BA27" s="2"/>
      <c r="BB27" s="2"/>
      <c r="BC27" s="2"/>
      <c r="BD27" s="2"/>
    </row>
    <row r="28" spans="1:56" ht="12.75" hidden="1" customHeight="1">
      <c r="A28" s="2"/>
      <c r="B28" s="6"/>
      <c r="C28" s="2"/>
      <c r="D28" s="2"/>
      <c r="E28" s="2"/>
      <c r="F28" s="2"/>
      <c r="G28" s="2"/>
      <c r="H28" s="2"/>
      <c r="I28" s="2"/>
      <c r="J28" s="2"/>
      <c r="K28" s="2"/>
      <c r="L28" s="7"/>
      <c r="M28" s="2"/>
      <c r="N28" s="2"/>
      <c r="O28" s="2"/>
      <c r="P28" s="2"/>
      <c r="Q28" s="2"/>
      <c r="R28" s="2"/>
      <c r="S28" s="2"/>
      <c r="T28" s="2"/>
      <c r="U28" s="2"/>
      <c r="V28" s="2"/>
      <c r="W28" s="2"/>
      <c r="X28" s="2"/>
      <c r="Y28" s="2"/>
      <c r="Z28" s="2"/>
      <c r="AA28" s="2"/>
      <c r="AB28" s="2"/>
      <c r="AC28" s="2"/>
      <c r="AD28" s="2"/>
      <c r="AE28" s="3"/>
      <c r="AF28" s="2"/>
      <c r="AG28" s="2"/>
      <c r="AH28" s="2"/>
      <c r="AI28" s="2"/>
      <c r="AJ28" s="2"/>
      <c r="AK28" s="2"/>
      <c r="AL28" s="2"/>
      <c r="AM28" s="2"/>
      <c r="AN28" s="2"/>
      <c r="AO28" s="2"/>
      <c r="AP28" s="2"/>
      <c r="AQ28" s="2"/>
      <c r="AR28" s="2"/>
      <c r="AS28" s="3"/>
      <c r="AT28" s="2"/>
      <c r="AU28" s="2"/>
      <c r="AV28" s="2"/>
      <c r="AW28" s="2"/>
      <c r="AX28" s="2"/>
      <c r="AY28" s="2"/>
      <c r="AZ28" s="2"/>
      <c r="BA28" s="2"/>
      <c r="BB28" s="2"/>
      <c r="BC28" s="2"/>
      <c r="BD28" s="2"/>
    </row>
    <row r="29" spans="1:56" ht="12.75" hidden="1" customHeight="1">
      <c r="A29" s="2"/>
      <c r="B29" s="6"/>
      <c r="C29" s="2"/>
      <c r="D29" s="2"/>
      <c r="E29" s="2"/>
      <c r="F29" s="2"/>
      <c r="G29" s="2"/>
      <c r="H29" s="2"/>
      <c r="I29" s="2"/>
      <c r="J29" s="2"/>
      <c r="K29" s="2"/>
      <c r="L29" s="7"/>
      <c r="M29" s="2"/>
      <c r="N29" s="2"/>
      <c r="O29" s="2"/>
      <c r="P29" s="2"/>
      <c r="Q29" s="2"/>
      <c r="R29" s="2"/>
      <c r="S29" s="2"/>
      <c r="T29" s="2"/>
      <c r="U29" s="2"/>
      <c r="V29" s="2"/>
      <c r="W29" s="2"/>
      <c r="X29" s="2"/>
      <c r="Y29" s="2"/>
      <c r="Z29" s="2"/>
      <c r="AA29" s="2"/>
      <c r="AB29" s="2"/>
      <c r="AC29" s="2"/>
      <c r="AD29" s="2"/>
      <c r="AE29" s="3"/>
      <c r="AF29" s="2"/>
      <c r="AG29" s="2"/>
      <c r="AH29" s="2"/>
      <c r="AI29" s="2"/>
      <c r="AJ29" s="2"/>
      <c r="AK29" s="2"/>
      <c r="AL29" s="2"/>
      <c r="AM29" s="2"/>
      <c r="AN29" s="2"/>
      <c r="AO29" s="2"/>
      <c r="AP29" s="2"/>
      <c r="AQ29" s="2"/>
      <c r="AR29" s="2"/>
      <c r="AS29" s="3"/>
      <c r="AT29" s="2"/>
      <c r="AU29" s="2"/>
      <c r="AV29" s="2"/>
      <c r="AW29" s="2"/>
      <c r="AX29" s="2"/>
      <c r="AY29" s="2"/>
      <c r="AZ29" s="2"/>
      <c r="BA29" s="2"/>
      <c r="BB29" s="2"/>
      <c r="BC29" s="2"/>
      <c r="BD29" s="2"/>
    </row>
    <row r="30" spans="1:56" ht="12.75" hidden="1" customHeight="1">
      <c r="A30" s="2"/>
      <c r="B30" s="6"/>
      <c r="C30" s="2"/>
      <c r="D30" s="2"/>
      <c r="E30" s="2"/>
      <c r="F30" s="2"/>
      <c r="G30" s="2"/>
      <c r="H30" s="2"/>
      <c r="I30" s="2"/>
      <c r="J30" s="2"/>
      <c r="K30" s="2"/>
      <c r="L30" s="7"/>
      <c r="M30" s="2"/>
      <c r="N30" s="2"/>
      <c r="O30" s="2"/>
      <c r="P30" s="2"/>
      <c r="Q30" s="2"/>
      <c r="R30" s="2"/>
      <c r="S30" s="2"/>
      <c r="T30" s="2"/>
      <c r="U30" s="2"/>
      <c r="V30" s="2"/>
      <c r="W30" s="2"/>
      <c r="X30" s="2"/>
      <c r="Y30" s="2"/>
      <c r="Z30" s="2"/>
      <c r="AA30" s="2"/>
      <c r="AB30" s="2"/>
      <c r="AC30" s="2"/>
      <c r="AD30" s="2"/>
      <c r="AE30" s="3"/>
      <c r="AF30" s="2"/>
      <c r="AG30" s="2"/>
      <c r="AH30" s="2"/>
      <c r="AI30" s="2"/>
      <c r="AJ30" s="2"/>
      <c r="AK30" s="2"/>
      <c r="AL30" s="2"/>
      <c r="AM30" s="2"/>
      <c r="AN30" s="2"/>
      <c r="AO30" s="2"/>
      <c r="AP30" s="2"/>
      <c r="AQ30" s="2"/>
      <c r="AR30" s="2"/>
      <c r="AS30" s="3"/>
      <c r="AT30" s="2"/>
      <c r="AU30" s="2"/>
      <c r="AV30" s="2"/>
      <c r="AW30" s="2"/>
      <c r="AX30" s="2"/>
      <c r="AY30" s="2"/>
      <c r="AZ30" s="2"/>
      <c r="BA30" s="2"/>
      <c r="BB30" s="2"/>
      <c r="BC30" s="2"/>
      <c r="BD30" s="2"/>
    </row>
    <row r="31" spans="1:56" ht="12.75" hidden="1" customHeight="1">
      <c r="A31" s="2"/>
      <c r="B31" s="6"/>
      <c r="C31" s="2"/>
      <c r="D31" s="2"/>
      <c r="E31" s="2"/>
      <c r="F31" s="2"/>
      <c r="G31" s="2"/>
      <c r="H31" s="2"/>
      <c r="I31" s="2"/>
      <c r="J31" s="2"/>
      <c r="K31" s="2"/>
      <c r="L31" s="7"/>
      <c r="M31" s="2"/>
      <c r="N31" s="2"/>
      <c r="O31" s="2"/>
      <c r="P31" s="2"/>
      <c r="Q31" s="2"/>
      <c r="R31" s="2"/>
      <c r="S31" s="2"/>
      <c r="T31" s="2"/>
      <c r="U31" s="2"/>
      <c r="V31" s="2"/>
      <c r="W31" s="2"/>
      <c r="X31" s="2"/>
      <c r="Y31" s="2"/>
      <c r="Z31" s="2"/>
      <c r="AA31" s="2"/>
      <c r="AB31" s="2"/>
      <c r="AC31" s="2"/>
      <c r="AD31" s="2"/>
      <c r="AE31" s="3"/>
      <c r="AF31" s="2"/>
      <c r="AG31" s="2"/>
      <c r="AH31" s="2"/>
      <c r="AI31" s="2"/>
      <c r="AJ31" s="2"/>
      <c r="AK31" s="2"/>
      <c r="AL31" s="2"/>
      <c r="AM31" s="2"/>
      <c r="AN31" s="2"/>
      <c r="AO31" s="2"/>
      <c r="AP31" s="2"/>
      <c r="AQ31" s="2"/>
      <c r="AR31" s="2"/>
      <c r="AS31" s="3"/>
      <c r="AT31" s="2"/>
      <c r="AU31" s="2"/>
      <c r="AV31" s="2"/>
      <c r="AW31" s="2"/>
      <c r="AX31" s="2"/>
      <c r="AY31" s="2"/>
      <c r="AZ31" s="2"/>
      <c r="BA31" s="2"/>
      <c r="BB31" s="2"/>
      <c r="BC31" s="2"/>
      <c r="BD31" s="2"/>
    </row>
    <row r="32" spans="1:56" ht="12.75" hidden="1" customHeight="1">
      <c r="A32" s="2"/>
      <c r="B32" s="6"/>
      <c r="C32" s="2"/>
      <c r="D32" s="2"/>
      <c r="E32" s="2"/>
      <c r="F32" s="2"/>
      <c r="G32" s="2"/>
      <c r="H32" s="2"/>
      <c r="I32" s="2"/>
      <c r="J32" s="2"/>
      <c r="K32" s="2"/>
      <c r="L32" s="7"/>
      <c r="M32" s="2"/>
      <c r="N32" s="2"/>
      <c r="O32" s="2"/>
      <c r="P32" s="2"/>
      <c r="Q32" s="2"/>
      <c r="R32" s="2"/>
      <c r="S32" s="2"/>
      <c r="T32" s="2"/>
      <c r="U32" s="2"/>
      <c r="V32" s="2"/>
      <c r="W32" s="2"/>
      <c r="X32" s="2"/>
      <c r="Y32" s="2"/>
      <c r="Z32" s="2"/>
      <c r="AA32" s="2"/>
      <c r="AB32" s="2"/>
      <c r="AC32" s="2"/>
      <c r="AD32" s="2"/>
      <c r="AE32" s="3"/>
      <c r="AF32" s="2"/>
      <c r="AG32" s="2"/>
      <c r="AH32" s="2"/>
      <c r="AI32" s="2"/>
      <c r="AJ32" s="2"/>
      <c r="AK32" s="2"/>
      <c r="AL32" s="2"/>
      <c r="AM32" s="2"/>
      <c r="AN32" s="2"/>
      <c r="AO32" s="2"/>
      <c r="AP32" s="2"/>
      <c r="AQ32" s="2"/>
      <c r="AR32" s="2"/>
      <c r="AS32" s="3"/>
      <c r="AT32" s="2"/>
      <c r="AU32" s="2"/>
      <c r="AV32" s="2"/>
      <c r="AW32" s="2"/>
      <c r="AX32" s="2"/>
      <c r="AY32" s="2"/>
      <c r="AZ32" s="2"/>
      <c r="BA32" s="2"/>
      <c r="BB32" s="2"/>
      <c r="BC32" s="2"/>
      <c r="BD32" s="2"/>
    </row>
    <row r="33" spans="1:56" ht="12.75" hidden="1" customHeight="1">
      <c r="A33" s="2"/>
      <c r="B33" s="6"/>
      <c r="C33" s="2"/>
      <c r="D33" s="2"/>
      <c r="E33" s="2"/>
      <c r="F33" s="2"/>
      <c r="G33" s="2"/>
      <c r="H33" s="2"/>
      <c r="I33" s="2"/>
      <c r="J33" s="2"/>
      <c r="K33" s="2"/>
      <c r="L33" s="7"/>
      <c r="M33" s="2"/>
      <c r="N33" s="2"/>
      <c r="O33" s="2"/>
      <c r="P33" s="2"/>
      <c r="Q33" s="2"/>
      <c r="R33" s="2"/>
      <c r="S33" s="2"/>
      <c r="T33" s="2"/>
      <c r="U33" s="2"/>
      <c r="V33" s="2"/>
      <c r="W33" s="2"/>
      <c r="X33" s="2"/>
      <c r="Y33" s="2"/>
      <c r="Z33" s="2"/>
      <c r="AA33" s="2"/>
      <c r="AB33" s="2"/>
      <c r="AC33" s="2"/>
      <c r="AD33" s="2"/>
      <c r="AE33" s="3"/>
      <c r="AF33" s="2"/>
      <c r="AG33" s="2"/>
      <c r="AH33" s="2"/>
      <c r="AI33" s="2"/>
      <c r="AJ33" s="2"/>
      <c r="AK33" s="2"/>
      <c r="AL33" s="2"/>
      <c r="AM33" s="2"/>
      <c r="AN33" s="2"/>
      <c r="AO33" s="2"/>
      <c r="AP33" s="2"/>
      <c r="AQ33" s="2"/>
      <c r="AR33" s="2"/>
      <c r="AS33" s="3"/>
      <c r="AT33" s="2"/>
      <c r="AU33" s="2"/>
      <c r="AV33" s="2"/>
      <c r="AW33" s="2"/>
      <c r="AX33" s="2"/>
      <c r="AY33" s="2"/>
      <c r="AZ33" s="2"/>
      <c r="BA33" s="2"/>
      <c r="BB33" s="2"/>
      <c r="BC33" s="2"/>
      <c r="BD33" s="2"/>
    </row>
    <row r="34" spans="1:56" ht="12.75" hidden="1" customHeight="1">
      <c r="A34" s="2"/>
      <c r="B34" s="6"/>
      <c r="C34" s="2"/>
      <c r="D34" s="2"/>
      <c r="E34" s="2"/>
      <c r="F34" s="2"/>
      <c r="G34" s="2"/>
      <c r="H34" s="2"/>
      <c r="I34" s="2"/>
      <c r="J34" s="2"/>
      <c r="K34" s="2"/>
      <c r="L34" s="7"/>
      <c r="M34" s="2"/>
      <c r="N34" s="2"/>
      <c r="O34" s="2"/>
      <c r="P34" s="2"/>
      <c r="Q34" s="2"/>
      <c r="R34" s="2"/>
      <c r="S34" s="2"/>
      <c r="T34" s="2"/>
      <c r="U34" s="2"/>
      <c r="V34" s="2"/>
      <c r="W34" s="2"/>
      <c r="X34" s="2"/>
      <c r="Y34" s="2"/>
      <c r="Z34" s="2"/>
      <c r="AA34" s="2"/>
      <c r="AB34" s="2"/>
      <c r="AC34" s="2"/>
      <c r="AD34" s="2"/>
      <c r="AE34" s="3"/>
      <c r="AF34" s="2"/>
      <c r="AG34" s="2"/>
      <c r="AH34" s="2"/>
      <c r="AI34" s="2"/>
      <c r="AJ34" s="2"/>
      <c r="AK34" s="2"/>
      <c r="AL34" s="2"/>
      <c r="AM34" s="2"/>
      <c r="AN34" s="2"/>
      <c r="AO34" s="2"/>
      <c r="AP34" s="2"/>
      <c r="AQ34" s="2"/>
      <c r="AR34" s="2"/>
      <c r="AS34" s="3"/>
      <c r="AT34" s="2"/>
      <c r="AU34" s="2"/>
      <c r="AV34" s="2"/>
      <c r="AW34" s="2"/>
      <c r="AX34" s="2"/>
      <c r="AY34" s="2"/>
      <c r="AZ34" s="2"/>
      <c r="BA34" s="2"/>
      <c r="BB34" s="2"/>
      <c r="BC34" s="2"/>
      <c r="BD34" s="2"/>
    </row>
    <row r="35" spans="1:56" ht="12.75" hidden="1" customHeight="1">
      <c r="A35" s="2"/>
      <c r="B35" s="6"/>
      <c r="C35" s="2"/>
      <c r="D35" s="2"/>
      <c r="E35" s="2"/>
      <c r="F35" s="2"/>
      <c r="G35" s="2"/>
      <c r="H35" s="2"/>
      <c r="I35" s="2"/>
      <c r="J35" s="2"/>
      <c r="K35" s="2"/>
      <c r="L35" s="7"/>
      <c r="M35" s="2"/>
      <c r="N35" s="2"/>
      <c r="O35" s="2"/>
      <c r="P35" s="2"/>
      <c r="Q35" s="2"/>
      <c r="R35" s="2"/>
      <c r="S35" s="2"/>
      <c r="T35" s="2"/>
      <c r="U35" s="2"/>
      <c r="V35" s="2"/>
      <c r="W35" s="2"/>
      <c r="X35" s="2"/>
      <c r="Y35" s="2"/>
      <c r="Z35" s="2"/>
      <c r="AA35" s="2"/>
      <c r="AB35" s="2"/>
      <c r="AC35" s="2"/>
      <c r="AD35" s="2"/>
      <c r="AE35" s="3"/>
      <c r="AF35" s="2"/>
      <c r="AG35" s="2"/>
      <c r="AH35" s="2"/>
      <c r="AI35" s="2"/>
      <c r="AJ35" s="2"/>
      <c r="AK35" s="2"/>
      <c r="AL35" s="2"/>
      <c r="AM35" s="2"/>
      <c r="AN35" s="2"/>
      <c r="AO35" s="2"/>
      <c r="AP35" s="2"/>
      <c r="AQ35" s="2"/>
      <c r="AR35" s="2"/>
      <c r="AS35" s="3"/>
      <c r="AT35" s="2"/>
      <c r="AU35" s="2"/>
      <c r="AV35" s="2"/>
      <c r="AW35" s="2"/>
      <c r="AX35" s="2"/>
      <c r="AY35" s="2"/>
      <c r="AZ35" s="2"/>
      <c r="BA35" s="2"/>
      <c r="BB35" s="2"/>
      <c r="BC35" s="2"/>
      <c r="BD35" s="2"/>
    </row>
    <row r="36" spans="1:56" ht="12.75" hidden="1" customHeight="1">
      <c r="A36" s="2"/>
      <c r="B36" s="6"/>
      <c r="C36" s="2"/>
      <c r="D36" s="2"/>
      <c r="E36" s="2"/>
      <c r="F36" s="2"/>
      <c r="G36" s="2"/>
      <c r="H36" s="2"/>
      <c r="I36" s="2"/>
      <c r="J36" s="2"/>
      <c r="K36" s="2"/>
      <c r="L36" s="7"/>
      <c r="M36" s="2"/>
      <c r="N36" s="2"/>
      <c r="O36" s="2"/>
      <c r="P36" s="2"/>
      <c r="Q36" s="2"/>
      <c r="R36" s="2"/>
      <c r="S36" s="2"/>
      <c r="T36" s="2"/>
      <c r="U36" s="2"/>
      <c r="V36" s="2"/>
      <c r="W36" s="2"/>
      <c r="X36" s="2"/>
      <c r="Y36" s="2"/>
      <c r="Z36" s="2"/>
      <c r="AA36" s="2"/>
      <c r="AB36" s="2"/>
      <c r="AC36" s="2"/>
      <c r="AD36" s="2"/>
      <c r="AE36" s="3"/>
      <c r="AF36" s="2"/>
      <c r="AG36" s="2"/>
      <c r="AH36" s="2"/>
      <c r="AI36" s="2"/>
      <c r="AJ36" s="2"/>
      <c r="AK36" s="2"/>
      <c r="AL36" s="2"/>
      <c r="AM36" s="2"/>
      <c r="AN36" s="2"/>
      <c r="AO36" s="2"/>
      <c r="AP36" s="2"/>
      <c r="AQ36" s="2"/>
      <c r="AR36" s="2"/>
      <c r="AS36" s="3"/>
      <c r="AT36" s="2"/>
      <c r="AU36" s="2"/>
      <c r="AV36" s="2"/>
      <c r="AW36" s="2"/>
      <c r="AX36" s="2"/>
      <c r="AY36" s="2"/>
      <c r="AZ36" s="2"/>
      <c r="BA36" s="2"/>
      <c r="BB36" s="2"/>
      <c r="BC36" s="2"/>
      <c r="BD36" s="2"/>
    </row>
    <row r="37" spans="1:56" ht="12.75" hidden="1" customHeight="1">
      <c r="A37" s="2"/>
      <c r="B37" s="6"/>
      <c r="C37" s="2"/>
      <c r="D37" s="2"/>
      <c r="E37" s="2"/>
      <c r="F37" s="2"/>
      <c r="G37" s="2"/>
      <c r="H37" s="2"/>
      <c r="I37" s="2"/>
      <c r="J37" s="2"/>
      <c r="K37" s="2"/>
      <c r="L37" s="7"/>
      <c r="M37" s="2"/>
      <c r="N37" s="2"/>
      <c r="O37" s="2"/>
      <c r="P37" s="2"/>
      <c r="Q37" s="2"/>
      <c r="R37" s="2"/>
      <c r="S37" s="2"/>
      <c r="T37" s="2"/>
      <c r="U37" s="2"/>
      <c r="V37" s="2"/>
      <c r="W37" s="2"/>
      <c r="X37" s="2"/>
      <c r="Y37" s="2"/>
      <c r="Z37" s="2"/>
      <c r="AA37" s="2"/>
      <c r="AB37" s="2"/>
      <c r="AC37" s="2"/>
      <c r="AD37" s="2"/>
      <c r="AE37" s="3"/>
      <c r="AF37" s="2"/>
      <c r="AG37" s="2"/>
      <c r="AH37" s="2"/>
      <c r="AI37" s="2"/>
      <c r="AJ37" s="2"/>
      <c r="AK37" s="2"/>
      <c r="AL37" s="2"/>
      <c r="AM37" s="2"/>
      <c r="AN37" s="2"/>
      <c r="AO37" s="2"/>
      <c r="AP37" s="2"/>
      <c r="AQ37" s="2"/>
      <c r="AR37" s="2"/>
      <c r="AS37" s="3"/>
      <c r="AT37" s="2"/>
      <c r="AU37" s="2"/>
      <c r="AV37" s="2"/>
      <c r="AW37" s="2"/>
      <c r="AX37" s="2"/>
      <c r="AY37" s="2"/>
      <c r="AZ37" s="2"/>
      <c r="BA37" s="2"/>
      <c r="BB37" s="2"/>
      <c r="BC37" s="2"/>
      <c r="BD37" s="2"/>
    </row>
    <row r="38" spans="1:56" ht="12.75" hidden="1" customHeight="1">
      <c r="A38" s="2"/>
      <c r="B38" s="6"/>
      <c r="C38" s="2"/>
      <c r="D38" s="2"/>
      <c r="E38" s="2"/>
      <c r="F38" s="2"/>
      <c r="G38" s="2"/>
      <c r="H38" s="2"/>
      <c r="I38" s="2"/>
      <c r="J38" s="2"/>
      <c r="K38" s="2"/>
      <c r="L38" s="7"/>
      <c r="M38" s="2"/>
      <c r="N38" s="2"/>
      <c r="O38" s="2"/>
      <c r="P38" s="2"/>
      <c r="Q38" s="2"/>
      <c r="R38" s="2"/>
      <c r="S38" s="2"/>
      <c r="T38" s="2"/>
      <c r="U38" s="2"/>
      <c r="V38" s="2"/>
      <c r="W38" s="2"/>
      <c r="X38" s="2"/>
      <c r="Y38" s="2"/>
      <c r="Z38" s="2"/>
      <c r="AA38" s="2"/>
      <c r="AB38" s="2"/>
      <c r="AC38" s="2"/>
      <c r="AD38" s="2"/>
      <c r="AE38" s="3"/>
      <c r="AF38" s="2"/>
      <c r="AG38" s="2"/>
      <c r="AH38" s="2"/>
      <c r="AI38" s="2"/>
      <c r="AJ38" s="2"/>
      <c r="AK38" s="2"/>
      <c r="AL38" s="2"/>
      <c r="AM38" s="2"/>
      <c r="AN38" s="2"/>
      <c r="AO38" s="2"/>
      <c r="AP38" s="2"/>
      <c r="AQ38" s="2"/>
      <c r="AR38" s="2"/>
      <c r="AS38" s="3"/>
      <c r="AT38" s="2"/>
      <c r="AU38" s="2"/>
      <c r="AV38" s="2"/>
      <c r="AW38" s="2"/>
      <c r="AX38" s="2"/>
      <c r="AY38" s="2"/>
      <c r="AZ38" s="2"/>
      <c r="BA38" s="2"/>
      <c r="BB38" s="2"/>
      <c r="BC38" s="2"/>
      <c r="BD38" s="2"/>
    </row>
    <row r="39" spans="1:56" ht="12.75" hidden="1" customHeight="1">
      <c r="A39" s="2"/>
      <c r="B39" s="6"/>
      <c r="C39" s="2"/>
      <c r="D39" s="2"/>
      <c r="E39" s="2"/>
      <c r="F39" s="2"/>
      <c r="G39" s="2"/>
      <c r="H39" s="2"/>
      <c r="I39" s="2"/>
      <c r="J39" s="2"/>
      <c r="K39" s="2"/>
      <c r="L39" s="7"/>
      <c r="M39" s="2"/>
      <c r="N39" s="2"/>
      <c r="O39" s="2"/>
      <c r="P39" s="2"/>
      <c r="Q39" s="2"/>
      <c r="R39" s="2"/>
      <c r="S39" s="2"/>
      <c r="T39" s="2"/>
      <c r="U39" s="2"/>
      <c r="V39" s="2"/>
      <c r="W39" s="2"/>
      <c r="X39" s="2"/>
      <c r="Y39" s="2"/>
      <c r="Z39" s="2"/>
      <c r="AA39" s="2"/>
      <c r="AB39" s="2"/>
      <c r="AC39" s="2"/>
      <c r="AD39" s="2"/>
      <c r="AE39" s="3"/>
      <c r="AF39" s="2"/>
      <c r="AG39" s="2"/>
      <c r="AH39" s="2"/>
      <c r="AI39" s="2"/>
      <c r="AJ39" s="2"/>
      <c r="AK39" s="2"/>
      <c r="AL39" s="2"/>
      <c r="AM39" s="2"/>
      <c r="AN39" s="2"/>
      <c r="AO39" s="2"/>
      <c r="AP39" s="2"/>
      <c r="AQ39" s="2"/>
      <c r="AR39" s="2"/>
      <c r="AS39" s="3"/>
      <c r="AT39" s="2"/>
      <c r="AU39" s="2"/>
      <c r="AV39" s="2"/>
      <c r="AW39" s="2"/>
      <c r="AX39" s="2"/>
      <c r="AY39" s="2"/>
      <c r="AZ39" s="2"/>
      <c r="BA39" s="2"/>
      <c r="BB39" s="2"/>
      <c r="BC39" s="2"/>
      <c r="BD39" s="2"/>
    </row>
    <row r="40" spans="1:56" ht="12.75" hidden="1" customHeight="1">
      <c r="A40" s="2"/>
      <c r="B40" s="6"/>
      <c r="C40" s="2"/>
      <c r="D40" s="2"/>
      <c r="E40" s="2"/>
      <c r="F40" s="2"/>
      <c r="G40" s="2"/>
      <c r="H40" s="2"/>
      <c r="I40" s="2"/>
      <c r="J40" s="2"/>
      <c r="K40" s="2"/>
      <c r="L40" s="7"/>
      <c r="M40" s="2"/>
      <c r="N40" s="2"/>
      <c r="O40" s="2"/>
      <c r="P40" s="2"/>
      <c r="Q40" s="2"/>
      <c r="R40" s="2"/>
      <c r="S40" s="2"/>
      <c r="T40" s="2"/>
      <c r="U40" s="2"/>
      <c r="V40" s="2"/>
      <c r="W40" s="2"/>
      <c r="X40" s="2"/>
      <c r="Y40" s="2"/>
      <c r="Z40" s="2"/>
      <c r="AA40" s="2"/>
      <c r="AB40" s="2"/>
      <c r="AC40" s="2"/>
      <c r="AD40" s="2"/>
      <c r="AE40" s="3"/>
      <c r="AF40" s="2"/>
      <c r="AG40" s="2"/>
      <c r="AH40" s="2"/>
      <c r="AI40" s="2"/>
      <c r="AJ40" s="2"/>
      <c r="AK40" s="2"/>
      <c r="AL40" s="2"/>
      <c r="AM40" s="2"/>
      <c r="AN40" s="2"/>
      <c r="AO40" s="2"/>
      <c r="AP40" s="2"/>
      <c r="AQ40" s="2"/>
      <c r="AR40" s="2"/>
      <c r="AS40" s="3"/>
      <c r="AT40" s="2"/>
      <c r="AU40" s="2"/>
      <c r="AV40" s="2"/>
      <c r="AW40" s="2"/>
      <c r="AX40" s="2"/>
      <c r="AY40" s="2"/>
      <c r="AZ40" s="2"/>
      <c r="BA40" s="2"/>
      <c r="BB40" s="2"/>
      <c r="BC40" s="2"/>
      <c r="BD40" s="2"/>
    </row>
    <row r="41" spans="1:56" ht="12.75" hidden="1" customHeight="1">
      <c r="A41" s="2"/>
      <c r="B41" s="6"/>
      <c r="C41" s="2"/>
      <c r="D41" s="2"/>
      <c r="E41" s="2"/>
      <c r="F41" s="2"/>
      <c r="G41" s="2"/>
      <c r="H41" s="2"/>
      <c r="I41" s="2"/>
      <c r="J41" s="2"/>
      <c r="K41" s="2"/>
      <c r="L41" s="7"/>
      <c r="M41" s="2"/>
      <c r="N41" s="2"/>
      <c r="O41" s="2"/>
      <c r="P41" s="2"/>
      <c r="Q41" s="2"/>
      <c r="R41" s="2"/>
      <c r="S41" s="2"/>
      <c r="T41" s="2"/>
      <c r="U41" s="2"/>
      <c r="V41" s="2"/>
      <c r="W41" s="2"/>
      <c r="X41" s="2"/>
      <c r="Y41" s="2"/>
      <c r="Z41" s="2"/>
      <c r="AA41" s="2"/>
      <c r="AB41" s="2"/>
      <c r="AC41" s="2"/>
      <c r="AD41" s="2"/>
      <c r="AE41" s="3"/>
      <c r="AF41" s="2"/>
      <c r="AG41" s="2"/>
      <c r="AH41" s="2"/>
      <c r="AI41" s="2"/>
      <c r="AJ41" s="2"/>
      <c r="AK41" s="2"/>
      <c r="AL41" s="2"/>
      <c r="AM41" s="2"/>
      <c r="AN41" s="2"/>
      <c r="AO41" s="2"/>
      <c r="AP41" s="2"/>
      <c r="AQ41" s="2"/>
      <c r="AR41" s="2"/>
      <c r="AS41" s="3"/>
      <c r="AT41" s="2"/>
      <c r="AU41" s="2"/>
      <c r="AV41" s="2"/>
      <c r="AW41" s="2"/>
      <c r="AX41" s="2"/>
      <c r="AY41" s="2"/>
      <c r="AZ41" s="2"/>
      <c r="BA41" s="2"/>
      <c r="BB41" s="2"/>
      <c r="BC41" s="2"/>
      <c r="BD41" s="2"/>
    </row>
    <row r="42" spans="1:56" ht="12.75" hidden="1" customHeight="1">
      <c r="A42" s="2"/>
      <c r="B42" s="6"/>
      <c r="C42" s="2"/>
      <c r="D42" s="2"/>
      <c r="E42" s="2"/>
      <c r="F42" s="2"/>
      <c r="G42" s="2"/>
      <c r="H42" s="2"/>
      <c r="I42" s="2"/>
      <c r="J42" s="2"/>
      <c r="K42" s="2"/>
      <c r="L42" s="7"/>
      <c r="M42" s="2"/>
      <c r="N42" s="2"/>
      <c r="O42" s="2"/>
      <c r="P42" s="2"/>
      <c r="Q42" s="2"/>
      <c r="R42" s="2"/>
      <c r="S42" s="2"/>
      <c r="T42" s="2"/>
      <c r="U42" s="2"/>
      <c r="V42" s="2"/>
      <c r="W42" s="2"/>
      <c r="X42" s="2"/>
      <c r="Y42" s="2"/>
      <c r="Z42" s="2"/>
      <c r="AA42" s="2"/>
      <c r="AB42" s="2"/>
      <c r="AC42" s="2"/>
      <c r="AD42" s="2"/>
      <c r="AE42" s="3"/>
      <c r="AF42" s="2"/>
      <c r="AG42" s="2"/>
      <c r="AH42" s="2"/>
      <c r="AI42" s="2"/>
      <c r="AJ42" s="2"/>
      <c r="AK42" s="2"/>
      <c r="AL42" s="2"/>
      <c r="AM42" s="2"/>
      <c r="AN42" s="2"/>
      <c r="AO42" s="2"/>
      <c r="AP42" s="2"/>
      <c r="AQ42" s="2"/>
      <c r="AR42" s="2"/>
      <c r="AS42" s="3"/>
      <c r="AT42" s="2"/>
      <c r="AU42" s="2"/>
      <c r="AV42" s="2"/>
      <c r="AW42" s="2"/>
      <c r="AX42" s="2"/>
      <c r="AY42" s="2"/>
      <c r="AZ42" s="2"/>
      <c r="BA42" s="2"/>
      <c r="BB42" s="2"/>
      <c r="BC42" s="2"/>
      <c r="BD42" s="2"/>
    </row>
    <row r="43" spans="1:56" ht="12.75" hidden="1" customHeight="1">
      <c r="A43" s="2"/>
      <c r="B43" s="6"/>
      <c r="C43" s="2"/>
      <c r="D43" s="2"/>
      <c r="E43" s="2"/>
      <c r="F43" s="2"/>
      <c r="G43" s="2"/>
      <c r="H43" s="2"/>
      <c r="I43" s="2"/>
      <c r="J43" s="2"/>
      <c r="K43" s="2"/>
      <c r="L43" s="7"/>
      <c r="M43" s="2"/>
      <c r="N43" s="2"/>
      <c r="O43" s="2"/>
      <c r="P43" s="2"/>
      <c r="Q43" s="2"/>
      <c r="R43" s="2"/>
      <c r="S43" s="2"/>
      <c r="T43" s="2"/>
      <c r="U43" s="2"/>
      <c r="V43" s="2"/>
      <c r="W43" s="2"/>
      <c r="X43" s="2"/>
      <c r="Y43" s="2"/>
      <c r="Z43" s="2"/>
      <c r="AA43" s="2"/>
      <c r="AB43" s="2"/>
      <c r="AC43" s="2"/>
      <c r="AD43" s="2"/>
      <c r="AE43" s="3"/>
      <c r="AF43" s="2"/>
      <c r="AG43" s="2"/>
      <c r="AH43" s="2"/>
      <c r="AI43" s="2"/>
      <c r="AJ43" s="2"/>
      <c r="AK43" s="2"/>
      <c r="AL43" s="2"/>
      <c r="AM43" s="2"/>
      <c r="AN43" s="2"/>
      <c r="AO43" s="2"/>
      <c r="AP43" s="2"/>
      <c r="AQ43" s="2"/>
      <c r="AR43" s="2"/>
      <c r="AS43" s="3"/>
      <c r="AT43" s="2"/>
      <c r="AU43" s="2"/>
      <c r="AV43" s="2"/>
      <c r="AW43" s="2"/>
      <c r="AX43" s="2"/>
      <c r="AY43" s="2"/>
      <c r="AZ43" s="2"/>
      <c r="BA43" s="2"/>
      <c r="BB43" s="2"/>
      <c r="BC43" s="2"/>
      <c r="BD43" s="2"/>
    </row>
    <row r="44" spans="1:56" ht="12.75" hidden="1" customHeight="1">
      <c r="A44" s="2"/>
      <c r="B44" s="6"/>
      <c r="C44" s="2"/>
      <c r="D44" s="2"/>
      <c r="E44" s="2"/>
      <c r="F44" s="2"/>
      <c r="G44" s="2"/>
      <c r="H44" s="2"/>
      <c r="I44" s="2"/>
      <c r="J44" s="2"/>
      <c r="K44" s="2"/>
      <c r="L44" s="7"/>
      <c r="M44" s="2"/>
      <c r="N44" s="2"/>
      <c r="O44" s="2"/>
      <c r="P44" s="2"/>
      <c r="Q44" s="2"/>
      <c r="R44" s="2"/>
      <c r="S44" s="2"/>
      <c r="T44" s="2"/>
      <c r="U44" s="2"/>
      <c r="V44" s="2"/>
      <c r="W44" s="2"/>
      <c r="X44" s="2"/>
      <c r="Y44" s="2"/>
      <c r="Z44" s="2"/>
      <c r="AA44" s="2"/>
      <c r="AB44" s="2"/>
      <c r="AC44" s="2"/>
      <c r="AD44" s="2"/>
      <c r="AE44" s="3"/>
      <c r="AF44" s="2"/>
      <c r="AG44" s="2"/>
      <c r="AH44" s="2"/>
      <c r="AI44" s="2"/>
      <c r="AJ44" s="2"/>
      <c r="AK44" s="2"/>
      <c r="AL44" s="2"/>
      <c r="AM44" s="2"/>
      <c r="AN44" s="2"/>
      <c r="AO44" s="2"/>
      <c r="AP44" s="2"/>
      <c r="AQ44" s="2"/>
      <c r="AR44" s="2"/>
      <c r="AS44" s="3"/>
      <c r="AT44" s="2"/>
      <c r="AU44" s="2"/>
      <c r="AV44" s="2"/>
      <c r="AW44" s="2"/>
      <c r="AX44" s="2"/>
      <c r="AY44" s="2"/>
      <c r="AZ44" s="2"/>
      <c r="BA44" s="2"/>
      <c r="BB44" s="2"/>
      <c r="BC44" s="2"/>
      <c r="BD44" s="2"/>
    </row>
    <row r="45" spans="1:56" ht="12.75" hidden="1" customHeight="1">
      <c r="A45" s="2"/>
      <c r="B45" s="6"/>
      <c r="C45" s="2"/>
      <c r="D45" s="2"/>
      <c r="E45" s="2"/>
      <c r="F45" s="2"/>
      <c r="G45" s="2"/>
      <c r="H45" s="2"/>
      <c r="I45" s="2"/>
      <c r="J45" s="2"/>
      <c r="K45" s="2"/>
      <c r="L45" s="7"/>
      <c r="M45" s="2"/>
      <c r="N45" s="2"/>
      <c r="O45" s="2"/>
      <c r="P45" s="2"/>
      <c r="Q45" s="2"/>
      <c r="R45" s="2"/>
      <c r="S45" s="2"/>
      <c r="T45" s="2"/>
      <c r="U45" s="2"/>
      <c r="V45" s="2"/>
      <c r="W45" s="2"/>
      <c r="X45" s="2"/>
      <c r="Y45" s="2"/>
      <c r="Z45" s="2"/>
      <c r="AA45" s="2"/>
      <c r="AB45" s="2"/>
      <c r="AC45" s="2"/>
      <c r="AD45" s="2"/>
      <c r="AE45" s="3"/>
      <c r="AF45" s="2"/>
      <c r="AG45" s="2"/>
      <c r="AH45" s="2"/>
      <c r="AI45" s="2"/>
      <c r="AJ45" s="2"/>
      <c r="AK45" s="2"/>
      <c r="AL45" s="2"/>
      <c r="AM45" s="2"/>
      <c r="AN45" s="2"/>
      <c r="AO45" s="2"/>
      <c r="AP45" s="2"/>
      <c r="AQ45" s="2"/>
      <c r="AR45" s="2"/>
      <c r="AS45" s="3"/>
      <c r="AT45" s="2"/>
      <c r="AU45" s="2"/>
      <c r="AV45" s="2"/>
      <c r="AW45" s="2"/>
      <c r="AX45" s="2"/>
      <c r="AY45" s="2"/>
      <c r="AZ45" s="2"/>
      <c r="BA45" s="2"/>
      <c r="BB45" s="2"/>
      <c r="BC45" s="2"/>
      <c r="BD45" s="2"/>
    </row>
    <row r="46" spans="1:56" ht="12.75" hidden="1" customHeight="1">
      <c r="A46" s="2"/>
      <c r="B46" s="6"/>
      <c r="C46" s="2"/>
      <c r="D46" s="2"/>
      <c r="E46" s="2"/>
      <c r="F46" s="2"/>
      <c r="G46" s="2"/>
      <c r="H46" s="2"/>
      <c r="I46" s="2"/>
      <c r="J46" s="2"/>
      <c r="K46" s="2"/>
      <c r="L46" s="7"/>
      <c r="M46" s="2"/>
      <c r="N46" s="2"/>
      <c r="O46" s="2"/>
      <c r="P46" s="2"/>
      <c r="Q46" s="2"/>
      <c r="R46" s="2"/>
      <c r="S46" s="2"/>
      <c r="T46" s="2"/>
      <c r="U46" s="2"/>
      <c r="V46" s="2"/>
      <c r="W46" s="2"/>
      <c r="X46" s="2"/>
      <c r="Y46" s="2"/>
      <c r="Z46" s="2"/>
      <c r="AA46" s="2"/>
      <c r="AB46" s="2"/>
      <c r="AC46" s="2"/>
      <c r="AD46" s="2"/>
      <c r="AE46" s="3"/>
      <c r="AF46" s="2"/>
      <c r="AG46" s="2"/>
      <c r="AH46" s="2"/>
      <c r="AI46" s="2"/>
      <c r="AJ46" s="2"/>
      <c r="AK46" s="2"/>
      <c r="AL46" s="2"/>
      <c r="AM46" s="2"/>
      <c r="AN46" s="2"/>
      <c r="AO46" s="2"/>
      <c r="AP46" s="2"/>
      <c r="AQ46" s="2"/>
      <c r="AR46" s="2"/>
      <c r="AS46" s="3"/>
      <c r="AT46" s="2"/>
      <c r="AU46" s="2"/>
      <c r="AV46" s="2"/>
      <c r="AW46" s="2"/>
      <c r="AX46" s="2"/>
      <c r="AY46" s="2"/>
      <c r="AZ46" s="2"/>
      <c r="BA46" s="2"/>
      <c r="BB46" s="2"/>
      <c r="BC46" s="2"/>
      <c r="BD46" s="2"/>
    </row>
    <row r="47" spans="1:56" ht="12.75" hidden="1" customHeight="1">
      <c r="A47" s="2"/>
      <c r="B47" s="6"/>
      <c r="C47" s="2"/>
      <c r="D47" s="2"/>
      <c r="E47" s="2"/>
      <c r="F47" s="2"/>
      <c r="G47" s="2"/>
      <c r="H47" s="2"/>
      <c r="I47" s="2"/>
      <c r="J47" s="2"/>
      <c r="K47" s="2"/>
      <c r="L47" s="7"/>
      <c r="M47" s="2"/>
      <c r="N47" s="2"/>
      <c r="O47" s="2"/>
      <c r="P47" s="2"/>
      <c r="Q47" s="2"/>
      <c r="R47" s="2"/>
      <c r="S47" s="2"/>
      <c r="T47" s="2"/>
      <c r="U47" s="2"/>
      <c r="V47" s="2"/>
      <c r="W47" s="2"/>
      <c r="X47" s="2"/>
      <c r="Y47" s="2"/>
      <c r="Z47" s="2"/>
      <c r="AA47" s="2"/>
      <c r="AB47" s="2"/>
      <c r="AC47" s="2"/>
      <c r="AD47" s="2"/>
      <c r="AE47" s="3"/>
      <c r="AF47" s="2"/>
      <c r="AG47" s="2"/>
      <c r="AH47" s="2"/>
      <c r="AI47" s="2"/>
      <c r="AJ47" s="2"/>
      <c r="AK47" s="2"/>
      <c r="AL47" s="2"/>
      <c r="AM47" s="2"/>
      <c r="AN47" s="2"/>
      <c r="AO47" s="2"/>
      <c r="AP47" s="2"/>
      <c r="AQ47" s="2"/>
      <c r="AR47" s="2"/>
      <c r="AS47" s="3"/>
      <c r="AT47" s="2"/>
      <c r="AU47" s="2"/>
      <c r="AV47" s="2"/>
      <c r="AW47" s="2"/>
      <c r="AX47" s="2"/>
      <c r="AY47" s="2"/>
      <c r="AZ47" s="2"/>
      <c r="BA47" s="2"/>
      <c r="BB47" s="2"/>
      <c r="BC47" s="2"/>
      <c r="BD47" s="2"/>
    </row>
    <row r="48" spans="1:56" ht="12.75" hidden="1" customHeight="1">
      <c r="A48" s="2"/>
      <c r="B48" s="6"/>
      <c r="C48" s="2"/>
      <c r="D48" s="2"/>
      <c r="E48" s="2"/>
      <c r="F48" s="2"/>
      <c r="G48" s="2"/>
      <c r="H48" s="2"/>
      <c r="I48" s="2"/>
      <c r="J48" s="2"/>
      <c r="K48" s="2"/>
      <c r="L48" s="7"/>
      <c r="M48" s="2"/>
      <c r="N48" s="2"/>
      <c r="O48" s="2"/>
      <c r="P48" s="2"/>
      <c r="Q48" s="2"/>
      <c r="R48" s="2"/>
      <c r="S48" s="2"/>
      <c r="T48" s="2"/>
      <c r="U48" s="2"/>
      <c r="V48" s="2"/>
      <c r="W48" s="2"/>
      <c r="X48" s="2"/>
      <c r="Y48" s="2"/>
      <c r="Z48" s="2"/>
      <c r="AA48" s="2"/>
      <c r="AB48" s="2"/>
      <c r="AC48" s="2"/>
      <c r="AD48" s="2"/>
      <c r="AE48" s="3"/>
      <c r="AF48" s="2"/>
      <c r="AG48" s="2"/>
      <c r="AH48" s="2"/>
      <c r="AI48" s="2"/>
      <c r="AJ48" s="2"/>
      <c r="AK48" s="2"/>
      <c r="AL48" s="2"/>
      <c r="AM48" s="2"/>
      <c r="AN48" s="2"/>
      <c r="AO48" s="2"/>
      <c r="AP48" s="2"/>
      <c r="AQ48" s="2"/>
      <c r="AR48" s="2"/>
      <c r="AS48" s="3"/>
      <c r="AT48" s="2"/>
      <c r="AU48" s="2"/>
      <c r="AV48" s="2"/>
      <c r="AW48" s="2"/>
      <c r="AX48" s="2"/>
      <c r="AY48" s="2"/>
      <c r="AZ48" s="2"/>
      <c r="BA48" s="2"/>
      <c r="BB48" s="2"/>
      <c r="BC48" s="2"/>
      <c r="BD48" s="2"/>
    </row>
    <row r="49" spans="1:56" ht="12.75" hidden="1" customHeight="1">
      <c r="A49" s="2"/>
      <c r="B49" s="6"/>
      <c r="C49" s="2"/>
      <c r="D49" s="2"/>
      <c r="E49" s="2"/>
      <c r="F49" s="2"/>
      <c r="G49" s="2"/>
      <c r="H49" s="2"/>
      <c r="I49" s="2"/>
      <c r="J49" s="2"/>
      <c r="K49" s="2"/>
      <c r="L49" s="7"/>
      <c r="M49" s="2"/>
      <c r="N49" s="2"/>
      <c r="O49" s="2"/>
      <c r="P49" s="2"/>
      <c r="Q49" s="2"/>
      <c r="R49" s="2"/>
      <c r="S49" s="2"/>
      <c r="T49" s="2"/>
      <c r="U49" s="2"/>
      <c r="V49" s="2"/>
      <c r="W49" s="2"/>
      <c r="X49" s="2"/>
      <c r="Y49" s="2"/>
      <c r="Z49" s="2"/>
      <c r="AA49" s="2"/>
      <c r="AB49" s="2"/>
      <c r="AC49" s="2"/>
      <c r="AD49" s="2"/>
      <c r="AE49" s="3"/>
      <c r="AF49" s="2"/>
      <c r="AG49" s="2"/>
      <c r="AH49" s="2"/>
      <c r="AI49" s="2"/>
      <c r="AJ49" s="2"/>
      <c r="AK49" s="2"/>
      <c r="AL49" s="2"/>
      <c r="AM49" s="2"/>
      <c r="AN49" s="2"/>
      <c r="AO49" s="2"/>
      <c r="AP49" s="2"/>
      <c r="AQ49" s="2"/>
      <c r="AR49" s="2"/>
      <c r="AS49" s="3"/>
      <c r="AT49" s="2"/>
      <c r="AU49" s="2"/>
      <c r="AV49" s="2"/>
      <c r="AW49" s="2"/>
      <c r="AX49" s="2"/>
      <c r="AY49" s="2"/>
      <c r="AZ49" s="2"/>
      <c r="BA49" s="2"/>
      <c r="BB49" s="2"/>
      <c r="BC49" s="2"/>
      <c r="BD49" s="2"/>
    </row>
    <row r="50" spans="1:56" ht="12.75" hidden="1" customHeight="1">
      <c r="A50" s="2"/>
      <c r="B50" s="6"/>
      <c r="C50" s="2"/>
      <c r="D50" s="2"/>
      <c r="E50" s="2"/>
      <c r="F50" s="2"/>
      <c r="G50" s="2"/>
      <c r="H50" s="2"/>
      <c r="I50" s="2"/>
      <c r="J50" s="2"/>
      <c r="K50" s="2"/>
      <c r="L50" s="7"/>
      <c r="M50" s="2"/>
      <c r="N50" s="2"/>
      <c r="O50" s="2"/>
      <c r="P50" s="2"/>
      <c r="Q50" s="2"/>
      <c r="R50" s="2"/>
      <c r="S50" s="2"/>
      <c r="T50" s="2"/>
      <c r="U50" s="2"/>
      <c r="V50" s="2"/>
      <c r="W50" s="2"/>
      <c r="X50" s="2"/>
      <c r="Y50" s="2"/>
      <c r="Z50" s="2"/>
      <c r="AA50" s="2"/>
      <c r="AB50" s="2"/>
      <c r="AC50" s="2"/>
      <c r="AD50" s="2"/>
      <c r="AE50" s="3"/>
      <c r="AF50" s="2"/>
      <c r="AG50" s="2"/>
      <c r="AH50" s="2"/>
      <c r="AI50" s="2"/>
      <c r="AJ50" s="2"/>
      <c r="AK50" s="2"/>
      <c r="AL50" s="2"/>
      <c r="AM50" s="2"/>
      <c r="AN50" s="2"/>
      <c r="AO50" s="2"/>
      <c r="AP50" s="2"/>
      <c r="AQ50" s="2"/>
      <c r="AR50" s="2"/>
      <c r="AS50" s="3"/>
      <c r="AT50" s="2"/>
      <c r="AU50" s="2"/>
      <c r="AV50" s="2"/>
      <c r="AW50" s="2"/>
      <c r="AX50" s="2"/>
      <c r="AY50" s="2"/>
      <c r="AZ50" s="2"/>
      <c r="BA50" s="2"/>
      <c r="BB50" s="2"/>
      <c r="BC50" s="2"/>
      <c r="BD50" s="2"/>
    </row>
    <row r="51" spans="1:56" ht="12.75" hidden="1" customHeight="1">
      <c r="A51" s="2"/>
      <c r="B51" s="6"/>
      <c r="C51" s="2"/>
      <c r="D51" s="2"/>
      <c r="E51" s="2"/>
      <c r="F51" s="2"/>
      <c r="G51" s="2"/>
      <c r="H51" s="2"/>
      <c r="I51" s="2"/>
      <c r="J51" s="2"/>
      <c r="K51" s="2"/>
      <c r="L51" s="7"/>
      <c r="M51" s="2"/>
      <c r="N51" s="2"/>
      <c r="O51" s="2"/>
      <c r="P51" s="2"/>
      <c r="Q51" s="2"/>
      <c r="R51" s="2"/>
      <c r="S51" s="2"/>
      <c r="T51" s="2"/>
      <c r="U51" s="2"/>
      <c r="V51" s="2"/>
      <c r="W51" s="2"/>
      <c r="X51" s="2"/>
      <c r="Y51" s="2"/>
      <c r="Z51" s="2"/>
      <c r="AA51" s="2"/>
      <c r="AB51" s="2"/>
      <c r="AC51" s="2"/>
      <c r="AD51" s="2"/>
      <c r="AE51" s="3"/>
      <c r="AF51" s="2"/>
      <c r="AG51" s="2"/>
      <c r="AH51" s="2"/>
      <c r="AI51" s="2"/>
      <c r="AJ51" s="2"/>
      <c r="AK51" s="2"/>
      <c r="AL51" s="2"/>
      <c r="AM51" s="2"/>
      <c r="AN51" s="2"/>
      <c r="AO51" s="2"/>
      <c r="AP51" s="2"/>
      <c r="AQ51" s="2"/>
      <c r="AR51" s="2"/>
      <c r="AS51" s="3"/>
      <c r="AT51" s="2"/>
      <c r="AU51" s="2"/>
      <c r="AV51" s="2"/>
      <c r="AW51" s="2"/>
      <c r="AX51" s="2"/>
      <c r="AY51" s="2"/>
      <c r="AZ51" s="2"/>
      <c r="BA51" s="2"/>
      <c r="BB51" s="2"/>
      <c r="BC51" s="2"/>
      <c r="BD51" s="2"/>
    </row>
    <row r="52" spans="1:56" ht="12.75" hidden="1" customHeight="1">
      <c r="A52" s="2"/>
      <c r="B52" s="6"/>
      <c r="C52" s="2"/>
      <c r="D52" s="2"/>
      <c r="E52" s="2"/>
      <c r="F52" s="2"/>
      <c r="G52" s="2"/>
      <c r="H52" s="2"/>
      <c r="I52" s="2"/>
      <c r="J52" s="2"/>
      <c r="K52" s="2"/>
      <c r="L52" s="7"/>
      <c r="M52" s="2"/>
      <c r="N52" s="2"/>
      <c r="O52" s="2"/>
      <c r="P52" s="2"/>
      <c r="Q52" s="2"/>
      <c r="R52" s="2"/>
      <c r="S52" s="2"/>
      <c r="T52" s="2"/>
      <c r="U52" s="2"/>
      <c r="V52" s="2"/>
      <c r="W52" s="2"/>
      <c r="X52" s="2"/>
      <c r="Y52" s="2"/>
      <c r="Z52" s="2"/>
      <c r="AA52" s="2"/>
      <c r="AB52" s="2"/>
      <c r="AC52" s="2"/>
      <c r="AD52" s="2"/>
      <c r="AE52" s="3"/>
      <c r="AF52" s="2"/>
      <c r="AG52" s="2"/>
      <c r="AH52" s="2"/>
      <c r="AI52" s="2"/>
      <c r="AJ52" s="2"/>
      <c r="AK52" s="2"/>
      <c r="AL52" s="2"/>
      <c r="AM52" s="2"/>
      <c r="AN52" s="2"/>
      <c r="AO52" s="2"/>
      <c r="AP52" s="2"/>
      <c r="AQ52" s="2"/>
      <c r="AR52" s="2"/>
      <c r="AS52" s="3"/>
      <c r="AT52" s="2"/>
      <c r="AU52" s="2"/>
      <c r="AV52" s="2"/>
      <c r="AW52" s="2"/>
      <c r="AX52" s="2"/>
      <c r="AY52" s="2"/>
      <c r="AZ52" s="2"/>
      <c r="BA52" s="2"/>
      <c r="BB52" s="2"/>
      <c r="BC52" s="2"/>
      <c r="BD52" s="2"/>
    </row>
    <row r="53" spans="1:56" ht="12.75" hidden="1" customHeight="1">
      <c r="A53" s="2"/>
      <c r="B53" s="6"/>
      <c r="C53" s="2"/>
      <c r="D53" s="2"/>
      <c r="E53" s="2"/>
      <c r="F53" s="2"/>
      <c r="G53" s="2"/>
      <c r="H53" s="2"/>
      <c r="I53" s="2"/>
      <c r="J53" s="2"/>
      <c r="K53" s="2"/>
      <c r="L53" s="7"/>
      <c r="M53" s="2"/>
      <c r="N53" s="2"/>
      <c r="O53" s="2"/>
      <c r="P53" s="2"/>
      <c r="Q53" s="2"/>
      <c r="R53" s="2"/>
      <c r="S53" s="2"/>
      <c r="T53" s="2"/>
      <c r="U53" s="2"/>
      <c r="V53" s="2"/>
      <c r="W53" s="2"/>
      <c r="X53" s="2"/>
      <c r="Y53" s="2"/>
      <c r="Z53" s="2"/>
      <c r="AA53" s="2"/>
      <c r="AB53" s="2"/>
      <c r="AC53" s="2"/>
      <c r="AD53" s="2"/>
      <c r="AE53" s="3"/>
      <c r="AF53" s="2"/>
      <c r="AG53" s="2"/>
      <c r="AH53" s="2"/>
      <c r="AI53" s="2"/>
      <c r="AJ53" s="2"/>
      <c r="AK53" s="2"/>
      <c r="AL53" s="2"/>
      <c r="AM53" s="2"/>
      <c r="AN53" s="2"/>
      <c r="AO53" s="2"/>
      <c r="AP53" s="2"/>
      <c r="AQ53" s="2"/>
      <c r="AR53" s="2"/>
      <c r="AS53" s="3"/>
      <c r="AT53" s="2"/>
      <c r="AU53" s="2"/>
      <c r="AV53" s="2"/>
      <c r="AW53" s="2"/>
      <c r="AX53" s="2"/>
      <c r="AY53" s="2"/>
      <c r="AZ53" s="2"/>
      <c r="BA53" s="2"/>
      <c r="BB53" s="2"/>
      <c r="BC53" s="2"/>
      <c r="BD53" s="2"/>
    </row>
    <row r="54" spans="1:56" ht="12.75" hidden="1" customHeight="1">
      <c r="A54" s="2"/>
      <c r="B54" s="6"/>
      <c r="C54" s="2"/>
      <c r="D54" s="2"/>
      <c r="E54" s="2"/>
      <c r="F54" s="2"/>
      <c r="G54" s="2"/>
      <c r="H54" s="2"/>
      <c r="I54" s="2"/>
      <c r="J54" s="2"/>
      <c r="K54" s="2"/>
      <c r="L54" s="7"/>
      <c r="M54" s="2"/>
      <c r="N54" s="2"/>
      <c r="O54" s="2"/>
      <c r="P54" s="2"/>
      <c r="Q54" s="2"/>
      <c r="R54" s="2"/>
      <c r="S54" s="2"/>
      <c r="T54" s="2"/>
      <c r="U54" s="2"/>
      <c r="V54" s="2"/>
      <c r="W54" s="2"/>
      <c r="X54" s="2"/>
      <c r="Y54" s="2"/>
      <c r="Z54" s="2"/>
      <c r="AA54" s="2"/>
      <c r="AB54" s="2"/>
      <c r="AC54" s="2"/>
      <c r="AD54" s="2"/>
      <c r="AE54" s="3"/>
      <c r="AF54" s="2"/>
      <c r="AG54" s="2"/>
      <c r="AH54" s="2"/>
      <c r="AI54" s="2"/>
      <c r="AJ54" s="2"/>
      <c r="AK54" s="2"/>
      <c r="AL54" s="2"/>
      <c r="AM54" s="2"/>
      <c r="AN54" s="2"/>
      <c r="AO54" s="2"/>
      <c r="AP54" s="2"/>
      <c r="AQ54" s="2"/>
      <c r="AR54" s="2"/>
      <c r="AS54" s="3"/>
      <c r="AT54" s="2"/>
      <c r="AU54" s="2"/>
      <c r="AV54" s="2"/>
      <c r="AW54" s="2"/>
      <c r="AX54" s="2"/>
      <c r="AY54" s="2"/>
      <c r="AZ54" s="2"/>
      <c r="BA54" s="2"/>
      <c r="BB54" s="2"/>
      <c r="BC54" s="2"/>
      <c r="BD54" s="2"/>
    </row>
    <row r="55" spans="1:56" ht="12.75" hidden="1" customHeight="1">
      <c r="A55" s="2"/>
      <c r="B55" s="6"/>
      <c r="C55" s="2"/>
      <c r="D55" s="2"/>
      <c r="E55" s="2"/>
      <c r="F55" s="2"/>
      <c r="G55" s="2"/>
      <c r="H55" s="2"/>
      <c r="I55" s="2"/>
      <c r="J55" s="2"/>
      <c r="K55" s="2"/>
      <c r="L55" s="7"/>
      <c r="M55" s="2"/>
      <c r="N55" s="2"/>
      <c r="O55" s="2"/>
      <c r="P55" s="2"/>
      <c r="Q55" s="2"/>
      <c r="R55" s="2"/>
      <c r="S55" s="2"/>
      <c r="T55" s="2"/>
      <c r="U55" s="2"/>
      <c r="V55" s="2"/>
      <c r="W55" s="2"/>
      <c r="X55" s="2"/>
      <c r="Y55" s="2"/>
      <c r="Z55" s="2"/>
      <c r="AA55" s="2"/>
      <c r="AB55" s="2"/>
      <c r="AC55" s="2"/>
      <c r="AD55" s="2"/>
      <c r="AE55" s="3"/>
      <c r="AF55" s="2"/>
      <c r="AG55" s="2"/>
      <c r="AH55" s="2"/>
      <c r="AI55" s="2"/>
      <c r="AJ55" s="2"/>
      <c r="AK55" s="2"/>
      <c r="AL55" s="2"/>
      <c r="AM55" s="2"/>
      <c r="AN55" s="2"/>
      <c r="AO55" s="2"/>
      <c r="AP55" s="2"/>
      <c r="AQ55" s="2"/>
      <c r="AR55" s="2"/>
      <c r="AS55" s="3"/>
      <c r="AT55" s="2"/>
      <c r="AU55" s="2"/>
      <c r="AV55" s="2"/>
      <c r="AW55" s="2"/>
      <c r="AX55" s="2"/>
      <c r="AY55" s="2"/>
      <c r="AZ55" s="2"/>
      <c r="BA55" s="2"/>
      <c r="BB55" s="2"/>
      <c r="BC55" s="2"/>
      <c r="BD55" s="2"/>
    </row>
    <row r="56" spans="1:56" ht="12.75" hidden="1" customHeight="1">
      <c r="A56" s="2"/>
      <c r="B56" s="6"/>
      <c r="C56" s="2"/>
      <c r="D56" s="2"/>
      <c r="E56" s="2"/>
      <c r="F56" s="2"/>
      <c r="G56" s="2"/>
      <c r="H56" s="2"/>
      <c r="I56" s="2"/>
      <c r="J56" s="2"/>
      <c r="K56" s="2"/>
      <c r="L56" s="7"/>
      <c r="M56" s="2"/>
      <c r="N56" s="2"/>
      <c r="O56" s="2"/>
      <c r="P56" s="2"/>
      <c r="Q56" s="2"/>
      <c r="R56" s="2"/>
      <c r="S56" s="2"/>
      <c r="T56" s="2"/>
      <c r="U56" s="2"/>
      <c r="V56" s="2"/>
      <c r="W56" s="2"/>
      <c r="X56" s="2"/>
      <c r="Y56" s="2"/>
      <c r="Z56" s="2"/>
      <c r="AA56" s="2"/>
      <c r="AB56" s="2"/>
      <c r="AC56" s="2"/>
      <c r="AD56" s="2"/>
      <c r="AE56" s="3"/>
      <c r="AF56" s="2"/>
      <c r="AG56" s="2"/>
      <c r="AH56" s="2"/>
      <c r="AI56" s="2"/>
      <c r="AJ56" s="2"/>
      <c r="AK56" s="2"/>
      <c r="AL56" s="2"/>
      <c r="AM56" s="2"/>
      <c r="AN56" s="2"/>
      <c r="AO56" s="2"/>
      <c r="AP56" s="2"/>
      <c r="AQ56" s="2"/>
      <c r="AR56" s="2"/>
      <c r="AS56" s="3"/>
      <c r="AT56" s="2"/>
      <c r="AU56" s="2"/>
      <c r="AV56" s="2"/>
      <c r="AW56" s="2"/>
      <c r="AX56" s="2"/>
      <c r="AY56" s="2"/>
      <c r="AZ56" s="2"/>
      <c r="BA56" s="2"/>
      <c r="BB56" s="2"/>
      <c r="BC56" s="2"/>
      <c r="BD56" s="2"/>
    </row>
    <row r="57" spans="1:56" ht="12.75" hidden="1" customHeight="1">
      <c r="A57" s="2"/>
      <c r="B57" s="6"/>
      <c r="C57" s="2"/>
      <c r="D57" s="2"/>
      <c r="E57" s="2"/>
      <c r="F57" s="2"/>
      <c r="G57" s="2"/>
      <c r="H57" s="2"/>
      <c r="I57" s="2"/>
      <c r="J57" s="2"/>
      <c r="K57" s="2"/>
      <c r="L57" s="7"/>
      <c r="M57" s="2"/>
      <c r="N57" s="2"/>
      <c r="O57" s="2"/>
      <c r="P57" s="2"/>
      <c r="Q57" s="2"/>
      <c r="R57" s="2"/>
      <c r="S57" s="2"/>
      <c r="T57" s="2"/>
      <c r="U57" s="2"/>
      <c r="V57" s="2"/>
      <c r="W57" s="2"/>
      <c r="X57" s="2"/>
      <c r="Y57" s="2"/>
      <c r="Z57" s="2"/>
      <c r="AA57" s="2"/>
      <c r="AB57" s="2"/>
      <c r="AC57" s="2"/>
      <c r="AD57" s="2"/>
      <c r="AE57" s="3"/>
      <c r="AF57" s="2"/>
      <c r="AG57" s="2"/>
      <c r="AH57" s="2"/>
      <c r="AI57" s="2"/>
      <c r="AJ57" s="2"/>
      <c r="AK57" s="2"/>
      <c r="AL57" s="2"/>
      <c r="AM57" s="2"/>
      <c r="AN57" s="2"/>
      <c r="AO57" s="2"/>
      <c r="AP57" s="2"/>
      <c r="AQ57" s="2"/>
      <c r="AR57" s="2"/>
      <c r="AS57" s="3"/>
      <c r="AT57" s="2"/>
      <c r="AU57" s="2"/>
      <c r="AV57" s="2"/>
      <c r="AW57" s="2"/>
      <c r="AX57" s="2"/>
      <c r="AY57" s="2"/>
      <c r="AZ57" s="2"/>
      <c r="BA57" s="2"/>
      <c r="BB57" s="2"/>
      <c r="BC57" s="2"/>
      <c r="BD57" s="2"/>
    </row>
    <row r="58" spans="1:56" ht="12.75" hidden="1" customHeight="1">
      <c r="A58" s="2"/>
      <c r="B58" s="6"/>
      <c r="C58" s="2"/>
      <c r="D58" s="2"/>
      <c r="E58" s="2"/>
      <c r="F58" s="2"/>
      <c r="G58" s="2"/>
      <c r="H58" s="2"/>
      <c r="I58" s="2"/>
      <c r="J58" s="2"/>
      <c r="K58" s="2"/>
      <c r="L58" s="7"/>
      <c r="M58" s="2"/>
      <c r="N58" s="2"/>
      <c r="O58" s="2"/>
      <c r="P58" s="2"/>
      <c r="Q58" s="2"/>
      <c r="R58" s="2"/>
      <c r="S58" s="2"/>
      <c r="T58" s="2"/>
      <c r="U58" s="2"/>
      <c r="V58" s="2"/>
      <c r="W58" s="2"/>
      <c r="X58" s="2"/>
      <c r="Y58" s="2"/>
      <c r="Z58" s="2"/>
      <c r="AA58" s="2"/>
      <c r="AB58" s="2"/>
      <c r="AC58" s="2"/>
      <c r="AD58" s="2"/>
      <c r="AE58" s="3"/>
      <c r="AF58" s="2"/>
      <c r="AG58" s="2"/>
      <c r="AH58" s="2"/>
      <c r="AI58" s="2"/>
      <c r="AJ58" s="2"/>
      <c r="AK58" s="2"/>
      <c r="AL58" s="2"/>
      <c r="AM58" s="2"/>
      <c r="AN58" s="2"/>
      <c r="AO58" s="2"/>
      <c r="AP58" s="2"/>
      <c r="AQ58" s="2"/>
      <c r="AR58" s="2"/>
      <c r="AS58" s="3"/>
      <c r="AT58" s="2"/>
      <c r="AU58" s="2"/>
      <c r="AV58" s="2"/>
      <c r="AW58" s="2"/>
      <c r="AX58" s="2"/>
      <c r="AY58" s="2"/>
      <c r="AZ58" s="2"/>
      <c r="BA58" s="2"/>
      <c r="BB58" s="2"/>
      <c r="BC58" s="2"/>
      <c r="BD58" s="2"/>
    </row>
    <row r="59" spans="1:56" ht="12.75" hidden="1" customHeight="1">
      <c r="A59" s="2"/>
      <c r="B59" s="6"/>
      <c r="C59" s="2"/>
      <c r="D59" s="2"/>
      <c r="E59" s="2"/>
      <c r="F59" s="2"/>
      <c r="G59" s="2"/>
      <c r="H59" s="2"/>
      <c r="I59" s="2"/>
      <c r="J59" s="2"/>
      <c r="K59" s="2"/>
      <c r="L59" s="7"/>
      <c r="M59" s="2"/>
      <c r="N59" s="2"/>
      <c r="O59" s="2"/>
      <c r="P59" s="2"/>
      <c r="Q59" s="2"/>
      <c r="R59" s="2"/>
      <c r="S59" s="2"/>
      <c r="T59" s="2"/>
      <c r="U59" s="2"/>
      <c r="V59" s="2"/>
      <c r="W59" s="2"/>
      <c r="X59" s="2"/>
      <c r="Y59" s="2"/>
      <c r="Z59" s="2"/>
      <c r="AA59" s="2"/>
      <c r="AB59" s="2"/>
      <c r="AC59" s="2"/>
      <c r="AD59" s="2"/>
      <c r="AE59" s="3"/>
      <c r="AF59" s="2"/>
      <c r="AG59" s="2"/>
      <c r="AH59" s="2"/>
      <c r="AI59" s="2"/>
      <c r="AJ59" s="2"/>
      <c r="AK59" s="2"/>
      <c r="AL59" s="2"/>
      <c r="AM59" s="2"/>
      <c r="AN59" s="2"/>
      <c r="AO59" s="2"/>
      <c r="AP59" s="2"/>
      <c r="AQ59" s="2"/>
      <c r="AR59" s="2"/>
      <c r="AS59" s="3"/>
      <c r="AT59" s="2"/>
      <c r="AU59" s="2"/>
      <c r="AV59" s="2"/>
      <c r="AW59" s="2"/>
      <c r="AX59" s="2"/>
      <c r="AY59" s="2"/>
      <c r="AZ59" s="2"/>
      <c r="BA59" s="2"/>
      <c r="BB59" s="2"/>
      <c r="BC59" s="2"/>
      <c r="BD59" s="2"/>
    </row>
    <row r="60" spans="1:56" ht="12.75" hidden="1" customHeight="1">
      <c r="A60" s="2"/>
      <c r="B60" s="6"/>
      <c r="C60" s="2"/>
      <c r="D60" s="2"/>
      <c r="E60" s="2"/>
      <c r="F60" s="2"/>
      <c r="G60" s="2"/>
      <c r="H60" s="2"/>
      <c r="I60" s="2"/>
      <c r="J60" s="2"/>
      <c r="K60" s="2"/>
      <c r="L60" s="7"/>
      <c r="M60" s="2"/>
      <c r="N60" s="2"/>
      <c r="O60" s="2"/>
      <c r="P60" s="2"/>
      <c r="Q60" s="2"/>
      <c r="R60" s="2"/>
      <c r="S60" s="2"/>
      <c r="T60" s="2"/>
      <c r="U60" s="2"/>
      <c r="V60" s="2"/>
      <c r="W60" s="2"/>
      <c r="X60" s="2"/>
      <c r="Y60" s="2"/>
      <c r="Z60" s="2"/>
      <c r="AA60" s="2"/>
      <c r="AB60" s="2"/>
      <c r="AC60" s="2"/>
      <c r="AD60" s="2"/>
      <c r="AE60" s="3"/>
      <c r="AF60" s="2"/>
      <c r="AG60" s="2"/>
      <c r="AH60" s="2"/>
      <c r="AI60" s="2"/>
      <c r="AJ60" s="2"/>
      <c r="AK60" s="2"/>
      <c r="AL60" s="2"/>
      <c r="AM60" s="2"/>
      <c r="AN60" s="2"/>
      <c r="AO60" s="2"/>
      <c r="AP60" s="2"/>
      <c r="AQ60" s="2"/>
      <c r="AR60" s="2"/>
      <c r="AS60" s="3"/>
      <c r="AT60" s="2"/>
      <c r="AU60" s="2"/>
      <c r="AV60" s="2"/>
      <c r="AW60" s="2"/>
      <c r="AX60" s="2"/>
      <c r="AY60" s="2"/>
      <c r="AZ60" s="2"/>
      <c r="BA60" s="2"/>
      <c r="BB60" s="2"/>
      <c r="BC60" s="2"/>
      <c r="BD60" s="2"/>
    </row>
    <row r="61" spans="1:56" ht="12.75" hidden="1" customHeight="1">
      <c r="A61" s="2"/>
      <c r="B61" s="6"/>
      <c r="C61" s="2"/>
      <c r="D61" s="2"/>
      <c r="E61" s="2"/>
      <c r="F61" s="2"/>
      <c r="G61" s="2"/>
      <c r="H61" s="2"/>
      <c r="I61" s="2"/>
      <c r="J61" s="2"/>
      <c r="K61" s="2"/>
      <c r="L61" s="7"/>
      <c r="M61" s="2"/>
      <c r="N61" s="2"/>
      <c r="O61" s="2"/>
      <c r="P61" s="2"/>
      <c r="Q61" s="2"/>
      <c r="R61" s="2"/>
      <c r="S61" s="2"/>
      <c r="T61" s="2"/>
      <c r="U61" s="2"/>
      <c r="V61" s="2"/>
      <c r="W61" s="2"/>
      <c r="X61" s="2"/>
      <c r="Y61" s="2"/>
      <c r="Z61" s="2"/>
      <c r="AA61" s="2"/>
      <c r="AB61" s="2"/>
      <c r="AC61" s="2"/>
      <c r="AD61" s="2"/>
      <c r="AE61" s="3"/>
      <c r="AF61" s="2"/>
      <c r="AG61" s="2"/>
      <c r="AH61" s="2"/>
      <c r="AI61" s="2"/>
      <c r="AJ61" s="2"/>
      <c r="AK61" s="2"/>
      <c r="AL61" s="2"/>
      <c r="AM61" s="2"/>
      <c r="AN61" s="2"/>
      <c r="AO61" s="2"/>
      <c r="AP61" s="2"/>
      <c r="AQ61" s="2"/>
      <c r="AR61" s="2"/>
      <c r="AS61" s="3"/>
      <c r="AT61" s="2"/>
      <c r="AU61" s="2"/>
      <c r="AV61" s="2"/>
      <c r="AW61" s="2"/>
      <c r="AX61" s="2"/>
      <c r="AY61" s="2"/>
      <c r="AZ61" s="2"/>
      <c r="BA61" s="2"/>
      <c r="BB61" s="2"/>
      <c r="BC61" s="2"/>
      <c r="BD61" s="2"/>
    </row>
    <row r="62" spans="1:56" ht="12.75" hidden="1" customHeight="1">
      <c r="A62" s="2"/>
      <c r="B62" s="6"/>
      <c r="C62" s="2"/>
      <c r="D62" s="2"/>
      <c r="E62" s="2"/>
      <c r="F62" s="2"/>
      <c r="G62" s="2"/>
      <c r="H62" s="2"/>
      <c r="I62" s="2"/>
      <c r="J62" s="2"/>
      <c r="K62" s="2"/>
      <c r="L62" s="7"/>
      <c r="M62" s="2"/>
      <c r="N62" s="2"/>
      <c r="O62" s="2"/>
      <c r="P62" s="2"/>
      <c r="Q62" s="2"/>
      <c r="R62" s="2"/>
      <c r="S62" s="2"/>
      <c r="T62" s="2"/>
      <c r="U62" s="2"/>
      <c r="V62" s="2"/>
      <c r="W62" s="2"/>
      <c r="X62" s="2"/>
      <c r="Y62" s="2"/>
      <c r="Z62" s="2"/>
      <c r="AA62" s="2"/>
      <c r="AB62" s="2"/>
      <c r="AC62" s="2"/>
      <c r="AD62" s="2"/>
      <c r="AE62" s="3"/>
      <c r="AF62" s="2"/>
      <c r="AG62" s="2"/>
      <c r="AH62" s="2"/>
      <c r="AI62" s="2"/>
      <c r="AJ62" s="2"/>
      <c r="AK62" s="2"/>
      <c r="AL62" s="2"/>
      <c r="AM62" s="2"/>
      <c r="AN62" s="2"/>
      <c r="AO62" s="2"/>
      <c r="AP62" s="2"/>
      <c r="AQ62" s="2"/>
      <c r="AR62" s="2"/>
      <c r="AS62" s="3"/>
      <c r="AT62" s="2"/>
      <c r="AU62" s="2"/>
      <c r="AV62" s="2"/>
      <c r="AW62" s="2"/>
      <c r="AX62" s="2"/>
      <c r="AY62" s="2"/>
      <c r="AZ62" s="2"/>
      <c r="BA62" s="2"/>
      <c r="BB62" s="2"/>
      <c r="BC62" s="2"/>
      <c r="BD62" s="2"/>
    </row>
    <row r="63" spans="1:56" ht="12.75" hidden="1" customHeight="1">
      <c r="A63" s="2"/>
      <c r="B63" s="6"/>
      <c r="C63" s="2"/>
      <c r="D63" s="2"/>
      <c r="E63" s="2"/>
      <c r="F63" s="2"/>
      <c r="G63" s="2"/>
      <c r="H63" s="2"/>
      <c r="I63" s="2"/>
      <c r="J63" s="2"/>
      <c r="K63" s="2"/>
      <c r="L63" s="7"/>
      <c r="M63" s="2"/>
      <c r="N63" s="2"/>
      <c r="O63" s="2"/>
      <c r="P63" s="2"/>
      <c r="Q63" s="2"/>
      <c r="R63" s="2"/>
      <c r="S63" s="2"/>
      <c r="T63" s="2"/>
      <c r="U63" s="2"/>
      <c r="V63" s="2"/>
      <c r="W63" s="2"/>
      <c r="X63" s="2"/>
      <c r="Y63" s="2"/>
      <c r="Z63" s="2"/>
      <c r="AA63" s="2"/>
      <c r="AB63" s="2"/>
      <c r="AC63" s="2"/>
      <c r="AD63" s="2"/>
      <c r="AE63" s="3"/>
      <c r="AF63" s="2"/>
      <c r="AG63" s="2"/>
      <c r="AH63" s="2"/>
      <c r="AI63" s="2"/>
      <c r="AJ63" s="2"/>
      <c r="AK63" s="2"/>
      <c r="AL63" s="2"/>
      <c r="AM63" s="2"/>
      <c r="AN63" s="2"/>
      <c r="AO63" s="2"/>
      <c r="AP63" s="2"/>
      <c r="AQ63" s="2"/>
      <c r="AR63" s="2"/>
      <c r="AS63" s="3"/>
      <c r="AT63" s="2"/>
      <c r="AU63" s="2"/>
      <c r="AV63" s="2"/>
      <c r="AW63" s="2"/>
      <c r="AX63" s="2"/>
      <c r="AY63" s="2"/>
      <c r="AZ63" s="2"/>
      <c r="BA63" s="2"/>
      <c r="BB63" s="2"/>
      <c r="BC63" s="2"/>
      <c r="BD63" s="2"/>
    </row>
    <row r="64" spans="1:56" ht="12.75" hidden="1" customHeight="1">
      <c r="A64" s="2"/>
      <c r="B64" s="6"/>
      <c r="C64" s="2"/>
      <c r="D64" s="2"/>
      <c r="E64" s="2"/>
      <c r="F64" s="2"/>
      <c r="G64" s="2"/>
      <c r="H64" s="2"/>
      <c r="I64" s="2"/>
      <c r="J64" s="2"/>
      <c r="K64" s="2"/>
      <c r="L64" s="7"/>
      <c r="M64" s="2"/>
      <c r="N64" s="2"/>
      <c r="O64" s="2"/>
      <c r="P64" s="2"/>
      <c r="Q64" s="2"/>
      <c r="R64" s="2"/>
      <c r="S64" s="2"/>
      <c r="T64" s="2"/>
      <c r="U64" s="2"/>
      <c r="V64" s="2"/>
      <c r="W64" s="2"/>
      <c r="X64" s="2"/>
      <c r="Y64" s="2"/>
      <c r="Z64" s="2"/>
      <c r="AA64" s="2"/>
      <c r="AB64" s="2"/>
      <c r="AC64" s="2"/>
      <c r="AD64" s="2"/>
      <c r="AE64" s="3"/>
      <c r="AF64" s="2"/>
      <c r="AG64" s="2"/>
      <c r="AH64" s="2"/>
      <c r="AI64" s="2"/>
      <c r="AJ64" s="2"/>
      <c r="AK64" s="2"/>
      <c r="AL64" s="2"/>
      <c r="AM64" s="2"/>
      <c r="AN64" s="2"/>
      <c r="AO64" s="2"/>
      <c r="AP64" s="2"/>
      <c r="AQ64" s="2"/>
      <c r="AR64" s="2"/>
      <c r="AS64" s="3"/>
      <c r="AT64" s="2"/>
      <c r="AU64" s="2"/>
      <c r="AV64" s="2"/>
      <c r="AW64" s="2"/>
      <c r="AX64" s="2"/>
      <c r="AY64" s="2"/>
      <c r="AZ64" s="2"/>
      <c r="BA64" s="2"/>
      <c r="BB64" s="2"/>
      <c r="BC64" s="2"/>
      <c r="BD64" s="2"/>
    </row>
    <row r="65" spans="1:56" ht="12.75" hidden="1" customHeight="1">
      <c r="A65" s="2"/>
      <c r="B65" s="6"/>
      <c r="C65" s="2"/>
      <c r="D65" s="2"/>
      <c r="E65" s="2"/>
      <c r="F65" s="2"/>
      <c r="G65" s="2"/>
      <c r="H65" s="2"/>
      <c r="I65" s="2"/>
      <c r="J65" s="2"/>
      <c r="K65" s="2"/>
      <c r="L65" s="7"/>
      <c r="M65" s="2"/>
      <c r="N65" s="2"/>
      <c r="O65" s="2"/>
      <c r="P65" s="2"/>
      <c r="Q65" s="2"/>
      <c r="R65" s="2"/>
      <c r="S65" s="2"/>
      <c r="T65" s="2"/>
      <c r="U65" s="2"/>
      <c r="V65" s="2"/>
      <c r="W65" s="2"/>
      <c r="X65" s="2"/>
      <c r="Y65" s="2"/>
      <c r="Z65" s="2"/>
      <c r="AA65" s="2"/>
      <c r="AB65" s="2"/>
      <c r="AC65" s="2"/>
      <c r="AD65" s="2"/>
      <c r="AE65" s="3"/>
      <c r="AF65" s="2"/>
      <c r="AG65" s="2"/>
      <c r="AH65" s="2"/>
      <c r="AI65" s="2"/>
      <c r="AJ65" s="2"/>
      <c r="AK65" s="2"/>
      <c r="AL65" s="2"/>
      <c r="AM65" s="2"/>
      <c r="AN65" s="2"/>
      <c r="AO65" s="2"/>
      <c r="AP65" s="2"/>
      <c r="AQ65" s="2"/>
      <c r="AR65" s="2"/>
      <c r="AS65" s="3"/>
      <c r="AT65" s="2"/>
      <c r="AU65" s="2"/>
      <c r="AV65" s="2"/>
      <c r="AW65" s="2"/>
      <c r="AX65" s="2"/>
      <c r="AY65" s="2"/>
      <c r="AZ65" s="2"/>
      <c r="BA65" s="2"/>
      <c r="BB65" s="2"/>
      <c r="BC65" s="2"/>
      <c r="BD65" s="2"/>
    </row>
    <row r="66" spans="1:56" ht="12.75" hidden="1" customHeight="1">
      <c r="A66" s="2"/>
      <c r="B66" s="6"/>
      <c r="C66" s="2"/>
      <c r="D66" s="2"/>
      <c r="E66" s="2"/>
      <c r="F66" s="2"/>
      <c r="G66" s="2"/>
      <c r="H66" s="2"/>
      <c r="I66" s="2"/>
      <c r="J66" s="2"/>
      <c r="K66" s="2"/>
      <c r="L66" s="7"/>
      <c r="M66" s="2"/>
      <c r="N66" s="2"/>
      <c r="O66" s="2"/>
      <c r="P66" s="2"/>
      <c r="Q66" s="2"/>
      <c r="R66" s="2"/>
      <c r="S66" s="2"/>
      <c r="T66" s="2"/>
      <c r="U66" s="2"/>
      <c r="V66" s="2"/>
      <c r="W66" s="2"/>
      <c r="X66" s="2"/>
      <c r="Y66" s="2"/>
      <c r="Z66" s="2"/>
      <c r="AA66" s="2"/>
      <c r="AB66" s="2"/>
      <c r="AC66" s="2"/>
      <c r="AD66" s="2"/>
      <c r="AE66" s="3"/>
      <c r="AF66" s="2"/>
      <c r="AG66" s="2"/>
      <c r="AH66" s="2"/>
      <c r="AI66" s="2"/>
      <c r="AJ66" s="2"/>
      <c r="AK66" s="2"/>
      <c r="AL66" s="2"/>
      <c r="AM66" s="2"/>
      <c r="AN66" s="2"/>
      <c r="AO66" s="2"/>
      <c r="AP66" s="2"/>
      <c r="AQ66" s="2"/>
      <c r="AR66" s="2"/>
      <c r="AS66" s="3"/>
      <c r="AT66" s="2"/>
      <c r="AU66" s="2"/>
      <c r="AV66" s="2"/>
      <c r="AW66" s="2"/>
      <c r="AX66" s="2"/>
      <c r="AY66" s="2"/>
      <c r="AZ66" s="2"/>
      <c r="BA66" s="2"/>
      <c r="BB66" s="2"/>
      <c r="BC66" s="2"/>
      <c r="BD66" s="2"/>
    </row>
    <row r="67" spans="1:56" ht="12.75" hidden="1" customHeight="1">
      <c r="A67" s="2"/>
      <c r="B67" s="6"/>
      <c r="C67" s="2"/>
      <c r="D67" s="2"/>
      <c r="E67" s="2"/>
      <c r="F67" s="2"/>
      <c r="G67" s="2"/>
      <c r="H67" s="2"/>
      <c r="I67" s="2"/>
      <c r="J67" s="2"/>
      <c r="K67" s="2"/>
      <c r="L67" s="7"/>
      <c r="M67" s="2"/>
      <c r="N67" s="2"/>
      <c r="O67" s="2"/>
      <c r="P67" s="2"/>
      <c r="Q67" s="2"/>
      <c r="R67" s="2"/>
      <c r="S67" s="2"/>
      <c r="T67" s="2"/>
      <c r="U67" s="2"/>
      <c r="V67" s="2"/>
      <c r="W67" s="2"/>
      <c r="X67" s="2"/>
      <c r="Y67" s="2"/>
      <c r="Z67" s="2"/>
      <c r="AA67" s="2"/>
      <c r="AB67" s="2"/>
      <c r="AC67" s="2"/>
      <c r="AD67" s="2"/>
      <c r="AE67" s="3"/>
      <c r="AF67" s="2"/>
      <c r="AG67" s="2"/>
      <c r="AH67" s="2"/>
      <c r="AI67" s="2"/>
      <c r="AJ67" s="2"/>
      <c r="AK67" s="2"/>
      <c r="AL67" s="2"/>
      <c r="AM67" s="2"/>
      <c r="AN67" s="2"/>
      <c r="AO67" s="2"/>
      <c r="AP67" s="2"/>
      <c r="AQ67" s="2"/>
      <c r="AR67" s="2"/>
      <c r="AS67" s="3"/>
      <c r="AT67" s="2"/>
      <c r="AU67" s="2"/>
      <c r="AV67" s="2"/>
      <c r="AW67" s="2"/>
      <c r="AX67" s="2"/>
      <c r="AY67" s="2"/>
      <c r="AZ67" s="2"/>
      <c r="BA67" s="2"/>
      <c r="BB67" s="2"/>
      <c r="BC67" s="2"/>
      <c r="BD67" s="2"/>
    </row>
    <row r="68" spans="1:56" ht="12.75" hidden="1" customHeight="1">
      <c r="A68" s="2"/>
      <c r="B68" s="6"/>
      <c r="C68" s="2"/>
      <c r="D68" s="2"/>
      <c r="E68" s="2"/>
      <c r="F68" s="2"/>
      <c r="G68" s="2"/>
      <c r="H68" s="2"/>
      <c r="I68" s="2"/>
      <c r="J68" s="2"/>
      <c r="K68" s="2"/>
      <c r="L68" s="7"/>
      <c r="M68" s="2"/>
      <c r="N68" s="2"/>
      <c r="O68" s="2"/>
      <c r="P68" s="2"/>
      <c r="Q68" s="2"/>
      <c r="R68" s="2"/>
      <c r="S68" s="2"/>
      <c r="T68" s="2"/>
      <c r="U68" s="2"/>
      <c r="V68" s="2"/>
      <c r="W68" s="2"/>
      <c r="X68" s="2"/>
      <c r="Y68" s="2"/>
      <c r="Z68" s="2"/>
      <c r="AA68" s="2"/>
      <c r="AB68" s="2"/>
      <c r="AC68" s="2"/>
      <c r="AD68" s="2"/>
      <c r="AE68" s="3"/>
      <c r="AF68" s="2"/>
      <c r="AG68" s="2"/>
      <c r="AH68" s="2"/>
      <c r="AI68" s="2"/>
      <c r="AJ68" s="2"/>
      <c r="AK68" s="2"/>
      <c r="AL68" s="2"/>
      <c r="AM68" s="2"/>
      <c r="AN68" s="2"/>
      <c r="AO68" s="2"/>
      <c r="AP68" s="2"/>
      <c r="AQ68" s="2"/>
      <c r="AR68" s="2"/>
      <c r="AS68" s="3"/>
      <c r="AT68" s="2"/>
      <c r="AU68" s="2"/>
      <c r="AV68" s="2"/>
      <c r="AW68" s="2"/>
      <c r="AX68" s="2"/>
      <c r="AY68" s="2"/>
      <c r="AZ68" s="2"/>
      <c r="BA68" s="2"/>
      <c r="BB68" s="2"/>
      <c r="BC68" s="2"/>
      <c r="BD68" s="2"/>
    </row>
    <row r="69" spans="1:56" ht="12.75" hidden="1" customHeight="1">
      <c r="A69" s="2"/>
      <c r="B69" s="6"/>
      <c r="C69" s="2"/>
      <c r="D69" s="2"/>
      <c r="E69" s="2"/>
      <c r="F69" s="2"/>
      <c r="G69" s="2"/>
      <c r="H69" s="2"/>
      <c r="I69" s="2"/>
      <c r="J69" s="2"/>
      <c r="K69" s="2"/>
      <c r="L69" s="7"/>
      <c r="M69" s="2"/>
      <c r="N69" s="2"/>
      <c r="O69" s="2"/>
      <c r="P69" s="2"/>
      <c r="Q69" s="2"/>
      <c r="R69" s="2"/>
      <c r="S69" s="2"/>
      <c r="T69" s="2"/>
      <c r="U69" s="2"/>
      <c r="V69" s="2"/>
      <c r="W69" s="2"/>
      <c r="X69" s="2"/>
      <c r="Y69" s="2"/>
      <c r="Z69" s="2"/>
      <c r="AA69" s="2"/>
      <c r="AB69" s="2"/>
      <c r="AC69" s="2"/>
      <c r="AD69" s="2"/>
      <c r="AE69" s="3"/>
      <c r="AF69" s="2"/>
      <c r="AG69" s="2"/>
      <c r="AH69" s="2"/>
      <c r="AI69" s="2"/>
      <c r="AJ69" s="2"/>
      <c r="AK69" s="2"/>
      <c r="AL69" s="2"/>
      <c r="AM69" s="2"/>
      <c r="AN69" s="2"/>
      <c r="AO69" s="2"/>
      <c r="AP69" s="2"/>
      <c r="AQ69" s="2"/>
      <c r="AR69" s="2"/>
      <c r="AS69" s="3"/>
      <c r="AT69" s="2"/>
      <c r="AU69" s="2"/>
      <c r="AV69" s="2"/>
      <c r="AW69" s="2"/>
      <c r="AX69" s="2"/>
      <c r="AY69" s="2"/>
      <c r="AZ69" s="2"/>
      <c r="BA69" s="2"/>
      <c r="BB69" s="2"/>
      <c r="BC69" s="2"/>
      <c r="BD69" s="2"/>
    </row>
    <row r="70" spans="1:56" ht="12.75" hidden="1" customHeight="1">
      <c r="A70" s="2"/>
      <c r="B70" s="6"/>
      <c r="C70" s="2"/>
      <c r="D70" s="2"/>
      <c r="E70" s="2"/>
      <c r="F70" s="2"/>
      <c r="G70" s="2"/>
      <c r="H70" s="2"/>
      <c r="I70" s="2"/>
      <c r="J70" s="2"/>
      <c r="K70" s="2"/>
      <c r="L70" s="7"/>
      <c r="M70" s="2"/>
      <c r="N70" s="2"/>
      <c r="O70" s="2"/>
      <c r="P70" s="2"/>
      <c r="Q70" s="2"/>
      <c r="R70" s="2"/>
      <c r="S70" s="2"/>
      <c r="T70" s="2"/>
      <c r="U70" s="2"/>
      <c r="V70" s="2"/>
      <c r="W70" s="2"/>
      <c r="X70" s="2"/>
      <c r="Y70" s="2"/>
      <c r="Z70" s="2"/>
      <c r="AA70" s="2"/>
      <c r="AB70" s="2"/>
      <c r="AC70" s="2"/>
      <c r="AD70" s="2"/>
      <c r="AE70" s="3"/>
      <c r="AF70" s="2"/>
      <c r="AG70" s="2"/>
      <c r="AH70" s="2"/>
      <c r="AI70" s="2"/>
      <c r="AJ70" s="2"/>
      <c r="AK70" s="2"/>
      <c r="AL70" s="2"/>
      <c r="AM70" s="2"/>
      <c r="AN70" s="2"/>
      <c r="AO70" s="2"/>
      <c r="AP70" s="2"/>
      <c r="AQ70" s="2"/>
      <c r="AR70" s="2"/>
      <c r="AS70" s="3"/>
      <c r="AT70" s="2"/>
      <c r="AU70" s="2"/>
      <c r="AV70" s="2"/>
      <c r="AW70" s="2"/>
      <c r="AX70" s="2"/>
      <c r="AY70" s="2"/>
      <c r="AZ70" s="2"/>
      <c r="BA70" s="2"/>
      <c r="BB70" s="2"/>
      <c r="BC70" s="2"/>
      <c r="BD70" s="2"/>
    </row>
    <row r="71" spans="1:56" ht="12.75" hidden="1" customHeight="1">
      <c r="A71" s="2"/>
      <c r="B71" s="6"/>
      <c r="C71" s="2"/>
      <c r="D71" s="2"/>
      <c r="E71" s="2"/>
      <c r="F71" s="2"/>
      <c r="G71" s="2"/>
      <c r="H71" s="2"/>
      <c r="I71" s="2"/>
      <c r="J71" s="2"/>
      <c r="K71" s="2"/>
      <c r="L71" s="7"/>
      <c r="M71" s="2"/>
      <c r="N71" s="2"/>
      <c r="O71" s="2"/>
      <c r="P71" s="2"/>
      <c r="Q71" s="2"/>
      <c r="R71" s="2"/>
      <c r="S71" s="2"/>
      <c r="T71" s="2"/>
      <c r="U71" s="2"/>
      <c r="V71" s="2"/>
      <c r="W71" s="2"/>
      <c r="X71" s="2"/>
      <c r="Y71" s="2"/>
      <c r="Z71" s="2"/>
      <c r="AA71" s="2"/>
      <c r="AB71" s="2"/>
      <c r="AC71" s="2"/>
      <c r="AD71" s="2"/>
      <c r="AE71" s="3"/>
      <c r="AF71" s="2"/>
      <c r="AG71" s="2"/>
      <c r="AH71" s="2"/>
      <c r="AI71" s="2"/>
      <c r="AJ71" s="2"/>
      <c r="AK71" s="2"/>
      <c r="AL71" s="2"/>
      <c r="AM71" s="2"/>
      <c r="AN71" s="2"/>
      <c r="AO71" s="2"/>
      <c r="AP71" s="2"/>
      <c r="AQ71" s="2"/>
      <c r="AR71" s="2"/>
      <c r="AS71" s="3"/>
      <c r="AT71" s="2"/>
      <c r="AU71" s="2"/>
      <c r="AV71" s="2"/>
      <c r="AW71" s="2"/>
      <c r="AX71" s="2"/>
      <c r="AY71" s="2"/>
      <c r="AZ71" s="2"/>
      <c r="BA71" s="2"/>
      <c r="BB71" s="2"/>
      <c r="BC71" s="2"/>
      <c r="BD71" s="2"/>
    </row>
    <row r="72" spans="1:56" ht="12.75" hidden="1" customHeight="1">
      <c r="A72" s="2"/>
      <c r="B72" s="6"/>
      <c r="C72" s="2"/>
      <c r="D72" s="2"/>
      <c r="E72" s="2"/>
      <c r="F72" s="2"/>
      <c r="G72" s="2"/>
      <c r="H72" s="2"/>
      <c r="I72" s="2"/>
      <c r="J72" s="2"/>
      <c r="K72" s="2"/>
      <c r="L72" s="7"/>
      <c r="M72" s="2"/>
      <c r="N72" s="2"/>
      <c r="O72" s="2"/>
      <c r="P72" s="2"/>
      <c r="Q72" s="2"/>
      <c r="R72" s="2"/>
      <c r="S72" s="2"/>
      <c r="T72" s="2"/>
      <c r="U72" s="2"/>
      <c r="V72" s="2"/>
      <c r="W72" s="2"/>
      <c r="X72" s="2"/>
      <c r="Y72" s="2"/>
      <c r="Z72" s="2"/>
      <c r="AA72" s="2"/>
      <c r="AB72" s="2"/>
      <c r="AC72" s="2"/>
      <c r="AD72" s="2"/>
      <c r="AE72" s="3"/>
      <c r="AF72" s="2"/>
      <c r="AG72" s="2"/>
      <c r="AH72" s="2"/>
      <c r="AI72" s="2"/>
      <c r="AJ72" s="2"/>
      <c r="AK72" s="2"/>
      <c r="AL72" s="2"/>
      <c r="AM72" s="2"/>
      <c r="AN72" s="2"/>
      <c r="AO72" s="2"/>
      <c r="AP72" s="2"/>
      <c r="AQ72" s="2"/>
      <c r="AR72" s="2"/>
      <c r="AS72" s="3"/>
      <c r="AT72" s="2"/>
      <c r="AU72" s="2"/>
      <c r="AV72" s="2"/>
      <c r="AW72" s="2"/>
      <c r="AX72" s="2"/>
      <c r="AY72" s="2"/>
      <c r="AZ72" s="2"/>
      <c r="BA72" s="2"/>
      <c r="BB72" s="2"/>
      <c r="BC72" s="2"/>
      <c r="BD72" s="2"/>
    </row>
    <row r="73" spans="1:56" ht="12.75" hidden="1" customHeight="1">
      <c r="A73" s="2"/>
      <c r="B73" s="6"/>
      <c r="C73" s="2"/>
      <c r="D73" s="2"/>
      <c r="E73" s="2"/>
      <c r="F73" s="2"/>
      <c r="G73" s="2"/>
      <c r="H73" s="2"/>
      <c r="I73" s="2"/>
      <c r="J73" s="2"/>
      <c r="K73" s="2"/>
      <c r="L73" s="7"/>
      <c r="M73" s="2"/>
      <c r="N73" s="2"/>
      <c r="O73" s="2"/>
      <c r="P73" s="2"/>
      <c r="Q73" s="2"/>
      <c r="R73" s="2"/>
      <c r="S73" s="2"/>
      <c r="T73" s="2"/>
      <c r="U73" s="2"/>
      <c r="V73" s="2"/>
      <c r="W73" s="2"/>
      <c r="X73" s="2"/>
      <c r="Y73" s="2"/>
      <c r="Z73" s="2"/>
      <c r="AA73" s="2"/>
      <c r="AB73" s="2"/>
      <c r="AC73" s="2"/>
      <c r="AD73" s="2"/>
      <c r="AE73" s="3"/>
      <c r="AF73" s="2"/>
      <c r="AG73" s="2"/>
      <c r="AH73" s="2"/>
      <c r="AI73" s="2"/>
      <c r="AJ73" s="2"/>
      <c r="AK73" s="2"/>
      <c r="AL73" s="2"/>
      <c r="AM73" s="2"/>
      <c r="AN73" s="2"/>
      <c r="AO73" s="2"/>
      <c r="AP73" s="2"/>
      <c r="AQ73" s="2"/>
      <c r="AR73" s="2"/>
      <c r="AS73" s="3"/>
      <c r="AT73" s="2"/>
      <c r="AU73" s="2"/>
      <c r="AV73" s="2"/>
      <c r="AW73" s="2"/>
      <c r="AX73" s="2"/>
      <c r="AY73" s="2"/>
      <c r="AZ73" s="2"/>
      <c r="BA73" s="2"/>
      <c r="BB73" s="2"/>
      <c r="BC73" s="2"/>
      <c r="BD73" s="2"/>
    </row>
    <row r="74" spans="1:56" ht="12.75" hidden="1" customHeight="1">
      <c r="A74" s="2"/>
      <c r="B74" s="6"/>
      <c r="C74" s="2"/>
      <c r="D74" s="2"/>
      <c r="E74" s="2"/>
      <c r="F74" s="2"/>
      <c r="G74" s="2"/>
      <c r="H74" s="2"/>
      <c r="I74" s="2"/>
      <c r="J74" s="2"/>
      <c r="K74" s="2"/>
      <c r="L74" s="7"/>
      <c r="M74" s="2"/>
      <c r="N74" s="2"/>
      <c r="O74" s="2"/>
      <c r="P74" s="2"/>
      <c r="Q74" s="2"/>
      <c r="R74" s="2"/>
      <c r="S74" s="2"/>
      <c r="T74" s="2"/>
      <c r="U74" s="2"/>
      <c r="V74" s="2"/>
      <c r="W74" s="2"/>
      <c r="X74" s="2"/>
      <c r="Y74" s="2"/>
      <c r="Z74" s="2"/>
      <c r="AA74" s="2"/>
      <c r="AB74" s="2"/>
      <c r="AC74" s="2"/>
      <c r="AD74" s="2"/>
      <c r="AE74" s="3"/>
      <c r="AF74" s="2"/>
      <c r="AG74" s="2"/>
      <c r="AH74" s="2"/>
      <c r="AI74" s="2"/>
      <c r="AJ74" s="2"/>
      <c r="AK74" s="2"/>
      <c r="AL74" s="2"/>
      <c r="AM74" s="2"/>
      <c r="AN74" s="2"/>
      <c r="AO74" s="2"/>
      <c r="AP74" s="2"/>
      <c r="AQ74" s="2"/>
      <c r="AR74" s="2"/>
      <c r="AS74" s="3"/>
      <c r="AT74" s="2"/>
      <c r="AU74" s="2"/>
      <c r="AV74" s="2"/>
      <c r="AW74" s="2"/>
      <c r="AX74" s="2"/>
      <c r="AY74" s="2"/>
      <c r="AZ74" s="2"/>
      <c r="BA74" s="2"/>
      <c r="BB74" s="2"/>
      <c r="BC74" s="2"/>
      <c r="BD74" s="2"/>
    </row>
    <row r="75" spans="1:56" ht="12.75" hidden="1" customHeight="1">
      <c r="A75" s="2"/>
      <c r="B75" s="6"/>
      <c r="C75" s="2"/>
      <c r="D75" s="2"/>
      <c r="E75" s="2"/>
      <c r="F75" s="2"/>
      <c r="G75" s="2"/>
      <c r="H75" s="2"/>
      <c r="I75" s="2"/>
      <c r="J75" s="2"/>
      <c r="K75" s="2"/>
      <c r="L75" s="7"/>
      <c r="M75" s="2"/>
      <c r="N75" s="2"/>
      <c r="O75" s="2"/>
      <c r="P75" s="2"/>
      <c r="Q75" s="2"/>
      <c r="R75" s="2"/>
      <c r="S75" s="2"/>
      <c r="T75" s="2"/>
      <c r="U75" s="2"/>
      <c r="V75" s="2"/>
      <c r="W75" s="2"/>
      <c r="X75" s="2"/>
      <c r="Y75" s="2"/>
      <c r="Z75" s="2"/>
      <c r="AA75" s="2"/>
      <c r="AB75" s="2"/>
      <c r="AC75" s="2"/>
      <c r="AD75" s="2"/>
      <c r="AE75" s="3"/>
      <c r="AF75" s="2"/>
      <c r="AG75" s="2"/>
      <c r="AH75" s="2"/>
      <c r="AI75" s="2"/>
      <c r="AJ75" s="2"/>
      <c r="AK75" s="2"/>
      <c r="AL75" s="2"/>
      <c r="AM75" s="2"/>
      <c r="AN75" s="2"/>
      <c r="AO75" s="2"/>
      <c r="AP75" s="2"/>
      <c r="AQ75" s="2"/>
      <c r="AR75" s="2"/>
      <c r="AS75" s="3"/>
      <c r="AT75" s="2"/>
      <c r="AU75" s="2"/>
      <c r="AV75" s="2"/>
      <c r="AW75" s="2"/>
      <c r="AX75" s="2"/>
      <c r="AY75" s="2"/>
      <c r="AZ75" s="2"/>
      <c r="BA75" s="2"/>
      <c r="BB75" s="2"/>
      <c r="BC75" s="2"/>
      <c r="BD75" s="2"/>
    </row>
    <row r="76" spans="1:56" ht="12.75" hidden="1" customHeight="1">
      <c r="A76" s="2"/>
      <c r="B76" s="6"/>
      <c r="C76" s="2"/>
      <c r="D76" s="2"/>
      <c r="E76" s="2"/>
      <c r="F76" s="2"/>
      <c r="G76" s="2"/>
      <c r="H76" s="2"/>
      <c r="I76" s="2"/>
      <c r="J76" s="2"/>
      <c r="K76" s="2"/>
      <c r="L76" s="7"/>
      <c r="M76" s="2"/>
      <c r="N76" s="2"/>
      <c r="O76" s="2"/>
      <c r="P76" s="2"/>
      <c r="Q76" s="2"/>
      <c r="R76" s="2"/>
      <c r="S76" s="2"/>
      <c r="T76" s="2"/>
      <c r="U76" s="2"/>
      <c r="V76" s="2"/>
      <c r="W76" s="2"/>
      <c r="X76" s="2"/>
      <c r="Y76" s="2"/>
      <c r="Z76" s="2"/>
      <c r="AA76" s="2"/>
      <c r="AB76" s="2"/>
      <c r="AC76" s="2"/>
      <c r="AD76" s="2"/>
      <c r="AE76" s="3"/>
      <c r="AF76" s="2"/>
      <c r="AG76" s="2"/>
      <c r="AH76" s="2"/>
      <c r="AI76" s="2"/>
      <c r="AJ76" s="2"/>
      <c r="AK76" s="2"/>
      <c r="AL76" s="2"/>
      <c r="AM76" s="2"/>
      <c r="AN76" s="2"/>
      <c r="AO76" s="2"/>
      <c r="AP76" s="2"/>
      <c r="AQ76" s="2"/>
      <c r="AR76" s="2"/>
      <c r="AS76" s="3"/>
      <c r="AT76" s="2"/>
      <c r="AU76" s="2"/>
      <c r="AV76" s="2"/>
      <c r="AW76" s="2"/>
      <c r="AX76" s="2"/>
      <c r="AY76" s="2"/>
      <c r="AZ76" s="2"/>
      <c r="BA76" s="2"/>
      <c r="BB76" s="2"/>
      <c r="BC76" s="2"/>
      <c r="BD76" s="2"/>
    </row>
    <row r="77" spans="1:56" ht="12.75" hidden="1" customHeight="1">
      <c r="A77" s="2"/>
      <c r="B77" s="6"/>
      <c r="C77" s="2"/>
      <c r="D77" s="2"/>
      <c r="E77" s="2"/>
      <c r="F77" s="2"/>
      <c r="G77" s="2"/>
      <c r="H77" s="2"/>
      <c r="I77" s="2"/>
      <c r="J77" s="2"/>
      <c r="K77" s="2"/>
      <c r="L77" s="7"/>
      <c r="M77" s="2"/>
      <c r="N77" s="2"/>
      <c r="O77" s="2"/>
      <c r="P77" s="2"/>
      <c r="Q77" s="2"/>
      <c r="R77" s="2"/>
      <c r="S77" s="2"/>
      <c r="T77" s="2"/>
      <c r="U77" s="2"/>
      <c r="V77" s="2"/>
      <c r="W77" s="2"/>
      <c r="X77" s="2"/>
      <c r="Y77" s="2"/>
      <c r="Z77" s="2"/>
      <c r="AA77" s="2"/>
      <c r="AB77" s="2"/>
      <c r="AC77" s="2"/>
      <c r="AD77" s="2"/>
      <c r="AE77" s="3"/>
      <c r="AF77" s="2"/>
      <c r="AG77" s="2"/>
      <c r="AH77" s="2"/>
      <c r="AI77" s="2"/>
      <c r="AJ77" s="2"/>
      <c r="AK77" s="2"/>
      <c r="AL77" s="2"/>
      <c r="AM77" s="2"/>
      <c r="AN77" s="2"/>
      <c r="AO77" s="2"/>
      <c r="AP77" s="2"/>
      <c r="AQ77" s="2"/>
      <c r="AR77" s="2"/>
      <c r="AS77" s="3"/>
      <c r="AT77" s="2"/>
      <c r="AU77" s="2"/>
      <c r="AV77" s="2"/>
      <c r="AW77" s="2"/>
      <c r="AX77" s="2"/>
      <c r="AY77" s="2"/>
      <c r="AZ77" s="2"/>
      <c r="BA77" s="2"/>
      <c r="BB77" s="2"/>
      <c r="BC77" s="2"/>
      <c r="BD77" s="2"/>
    </row>
    <row r="78" spans="1:56" ht="12.75" hidden="1" customHeight="1">
      <c r="A78" s="2"/>
      <c r="B78" s="6"/>
      <c r="C78" s="2"/>
      <c r="D78" s="2"/>
      <c r="E78" s="2"/>
      <c r="F78" s="2"/>
      <c r="G78" s="2"/>
      <c r="H78" s="2"/>
      <c r="I78" s="2"/>
      <c r="J78" s="2"/>
      <c r="K78" s="2"/>
      <c r="L78" s="7"/>
      <c r="M78" s="2"/>
      <c r="N78" s="2"/>
      <c r="O78" s="2"/>
      <c r="P78" s="2"/>
      <c r="Q78" s="2"/>
      <c r="R78" s="2"/>
      <c r="S78" s="2"/>
      <c r="T78" s="2"/>
      <c r="U78" s="2"/>
      <c r="V78" s="2"/>
      <c r="W78" s="2"/>
      <c r="X78" s="2"/>
      <c r="Y78" s="2"/>
      <c r="Z78" s="2"/>
      <c r="AA78" s="2"/>
      <c r="AB78" s="2"/>
      <c r="AC78" s="2"/>
      <c r="AD78" s="2"/>
      <c r="AE78" s="3"/>
      <c r="AF78" s="2"/>
      <c r="AG78" s="2"/>
      <c r="AH78" s="2"/>
      <c r="AI78" s="2"/>
      <c r="AJ78" s="2"/>
      <c r="AK78" s="2"/>
      <c r="AL78" s="2"/>
      <c r="AM78" s="2"/>
      <c r="AN78" s="2"/>
      <c r="AO78" s="2"/>
      <c r="AP78" s="2"/>
      <c r="AQ78" s="2"/>
      <c r="AR78" s="2"/>
      <c r="AS78" s="3"/>
      <c r="AT78" s="2"/>
      <c r="AU78" s="2"/>
      <c r="AV78" s="2"/>
      <c r="AW78" s="2"/>
      <c r="AX78" s="2"/>
      <c r="AY78" s="2"/>
      <c r="AZ78" s="2"/>
      <c r="BA78" s="2"/>
      <c r="BB78" s="2"/>
      <c r="BC78" s="2"/>
      <c r="BD78" s="2"/>
    </row>
    <row r="79" spans="1:56" ht="12.75" hidden="1" customHeight="1">
      <c r="A79" s="2"/>
      <c r="B79" s="6"/>
      <c r="C79" s="2"/>
      <c r="D79" s="2"/>
      <c r="E79" s="2"/>
      <c r="F79" s="2"/>
      <c r="G79" s="2"/>
      <c r="H79" s="2"/>
      <c r="I79" s="2"/>
      <c r="J79" s="2"/>
      <c r="K79" s="2"/>
      <c r="L79" s="7"/>
      <c r="M79" s="2"/>
      <c r="N79" s="2"/>
      <c r="O79" s="2"/>
      <c r="P79" s="2"/>
      <c r="Q79" s="2"/>
      <c r="R79" s="2"/>
      <c r="S79" s="2"/>
      <c r="T79" s="2"/>
      <c r="U79" s="2"/>
      <c r="V79" s="2"/>
      <c r="W79" s="2"/>
      <c r="X79" s="2"/>
      <c r="Y79" s="2"/>
      <c r="Z79" s="2"/>
      <c r="AA79" s="2"/>
      <c r="AB79" s="2"/>
      <c r="AC79" s="2"/>
      <c r="AD79" s="2"/>
      <c r="AE79" s="3"/>
      <c r="AF79" s="2"/>
      <c r="AG79" s="2"/>
      <c r="AH79" s="2"/>
      <c r="AI79" s="2"/>
      <c r="AJ79" s="2"/>
      <c r="AK79" s="2"/>
      <c r="AL79" s="2"/>
      <c r="AM79" s="2"/>
      <c r="AN79" s="2"/>
      <c r="AO79" s="2"/>
      <c r="AP79" s="2"/>
      <c r="AQ79" s="2"/>
      <c r="AR79" s="2"/>
      <c r="AS79" s="3"/>
      <c r="AT79" s="2"/>
      <c r="AU79" s="2"/>
      <c r="AV79" s="2"/>
      <c r="AW79" s="2"/>
      <c r="AX79" s="2"/>
      <c r="AY79" s="2"/>
      <c r="AZ79" s="2"/>
      <c r="BA79" s="2"/>
      <c r="BB79" s="2"/>
      <c r="BC79" s="2"/>
      <c r="BD79" s="2"/>
    </row>
    <row r="80" spans="1:56" ht="12.75" hidden="1" customHeight="1">
      <c r="A80" s="2"/>
      <c r="B80" s="6"/>
      <c r="C80" s="2"/>
      <c r="D80" s="2"/>
      <c r="E80" s="2"/>
      <c r="F80" s="2"/>
      <c r="G80" s="2"/>
      <c r="H80" s="2"/>
      <c r="I80" s="2"/>
      <c r="J80" s="2"/>
      <c r="K80" s="2"/>
      <c r="L80" s="7"/>
      <c r="M80" s="2"/>
      <c r="N80" s="2"/>
      <c r="O80" s="2"/>
      <c r="P80" s="2"/>
      <c r="Q80" s="2"/>
      <c r="R80" s="2"/>
      <c r="S80" s="2"/>
      <c r="T80" s="2"/>
      <c r="U80" s="2"/>
      <c r="V80" s="2"/>
      <c r="W80" s="2"/>
      <c r="X80" s="2"/>
      <c r="Y80" s="2"/>
      <c r="Z80" s="2"/>
      <c r="AA80" s="2"/>
      <c r="AB80" s="2"/>
      <c r="AC80" s="2"/>
      <c r="AD80" s="2"/>
      <c r="AE80" s="3"/>
      <c r="AF80" s="2"/>
      <c r="AG80" s="2"/>
      <c r="AH80" s="2"/>
      <c r="AI80" s="2"/>
      <c r="AJ80" s="2"/>
      <c r="AK80" s="2"/>
      <c r="AL80" s="2"/>
      <c r="AM80" s="2"/>
      <c r="AN80" s="2"/>
      <c r="AO80" s="2"/>
      <c r="AP80" s="2"/>
      <c r="AQ80" s="2"/>
      <c r="AR80" s="2"/>
      <c r="AS80" s="3"/>
      <c r="AT80" s="2"/>
      <c r="AU80" s="2"/>
      <c r="AV80" s="2"/>
      <c r="AW80" s="2"/>
      <c r="AX80" s="2"/>
      <c r="AY80" s="2"/>
      <c r="AZ80" s="2"/>
      <c r="BA80" s="2"/>
      <c r="BB80" s="2"/>
      <c r="BC80" s="2"/>
      <c r="BD80" s="2"/>
    </row>
    <row r="81" spans="1:56" ht="12.75" hidden="1" customHeight="1">
      <c r="A81" s="2"/>
      <c r="B81" s="6"/>
      <c r="C81" s="2"/>
      <c r="D81" s="2"/>
      <c r="E81" s="2"/>
      <c r="F81" s="2"/>
      <c r="G81" s="2"/>
      <c r="H81" s="2"/>
      <c r="I81" s="2"/>
      <c r="J81" s="2"/>
      <c r="K81" s="2"/>
      <c r="L81" s="7"/>
      <c r="M81" s="2"/>
      <c r="N81" s="2"/>
      <c r="O81" s="2"/>
      <c r="P81" s="2"/>
      <c r="Q81" s="2"/>
      <c r="R81" s="2"/>
      <c r="S81" s="2"/>
      <c r="T81" s="2"/>
      <c r="U81" s="2"/>
      <c r="V81" s="2"/>
      <c r="W81" s="2"/>
      <c r="X81" s="2"/>
      <c r="Y81" s="2"/>
      <c r="Z81" s="2"/>
      <c r="AA81" s="2"/>
      <c r="AB81" s="2"/>
      <c r="AC81" s="2"/>
      <c r="AD81" s="2"/>
      <c r="AE81" s="3"/>
      <c r="AF81" s="2"/>
      <c r="AG81" s="2"/>
      <c r="AH81" s="2"/>
      <c r="AI81" s="2"/>
      <c r="AJ81" s="2"/>
      <c r="AK81" s="2"/>
      <c r="AL81" s="2"/>
      <c r="AM81" s="2"/>
      <c r="AN81" s="2"/>
      <c r="AO81" s="2"/>
      <c r="AP81" s="2"/>
      <c r="AQ81" s="2"/>
      <c r="AR81" s="2"/>
      <c r="AS81" s="3"/>
      <c r="AT81" s="2"/>
      <c r="AU81" s="2"/>
      <c r="AV81" s="2"/>
      <c r="AW81" s="2"/>
      <c r="AX81" s="2"/>
      <c r="AY81" s="2"/>
      <c r="AZ81" s="2"/>
      <c r="BA81" s="2"/>
      <c r="BB81" s="2"/>
      <c r="BC81" s="2"/>
      <c r="BD81" s="2"/>
    </row>
    <row r="82" spans="1:56" ht="12.75" hidden="1" customHeight="1">
      <c r="A82" s="2"/>
      <c r="B82" s="6"/>
      <c r="C82" s="2"/>
      <c r="D82" s="2"/>
      <c r="E82" s="2"/>
      <c r="F82" s="2"/>
      <c r="G82" s="2"/>
      <c r="H82" s="2"/>
      <c r="I82" s="2"/>
      <c r="J82" s="2"/>
      <c r="K82" s="2"/>
      <c r="L82" s="7"/>
      <c r="M82" s="2"/>
      <c r="N82" s="2"/>
      <c r="O82" s="2"/>
      <c r="P82" s="2"/>
      <c r="Q82" s="2"/>
      <c r="R82" s="2"/>
      <c r="S82" s="2"/>
      <c r="T82" s="2"/>
      <c r="U82" s="2"/>
      <c r="V82" s="2"/>
      <c r="W82" s="2"/>
      <c r="X82" s="2"/>
      <c r="Y82" s="2"/>
      <c r="Z82" s="2"/>
      <c r="AA82" s="2"/>
      <c r="AB82" s="2"/>
      <c r="AC82" s="2"/>
      <c r="AD82" s="2"/>
      <c r="AE82" s="3"/>
      <c r="AF82" s="2"/>
      <c r="AG82" s="2"/>
      <c r="AH82" s="2"/>
      <c r="AI82" s="2"/>
      <c r="AJ82" s="2"/>
      <c r="AK82" s="2"/>
      <c r="AL82" s="2"/>
      <c r="AM82" s="2"/>
      <c r="AN82" s="2"/>
      <c r="AO82" s="2"/>
      <c r="AP82" s="2"/>
      <c r="AQ82" s="2"/>
      <c r="AR82" s="2"/>
      <c r="AS82" s="3"/>
      <c r="AT82" s="2"/>
      <c r="AU82" s="2"/>
      <c r="AV82" s="2"/>
      <c r="AW82" s="2"/>
      <c r="AX82" s="2"/>
      <c r="AY82" s="2"/>
      <c r="AZ82" s="2"/>
      <c r="BA82" s="2"/>
      <c r="BB82" s="2"/>
      <c r="BC82" s="2"/>
      <c r="BD82" s="2"/>
    </row>
    <row r="83" spans="1:56" ht="12.75" hidden="1" customHeight="1">
      <c r="A83" s="2"/>
      <c r="B83" s="6"/>
      <c r="C83" s="2"/>
      <c r="D83" s="2"/>
      <c r="E83" s="2"/>
      <c r="F83" s="2"/>
      <c r="G83" s="2"/>
      <c r="H83" s="2"/>
      <c r="I83" s="2"/>
      <c r="J83" s="2"/>
      <c r="K83" s="2"/>
      <c r="L83" s="7"/>
      <c r="M83" s="2"/>
      <c r="N83" s="2"/>
      <c r="O83" s="2"/>
      <c r="P83" s="2"/>
      <c r="Q83" s="2"/>
      <c r="R83" s="2"/>
      <c r="S83" s="2"/>
      <c r="T83" s="2"/>
      <c r="U83" s="2"/>
      <c r="V83" s="2"/>
      <c r="W83" s="2"/>
      <c r="X83" s="2"/>
      <c r="Y83" s="2"/>
      <c r="Z83" s="2"/>
      <c r="AA83" s="2"/>
      <c r="AB83" s="2"/>
      <c r="AC83" s="2"/>
      <c r="AD83" s="2"/>
      <c r="AE83" s="3"/>
      <c r="AF83" s="2"/>
      <c r="AG83" s="2"/>
      <c r="AH83" s="2"/>
      <c r="AI83" s="2"/>
      <c r="AJ83" s="2"/>
      <c r="AK83" s="2"/>
      <c r="AL83" s="2"/>
      <c r="AM83" s="2"/>
      <c r="AN83" s="2"/>
      <c r="AO83" s="2"/>
      <c r="AP83" s="2"/>
      <c r="AQ83" s="2"/>
      <c r="AR83" s="2"/>
      <c r="AS83" s="3"/>
      <c r="AT83" s="2"/>
      <c r="AU83" s="2"/>
      <c r="AV83" s="2"/>
      <c r="AW83" s="2"/>
      <c r="AX83" s="2"/>
      <c r="AY83" s="2"/>
      <c r="AZ83" s="2"/>
      <c r="BA83" s="2"/>
      <c r="BB83" s="2"/>
      <c r="BC83" s="2"/>
      <c r="BD83" s="2"/>
    </row>
    <row r="84" spans="1:56" ht="12.75" hidden="1" customHeight="1">
      <c r="A84" s="2"/>
      <c r="B84" s="6"/>
      <c r="C84" s="2"/>
      <c r="D84" s="2"/>
      <c r="E84" s="2"/>
      <c r="F84" s="2"/>
      <c r="G84" s="2"/>
      <c r="H84" s="2"/>
      <c r="I84" s="2"/>
      <c r="J84" s="2"/>
      <c r="K84" s="2"/>
      <c r="L84" s="7"/>
      <c r="M84" s="2"/>
      <c r="N84" s="2"/>
      <c r="O84" s="2"/>
      <c r="P84" s="2"/>
      <c r="Q84" s="2"/>
      <c r="R84" s="2"/>
      <c r="S84" s="2"/>
      <c r="T84" s="2"/>
      <c r="U84" s="2"/>
      <c r="V84" s="2"/>
      <c r="W84" s="2"/>
      <c r="X84" s="2"/>
      <c r="Y84" s="2"/>
      <c r="Z84" s="2"/>
      <c r="AA84" s="2"/>
      <c r="AB84" s="2"/>
      <c r="AC84" s="2"/>
      <c r="AD84" s="2"/>
      <c r="AE84" s="3"/>
      <c r="AF84" s="2"/>
      <c r="AG84" s="2"/>
      <c r="AH84" s="2"/>
      <c r="AI84" s="2"/>
      <c r="AJ84" s="2"/>
      <c r="AK84" s="2"/>
      <c r="AL84" s="2"/>
      <c r="AM84" s="2"/>
      <c r="AN84" s="2"/>
      <c r="AO84" s="2"/>
      <c r="AP84" s="2"/>
      <c r="AQ84" s="2"/>
      <c r="AR84" s="2"/>
      <c r="AS84" s="3"/>
      <c r="AT84" s="2"/>
      <c r="AU84" s="2"/>
      <c r="AV84" s="2"/>
      <c r="AW84" s="2"/>
      <c r="AX84" s="2"/>
      <c r="AY84" s="2"/>
      <c r="AZ84" s="2"/>
      <c r="BA84" s="2"/>
      <c r="BB84" s="2"/>
      <c r="BC84" s="2"/>
      <c r="BD84" s="2"/>
    </row>
    <row r="85" spans="1:56" ht="12.75" hidden="1" customHeight="1">
      <c r="A85" s="2"/>
      <c r="B85" s="6"/>
      <c r="C85" s="2"/>
      <c r="D85" s="2"/>
      <c r="E85" s="2"/>
      <c r="F85" s="2"/>
      <c r="G85" s="2"/>
      <c r="H85" s="2"/>
      <c r="I85" s="2"/>
      <c r="J85" s="2"/>
      <c r="K85" s="2"/>
      <c r="L85" s="7"/>
      <c r="M85" s="2"/>
      <c r="N85" s="2"/>
      <c r="O85" s="2"/>
      <c r="P85" s="2"/>
      <c r="Q85" s="2"/>
      <c r="R85" s="2"/>
      <c r="S85" s="2"/>
      <c r="T85" s="2"/>
      <c r="U85" s="2"/>
      <c r="V85" s="2"/>
      <c r="W85" s="2"/>
      <c r="X85" s="2"/>
      <c r="Y85" s="2"/>
      <c r="Z85" s="2"/>
      <c r="AA85" s="2"/>
      <c r="AB85" s="2"/>
      <c r="AC85" s="2"/>
      <c r="AD85" s="2"/>
      <c r="AE85" s="3"/>
      <c r="AF85" s="2"/>
      <c r="AG85" s="2"/>
      <c r="AH85" s="2"/>
      <c r="AI85" s="2"/>
      <c r="AJ85" s="2"/>
      <c r="AK85" s="2"/>
      <c r="AL85" s="2"/>
      <c r="AM85" s="2"/>
      <c r="AN85" s="2"/>
      <c r="AO85" s="2"/>
      <c r="AP85" s="2"/>
      <c r="AQ85" s="2"/>
      <c r="AR85" s="2"/>
      <c r="AS85" s="3"/>
      <c r="AT85" s="2"/>
      <c r="AU85" s="2"/>
      <c r="AV85" s="2"/>
      <c r="AW85" s="2"/>
      <c r="AX85" s="2"/>
      <c r="AY85" s="2"/>
      <c r="AZ85" s="2"/>
      <c r="BA85" s="2"/>
      <c r="BB85" s="2"/>
      <c r="BC85" s="2"/>
      <c r="BD85" s="2"/>
    </row>
    <row r="86" spans="1:56" ht="12.75" hidden="1" customHeight="1">
      <c r="A86" s="2"/>
      <c r="B86" s="6"/>
      <c r="C86" s="2"/>
      <c r="D86" s="2"/>
      <c r="E86" s="2"/>
      <c r="F86" s="2"/>
      <c r="G86" s="2"/>
      <c r="H86" s="2"/>
      <c r="I86" s="2"/>
      <c r="J86" s="2"/>
      <c r="K86" s="2"/>
      <c r="L86" s="7"/>
      <c r="M86" s="2"/>
      <c r="N86" s="2"/>
      <c r="O86" s="2"/>
      <c r="P86" s="2"/>
      <c r="Q86" s="2"/>
      <c r="R86" s="2"/>
      <c r="S86" s="2"/>
      <c r="T86" s="2"/>
      <c r="U86" s="2"/>
      <c r="V86" s="2"/>
      <c r="W86" s="2"/>
      <c r="X86" s="2"/>
      <c r="Y86" s="2"/>
      <c r="Z86" s="2"/>
      <c r="AA86" s="2"/>
      <c r="AB86" s="2"/>
      <c r="AC86" s="2"/>
      <c r="AD86" s="2"/>
      <c r="AE86" s="3"/>
      <c r="AF86" s="2"/>
      <c r="AG86" s="2"/>
      <c r="AH86" s="2"/>
      <c r="AI86" s="2"/>
      <c r="AJ86" s="2"/>
      <c r="AK86" s="2"/>
      <c r="AL86" s="2"/>
      <c r="AM86" s="2"/>
      <c r="AN86" s="2"/>
      <c r="AO86" s="2"/>
      <c r="AP86" s="2"/>
      <c r="AQ86" s="2"/>
      <c r="AR86" s="2"/>
      <c r="AS86" s="3"/>
      <c r="AT86" s="2"/>
      <c r="AU86" s="2"/>
      <c r="AV86" s="2"/>
      <c r="AW86" s="2"/>
      <c r="AX86" s="2"/>
      <c r="AY86" s="2"/>
      <c r="AZ86" s="2"/>
      <c r="BA86" s="2"/>
      <c r="BB86" s="2"/>
      <c r="BC86" s="2"/>
      <c r="BD86" s="2"/>
    </row>
    <row r="87" spans="1:56" ht="12.75" hidden="1" customHeight="1">
      <c r="A87" s="2"/>
      <c r="B87" s="6"/>
      <c r="C87" s="2"/>
      <c r="D87" s="2"/>
      <c r="E87" s="2"/>
      <c r="F87" s="2"/>
      <c r="G87" s="2"/>
      <c r="H87" s="2"/>
      <c r="I87" s="2"/>
      <c r="J87" s="2"/>
      <c r="K87" s="2"/>
      <c r="L87" s="7"/>
      <c r="M87" s="2"/>
      <c r="N87" s="2"/>
      <c r="O87" s="2"/>
      <c r="P87" s="2"/>
      <c r="Q87" s="2"/>
      <c r="R87" s="2"/>
      <c r="S87" s="2"/>
      <c r="T87" s="2"/>
      <c r="U87" s="2"/>
      <c r="V87" s="2"/>
      <c r="W87" s="2"/>
      <c r="X87" s="2"/>
      <c r="Y87" s="2"/>
      <c r="Z87" s="2"/>
      <c r="AA87" s="2"/>
      <c r="AB87" s="2"/>
      <c r="AC87" s="2"/>
      <c r="AD87" s="2"/>
      <c r="AE87" s="3"/>
      <c r="AF87" s="2"/>
      <c r="AG87" s="2"/>
      <c r="AH87" s="2"/>
      <c r="AI87" s="2"/>
      <c r="AJ87" s="2"/>
      <c r="AK87" s="2"/>
      <c r="AL87" s="2"/>
      <c r="AM87" s="2"/>
      <c r="AN87" s="2"/>
      <c r="AO87" s="2"/>
      <c r="AP87" s="2"/>
      <c r="AQ87" s="2"/>
      <c r="AR87" s="2"/>
      <c r="AS87" s="3"/>
      <c r="AT87" s="2"/>
      <c r="AU87" s="2"/>
      <c r="AV87" s="2"/>
      <c r="AW87" s="2"/>
      <c r="AX87" s="2"/>
      <c r="AY87" s="2"/>
      <c r="AZ87" s="2"/>
      <c r="BA87" s="2"/>
      <c r="BB87" s="2"/>
      <c r="BC87" s="2"/>
      <c r="BD87" s="2"/>
    </row>
    <row r="88" spans="1:56" ht="12.75" hidden="1" customHeight="1">
      <c r="A88" s="2"/>
      <c r="B88" s="6"/>
      <c r="C88" s="2"/>
      <c r="D88" s="2"/>
      <c r="E88" s="2"/>
      <c r="F88" s="2"/>
      <c r="G88" s="2"/>
      <c r="H88" s="2"/>
      <c r="I88" s="2"/>
      <c r="J88" s="2"/>
      <c r="K88" s="2"/>
      <c r="L88" s="7"/>
      <c r="M88" s="2"/>
      <c r="N88" s="2"/>
      <c r="O88" s="2"/>
      <c r="P88" s="2"/>
      <c r="Q88" s="2"/>
      <c r="R88" s="2"/>
      <c r="S88" s="2"/>
      <c r="T88" s="2"/>
      <c r="U88" s="2"/>
      <c r="V88" s="2"/>
      <c r="W88" s="2"/>
      <c r="X88" s="2"/>
      <c r="Y88" s="2"/>
      <c r="Z88" s="2"/>
      <c r="AA88" s="2"/>
      <c r="AB88" s="2"/>
      <c r="AC88" s="2"/>
      <c r="AD88" s="2"/>
      <c r="AE88" s="3"/>
      <c r="AF88" s="2"/>
      <c r="AG88" s="2"/>
      <c r="AH88" s="2"/>
      <c r="AI88" s="2"/>
      <c r="AJ88" s="2"/>
      <c r="AK88" s="2"/>
      <c r="AL88" s="2"/>
      <c r="AM88" s="2"/>
      <c r="AN88" s="2"/>
      <c r="AO88" s="2"/>
      <c r="AP88" s="2"/>
      <c r="AQ88" s="2"/>
      <c r="AR88" s="2"/>
      <c r="AS88" s="3"/>
      <c r="AT88" s="2"/>
      <c r="AU88" s="2"/>
      <c r="AV88" s="2"/>
      <c r="AW88" s="2"/>
      <c r="AX88" s="2"/>
      <c r="AY88" s="2"/>
      <c r="AZ88" s="2"/>
      <c r="BA88" s="2"/>
      <c r="BB88" s="2"/>
      <c r="BC88" s="2"/>
      <c r="BD88" s="2"/>
    </row>
    <row r="89" spans="1:56" ht="12.75" hidden="1" customHeight="1">
      <c r="A89" s="2"/>
      <c r="B89" s="6"/>
      <c r="C89" s="2"/>
      <c r="D89" s="2"/>
      <c r="E89" s="2"/>
      <c r="F89" s="2"/>
      <c r="G89" s="2"/>
      <c r="H89" s="2"/>
      <c r="I89" s="2"/>
      <c r="J89" s="2"/>
      <c r="K89" s="2"/>
      <c r="L89" s="7"/>
      <c r="M89" s="2"/>
      <c r="N89" s="2"/>
      <c r="O89" s="2"/>
      <c r="P89" s="2"/>
      <c r="Q89" s="2"/>
      <c r="R89" s="2"/>
      <c r="S89" s="2"/>
      <c r="T89" s="2"/>
      <c r="U89" s="2"/>
      <c r="V89" s="2"/>
      <c r="W89" s="2"/>
      <c r="X89" s="2"/>
      <c r="Y89" s="2"/>
      <c r="Z89" s="2"/>
      <c r="AA89" s="2"/>
      <c r="AB89" s="2"/>
      <c r="AC89" s="2"/>
      <c r="AD89" s="2"/>
      <c r="AE89" s="3"/>
      <c r="AF89" s="2"/>
      <c r="AG89" s="2"/>
      <c r="AH89" s="2"/>
      <c r="AI89" s="2"/>
      <c r="AJ89" s="2"/>
      <c r="AK89" s="2"/>
      <c r="AL89" s="2"/>
      <c r="AM89" s="2"/>
      <c r="AN89" s="2"/>
      <c r="AO89" s="2"/>
      <c r="AP89" s="2"/>
      <c r="AQ89" s="2"/>
      <c r="AR89" s="2"/>
      <c r="AS89" s="3"/>
      <c r="AT89" s="2"/>
      <c r="AU89" s="2"/>
      <c r="AV89" s="2"/>
      <c r="AW89" s="2"/>
      <c r="AX89" s="2"/>
      <c r="AY89" s="2"/>
      <c r="AZ89" s="2"/>
      <c r="BA89" s="2"/>
      <c r="BB89" s="2"/>
      <c r="BC89" s="2"/>
      <c r="BD89" s="2"/>
    </row>
    <row r="90" spans="1:56" ht="12.75" hidden="1" customHeight="1">
      <c r="A90" s="2"/>
      <c r="B90" s="6"/>
      <c r="C90" s="2"/>
      <c r="D90" s="2"/>
      <c r="E90" s="2"/>
      <c r="F90" s="2"/>
      <c r="G90" s="2"/>
      <c r="H90" s="2"/>
      <c r="I90" s="2"/>
      <c r="J90" s="2"/>
      <c r="K90" s="2"/>
      <c r="L90" s="7"/>
      <c r="M90" s="2"/>
      <c r="N90" s="2"/>
      <c r="O90" s="2"/>
      <c r="P90" s="2"/>
      <c r="Q90" s="2"/>
      <c r="R90" s="2"/>
      <c r="S90" s="2"/>
      <c r="T90" s="2"/>
      <c r="U90" s="2"/>
      <c r="V90" s="2"/>
      <c r="W90" s="2"/>
      <c r="X90" s="2"/>
      <c r="Y90" s="2"/>
      <c r="Z90" s="2"/>
      <c r="AA90" s="2"/>
      <c r="AB90" s="2"/>
      <c r="AC90" s="2"/>
      <c r="AD90" s="2"/>
      <c r="AE90" s="3"/>
      <c r="AF90" s="2"/>
      <c r="AG90" s="2"/>
      <c r="AH90" s="2"/>
      <c r="AI90" s="2"/>
      <c r="AJ90" s="2"/>
      <c r="AK90" s="2"/>
      <c r="AL90" s="2"/>
      <c r="AM90" s="2"/>
      <c r="AN90" s="2"/>
      <c r="AO90" s="2"/>
      <c r="AP90" s="2"/>
      <c r="AQ90" s="2"/>
      <c r="AR90" s="2"/>
      <c r="AS90" s="3"/>
      <c r="AT90" s="2"/>
      <c r="AU90" s="2"/>
      <c r="AV90" s="2"/>
      <c r="AW90" s="2"/>
      <c r="AX90" s="2"/>
      <c r="AY90" s="2"/>
      <c r="AZ90" s="2"/>
      <c r="BA90" s="2"/>
      <c r="BB90" s="2"/>
      <c r="BC90" s="2"/>
      <c r="BD90" s="2"/>
    </row>
    <row r="91" spans="1:56" ht="12.75" hidden="1" customHeight="1">
      <c r="A91" s="2"/>
      <c r="B91" s="6"/>
      <c r="C91" s="2"/>
      <c r="D91" s="2"/>
      <c r="E91" s="2"/>
      <c r="F91" s="2"/>
      <c r="G91" s="2"/>
      <c r="H91" s="2"/>
      <c r="I91" s="2"/>
      <c r="J91" s="2"/>
      <c r="K91" s="2"/>
      <c r="L91" s="7"/>
      <c r="M91" s="2"/>
      <c r="N91" s="2"/>
      <c r="O91" s="2"/>
      <c r="P91" s="2"/>
      <c r="Q91" s="2"/>
      <c r="R91" s="2"/>
      <c r="S91" s="2"/>
      <c r="T91" s="2"/>
      <c r="U91" s="2"/>
      <c r="V91" s="2"/>
      <c r="W91" s="2"/>
      <c r="X91" s="2"/>
      <c r="Y91" s="2"/>
      <c r="Z91" s="2"/>
      <c r="AA91" s="2"/>
      <c r="AB91" s="2"/>
      <c r="AC91" s="2"/>
      <c r="AD91" s="2"/>
      <c r="AE91" s="3"/>
      <c r="AF91" s="2"/>
      <c r="AG91" s="2"/>
      <c r="AH91" s="2"/>
      <c r="AI91" s="2"/>
      <c r="AJ91" s="2"/>
      <c r="AK91" s="2"/>
      <c r="AL91" s="2"/>
      <c r="AM91" s="2"/>
      <c r="AN91" s="2"/>
      <c r="AO91" s="2"/>
      <c r="AP91" s="2"/>
      <c r="AQ91" s="2"/>
      <c r="AR91" s="2"/>
      <c r="AS91" s="3"/>
      <c r="AT91" s="2"/>
      <c r="AU91" s="2"/>
      <c r="AV91" s="2"/>
      <c r="AW91" s="2"/>
      <c r="AX91" s="2"/>
      <c r="AY91" s="2"/>
      <c r="AZ91" s="2"/>
      <c r="BA91" s="2"/>
      <c r="BB91" s="2"/>
      <c r="BC91" s="2"/>
      <c r="BD91" s="2"/>
    </row>
    <row r="92" spans="1:56" ht="12.75" hidden="1" customHeight="1">
      <c r="A92" s="2"/>
      <c r="B92" s="6"/>
      <c r="C92" s="2"/>
      <c r="D92" s="2"/>
      <c r="E92" s="2"/>
      <c r="F92" s="2"/>
      <c r="G92" s="2"/>
      <c r="H92" s="2"/>
      <c r="I92" s="2"/>
      <c r="J92" s="2"/>
      <c r="K92" s="2"/>
      <c r="L92" s="7"/>
      <c r="M92" s="2"/>
      <c r="N92" s="2"/>
      <c r="O92" s="2"/>
      <c r="P92" s="2"/>
      <c r="Q92" s="2"/>
      <c r="R92" s="2"/>
      <c r="S92" s="2"/>
      <c r="T92" s="2"/>
      <c r="U92" s="2"/>
      <c r="V92" s="2"/>
      <c r="W92" s="2"/>
      <c r="X92" s="2"/>
      <c r="Y92" s="2"/>
      <c r="Z92" s="2"/>
      <c r="AA92" s="2"/>
      <c r="AB92" s="2"/>
      <c r="AC92" s="2"/>
      <c r="AD92" s="2"/>
      <c r="AE92" s="3"/>
      <c r="AF92" s="2"/>
      <c r="AG92" s="2"/>
      <c r="AH92" s="2"/>
      <c r="AI92" s="2"/>
      <c r="AJ92" s="2"/>
      <c r="AK92" s="2"/>
      <c r="AL92" s="2"/>
      <c r="AM92" s="2"/>
      <c r="AN92" s="2"/>
      <c r="AO92" s="2"/>
      <c r="AP92" s="2"/>
      <c r="AQ92" s="2"/>
      <c r="AR92" s="2"/>
      <c r="AS92" s="3"/>
      <c r="AT92" s="2"/>
      <c r="AU92" s="2"/>
      <c r="AV92" s="2"/>
      <c r="AW92" s="2"/>
      <c r="AX92" s="2"/>
      <c r="AY92" s="2"/>
      <c r="AZ92" s="2"/>
      <c r="BA92" s="2"/>
      <c r="BB92" s="2"/>
      <c r="BC92" s="2"/>
      <c r="BD92" s="2"/>
    </row>
    <row r="93" spans="1:56" ht="12.75" hidden="1" customHeight="1">
      <c r="A93" s="2"/>
      <c r="B93" s="6"/>
      <c r="C93" s="2"/>
      <c r="D93" s="2"/>
      <c r="E93" s="2"/>
      <c r="F93" s="2"/>
      <c r="G93" s="2"/>
      <c r="H93" s="2"/>
      <c r="I93" s="2"/>
      <c r="J93" s="2"/>
      <c r="K93" s="2"/>
      <c r="L93" s="7"/>
      <c r="M93" s="2"/>
      <c r="N93" s="2"/>
      <c r="O93" s="2"/>
      <c r="P93" s="2"/>
      <c r="Q93" s="2"/>
      <c r="R93" s="2"/>
      <c r="S93" s="2"/>
      <c r="T93" s="2"/>
      <c r="U93" s="2"/>
      <c r="V93" s="2"/>
      <c r="W93" s="2"/>
      <c r="X93" s="2"/>
      <c r="Y93" s="2"/>
      <c r="Z93" s="2"/>
      <c r="AA93" s="2"/>
      <c r="AB93" s="2"/>
      <c r="AC93" s="2"/>
      <c r="AD93" s="2"/>
      <c r="AE93" s="3"/>
      <c r="AF93" s="2"/>
      <c r="AG93" s="2"/>
      <c r="AH93" s="2"/>
      <c r="AI93" s="2"/>
      <c r="AJ93" s="2"/>
      <c r="AK93" s="2"/>
      <c r="AL93" s="2"/>
      <c r="AM93" s="2"/>
      <c r="AN93" s="2"/>
      <c r="AO93" s="2"/>
      <c r="AP93" s="2"/>
      <c r="AQ93" s="2"/>
      <c r="AR93" s="2"/>
      <c r="AS93" s="3"/>
      <c r="AT93" s="2"/>
      <c r="AU93" s="2"/>
      <c r="AV93" s="2"/>
      <c r="AW93" s="2"/>
      <c r="AX93" s="2"/>
      <c r="AY93" s="2"/>
      <c r="AZ93" s="2"/>
      <c r="BA93" s="2"/>
      <c r="BB93" s="2"/>
      <c r="BC93" s="2"/>
      <c r="BD93" s="2"/>
    </row>
    <row r="94" spans="1:56" ht="12.75" hidden="1" customHeight="1">
      <c r="A94" s="2"/>
      <c r="B94" s="6"/>
      <c r="C94" s="2"/>
      <c r="D94" s="2"/>
      <c r="E94" s="2"/>
      <c r="F94" s="2"/>
      <c r="G94" s="2"/>
      <c r="H94" s="2"/>
      <c r="I94" s="2"/>
      <c r="J94" s="2"/>
      <c r="K94" s="2"/>
      <c r="L94" s="7"/>
      <c r="M94" s="2"/>
      <c r="N94" s="2"/>
      <c r="O94" s="2"/>
      <c r="P94" s="2"/>
      <c r="Q94" s="2"/>
      <c r="R94" s="2"/>
      <c r="S94" s="2"/>
      <c r="T94" s="2"/>
      <c r="U94" s="2"/>
      <c r="V94" s="2"/>
      <c r="W94" s="2"/>
      <c r="X94" s="2"/>
      <c r="Y94" s="2"/>
      <c r="Z94" s="2"/>
      <c r="AA94" s="2"/>
      <c r="AB94" s="2"/>
      <c r="AC94" s="2"/>
      <c r="AD94" s="2"/>
      <c r="AE94" s="3"/>
      <c r="AF94" s="2"/>
      <c r="AG94" s="2"/>
      <c r="AH94" s="2"/>
      <c r="AI94" s="2"/>
      <c r="AJ94" s="2"/>
      <c r="AK94" s="2"/>
      <c r="AL94" s="2"/>
      <c r="AM94" s="2"/>
      <c r="AN94" s="2"/>
      <c r="AO94" s="2"/>
      <c r="AP94" s="2"/>
      <c r="AQ94" s="2"/>
      <c r="AR94" s="2"/>
      <c r="AS94" s="3"/>
      <c r="AT94" s="2"/>
      <c r="AU94" s="2"/>
      <c r="AV94" s="2"/>
      <c r="AW94" s="2"/>
      <c r="AX94" s="2"/>
      <c r="AY94" s="2"/>
      <c r="AZ94" s="2"/>
      <c r="BA94" s="2"/>
      <c r="BB94" s="2"/>
      <c r="BC94" s="2"/>
      <c r="BD94" s="2"/>
    </row>
    <row r="95" spans="1:56" ht="12.75" hidden="1" customHeight="1">
      <c r="A95" s="2"/>
      <c r="B95" s="6"/>
      <c r="C95" s="2"/>
      <c r="D95" s="2"/>
      <c r="E95" s="2"/>
      <c r="F95" s="2"/>
      <c r="G95" s="2"/>
      <c r="H95" s="2"/>
      <c r="I95" s="2"/>
      <c r="J95" s="2"/>
      <c r="K95" s="2"/>
      <c r="L95" s="7"/>
      <c r="M95" s="2"/>
      <c r="N95" s="2"/>
      <c r="O95" s="2"/>
      <c r="P95" s="2"/>
      <c r="Q95" s="2"/>
      <c r="R95" s="2"/>
      <c r="S95" s="2"/>
      <c r="T95" s="2"/>
      <c r="U95" s="2"/>
      <c r="V95" s="2"/>
      <c r="W95" s="2"/>
      <c r="X95" s="2"/>
      <c r="Y95" s="2"/>
      <c r="Z95" s="2"/>
      <c r="AA95" s="2"/>
      <c r="AB95" s="2"/>
      <c r="AC95" s="2"/>
      <c r="AD95" s="2"/>
      <c r="AE95" s="3"/>
      <c r="AF95" s="2"/>
      <c r="AG95" s="2"/>
      <c r="AH95" s="2"/>
      <c r="AI95" s="2"/>
      <c r="AJ95" s="2"/>
      <c r="AK95" s="2"/>
      <c r="AL95" s="2"/>
      <c r="AM95" s="2"/>
      <c r="AN95" s="2"/>
      <c r="AO95" s="2"/>
      <c r="AP95" s="2"/>
      <c r="AQ95" s="2"/>
      <c r="AR95" s="2"/>
      <c r="AS95" s="3"/>
      <c r="AT95" s="2"/>
      <c r="AU95" s="2"/>
      <c r="AV95" s="2"/>
      <c r="AW95" s="2"/>
      <c r="AX95" s="2"/>
      <c r="AY95" s="2"/>
      <c r="AZ95" s="2"/>
      <c r="BA95" s="2"/>
      <c r="BB95" s="2"/>
      <c r="BC95" s="2"/>
      <c r="BD95" s="2"/>
    </row>
    <row r="96" spans="1:56" ht="12.75" hidden="1" customHeight="1">
      <c r="A96" s="2"/>
      <c r="B96" s="6"/>
      <c r="C96" s="2"/>
      <c r="D96" s="2"/>
      <c r="E96" s="2"/>
      <c r="F96" s="2"/>
      <c r="G96" s="2"/>
      <c r="H96" s="2"/>
      <c r="I96" s="2"/>
      <c r="J96" s="2"/>
      <c r="K96" s="2"/>
      <c r="L96" s="7"/>
      <c r="M96" s="2"/>
      <c r="N96" s="2"/>
      <c r="O96" s="2"/>
      <c r="P96" s="2"/>
      <c r="Q96" s="2"/>
      <c r="R96" s="2"/>
      <c r="S96" s="2"/>
      <c r="T96" s="2"/>
      <c r="U96" s="2"/>
      <c r="V96" s="2"/>
      <c r="W96" s="2"/>
      <c r="X96" s="2"/>
      <c r="Y96" s="2"/>
      <c r="Z96" s="2"/>
      <c r="AA96" s="2"/>
      <c r="AB96" s="2"/>
      <c r="AC96" s="2"/>
      <c r="AD96" s="2"/>
      <c r="AE96" s="3"/>
      <c r="AF96" s="2"/>
      <c r="AG96" s="2"/>
      <c r="AH96" s="2"/>
      <c r="AI96" s="2"/>
      <c r="AJ96" s="2"/>
      <c r="AK96" s="2"/>
      <c r="AL96" s="2"/>
      <c r="AM96" s="2"/>
      <c r="AN96" s="2"/>
      <c r="AO96" s="2"/>
      <c r="AP96" s="2"/>
      <c r="AQ96" s="2"/>
      <c r="AR96" s="2"/>
      <c r="AS96" s="3"/>
      <c r="AT96" s="2"/>
      <c r="AU96" s="2"/>
      <c r="AV96" s="2"/>
      <c r="AW96" s="2"/>
      <c r="AX96" s="2"/>
      <c r="AY96" s="2"/>
      <c r="AZ96" s="2"/>
      <c r="BA96" s="2"/>
      <c r="BB96" s="2"/>
      <c r="BC96" s="2"/>
      <c r="BD96" s="2"/>
    </row>
    <row r="97" spans="1:56" ht="12.75" hidden="1" customHeight="1">
      <c r="A97" s="2"/>
      <c r="B97" s="6"/>
      <c r="C97" s="2"/>
      <c r="D97" s="2"/>
      <c r="E97" s="2"/>
      <c r="F97" s="2"/>
      <c r="G97" s="2"/>
      <c r="H97" s="2"/>
      <c r="I97" s="2"/>
      <c r="J97" s="2"/>
      <c r="K97" s="2"/>
      <c r="L97" s="7"/>
      <c r="M97" s="2"/>
      <c r="N97" s="2"/>
      <c r="O97" s="2"/>
      <c r="P97" s="2"/>
      <c r="Q97" s="2"/>
      <c r="R97" s="2"/>
      <c r="S97" s="2"/>
      <c r="T97" s="2"/>
      <c r="U97" s="2"/>
      <c r="V97" s="2"/>
      <c r="W97" s="2"/>
      <c r="X97" s="2"/>
      <c r="Y97" s="2"/>
      <c r="Z97" s="2"/>
      <c r="AA97" s="2"/>
      <c r="AB97" s="2"/>
      <c r="AC97" s="2"/>
      <c r="AD97" s="2"/>
      <c r="AE97" s="3"/>
      <c r="AF97" s="2"/>
      <c r="AG97" s="2"/>
      <c r="AH97" s="2"/>
      <c r="AI97" s="2"/>
      <c r="AJ97" s="2"/>
      <c r="AK97" s="2"/>
      <c r="AL97" s="2"/>
      <c r="AM97" s="2"/>
      <c r="AN97" s="2"/>
      <c r="AO97" s="2"/>
      <c r="AP97" s="2"/>
      <c r="AQ97" s="2"/>
      <c r="AR97" s="2"/>
      <c r="AS97" s="3"/>
      <c r="AT97" s="2"/>
      <c r="AU97" s="2"/>
      <c r="AV97" s="2"/>
      <c r="AW97" s="2"/>
      <c r="AX97" s="2"/>
      <c r="AY97" s="2"/>
      <c r="AZ97" s="2"/>
      <c r="BA97" s="2"/>
      <c r="BB97" s="2"/>
      <c r="BC97" s="2"/>
      <c r="BD97" s="2"/>
    </row>
    <row r="98" spans="1:56" ht="12.75" hidden="1" customHeight="1">
      <c r="A98" s="2"/>
      <c r="B98" s="6"/>
      <c r="C98" s="2"/>
      <c r="D98" s="2"/>
      <c r="E98" s="2"/>
      <c r="F98" s="2"/>
      <c r="G98" s="2"/>
      <c r="H98" s="2"/>
      <c r="I98" s="2"/>
      <c r="J98" s="2"/>
      <c r="K98" s="2"/>
      <c r="L98" s="7"/>
      <c r="M98" s="2"/>
      <c r="N98" s="2"/>
      <c r="O98" s="2"/>
      <c r="P98" s="2"/>
      <c r="Q98" s="2"/>
      <c r="R98" s="2"/>
      <c r="S98" s="2"/>
      <c r="T98" s="2"/>
      <c r="U98" s="2"/>
      <c r="V98" s="2"/>
      <c r="W98" s="2"/>
      <c r="X98" s="2"/>
      <c r="Y98" s="2"/>
      <c r="Z98" s="2"/>
      <c r="AA98" s="2"/>
      <c r="AB98" s="2"/>
      <c r="AC98" s="2"/>
      <c r="AD98" s="2"/>
      <c r="AE98" s="3"/>
      <c r="AF98" s="2"/>
      <c r="AG98" s="2"/>
      <c r="AH98" s="2"/>
      <c r="AI98" s="2"/>
      <c r="AJ98" s="2"/>
      <c r="AK98" s="2"/>
      <c r="AL98" s="2"/>
      <c r="AM98" s="2"/>
      <c r="AN98" s="2"/>
      <c r="AO98" s="2"/>
      <c r="AP98" s="2"/>
      <c r="AQ98" s="2"/>
      <c r="AR98" s="2"/>
      <c r="AS98" s="3"/>
      <c r="AT98" s="2"/>
      <c r="AU98" s="2"/>
      <c r="AV98" s="2"/>
      <c r="AW98" s="2"/>
      <c r="AX98" s="2"/>
      <c r="AY98" s="2"/>
      <c r="AZ98" s="2"/>
      <c r="BA98" s="2"/>
      <c r="BB98" s="2"/>
      <c r="BC98" s="2"/>
      <c r="BD98" s="2"/>
    </row>
    <row r="99" spans="1:56" ht="12.75" hidden="1" customHeight="1">
      <c r="A99" s="2"/>
      <c r="B99" s="6"/>
      <c r="C99" s="2"/>
      <c r="D99" s="2"/>
      <c r="E99" s="2"/>
      <c r="F99" s="2"/>
      <c r="G99" s="2"/>
      <c r="H99" s="2"/>
      <c r="I99" s="2"/>
      <c r="J99" s="2"/>
      <c r="K99" s="2"/>
      <c r="L99" s="7"/>
      <c r="M99" s="2"/>
      <c r="N99" s="2"/>
      <c r="O99" s="2"/>
      <c r="P99" s="2"/>
      <c r="Q99" s="2"/>
      <c r="R99" s="2"/>
      <c r="S99" s="2"/>
      <c r="T99" s="2"/>
      <c r="U99" s="2"/>
      <c r="V99" s="2"/>
      <c r="W99" s="2"/>
      <c r="X99" s="2"/>
      <c r="Y99" s="2"/>
      <c r="Z99" s="2"/>
      <c r="AA99" s="2"/>
      <c r="AB99" s="2"/>
      <c r="AC99" s="2"/>
      <c r="AD99" s="2"/>
      <c r="AE99" s="3"/>
      <c r="AF99" s="2"/>
      <c r="AG99" s="2"/>
      <c r="AH99" s="2"/>
      <c r="AI99" s="2"/>
      <c r="AJ99" s="2"/>
      <c r="AK99" s="2"/>
      <c r="AL99" s="2"/>
      <c r="AM99" s="2"/>
      <c r="AN99" s="2"/>
      <c r="AO99" s="2"/>
      <c r="AP99" s="2"/>
      <c r="AQ99" s="2"/>
      <c r="AR99" s="2"/>
      <c r="AS99" s="3"/>
      <c r="AT99" s="2"/>
      <c r="AU99" s="2"/>
      <c r="AV99" s="2"/>
      <c r="AW99" s="2"/>
      <c r="AX99" s="2"/>
      <c r="AY99" s="2"/>
      <c r="AZ99" s="2"/>
      <c r="BA99" s="2"/>
      <c r="BB99" s="2"/>
      <c r="BC99" s="2"/>
      <c r="BD99" s="2"/>
    </row>
    <row r="100" spans="1:56" ht="12.75" hidden="1" customHeight="1">
      <c r="A100" s="2"/>
      <c r="B100" s="6"/>
      <c r="C100" s="2"/>
      <c r="D100" s="2"/>
      <c r="E100" s="2"/>
      <c r="F100" s="2"/>
      <c r="G100" s="2"/>
      <c r="H100" s="2"/>
      <c r="I100" s="2"/>
      <c r="J100" s="2"/>
      <c r="K100" s="2"/>
      <c r="L100" s="7"/>
      <c r="M100" s="2"/>
      <c r="N100" s="2"/>
      <c r="O100" s="2"/>
      <c r="P100" s="2"/>
      <c r="Q100" s="2"/>
      <c r="R100" s="2"/>
      <c r="S100" s="2"/>
      <c r="T100" s="2"/>
      <c r="U100" s="2"/>
      <c r="V100" s="2"/>
      <c r="W100" s="2"/>
      <c r="X100" s="2"/>
      <c r="Y100" s="2"/>
      <c r="Z100" s="2"/>
      <c r="AA100" s="2"/>
      <c r="AB100" s="2"/>
      <c r="AC100" s="2"/>
      <c r="AD100" s="2"/>
      <c r="AE100" s="3"/>
      <c r="AF100" s="2"/>
      <c r="AG100" s="2"/>
      <c r="AH100" s="2"/>
      <c r="AI100" s="2"/>
      <c r="AJ100" s="2"/>
      <c r="AK100" s="2"/>
      <c r="AL100" s="2"/>
      <c r="AM100" s="2"/>
      <c r="AN100" s="2"/>
      <c r="AO100" s="2"/>
      <c r="AP100" s="2"/>
      <c r="AQ100" s="2"/>
      <c r="AR100" s="2"/>
      <c r="AS100" s="3"/>
      <c r="AT100" s="2"/>
      <c r="AU100" s="2"/>
      <c r="AV100" s="2"/>
      <c r="AW100" s="2"/>
      <c r="AX100" s="2"/>
      <c r="AY100" s="2"/>
      <c r="AZ100" s="2"/>
      <c r="BA100" s="2"/>
      <c r="BB100" s="2"/>
      <c r="BC100" s="2"/>
      <c r="BD100" s="2"/>
    </row>
    <row r="101" spans="1:56" ht="12.75" hidden="1" customHeight="1">
      <c r="A101" s="2"/>
      <c r="B101" s="6"/>
      <c r="C101" s="2"/>
      <c r="D101" s="2"/>
      <c r="E101" s="2"/>
      <c r="F101" s="2"/>
      <c r="G101" s="2"/>
      <c r="H101" s="2"/>
      <c r="I101" s="2"/>
      <c r="J101" s="2"/>
      <c r="K101" s="2"/>
      <c r="L101" s="7"/>
      <c r="M101" s="2"/>
      <c r="N101" s="2"/>
      <c r="O101" s="2"/>
      <c r="P101" s="2"/>
      <c r="Q101" s="2"/>
      <c r="R101" s="2"/>
      <c r="S101" s="2"/>
      <c r="T101" s="2"/>
      <c r="U101" s="2"/>
      <c r="V101" s="2"/>
      <c r="W101" s="2"/>
      <c r="X101" s="2"/>
      <c r="Y101" s="2"/>
      <c r="Z101" s="2"/>
      <c r="AA101" s="2"/>
      <c r="AB101" s="2"/>
      <c r="AC101" s="2"/>
      <c r="AD101" s="2"/>
      <c r="AE101" s="3"/>
      <c r="AF101" s="2"/>
      <c r="AG101" s="2"/>
      <c r="AH101" s="2"/>
      <c r="AI101" s="2"/>
      <c r="AJ101" s="2"/>
      <c r="AK101" s="2"/>
      <c r="AL101" s="2"/>
      <c r="AM101" s="2"/>
      <c r="AN101" s="2"/>
      <c r="AO101" s="2"/>
      <c r="AP101" s="2"/>
      <c r="AQ101" s="2"/>
      <c r="AR101" s="2"/>
      <c r="AS101" s="3"/>
      <c r="AT101" s="2"/>
      <c r="AU101" s="2"/>
      <c r="AV101" s="2"/>
      <c r="AW101" s="2"/>
      <c r="AX101" s="2"/>
      <c r="AY101" s="2"/>
      <c r="AZ101" s="2"/>
      <c r="BA101" s="2"/>
      <c r="BB101" s="2"/>
      <c r="BC101" s="2"/>
      <c r="BD101" s="2"/>
    </row>
    <row r="102" spans="1:56" ht="12.75" hidden="1" customHeight="1">
      <c r="A102" s="2"/>
      <c r="B102" s="6"/>
      <c r="C102" s="2"/>
      <c r="D102" s="2"/>
      <c r="E102" s="2"/>
      <c r="F102" s="2"/>
      <c r="G102" s="2"/>
      <c r="H102" s="2"/>
      <c r="I102" s="2"/>
      <c r="J102" s="2"/>
      <c r="K102" s="2"/>
      <c r="L102" s="7"/>
      <c r="M102" s="2"/>
      <c r="N102" s="2"/>
      <c r="O102" s="2"/>
      <c r="P102" s="2"/>
      <c r="Q102" s="2"/>
      <c r="R102" s="2"/>
      <c r="S102" s="2"/>
      <c r="T102" s="2"/>
      <c r="U102" s="2"/>
      <c r="V102" s="2"/>
      <c r="W102" s="2"/>
      <c r="X102" s="2"/>
      <c r="Y102" s="2"/>
      <c r="Z102" s="2"/>
      <c r="AA102" s="2"/>
      <c r="AB102" s="2"/>
      <c r="AC102" s="2"/>
      <c r="AD102" s="2"/>
      <c r="AE102" s="3"/>
      <c r="AF102" s="2"/>
      <c r="AG102" s="2"/>
      <c r="AH102" s="2"/>
      <c r="AI102" s="2"/>
      <c r="AJ102" s="2"/>
      <c r="AK102" s="2"/>
      <c r="AL102" s="2"/>
      <c r="AM102" s="2"/>
      <c r="AN102" s="2"/>
      <c r="AO102" s="2"/>
      <c r="AP102" s="2"/>
      <c r="AQ102" s="2"/>
      <c r="AR102" s="2"/>
      <c r="AS102" s="3"/>
      <c r="AT102" s="2"/>
      <c r="AU102" s="2"/>
      <c r="AV102" s="2"/>
      <c r="AW102" s="2"/>
      <c r="AX102" s="2"/>
      <c r="AY102" s="2"/>
      <c r="AZ102" s="2"/>
      <c r="BA102" s="2"/>
      <c r="BB102" s="2"/>
      <c r="BC102" s="2"/>
      <c r="BD102" s="2"/>
    </row>
    <row r="103" spans="1:56" ht="12.75" hidden="1" customHeight="1">
      <c r="A103" s="2"/>
      <c r="B103" s="6"/>
      <c r="C103" s="2"/>
      <c r="D103" s="2"/>
      <c r="E103" s="2"/>
      <c r="F103" s="2"/>
      <c r="G103" s="2"/>
      <c r="H103" s="2"/>
      <c r="I103" s="2"/>
      <c r="J103" s="2"/>
      <c r="K103" s="2"/>
      <c r="L103" s="7"/>
      <c r="M103" s="2"/>
      <c r="N103" s="2"/>
      <c r="O103" s="2"/>
      <c r="P103" s="2"/>
      <c r="Q103" s="2"/>
      <c r="R103" s="2"/>
      <c r="S103" s="2"/>
      <c r="T103" s="2"/>
      <c r="U103" s="2"/>
      <c r="V103" s="2"/>
      <c r="W103" s="2"/>
      <c r="X103" s="2"/>
      <c r="Y103" s="2"/>
      <c r="Z103" s="2"/>
      <c r="AA103" s="2"/>
      <c r="AB103" s="2"/>
      <c r="AC103" s="2"/>
      <c r="AD103" s="2"/>
      <c r="AE103" s="3"/>
      <c r="AF103" s="2"/>
      <c r="AG103" s="2"/>
      <c r="AH103" s="2"/>
      <c r="AI103" s="2"/>
      <c r="AJ103" s="2"/>
      <c r="AK103" s="2"/>
      <c r="AL103" s="2"/>
      <c r="AM103" s="2"/>
      <c r="AN103" s="2"/>
      <c r="AO103" s="2"/>
      <c r="AP103" s="2"/>
      <c r="AQ103" s="2"/>
      <c r="AR103" s="2"/>
      <c r="AS103" s="3"/>
      <c r="AT103" s="2"/>
      <c r="AU103" s="2"/>
      <c r="AV103" s="2"/>
      <c r="AW103" s="2"/>
      <c r="AX103" s="2"/>
      <c r="AY103" s="2"/>
      <c r="AZ103" s="2"/>
      <c r="BA103" s="2"/>
      <c r="BB103" s="2"/>
      <c r="BC103" s="2"/>
      <c r="BD103" s="2"/>
    </row>
    <row r="104" spans="1:56" ht="12.75" hidden="1" customHeight="1">
      <c r="A104" s="2"/>
      <c r="B104" s="6"/>
      <c r="C104" s="2"/>
      <c r="D104" s="2"/>
      <c r="E104" s="2"/>
      <c r="F104" s="2"/>
      <c r="G104" s="2"/>
      <c r="H104" s="2"/>
      <c r="I104" s="2"/>
      <c r="J104" s="2"/>
      <c r="K104" s="2"/>
      <c r="L104" s="7"/>
      <c r="M104" s="2"/>
      <c r="N104" s="2"/>
      <c r="O104" s="2"/>
      <c r="P104" s="2"/>
      <c r="Q104" s="2"/>
      <c r="R104" s="2"/>
      <c r="S104" s="2"/>
      <c r="T104" s="2"/>
      <c r="U104" s="2"/>
      <c r="V104" s="2"/>
      <c r="W104" s="2"/>
      <c r="X104" s="2"/>
      <c r="Y104" s="2"/>
      <c r="Z104" s="2"/>
      <c r="AA104" s="2"/>
      <c r="AB104" s="2"/>
      <c r="AC104" s="2"/>
      <c r="AD104" s="2"/>
      <c r="AE104" s="3"/>
      <c r="AF104" s="2"/>
      <c r="AG104" s="2"/>
      <c r="AH104" s="2"/>
      <c r="AI104" s="2"/>
      <c r="AJ104" s="2"/>
      <c r="AK104" s="2"/>
      <c r="AL104" s="2"/>
      <c r="AM104" s="2"/>
      <c r="AN104" s="2"/>
      <c r="AO104" s="2"/>
      <c r="AP104" s="2"/>
      <c r="AQ104" s="2"/>
      <c r="AR104" s="2"/>
      <c r="AS104" s="3"/>
      <c r="AT104" s="2"/>
      <c r="AU104" s="2"/>
      <c r="AV104" s="2"/>
      <c r="AW104" s="2"/>
      <c r="AX104" s="2"/>
      <c r="AY104" s="2"/>
      <c r="AZ104" s="2"/>
      <c r="BA104" s="2"/>
      <c r="BB104" s="2"/>
      <c r="BC104" s="2"/>
      <c r="BD104" s="2"/>
    </row>
    <row r="105" spans="1:56" ht="12.75" hidden="1" customHeight="1">
      <c r="A105" s="2"/>
      <c r="B105" s="6"/>
      <c r="C105" s="2"/>
      <c r="D105" s="2"/>
      <c r="E105" s="2"/>
      <c r="F105" s="2"/>
      <c r="G105" s="2"/>
      <c r="H105" s="2"/>
      <c r="I105" s="2"/>
      <c r="J105" s="2"/>
      <c r="K105" s="2"/>
      <c r="L105" s="7"/>
      <c r="M105" s="2"/>
      <c r="N105" s="2"/>
      <c r="O105" s="2"/>
      <c r="P105" s="2"/>
      <c r="Q105" s="2"/>
      <c r="R105" s="2"/>
      <c r="S105" s="2"/>
      <c r="T105" s="2"/>
      <c r="U105" s="2"/>
      <c r="V105" s="2"/>
      <c r="W105" s="2"/>
      <c r="X105" s="2"/>
      <c r="Y105" s="2"/>
      <c r="Z105" s="2"/>
      <c r="AA105" s="2"/>
      <c r="AB105" s="2"/>
      <c r="AC105" s="2"/>
      <c r="AD105" s="2"/>
      <c r="AE105" s="3"/>
      <c r="AF105" s="2"/>
      <c r="AG105" s="2"/>
      <c r="AH105" s="2"/>
      <c r="AI105" s="2"/>
      <c r="AJ105" s="2"/>
      <c r="AK105" s="2"/>
      <c r="AL105" s="2"/>
      <c r="AM105" s="2"/>
      <c r="AN105" s="2"/>
      <c r="AO105" s="2"/>
      <c r="AP105" s="2"/>
      <c r="AQ105" s="2"/>
      <c r="AR105" s="2"/>
      <c r="AS105" s="3"/>
      <c r="AT105" s="2"/>
      <c r="AU105" s="2"/>
      <c r="AV105" s="2"/>
      <c r="AW105" s="2"/>
      <c r="AX105" s="2"/>
      <c r="AY105" s="2"/>
      <c r="AZ105" s="2"/>
      <c r="BA105" s="2"/>
      <c r="BB105" s="2"/>
      <c r="BC105" s="2"/>
      <c r="BD105" s="2"/>
    </row>
    <row r="106" spans="1:56" ht="12.75" hidden="1" customHeight="1">
      <c r="A106" s="2"/>
      <c r="B106" s="6"/>
      <c r="C106" s="2"/>
      <c r="D106" s="2"/>
      <c r="E106" s="2"/>
      <c r="F106" s="2"/>
      <c r="G106" s="2"/>
      <c r="H106" s="2"/>
      <c r="I106" s="2"/>
      <c r="J106" s="2"/>
      <c r="K106" s="2"/>
      <c r="L106" s="7"/>
      <c r="M106" s="2"/>
      <c r="N106" s="2"/>
      <c r="O106" s="2"/>
      <c r="P106" s="2"/>
      <c r="Q106" s="2"/>
      <c r="R106" s="2"/>
      <c r="S106" s="2"/>
      <c r="T106" s="2"/>
      <c r="U106" s="2"/>
      <c r="V106" s="2"/>
      <c r="W106" s="2"/>
      <c r="X106" s="2"/>
      <c r="Y106" s="2"/>
      <c r="Z106" s="2"/>
      <c r="AA106" s="2"/>
      <c r="AB106" s="2"/>
      <c r="AC106" s="2"/>
      <c r="AD106" s="2"/>
      <c r="AE106" s="3"/>
      <c r="AF106" s="2"/>
      <c r="AG106" s="2"/>
      <c r="AH106" s="2"/>
      <c r="AI106" s="2"/>
      <c r="AJ106" s="2"/>
      <c r="AK106" s="2"/>
      <c r="AL106" s="2"/>
      <c r="AM106" s="2"/>
      <c r="AN106" s="2"/>
      <c r="AO106" s="2"/>
      <c r="AP106" s="2"/>
      <c r="AQ106" s="2"/>
      <c r="AR106" s="2"/>
      <c r="AS106" s="3"/>
      <c r="AT106" s="2"/>
      <c r="AU106" s="2"/>
      <c r="AV106" s="2"/>
      <c r="AW106" s="2"/>
      <c r="AX106" s="2"/>
      <c r="AY106" s="2"/>
      <c r="AZ106" s="2"/>
      <c r="BA106" s="2"/>
      <c r="BB106" s="2"/>
      <c r="BC106" s="2"/>
      <c r="BD106" s="2"/>
    </row>
    <row r="107" spans="1:56" ht="12.75" hidden="1" customHeight="1">
      <c r="A107" s="2"/>
      <c r="B107" s="6"/>
      <c r="C107" s="2"/>
      <c r="D107" s="2"/>
      <c r="E107" s="2"/>
      <c r="F107" s="2"/>
      <c r="G107" s="2"/>
      <c r="H107" s="2"/>
      <c r="I107" s="2"/>
      <c r="J107" s="2"/>
      <c r="K107" s="2"/>
      <c r="L107" s="7"/>
      <c r="M107" s="2"/>
      <c r="N107" s="2"/>
      <c r="O107" s="2"/>
      <c r="P107" s="2"/>
      <c r="Q107" s="2"/>
      <c r="R107" s="2"/>
      <c r="S107" s="2"/>
      <c r="T107" s="2"/>
      <c r="U107" s="2"/>
      <c r="V107" s="2"/>
      <c r="W107" s="2"/>
      <c r="X107" s="2"/>
      <c r="Y107" s="2"/>
      <c r="Z107" s="2"/>
      <c r="AA107" s="2"/>
      <c r="AB107" s="2"/>
      <c r="AC107" s="2"/>
      <c r="AD107" s="2"/>
      <c r="AE107" s="3"/>
      <c r="AF107" s="2"/>
      <c r="AG107" s="2"/>
      <c r="AH107" s="2"/>
      <c r="AI107" s="2"/>
      <c r="AJ107" s="2"/>
      <c r="AK107" s="2"/>
      <c r="AL107" s="2"/>
      <c r="AM107" s="2"/>
      <c r="AN107" s="2"/>
      <c r="AO107" s="2"/>
      <c r="AP107" s="2"/>
      <c r="AQ107" s="2"/>
      <c r="AR107" s="2"/>
      <c r="AS107" s="3"/>
      <c r="AT107" s="2"/>
      <c r="AU107" s="2"/>
      <c r="AV107" s="2"/>
      <c r="AW107" s="2"/>
      <c r="AX107" s="2"/>
      <c r="AY107" s="2"/>
      <c r="AZ107" s="2"/>
      <c r="BA107" s="2"/>
      <c r="BB107" s="2"/>
      <c r="BC107" s="2"/>
      <c r="BD107" s="2"/>
    </row>
    <row r="108" spans="1:56" ht="12.75" hidden="1" customHeight="1">
      <c r="A108" s="2"/>
      <c r="B108" s="6"/>
      <c r="C108" s="2"/>
      <c r="D108" s="2"/>
      <c r="E108" s="2"/>
      <c r="F108" s="2"/>
      <c r="G108" s="2"/>
      <c r="H108" s="2"/>
      <c r="I108" s="2"/>
      <c r="J108" s="2"/>
      <c r="K108" s="2"/>
      <c r="L108" s="7"/>
      <c r="M108" s="2"/>
      <c r="N108" s="2"/>
      <c r="O108" s="2"/>
      <c r="P108" s="2"/>
      <c r="Q108" s="2"/>
      <c r="R108" s="2"/>
      <c r="S108" s="2"/>
      <c r="T108" s="2"/>
      <c r="U108" s="2"/>
      <c r="V108" s="2"/>
      <c r="W108" s="2"/>
      <c r="X108" s="2"/>
      <c r="Y108" s="2"/>
      <c r="Z108" s="2"/>
      <c r="AA108" s="2"/>
      <c r="AB108" s="2"/>
      <c r="AC108" s="2"/>
      <c r="AD108" s="2"/>
      <c r="AE108" s="3"/>
      <c r="AF108" s="2"/>
      <c r="AG108" s="2"/>
      <c r="AH108" s="2"/>
      <c r="AI108" s="2"/>
      <c r="AJ108" s="2"/>
      <c r="AK108" s="2"/>
      <c r="AL108" s="2"/>
      <c r="AM108" s="2"/>
      <c r="AN108" s="2"/>
      <c r="AO108" s="2"/>
      <c r="AP108" s="2"/>
      <c r="AQ108" s="2"/>
      <c r="AR108" s="2"/>
      <c r="AS108" s="3"/>
      <c r="AT108" s="2"/>
      <c r="AU108" s="2"/>
      <c r="AV108" s="2"/>
      <c r="AW108" s="2"/>
      <c r="AX108" s="2"/>
      <c r="AY108" s="2"/>
      <c r="AZ108" s="2"/>
      <c r="BA108" s="2"/>
      <c r="BB108" s="2"/>
      <c r="BC108" s="2"/>
      <c r="BD108" s="2"/>
    </row>
    <row r="109" spans="1:56" ht="12.75" hidden="1" customHeight="1">
      <c r="A109" s="2"/>
      <c r="B109" s="6"/>
      <c r="C109" s="2"/>
      <c r="D109" s="2"/>
      <c r="E109" s="2"/>
      <c r="F109" s="2"/>
      <c r="G109" s="2"/>
      <c r="H109" s="2"/>
      <c r="I109" s="2"/>
      <c r="J109" s="2"/>
      <c r="K109" s="2"/>
      <c r="L109" s="7"/>
      <c r="M109" s="2"/>
      <c r="N109" s="2"/>
      <c r="O109" s="2"/>
      <c r="P109" s="2"/>
      <c r="Q109" s="2"/>
      <c r="R109" s="2"/>
      <c r="S109" s="2"/>
      <c r="T109" s="2"/>
      <c r="U109" s="2"/>
      <c r="V109" s="2"/>
      <c r="W109" s="2"/>
      <c r="X109" s="2"/>
      <c r="Y109" s="2"/>
      <c r="Z109" s="2"/>
      <c r="AA109" s="2"/>
      <c r="AB109" s="2"/>
      <c r="AC109" s="2"/>
      <c r="AD109" s="2"/>
      <c r="AE109" s="3"/>
      <c r="AF109" s="2"/>
      <c r="AG109" s="2"/>
      <c r="AH109" s="2"/>
      <c r="AI109" s="2"/>
      <c r="AJ109" s="2"/>
      <c r="AK109" s="2"/>
      <c r="AL109" s="2"/>
      <c r="AM109" s="2"/>
      <c r="AN109" s="2"/>
      <c r="AO109" s="2"/>
      <c r="AP109" s="2"/>
      <c r="AQ109" s="2"/>
      <c r="AR109" s="2"/>
      <c r="AS109" s="3"/>
      <c r="AT109" s="2"/>
      <c r="AU109" s="2"/>
      <c r="AV109" s="2"/>
      <c r="AW109" s="2"/>
      <c r="AX109" s="2"/>
      <c r="AY109" s="2"/>
      <c r="AZ109" s="2"/>
      <c r="BA109" s="2"/>
      <c r="BB109" s="2"/>
      <c r="BC109" s="2"/>
      <c r="BD109" s="2"/>
    </row>
    <row r="110" spans="1:56" ht="12.75" hidden="1" customHeight="1">
      <c r="A110" s="2"/>
      <c r="B110" s="6"/>
      <c r="C110" s="2"/>
      <c r="D110" s="2"/>
      <c r="E110" s="2"/>
      <c r="F110" s="2"/>
      <c r="G110" s="2"/>
      <c r="H110" s="2"/>
      <c r="I110" s="2"/>
      <c r="J110" s="2"/>
      <c r="K110" s="2"/>
      <c r="L110" s="7"/>
      <c r="M110" s="2"/>
      <c r="N110" s="2"/>
      <c r="O110" s="2"/>
      <c r="P110" s="2"/>
      <c r="Q110" s="2"/>
      <c r="R110" s="2"/>
      <c r="S110" s="2"/>
      <c r="T110" s="2"/>
      <c r="U110" s="2"/>
      <c r="V110" s="2"/>
      <c r="W110" s="2"/>
      <c r="X110" s="2"/>
      <c r="Y110" s="2"/>
      <c r="Z110" s="2"/>
      <c r="AA110" s="2"/>
      <c r="AB110" s="2"/>
      <c r="AC110" s="2"/>
      <c r="AD110" s="2"/>
      <c r="AE110" s="3"/>
      <c r="AF110" s="2"/>
      <c r="AG110" s="2"/>
      <c r="AH110" s="2"/>
      <c r="AI110" s="2"/>
      <c r="AJ110" s="2"/>
      <c r="AK110" s="2"/>
      <c r="AL110" s="2"/>
      <c r="AM110" s="2"/>
      <c r="AN110" s="2"/>
      <c r="AO110" s="2"/>
      <c r="AP110" s="2"/>
      <c r="AQ110" s="2"/>
      <c r="AR110" s="2"/>
      <c r="AS110" s="3"/>
      <c r="AT110" s="2"/>
      <c r="AU110" s="2"/>
      <c r="AV110" s="2"/>
      <c r="AW110" s="2"/>
      <c r="AX110" s="2"/>
      <c r="AY110" s="2"/>
      <c r="AZ110" s="2"/>
      <c r="BA110" s="2"/>
      <c r="BB110" s="2"/>
      <c r="BC110" s="2"/>
      <c r="BD110" s="2"/>
    </row>
    <row r="111" spans="1:56" ht="12.75" hidden="1" customHeight="1">
      <c r="A111" s="2"/>
      <c r="B111" s="6"/>
      <c r="C111" s="2"/>
      <c r="D111" s="2"/>
      <c r="E111" s="2"/>
      <c r="F111" s="2"/>
      <c r="G111" s="2"/>
      <c r="H111" s="2"/>
      <c r="I111" s="2"/>
      <c r="J111" s="2"/>
      <c r="K111" s="2"/>
      <c r="L111" s="7"/>
      <c r="M111" s="2"/>
      <c r="N111" s="2"/>
      <c r="O111" s="2"/>
      <c r="P111" s="2"/>
      <c r="Q111" s="2"/>
      <c r="R111" s="2"/>
      <c r="S111" s="2"/>
      <c r="T111" s="2"/>
      <c r="U111" s="2"/>
      <c r="V111" s="2"/>
      <c r="W111" s="2"/>
      <c r="X111" s="2"/>
      <c r="Y111" s="2"/>
      <c r="Z111" s="2"/>
      <c r="AA111" s="2"/>
      <c r="AB111" s="2"/>
      <c r="AC111" s="2"/>
      <c r="AD111" s="2"/>
      <c r="AE111" s="3"/>
      <c r="AF111" s="2"/>
      <c r="AG111" s="2"/>
      <c r="AH111" s="2"/>
      <c r="AI111" s="2"/>
      <c r="AJ111" s="2"/>
      <c r="AK111" s="2"/>
      <c r="AL111" s="2"/>
      <c r="AM111" s="2"/>
      <c r="AN111" s="2"/>
      <c r="AO111" s="2"/>
      <c r="AP111" s="2"/>
      <c r="AQ111" s="2"/>
      <c r="AR111" s="2"/>
      <c r="AS111" s="3"/>
      <c r="AT111" s="2"/>
      <c r="AU111" s="2"/>
      <c r="AV111" s="2"/>
      <c r="AW111" s="2"/>
      <c r="AX111" s="2"/>
      <c r="AY111" s="2"/>
      <c r="AZ111" s="2"/>
      <c r="BA111" s="2"/>
      <c r="BB111" s="2"/>
      <c r="BC111" s="2"/>
      <c r="BD111" s="2"/>
    </row>
    <row r="112" spans="1:56" ht="12.75" hidden="1" customHeight="1">
      <c r="A112" s="2"/>
      <c r="B112" s="6"/>
      <c r="C112" s="2"/>
      <c r="D112" s="2"/>
      <c r="E112" s="2"/>
      <c r="F112" s="2"/>
      <c r="G112" s="2"/>
      <c r="H112" s="2"/>
      <c r="I112" s="2"/>
      <c r="J112" s="2"/>
      <c r="K112" s="2"/>
      <c r="L112" s="7"/>
      <c r="M112" s="2"/>
      <c r="N112" s="2"/>
      <c r="O112" s="2"/>
      <c r="P112" s="2"/>
      <c r="Q112" s="2"/>
      <c r="R112" s="2"/>
      <c r="S112" s="2"/>
      <c r="T112" s="2"/>
      <c r="U112" s="2"/>
      <c r="V112" s="2"/>
      <c r="W112" s="2"/>
      <c r="X112" s="2"/>
      <c r="Y112" s="2"/>
      <c r="Z112" s="2"/>
      <c r="AA112" s="2"/>
      <c r="AB112" s="2"/>
      <c r="AC112" s="2"/>
      <c r="AD112" s="2"/>
      <c r="AE112" s="3"/>
      <c r="AF112" s="2"/>
      <c r="AG112" s="2"/>
      <c r="AH112" s="2"/>
      <c r="AI112" s="2"/>
      <c r="AJ112" s="2"/>
      <c r="AK112" s="2"/>
      <c r="AL112" s="2"/>
      <c r="AM112" s="2"/>
      <c r="AN112" s="2"/>
      <c r="AO112" s="2"/>
      <c r="AP112" s="2"/>
      <c r="AQ112" s="2"/>
      <c r="AR112" s="2"/>
      <c r="AS112" s="3"/>
      <c r="AT112" s="2"/>
      <c r="AU112" s="2"/>
      <c r="AV112" s="2"/>
      <c r="AW112" s="2"/>
      <c r="AX112" s="2"/>
      <c r="AY112" s="2"/>
      <c r="AZ112" s="2"/>
      <c r="BA112" s="2"/>
      <c r="BB112" s="2"/>
      <c r="BC112" s="2"/>
      <c r="BD112" s="2"/>
    </row>
    <row r="113" spans="1:56" ht="12.75" hidden="1" customHeight="1">
      <c r="A113" s="2"/>
      <c r="B113" s="6"/>
      <c r="C113" s="2"/>
      <c r="D113" s="2"/>
      <c r="E113" s="2"/>
      <c r="F113" s="2"/>
      <c r="G113" s="2"/>
      <c r="H113" s="2"/>
      <c r="I113" s="2"/>
      <c r="J113" s="2"/>
      <c r="K113" s="2"/>
      <c r="L113" s="7"/>
      <c r="M113" s="2"/>
      <c r="N113" s="2"/>
      <c r="O113" s="2"/>
      <c r="P113" s="2"/>
      <c r="Q113" s="2"/>
      <c r="R113" s="2"/>
      <c r="S113" s="2"/>
      <c r="T113" s="2"/>
      <c r="U113" s="2"/>
      <c r="V113" s="2"/>
      <c r="W113" s="2"/>
      <c r="X113" s="2"/>
      <c r="Y113" s="2"/>
      <c r="Z113" s="2"/>
      <c r="AA113" s="2"/>
      <c r="AB113" s="2"/>
      <c r="AC113" s="2"/>
      <c r="AD113" s="2"/>
      <c r="AE113" s="3"/>
      <c r="AF113" s="2"/>
      <c r="AG113" s="2"/>
      <c r="AH113" s="2"/>
      <c r="AI113" s="2"/>
      <c r="AJ113" s="2"/>
      <c r="AK113" s="2"/>
      <c r="AL113" s="2"/>
      <c r="AM113" s="2"/>
      <c r="AN113" s="2"/>
      <c r="AO113" s="2"/>
      <c r="AP113" s="2"/>
      <c r="AQ113" s="2"/>
      <c r="AR113" s="2"/>
      <c r="AS113" s="3"/>
      <c r="AT113" s="2"/>
      <c r="AU113" s="2"/>
      <c r="AV113" s="2"/>
      <c r="AW113" s="2"/>
      <c r="AX113" s="2"/>
      <c r="AY113" s="2"/>
      <c r="AZ113" s="2"/>
      <c r="BA113" s="2"/>
      <c r="BB113" s="2"/>
      <c r="BC113" s="2"/>
      <c r="BD113" s="2"/>
    </row>
    <row r="114" spans="1:56" ht="12.75" hidden="1" customHeight="1">
      <c r="A114" s="2"/>
      <c r="B114" s="6"/>
      <c r="C114" s="2"/>
      <c r="D114" s="2"/>
      <c r="E114" s="2"/>
      <c r="F114" s="2"/>
      <c r="G114" s="2"/>
      <c r="H114" s="2"/>
      <c r="I114" s="2"/>
      <c r="J114" s="2"/>
      <c r="K114" s="2"/>
      <c r="L114" s="7"/>
      <c r="M114" s="2"/>
      <c r="N114" s="2"/>
      <c r="O114" s="2"/>
      <c r="P114" s="2"/>
      <c r="Q114" s="2"/>
      <c r="R114" s="2"/>
      <c r="S114" s="2"/>
      <c r="T114" s="2"/>
      <c r="U114" s="2"/>
      <c r="V114" s="2"/>
      <c r="W114" s="2"/>
      <c r="X114" s="2"/>
      <c r="Y114" s="2"/>
      <c r="Z114" s="2"/>
      <c r="AA114" s="2"/>
      <c r="AB114" s="2"/>
      <c r="AC114" s="2"/>
      <c r="AD114" s="2"/>
      <c r="AE114" s="3"/>
      <c r="AF114" s="2"/>
      <c r="AG114" s="2"/>
      <c r="AH114" s="2"/>
      <c r="AI114" s="2"/>
      <c r="AJ114" s="2"/>
      <c r="AK114" s="2"/>
      <c r="AL114" s="2"/>
      <c r="AM114" s="2"/>
      <c r="AN114" s="2"/>
      <c r="AO114" s="2"/>
      <c r="AP114" s="2"/>
      <c r="AQ114" s="2"/>
      <c r="AR114" s="2"/>
      <c r="AS114" s="3"/>
      <c r="AT114" s="2"/>
      <c r="AU114" s="2"/>
      <c r="AV114" s="2"/>
      <c r="AW114" s="2"/>
      <c r="AX114" s="2"/>
      <c r="AY114" s="2"/>
      <c r="AZ114" s="2"/>
      <c r="BA114" s="2"/>
      <c r="BB114" s="2"/>
      <c r="BC114" s="2"/>
      <c r="BD114" s="2"/>
    </row>
    <row r="115" spans="1:56" ht="12.75" hidden="1" customHeight="1">
      <c r="A115" s="2"/>
      <c r="B115" s="6"/>
      <c r="C115" s="2"/>
      <c r="D115" s="2"/>
      <c r="E115" s="2"/>
      <c r="F115" s="2"/>
      <c r="G115" s="2"/>
      <c r="H115" s="2"/>
      <c r="I115" s="2"/>
      <c r="J115" s="2"/>
      <c r="K115" s="2"/>
      <c r="L115" s="7"/>
      <c r="M115" s="2"/>
      <c r="N115" s="2"/>
      <c r="O115" s="2"/>
      <c r="P115" s="2"/>
      <c r="Q115" s="2"/>
      <c r="R115" s="2"/>
      <c r="S115" s="2"/>
      <c r="T115" s="2"/>
      <c r="U115" s="2"/>
      <c r="V115" s="2"/>
      <c r="W115" s="2"/>
      <c r="X115" s="2"/>
      <c r="Y115" s="2"/>
      <c r="Z115" s="2"/>
      <c r="AA115" s="2"/>
      <c r="AB115" s="2"/>
      <c r="AC115" s="2"/>
      <c r="AD115" s="2"/>
      <c r="AE115" s="3"/>
      <c r="AF115" s="2"/>
      <c r="AG115" s="2"/>
      <c r="AH115" s="2"/>
      <c r="AI115" s="2"/>
      <c r="AJ115" s="2"/>
      <c r="AK115" s="2"/>
      <c r="AL115" s="2"/>
      <c r="AM115" s="2"/>
      <c r="AN115" s="2"/>
      <c r="AO115" s="2"/>
      <c r="AP115" s="2"/>
      <c r="AQ115" s="2"/>
      <c r="AR115" s="2"/>
      <c r="AS115" s="3"/>
      <c r="AT115" s="2"/>
      <c r="AU115" s="2"/>
      <c r="AV115" s="2"/>
      <c r="AW115" s="2"/>
      <c r="AX115" s="2"/>
      <c r="AY115" s="2"/>
      <c r="AZ115" s="2"/>
      <c r="BA115" s="2"/>
      <c r="BB115" s="2"/>
      <c r="BC115" s="2"/>
      <c r="BD115" s="2"/>
    </row>
    <row r="116" spans="1:56" ht="12.75" hidden="1" customHeight="1">
      <c r="A116" s="2"/>
      <c r="B116" s="6"/>
      <c r="C116" s="2"/>
      <c r="D116" s="2"/>
      <c r="E116" s="2"/>
      <c r="F116" s="2"/>
      <c r="G116" s="2"/>
      <c r="H116" s="2"/>
      <c r="I116" s="2"/>
      <c r="J116" s="2"/>
      <c r="K116" s="2"/>
      <c r="L116" s="7"/>
      <c r="M116" s="2"/>
      <c r="N116" s="2"/>
      <c r="O116" s="2"/>
      <c r="P116" s="2"/>
      <c r="Q116" s="2"/>
      <c r="R116" s="2"/>
      <c r="S116" s="2"/>
      <c r="T116" s="2"/>
      <c r="U116" s="2"/>
      <c r="V116" s="2"/>
      <c r="W116" s="2"/>
      <c r="X116" s="2"/>
      <c r="Y116" s="2"/>
      <c r="Z116" s="2"/>
      <c r="AA116" s="2"/>
      <c r="AB116" s="2"/>
      <c r="AC116" s="2"/>
      <c r="AD116" s="2"/>
      <c r="AE116" s="3"/>
      <c r="AF116" s="2"/>
      <c r="AG116" s="2"/>
      <c r="AH116" s="2"/>
      <c r="AI116" s="2"/>
      <c r="AJ116" s="2"/>
      <c r="AK116" s="2"/>
      <c r="AL116" s="2"/>
      <c r="AM116" s="2"/>
      <c r="AN116" s="2"/>
      <c r="AO116" s="2"/>
      <c r="AP116" s="2"/>
      <c r="AQ116" s="2"/>
      <c r="AR116" s="2"/>
      <c r="AS116" s="3"/>
      <c r="AT116" s="2"/>
      <c r="AU116" s="2"/>
      <c r="AV116" s="2"/>
      <c r="AW116" s="2"/>
      <c r="AX116" s="2"/>
      <c r="AY116" s="2"/>
      <c r="AZ116" s="2"/>
      <c r="BA116" s="2"/>
      <c r="BB116" s="2"/>
      <c r="BC116" s="2"/>
      <c r="BD116" s="2"/>
    </row>
    <row r="117" spans="1:56" ht="12.75" hidden="1" customHeight="1">
      <c r="A117" s="2"/>
      <c r="B117" s="6"/>
      <c r="C117" s="2"/>
      <c r="D117" s="2"/>
      <c r="E117" s="2"/>
      <c r="F117" s="2"/>
      <c r="G117" s="2"/>
      <c r="H117" s="2"/>
      <c r="I117" s="2"/>
      <c r="J117" s="2"/>
      <c r="K117" s="2"/>
      <c r="L117" s="7"/>
      <c r="M117" s="2"/>
      <c r="N117" s="2"/>
      <c r="O117" s="2"/>
      <c r="P117" s="2"/>
      <c r="Q117" s="2"/>
      <c r="R117" s="2"/>
      <c r="S117" s="2"/>
      <c r="T117" s="2"/>
      <c r="U117" s="2"/>
      <c r="V117" s="2"/>
      <c r="W117" s="2"/>
      <c r="X117" s="2"/>
      <c r="Y117" s="2"/>
      <c r="Z117" s="2"/>
      <c r="AA117" s="2"/>
      <c r="AB117" s="2"/>
      <c r="AC117" s="2"/>
      <c r="AD117" s="2"/>
      <c r="AE117" s="3"/>
      <c r="AF117" s="2"/>
      <c r="AG117" s="2"/>
      <c r="AH117" s="2"/>
      <c r="AI117" s="2"/>
      <c r="AJ117" s="2"/>
      <c r="AK117" s="2"/>
      <c r="AL117" s="2"/>
      <c r="AM117" s="2"/>
      <c r="AN117" s="2"/>
      <c r="AO117" s="2"/>
      <c r="AP117" s="2"/>
      <c r="AQ117" s="2"/>
      <c r="AR117" s="2"/>
      <c r="AS117" s="3"/>
      <c r="AT117" s="2"/>
      <c r="AU117" s="2"/>
      <c r="AV117" s="2"/>
      <c r="AW117" s="2"/>
      <c r="AX117" s="2"/>
      <c r="AY117" s="2"/>
      <c r="AZ117" s="2"/>
      <c r="BA117" s="2"/>
      <c r="BB117" s="2"/>
      <c r="BC117" s="2"/>
      <c r="BD117" s="2"/>
    </row>
    <row r="118" spans="1:56" ht="12.75" hidden="1" customHeight="1">
      <c r="A118" s="2"/>
      <c r="B118" s="6"/>
      <c r="C118" s="2"/>
      <c r="D118" s="2"/>
      <c r="E118" s="2"/>
      <c r="F118" s="2"/>
      <c r="G118" s="2"/>
      <c r="H118" s="2"/>
      <c r="I118" s="2"/>
      <c r="J118" s="2"/>
      <c r="K118" s="2"/>
      <c r="L118" s="7"/>
      <c r="M118" s="2"/>
      <c r="N118" s="2"/>
      <c r="O118" s="2"/>
      <c r="P118" s="2"/>
      <c r="Q118" s="2"/>
      <c r="R118" s="2"/>
      <c r="S118" s="2"/>
      <c r="T118" s="2"/>
      <c r="U118" s="2"/>
      <c r="V118" s="2"/>
      <c r="W118" s="2"/>
      <c r="X118" s="2"/>
      <c r="Y118" s="2"/>
      <c r="Z118" s="2"/>
      <c r="AA118" s="2"/>
      <c r="AB118" s="2"/>
      <c r="AC118" s="2"/>
      <c r="AD118" s="2"/>
      <c r="AE118" s="3"/>
      <c r="AF118" s="2"/>
      <c r="AG118" s="2"/>
      <c r="AH118" s="2"/>
      <c r="AI118" s="2"/>
      <c r="AJ118" s="2"/>
      <c r="AK118" s="2"/>
      <c r="AL118" s="2"/>
      <c r="AM118" s="2"/>
      <c r="AN118" s="2"/>
      <c r="AO118" s="2"/>
      <c r="AP118" s="2"/>
      <c r="AQ118" s="2"/>
      <c r="AR118" s="2"/>
      <c r="AS118" s="3"/>
      <c r="AT118" s="2"/>
      <c r="AU118" s="2"/>
      <c r="AV118" s="2"/>
      <c r="AW118" s="2"/>
      <c r="AX118" s="2"/>
      <c r="AY118" s="2"/>
      <c r="AZ118" s="2"/>
      <c r="BA118" s="2"/>
      <c r="BB118" s="2"/>
      <c r="BC118" s="2"/>
      <c r="BD118" s="2"/>
    </row>
    <row r="119" spans="1:56" ht="12.75" hidden="1" customHeight="1">
      <c r="A119" s="2"/>
      <c r="B119" s="6"/>
      <c r="C119" s="2"/>
      <c r="D119" s="2"/>
      <c r="E119" s="2"/>
      <c r="F119" s="2"/>
      <c r="G119" s="2"/>
      <c r="H119" s="2"/>
      <c r="I119" s="2"/>
      <c r="J119" s="2"/>
      <c r="K119" s="2"/>
      <c r="L119" s="7"/>
      <c r="M119" s="2"/>
      <c r="N119" s="2"/>
      <c r="O119" s="2"/>
      <c r="P119" s="2"/>
      <c r="Q119" s="2"/>
      <c r="R119" s="2"/>
      <c r="S119" s="2"/>
      <c r="T119" s="2"/>
      <c r="U119" s="2"/>
      <c r="V119" s="2"/>
      <c r="W119" s="2"/>
      <c r="X119" s="2"/>
      <c r="Y119" s="2"/>
      <c r="Z119" s="2"/>
      <c r="AA119" s="2"/>
      <c r="AB119" s="2"/>
      <c r="AC119" s="2"/>
      <c r="AD119" s="2"/>
      <c r="AE119" s="3"/>
      <c r="AF119" s="2"/>
      <c r="AG119" s="2"/>
      <c r="AH119" s="2"/>
      <c r="AI119" s="2"/>
      <c r="AJ119" s="2"/>
      <c r="AK119" s="2"/>
      <c r="AL119" s="2"/>
      <c r="AM119" s="2"/>
      <c r="AN119" s="2"/>
      <c r="AO119" s="2"/>
      <c r="AP119" s="2"/>
      <c r="AQ119" s="2"/>
      <c r="AR119" s="2"/>
      <c r="AS119" s="3"/>
      <c r="AT119" s="2"/>
      <c r="AU119" s="2"/>
      <c r="AV119" s="2"/>
      <c r="AW119" s="2"/>
      <c r="AX119" s="2"/>
      <c r="AY119" s="2"/>
      <c r="AZ119" s="2"/>
      <c r="BA119" s="2"/>
      <c r="BB119" s="2"/>
      <c r="BC119" s="2"/>
      <c r="BD119" s="2"/>
    </row>
    <row r="120" spans="1:56" ht="12.75" hidden="1" customHeight="1">
      <c r="A120" s="2"/>
      <c r="B120" s="6"/>
      <c r="C120" s="2"/>
      <c r="D120" s="2"/>
      <c r="E120" s="2"/>
      <c r="F120" s="2"/>
      <c r="G120" s="2"/>
      <c r="H120" s="2"/>
      <c r="I120" s="2"/>
      <c r="J120" s="2"/>
      <c r="K120" s="2"/>
      <c r="L120" s="7"/>
      <c r="M120" s="2"/>
      <c r="N120" s="2"/>
      <c r="O120" s="2"/>
      <c r="P120" s="2"/>
      <c r="Q120" s="2"/>
      <c r="R120" s="2"/>
      <c r="S120" s="2"/>
      <c r="T120" s="2"/>
      <c r="U120" s="2"/>
      <c r="V120" s="2"/>
      <c r="W120" s="2"/>
      <c r="X120" s="2"/>
      <c r="Y120" s="2"/>
      <c r="Z120" s="2"/>
      <c r="AA120" s="2"/>
      <c r="AB120" s="2"/>
      <c r="AC120" s="2"/>
      <c r="AD120" s="2"/>
      <c r="AE120" s="3"/>
      <c r="AF120" s="2"/>
      <c r="AG120" s="2"/>
      <c r="AH120" s="2"/>
      <c r="AI120" s="2"/>
      <c r="AJ120" s="2"/>
      <c r="AK120" s="2"/>
      <c r="AL120" s="2"/>
      <c r="AM120" s="2"/>
      <c r="AN120" s="2"/>
      <c r="AO120" s="2"/>
      <c r="AP120" s="2"/>
      <c r="AQ120" s="2"/>
      <c r="AR120" s="2"/>
      <c r="AS120" s="3"/>
      <c r="AT120" s="2"/>
      <c r="AU120" s="2"/>
      <c r="AV120" s="2"/>
      <c r="AW120" s="2"/>
      <c r="AX120" s="2"/>
      <c r="AY120" s="2"/>
      <c r="AZ120" s="2"/>
      <c r="BA120" s="2"/>
      <c r="BB120" s="2"/>
      <c r="BC120" s="2"/>
      <c r="BD120" s="2"/>
    </row>
    <row r="121" spans="1:56" ht="12.75" hidden="1" customHeight="1">
      <c r="A121" s="2"/>
      <c r="B121" s="6"/>
      <c r="C121" s="2"/>
      <c r="D121" s="2"/>
      <c r="E121" s="2"/>
      <c r="F121" s="2"/>
      <c r="G121" s="2"/>
      <c r="H121" s="2"/>
      <c r="I121" s="2"/>
      <c r="J121" s="2"/>
      <c r="K121" s="2"/>
      <c r="L121" s="7"/>
      <c r="M121" s="2"/>
      <c r="N121" s="2"/>
      <c r="O121" s="2"/>
      <c r="P121" s="2"/>
      <c r="Q121" s="2"/>
      <c r="R121" s="2"/>
      <c r="S121" s="2"/>
      <c r="T121" s="2"/>
      <c r="U121" s="2"/>
      <c r="V121" s="2"/>
      <c r="W121" s="2"/>
      <c r="X121" s="2"/>
      <c r="Y121" s="2"/>
      <c r="Z121" s="2"/>
      <c r="AA121" s="2"/>
      <c r="AB121" s="2"/>
      <c r="AC121" s="2"/>
      <c r="AD121" s="2"/>
      <c r="AE121" s="3"/>
      <c r="AF121" s="2"/>
      <c r="AG121" s="2"/>
      <c r="AH121" s="2"/>
      <c r="AI121" s="2"/>
      <c r="AJ121" s="2"/>
      <c r="AK121" s="2"/>
      <c r="AL121" s="2"/>
      <c r="AM121" s="2"/>
      <c r="AN121" s="2"/>
      <c r="AO121" s="2"/>
      <c r="AP121" s="2"/>
      <c r="AQ121" s="2"/>
      <c r="AR121" s="2"/>
      <c r="AS121" s="3"/>
      <c r="AT121" s="2"/>
      <c r="AU121" s="2"/>
      <c r="AV121" s="2"/>
      <c r="AW121" s="2"/>
      <c r="AX121" s="2"/>
      <c r="AY121" s="2"/>
      <c r="AZ121" s="2"/>
      <c r="BA121" s="2"/>
      <c r="BB121" s="2"/>
      <c r="BC121" s="2"/>
      <c r="BD121" s="2"/>
    </row>
    <row r="122" spans="1:56" ht="12.75" hidden="1" customHeight="1">
      <c r="A122" s="2"/>
      <c r="B122" s="6"/>
      <c r="C122" s="2"/>
      <c r="D122" s="2"/>
      <c r="E122" s="2"/>
      <c r="F122" s="2"/>
      <c r="G122" s="2"/>
      <c r="H122" s="2"/>
      <c r="I122" s="2"/>
      <c r="J122" s="2"/>
      <c r="K122" s="2"/>
      <c r="L122" s="7"/>
      <c r="M122" s="2"/>
      <c r="N122" s="2"/>
      <c r="O122" s="2"/>
      <c r="P122" s="2"/>
      <c r="Q122" s="2"/>
      <c r="R122" s="2"/>
      <c r="S122" s="2"/>
      <c r="T122" s="2"/>
      <c r="U122" s="2"/>
      <c r="V122" s="2"/>
      <c r="W122" s="2"/>
      <c r="X122" s="2"/>
      <c r="Y122" s="2"/>
      <c r="Z122" s="2"/>
      <c r="AA122" s="2"/>
      <c r="AB122" s="2"/>
      <c r="AC122" s="2"/>
      <c r="AD122" s="2"/>
      <c r="AE122" s="3"/>
      <c r="AF122" s="2"/>
      <c r="AG122" s="2"/>
      <c r="AH122" s="2"/>
      <c r="AI122" s="2"/>
      <c r="AJ122" s="2"/>
      <c r="AK122" s="2"/>
      <c r="AL122" s="2"/>
      <c r="AM122" s="2"/>
      <c r="AN122" s="2"/>
      <c r="AO122" s="2"/>
      <c r="AP122" s="2"/>
      <c r="AQ122" s="2"/>
      <c r="AR122" s="2"/>
      <c r="AS122" s="3"/>
      <c r="AT122" s="2"/>
      <c r="AU122" s="2"/>
      <c r="AV122" s="2"/>
      <c r="AW122" s="2"/>
      <c r="AX122" s="2"/>
      <c r="AY122" s="2"/>
      <c r="AZ122" s="2"/>
      <c r="BA122" s="2"/>
      <c r="BB122" s="2"/>
      <c r="BC122" s="2"/>
      <c r="BD122" s="2"/>
    </row>
    <row r="123" spans="1:56" ht="12.75" hidden="1" customHeight="1">
      <c r="A123" s="2"/>
      <c r="B123" s="6"/>
      <c r="C123" s="2"/>
      <c r="D123" s="2"/>
      <c r="E123" s="2"/>
      <c r="F123" s="2"/>
      <c r="G123" s="2"/>
      <c r="H123" s="2"/>
      <c r="I123" s="2"/>
      <c r="J123" s="2"/>
      <c r="K123" s="2"/>
      <c r="L123" s="7"/>
      <c r="M123" s="2"/>
      <c r="N123" s="2"/>
      <c r="O123" s="2"/>
      <c r="P123" s="2"/>
      <c r="Q123" s="2"/>
      <c r="R123" s="2"/>
      <c r="S123" s="2"/>
      <c r="T123" s="2"/>
      <c r="U123" s="2"/>
      <c r="V123" s="2"/>
      <c r="W123" s="2"/>
      <c r="X123" s="2"/>
      <c r="Y123" s="2"/>
      <c r="Z123" s="2"/>
      <c r="AA123" s="2"/>
      <c r="AB123" s="2"/>
      <c r="AC123" s="2"/>
      <c r="AD123" s="2"/>
      <c r="AE123" s="3"/>
      <c r="AF123" s="2"/>
      <c r="AG123" s="2"/>
      <c r="AH123" s="2"/>
      <c r="AI123" s="2"/>
      <c r="AJ123" s="2"/>
      <c r="AK123" s="2"/>
      <c r="AL123" s="2"/>
      <c r="AM123" s="2"/>
      <c r="AN123" s="2"/>
      <c r="AO123" s="2"/>
      <c r="AP123" s="2"/>
      <c r="AQ123" s="2"/>
      <c r="AR123" s="2"/>
      <c r="AS123" s="3"/>
      <c r="AT123" s="2"/>
      <c r="AU123" s="2"/>
      <c r="AV123" s="2"/>
      <c r="AW123" s="2"/>
      <c r="AX123" s="2"/>
      <c r="AY123" s="2"/>
      <c r="AZ123" s="2"/>
      <c r="BA123" s="2"/>
      <c r="BB123" s="2"/>
      <c r="BC123" s="2"/>
      <c r="BD123" s="2"/>
    </row>
    <row r="124" spans="1:56" ht="12.75" hidden="1" customHeight="1">
      <c r="A124" s="2"/>
      <c r="B124" s="6"/>
      <c r="C124" s="2"/>
      <c r="D124" s="2"/>
      <c r="E124" s="2"/>
      <c r="F124" s="2"/>
      <c r="G124" s="2"/>
      <c r="H124" s="2"/>
      <c r="I124" s="2"/>
      <c r="J124" s="2"/>
      <c r="K124" s="2"/>
      <c r="L124" s="7"/>
      <c r="M124" s="2"/>
      <c r="N124" s="2"/>
      <c r="O124" s="2"/>
      <c r="P124" s="2"/>
      <c r="Q124" s="2"/>
      <c r="R124" s="2"/>
      <c r="S124" s="2"/>
      <c r="T124" s="2"/>
      <c r="U124" s="2"/>
      <c r="V124" s="2"/>
      <c r="W124" s="2"/>
      <c r="X124" s="2"/>
      <c r="Y124" s="2"/>
      <c r="Z124" s="2"/>
      <c r="AA124" s="2"/>
      <c r="AB124" s="2"/>
      <c r="AC124" s="2"/>
      <c r="AD124" s="2"/>
      <c r="AE124" s="3"/>
      <c r="AF124" s="2"/>
      <c r="AG124" s="2"/>
      <c r="AH124" s="2"/>
      <c r="AI124" s="2"/>
      <c r="AJ124" s="2"/>
      <c r="AK124" s="2"/>
      <c r="AL124" s="2"/>
      <c r="AM124" s="2"/>
      <c r="AN124" s="2"/>
      <c r="AO124" s="2"/>
      <c r="AP124" s="2"/>
      <c r="AQ124" s="2"/>
      <c r="AR124" s="2"/>
      <c r="AS124" s="3"/>
      <c r="AT124" s="2"/>
      <c r="AU124" s="2"/>
      <c r="AV124" s="2"/>
      <c r="AW124" s="2"/>
      <c r="AX124" s="2"/>
      <c r="AY124" s="2"/>
      <c r="AZ124" s="2"/>
      <c r="BA124" s="2"/>
      <c r="BB124" s="2"/>
      <c r="BC124" s="2"/>
      <c r="BD124" s="2"/>
    </row>
    <row r="125" spans="1:56" ht="12.75" hidden="1" customHeight="1">
      <c r="A125" s="2"/>
      <c r="B125" s="6"/>
      <c r="C125" s="2"/>
      <c r="D125" s="2"/>
      <c r="E125" s="2"/>
      <c r="F125" s="2"/>
      <c r="G125" s="2"/>
      <c r="H125" s="2"/>
      <c r="I125" s="2"/>
      <c r="J125" s="2"/>
      <c r="K125" s="2"/>
      <c r="L125" s="7"/>
      <c r="M125" s="2"/>
      <c r="N125" s="2"/>
      <c r="O125" s="2"/>
      <c r="P125" s="2"/>
      <c r="Q125" s="2"/>
      <c r="R125" s="2"/>
      <c r="S125" s="2"/>
      <c r="T125" s="2"/>
      <c r="U125" s="2"/>
      <c r="V125" s="2"/>
      <c r="W125" s="2"/>
      <c r="X125" s="2"/>
      <c r="Y125" s="2"/>
      <c r="Z125" s="2"/>
      <c r="AA125" s="2"/>
      <c r="AB125" s="2"/>
      <c r="AC125" s="2"/>
      <c r="AD125" s="2"/>
      <c r="AE125" s="3"/>
      <c r="AF125" s="2"/>
      <c r="AG125" s="2"/>
      <c r="AH125" s="2"/>
      <c r="AI125" s="2"/>
      <c r="AJ125" s="2"/>
      <c r="AK125" s="2"/>
      <c r="AL125" s="2"/>
      <c r="AM125" s="2"/>
      <c r="AN125" s="2"/>
      <c r="AO125" s="2"/>
      <c r="AP125" s="2"/>
      <c r="AQ125" s="2"/>
      <c r="AR125" s="2"/>
      <c r="AS125" s="3"/>
      <c r="AT125" s="2"/>
      <c r="AU125" s="2"/>
      <c r="AV125" s="2"/>
      <c r="AW125" s="2"/>
      <c r="AX125" s="2"/>
      <c r="AY125" s="2"/>
      <c r="AZ125" s="2"/>
      <c r="BA125" s="2"/>
      <c r="BB125" s="2"/>
      <c r="BC125" s="2"/>
      <c r="BD125" s="2"/>
    </row>
    <row r="126" spans="1:56" ht="12.75" hidden="1" customHeight="1">
      <c r="A126" s="2"/>
      <c r="B126" s="6"/>
      <c r="C126" s="2"/>
      <c r="D126" s="2"/>
      <c r="E126" s="2"/>
      <c r="F126" s="2"/>
      <c r="G126" s="2"/>
      <c r="H126" s="2"/>
      <c r="I126" s="2"/>
      <c r="J126" s="2"/>
      <c r="K126" s="2"/>
      <c r="L126" s="7"/>
      <c r="M126" s="2"/>
      <c r="N126" s="2"/>
      <c r="O126" s="2"/>
      <c r="P126" s="2"/>
      <c r="Q126" s="2"/>
      <c r="R126" s="2"/>
      <c r="S126" s="2"/>
      <c r="T126" s="2"/>
      <c r="U126" s="2"/>
      <c r="V126" s="2"/>
      <c r="W126" s="2"/>
      <c r="X126" s="2"/>
      <c r="Y126" s="2"/>
      <c r="Z126" s="2"/>
      <c r="AA126" s="2"/>
      <c r="AB126" s="2"/>
      <c r="AC126" s="2"/>
      <c r="AD126" s="2"/>
      <c r="AE126" s="3"/>
      <c r="AF126" s="2"/>
      <c r="AG126" s="2"/>
      <c r="AH126" s="2"/>
      <c r="AI126" s="2"/>
      <c r="AJ126" s="2"/>
      <c r="AK126" s="2"/>
      <c r="AL126" s="2"/>
      <c r="AM126" s="2"/>
      <c r="AN126" s="2"/>
      <c r="AO126" s="2"/>
      <c r="AP126" s="2"/>
      <c r="AQ126" s="2"/>
      <c r="AR126" s="2"/>
      <c r="AS126" s="3"/>
      <c r="AT126" s="2"/>
      <c r="AU126" s="2"/>
      <c r="AV126" s="2"/>
      <c r="AW126" s="2"/>
      <c r="AX126" s="2"/>
      <c r="AY126" s="2"/>
      <c r="AZ126" s="2"/>
      <c r="BA126" s="2"/>
      <c r="BB126" s="2"/>
      <c r="BC126" s="2"/>
      <c r="BD126" s="2"/>
    </row>
    <row r="127" spans="1:56" ht="12.75" hidden="1" customHeight="1">
      <c r="A127" s="2"/>
      <c r="B127" s="6"/>
      <c r="C127" s="2"/>
      <c r="D127" s="2"/>
      <c r="E127" s="2"/>
      <c r="F127" s="2"/>
      <c r="G127" s="2"/>
      <c r="H127" s="2"/>
      <c r="I127" s="2"/>
      <c r="J127" s="2"/>
      <c r="K127" s="2"/>
      <c r="L127" s="7"/>
      <c r="M127" s="2"/>
      <c r="N127" s="2"/>
      <c r="O127" s="2"/>
      <c r="P127" s="2"/>
      <c r="Q127" s="2"/>
      <c r="R127" s="2"/>
      <c r="S127" s="2"/>
      <c r="T127" s="2"/>
      <c r="U127" s="2"/>
      <c r="V127" s="2"/>
      <c r="W127" s="2"/>
      <c r="X127" s="2"/>
      <c r="Y127" s="2"/>
      <c r="Z127" s="2"/>
      <c r="AA127" s="2"/>
      <c r="AB127" s="2"/>
      <c r="AC127" s="2"/>
      <c r="AD127" s="2"/>
      <c r="AE127" s="3"/>
      <c r="AF127" s="2"/>
      <c r="AG127" s="2"/>
      <c r="AH127" s="2"/>
      <c r="AI127" s="2"/>
      <c r="AJ127" s="2"/>
      <c r="AK127" s="2"/>
      <c r="AL127" s="2"/>
      <c r="AM127" s="2"/>
      <c r="AN127" s="2"/>
      <c r="AO127" s="2"/>
      <c r="AP127" s="2"/>
      <c r="AQ127" s="2"/>
      <c r="AR127" s="2"/>
      <c r="AS127" s="3"/>
      <c r="AT127" s="2"/>
      <c r="AU127" s="2"/>
      <c r="AV127" s="2"/>
      <c r="AW127" s="2"/>
      <c r="AX127" s="2"/>
      <c r="AY127" s="2"/>
      <c r="AZ127" s="2"/>
      <c r="BA127" s="2"/>
      <c r="BB127" s="2"/>
      <c r="BC127" s="2"/>
      <c r="BD127" s="2"/>
    </row>
    <row r="128" spans="1:56" ht="12.75" hidden="1" customHeight="1">
      <c r="A128" s="2"/>
      <c r="B128" s="6"/>
      <c r="C128" s="2"/>
      <c r="D128" s="2"/>
      <c r="E128" s="2"/>
      <c r="F128" s="2"/>
      <c r="G128" s="2"/>
      <c r="H128" s="2"/>
      <c r="I128" s="2"/>
      <c r="J128" s="2"/>
      <c r="K128" s="2"/>
      <c r="L128" s="7"/>
      <c r="M128" s="2"/>
      <c r="N128" s="2"/>
      <c r="O128" s="2"/>
      <c r="P128" s="2"/>
      <c r="Q128" s="2"/>
      <c r="R128" s="2"/>
      <c r="S128" s="2"/>
      <c r="T128" s="2"/>
      <c r="U128" s="2"/>
      <c r="V128" s="2"/>
      <c r="W128" s="2"/>
      <c r="X128" s="2"/>
      <c r="Y128" s="2"/>
      <c r="Z128" s="2"/>
      <c r="AA128" s="2"/>
      <c r="AB128" s="2"/>
      <c r="AC128" s="2"/>
      <c r="AD128" s="2"/>
      <c r="AE128" s="3"/>
      <c r="AF128" s="2"/>
      <c r="AG128" s="2"/>
      <c r="AH128" s="2"/>
      <c r="AI128" s="2"/>
      <c r="AJ128" s="2"/>
      <c r="AK128" s="2"/>
      <c r="AL128" s="2"/>
      <c r="AM128" s="2"/>
      <c r="AN128" s="2"/>
      <c r="AO128" s="2"/>
      <c r="AP128" s="2"/>
      <c r="AQ128" s="2"/>
      <c r="AR128" s="2"/>
      <c r="AS128" s="3"/>
      <c r="AT128" s="2"/>
      <c r="AU128" s="2"/>
      <c r="AV128" s="2"/>
      <c r="AW128" s="2"/>
      <c r="AX128" s="2"/>
      <c r="AY128" s="2"/>
      <c r="AZ128" s="2"/>
      <c r="BA128" s="2"/>
      <c r="BB128" s="2"/>
      <c r="BC128" s="2"/>
      <c r="BD128" s="2"/>
    </row>
    <row r="129" spans="1:56" ht="12.75" hidden="1" customHeight="1">
      <c r="A129" s="2"/>
      <c r="B129" s="6"/>
      <c r="C129" s="2"/>
      <c r="D129" s="2"/>
      <c r="E129" s="2"/>
      <c r="F129" s="2"/>
      <c r="G129" s="2"/>
      <c r="H129" s="2"/>
      <c r="I129" s="2"/>
      <c r="J129" s="2"/>
      <c r="K129" s="2"/>
      <c r="L129" s="7"/>
      <c r="M129" s="2"/>
      <c r="N129" s="2"/>
      <c r="O129" s="2"/>
      <c r="P129" s="2"/>
      <c r="Q129" s="2"/>
      <c r="R129" s="2"/>
      <c r="S129" s="2"/>
      <c r="T129" s="2"/>
      <c r="U129" s="2"/>
      <c r="V129" s="2"/>
      <c r="W129" s="2"/>
      <c r="X129" s="2"/>
      <c r="Y129" s="2"/>
      <c r="Z129" s="2"/>
      <c r="AA129" s="2"/>
      <c r="AB129" s="2"/>
      <c r="AC129" s="2"/>
      <c r="AD129" s="2"/>
      <c r="AE129" s="3"/>
      <c r="AF129" s="2"/>
      <c r="AG129" s="2"/>
      <c r="AH129" s="2"/>
      <c r="AI129" s="2"/>
      <c r="AJ129" s="2"/>
      <c r="AK129" s="2"/>
      <c r="AL129" s="2"/>
      <c r="AM129" s="2"/>
      <c r="AN129" s="2"/>
      <c r="AO129" s="2"/>
      <c r="AP129" s="2"/>
      <c r="AQ129" s="2"/>
      <c r="AR129" s="2"/>
      <c r="AS129" s="3"/>
      <c r="AT129" s="2"/>
      <c r="AU129" s="2"/>
      <c r="AV129" s="2"/>
      <c r="AW129" s="2"/>
      <c r="AX129" s="2"/>
      <c r="AY129" s="2"/>
      <c r="AZ129" s="2"/>
      <c r="BA129" s="2"/>
      <c r="BB129" s="2"/>
      <c r="BC129" s="2"/>
      <c r="BD129" s="2"/>
    </row>
    <row r="130" spans="1:56" ht="12.75" hidden="1" customHeight="1">
      <c r="A130" s="2"/>
      <c r="B130" s="6"/>
      <c r="C130" s="2"/>
      <c r="D130" s="2"/>
      <c r="E130" s="2"/>
      <c r="F130" s="2"/>
      <c r="G130" s="2"/>
      <c r="H130" s="2"/>
      <c r="I130" s="2"/>
      <c r="J130" s="2"/>
      <c r="K130" s="2"/>
      <c r="L130" s="7"/>
      <c r="M130" s="2"/>
      <c r="N130" s="2"/>
      <c r="O130" s="2"/>
      <c r="P130" s="2"/>
      <c r="Q130" s="2"/>
      <c r="R130" s="2"/>
      <c r="S130" s="2"/>
      <c r="T130" s="2"/>
      <c r="U130" s="2"/>
      <c r="V130" s="2"/>
      <c r="W130" s="2"/>
      <c r="X130" s="2"/>
      <c r="Y130" s="2"/>
      <c r="Z130" s="2"/>
      <c r="AA130" s="2"/>
      <c r="AB130" s="2"/>
      <c r="AC130" s="2"/>
      <c r="AD130" s="2"/>
      <c r="AE130" s="3"/>
      <c r="AF130" s="2"/>
      <c r="AG130" s="2"/>
      <c r="AH130" s="2"/>
      <c r="AI130" s="2"/>
      <c r="AJ130" s="2"/>
      <c r="AK130" s="2"/>
      <c r="AL130" s="2"/>
      <c r="AM130" s="2"/>
      <c r="AN130" s="2"/>
      <c r="AO130" s="2"/>
      <c r="AP130" s="2"/>
      <c r="AQ130" s="2"/>
      <c r="AR130" s="2"/>
      <c r="AS130" s="3"/>
      <c r="AT130" s="2"/>
      <c r="AU130" s="2"/>
      <c r="AV130" s="2"/>
      <c r="AW130" s="2"/>
      <c r="AX130" s="2"/>
      <c r="AY130" s="2"/>
      <c r="AZ130" s="2"/>
      <c r="BA130" s="2"/>
      <c r="BB130" s="2"/>
      <c r="BC130" s="2"/>
      <c r="BD130" s="2"/>
    </row>
    <row r="131" spans="1:56" ht="12.75" hidden="1" customHeight="1">
      <c r="A131" s="2"/>
      <c r="B131" s="6"/>
      <c r="C131" s="2"/>
      <c r="D131" s="2"/>
      <c r="E131" s="2"/>
      <c r="F131" s="2"/>
      <c r="G131" s="2"/>
      <c r="H131" s="2"/>
      <c r="I131" s="2"/>
      <c r="J131" s="2"/>
      <c r="K131" s="2"/>
      <c r="L131" s="7"/>
      <c r="M131" s="2"/>
      <c r="N131" s="2"/>
      <c r="O131" s="2"/>
      <c r="P131" s="2"/>
      <c r="Q131" s="2"/>
      <c r="R131" s="2"/>
      <c r="S131" s="2"/>
      <c r="T131" s="2"/>
      <c r="U131" s="2"/>
      <c r="V131" s="2"/>
      <c r="W131" s="2"/>
      <c r="X131" s="2"/>
      <c r="Y131" s="2"/>
      <c r="Z131" s="2"/>
      <c r="AA131" s="2"/>
      <c r="AB131" s="2"/>
      <c r="AC131" s="2"/>
      <c r="AD131" s="2"/>
      <c r="AE131" s="3"/>
      <c r="AF131" s="2"/>
      <c r="AG131" s="2"/>
      <c r="AH131" s="2"/>
      <c r="AI131" s="2"/>
      <c r="AJ131" s="2"/>
      <c r="AK131" s="2"/>
      <c r="AL131" s="2"/>
      <c r="AM131" s="2"/>
      <c r="AN131" s="2"/>
      <c r="AO131" s="2"/>
      <c r="AP131" s="2"/>
      <c r="AQ131" s="2"/>
      <c r="AR131" s="2"/>
      <c r="AS131" s="3"/>
      <c r="AT131" s="2"/>
      <c r="AU131" s="2"/>
      <c r="AV131" s="2"/>
      <c r="AW131" s="2"/>
      <c r="AX131" s="2"/>
      <c r="AY131" s="2"/>
      <c r="AZ131" s="2"/>
      <c r="BA131" s="2"/>
      <c r="BB131" s="2"/>
      <c r="BC131" s="2"/>
      <c r="BD131" s="2"/>
    </row>
    <row r="132" spans="1:56" ht="12.75" hidden="1" customHeight="1">
      <c r="A132" s="2"/>
      <c r="B132" s="6"/>
      <c r="C132" s="2"/>
      <c r="D132" s="2"/>
      <c r="E132" s="2"/>
      <c r="F132" s="2"/>
      <c r="G132" s="2"/>
      <c r="H132" s="2"/>
      <c r="I132" s="2"/>
      <c r="J132" s="2"/>
      <c r="K132" s="2"/>
      <c r="L132" s="7"/>
      <c r="M132" s="2"/>
      <c r="N132" s="2"/>
      <c r="O132" s="2"/>
      <c r="P132" s="2"/>
      <c r="Q132" s="2"/>
      <c r="R132" s="2"/>
      <c r="S132" s="2"/>
      <c r="T132" s="2"/>
      <c r="U132" s="2"/>
      <c r="V132" s="2"/>
      <c r="W132" s="2"/>
      <c r="X132" s="2"/>
      <c r="Y132" s="2"/>
      <c r="Z132" s="2"/>
      <c r="AA132" s="2"/>
      <c r="AB132" s="2"/>
      <c r="AC132" s="2"/>
      <c r="AD132" s="2"/>
      <c r="AE132" s="3"/>
      <c r="AF132" s="2"/>
      <c r="AG132" s="2"/>
      <c r="AH132" s="2"/>
      <c r="AI132" s="2"/>
      <c r="AJ132" s="2"/>
      <c r="AK132" s="2"/>
      <c r="AL132" s="2"/>
      <c r="AM132" s="2"/>
      <c r="AN132" s="2"/>
      <c r="AO132" s="2"/>
      <c r="AP132" s="2"/>
      <c r="AQ132" s="2"/>
      <c r="AR132" s="2"/>
      <c r="AS132" s="3"/>
      <c r="AT132" s="2"/>
      <c r="AU132" s="2"/>
      <c r="AV132" s="2"/>
      <c r="AW132" s="2"/>
      <c r="AX132" s="2"/>
      <c r="AY132" s="2"/>
      <c r="AZ132" s="2"/>
      <c r="BA132" s="2"/>
      <c r="BB132" s="2"/>
      <c r="BC132" s="2"/>
      <c r="BD132" s="2"/>
    </row>
    <row r="133" spans="1:56" ht="12.75" hidden="1" customHeight="1">
      <c r="A133" s="2"/>
      <c r="B133" s="6"/>
      <c r="C133" s="2"/>
      <c r="D133" s="2"/>
      <c r="E133" s="2"/>
      <c r="F133" s="2"/>
      <c r="G133" s="2"/>
      <c r="H133" s="2"/>
      <c r="I133" s="2"/>
      <c r="J133" s="2"/>
      <c r="K133" s="2"/>
      <c r="L133" s="7"/>
      <c r="M133" s="2"/>
      <c r="N133" s="2"/>
      <c r="O133" s="2"/>
      <c r="P133" s="2"/>
      <c r="Q133" s="2"/>
      <c r="R133" s="2"/>
      <c r="S133" s="2"/>
      <c r="T133" s="2"/>
      <c r="U133" s="2"/>
      <c r="V133" s="2"/>
      <c r="W133" s="2"/>
      <c r="X133" s="2"/>
      <c r="Y133" s="2"/>
      <c r="Z133" s="2"/>
      <c r="AA133" s="2"/>
      <c r="AB133" s="2"/>
      <c r="AC133" s="2"/>
      <c r="AD133" s="2"/>
      <c r="AE133" s="3"/>
      <c r="AF133" s="2"/>
      <c r="AG133" s="2"/>
      <c r="AH133" s="2"/>
      <c r="AI133" s="2"/>
      <c r="AJ133" s="2"/>
      <c r="AK133" s="2"/>
      <c r="AL133" s="2"/>
      <c r="AM133" s="2"/>
      <c r="AN133" s="2"/>
      <c r="AO133" s="2"/>
      <c r="AP133" s="2"/>
      <c r="AQ133" s="2"/>
      <c r="AR133" s="2"/>
      <c r="AS133" s="3"/>
      <c r="AT133" s="2"/>
      <c r="AU133" s="2"/>
      <c r="AV133" s="2"/>
      <c r="AW133" s="2"/>
      <c r="AX133" s="2"/>
      <c r="AY133" s="2"/>
      <c r="AZ133" s="2"/>
      <c r="BA133" s="2"/>
      <c r="BB133" s="2"/>
      <c r="BC133" s="2"/>
      <c r="BD133" s="2"/>
    </row>
    <row r="134" spans="1:56" ht="12.75" hidden="1" customHeight="1">
      <c r="A134" s="2"/>
      <c r="B134" s="6"/>
      <c r="C134" s="2"/>
      <c r="D134" s="2"/>
      <c r="E134" s="2"/>
      <c r="F134" s="2"/>
      <c r="G134" s="2"/>
      <c r="H134" s="2"/>
      <c r="I134" s="2"/>
      <c r="J134" s="2"/>
      <c r="K134" s="2"/>
      <c r="L134" s="7"/>
      <c r="M134" s="2"/>
      <c r="N134" s="2"/>
      <c r="O134" s="2"/>
      <c r="P134" s="2"/>
      <c r="Q134" s="2"/>
      <c r="R134" s="2"/>
      <c r="S134" s="2"/>
      <c r="T134" s="2"/>
      <c r="U134" s="2"/>
      <c r="V134" s="2"/>
      <c r="W134" s="2"/>
      <c r="X134" s="2"/>
      <c r="Y134" s="2"/>
      <c r="Z134" s="2"/>
      <c r="AA134" s="2"/>
      <c r="AB134" s="2"/>
      <c r="AC134" s="2"/>
      <c r="AD134" s="2"/>
      <c r="AE134" s="3"/>
      <c r="AF134" s="2"/>
      <c r="AG134" s="2"/>
      <c r="AH134" s="2"/>
      <c r="AI134" s="2"/>
      <c r="AJ134" s="2"/>
      <c r="AK134" s="2"/>
      <c r="AL134" s="2"/>
      <c r="AM134" s="2"/>
      <c r="AN134" s="2"/>
      <c r="AO134" s="2"/>
      <c r="AP134" s="2"/>
      <c r="AQ134" s="2"/>
      <c r="AR134" s="2"/>
      <c r="AS134" s="3"/>
      <c r="AT134" s="2"/>
      <c r="AU134" s="2"/>
      <c r="AV134" s="2"/>
      <c r="AW134" s="2"/>
      <c r="AX134" s="2"/>
      <c r="AY134" s="2"/>
      <c r="AZ134" s="2"/>
      <c r="BA134" s="2"/>
      <c r="BB134" s="2"/>
      <c r="BC134" s="2"/>
      <c r="BD134" s="2"/>
    </row>
    <row r="135" spans="1:56" ht="12.75" hidden="1" customHeight="1">
      <c r="A135" s="2"/>
      <c r="B135" s="6"/>
      <c r="C135" s="2"/>
      <c r="D135" s="2"/>
      <c r="E135" s="2"/>
      <c r="F135" s="2"/>
      <c r="G135" s="2"/>
      <c r="H135" s="2"/>
      <c r="I135" s="2"/>
      <c r="J135" s="2"/>
      <c r="K135" s="2"/>
      <c r="L135" s="7"/>
      <c r="M135" s="2"/>
      <c r="N135" s="2"/>
      <c r="O135" s="2"/>
      <c r="P135" s="2"/>
      <c r="Q135" s="2"/>
      <c r="R135" s="2"/>
      <c r="S135" s="2"/>
      <c r="T135" s="2"/>
      <c r="U135" s="2"/>
      <c r="V135" s="2"/>
      <c r="W135" s="2"/>
      <c r="X135" s="2"/>
      <c r="Y135" s="2"/>
      <c r="Z135" s="2"/>
      <c r="AA135" s="2"/>
      <c r="AB135" s="2"/>
      <c r="AC135" s="2"/>
      <c r="AD135" s="2"/>
      <c r="AE135" s="3"/>
      <c r="AF135" s="2"/>
      <c r="AG135" s="2"/>
      <c r="AH135" s="2"/>
      <c r="AI135" s="2"/>
      <c r="AJ135" s="2"/>
      <c r="AK135" s="2"/>
      <c r="AL135" s="2"/>
      <c r="AM135" s="2"/>
      <c r="AN135" s="2"/>
      <c r="AO135" s="2"/>
      <c r="AP135" s="2"/>
      <c r="AQ135" s="2"/>
      <c r="AR135" s="2"/>
      <c r="AS135" s="3"/>
      <c r="AT135" s="2"/>
      <c r="AU135" s="2"/>
      <c r="AV135" s="2"/>
      <c r="AW135" s="2"/>
      <c r="AX135" s="2"/>
      <c r="AY135" s="2"/>
      <c r="AZ135" s="2"/>
      <c r="BA135" s="2"/>
      <c r="BB135" s="2"/>
      <c r="BC135" s="2"/>
      <c r="BD135" s="2"/>
    </row>
    <row r="136" spans="1:56" ht="12.75" hidden="1" customHeight="1">
      <c r="A136" s="2"/>
      <c r="B136" s="6"/>
      <c r="C136" s="2"/>
      <c r="D136" s="2"/>
      <c r="E136" s="2"/>
      <c r="F136" s="2"/>
      <c r="G136" s="2"/>
      <c r="H136" s="2"/>
      <c r="I136" s="2"/>
      <c r="J136" s="2"/>
      <c r="K136" s="2"/>
      <c r="L136" s="7"/>
      <c r="M136" s="2"/>
      <c r="N136" s="2"/>
      <c r="O136" s="2"/>
      <c r="P136" s="2"/>
      <c r="Q136" s="2"/>
      <c r="R136" s="2"/>
      <c r="S136" s="2"/>
      <c r="T136" s="2"/>
      <c r="U136" s="2"/>
      <c r="V136" s="2"/>
      <c r="W136" s="2"/>
      <c r="X136" s="2"/>
      <c r="Y136" s="2"/>
      <c r="Z136" s="2"/>
      <c r="AA136" s="2"/>
      <c r="AB136" s="2"/>
      <c r="AC136" s="2"/>
      <c r="AD136" s="2"/>
      <c r="AE136" s="3"/>
      <c r="AF136" s="2"/>
      <c r="AG136" s="2"/>
      <c r="AH136" s="2"/>
      <c r="AI136" s="2"/>
      <c r="AJ136" s="2"/>
      <c r="AK136" s="2"/>
      <c r="AL136" s="2"/>
      <c r="AM136" s="2"/>
      <c r="AN136" s="2"/>
      <c r="AO136" s="2"/>
      <c r="AP136" s="2"/>
      <c r="AQ136" s="2"/>
      <c r="AR136" s="2"/>
      <c r="AS136" s="3"/>
      <c r="AT136" s="2"/>
      <c r="AU136" s="2"/>
      <c r="AV136" s="2"/>
      <c r="AW136" s="2"/>
      <c r="AX136" s="2"/>
      <c r="AY136" s="2"/>
      <c r="AZ136" s="2"/>
      <c r="BA136" s="2"/>
      <c r="BB136" s="2"/>
      <c r="BC136" s="2"/>
      <c r="BD136" s="2"/>
    </row>
    <row r="137" spans="1:56" ht="12.75" hidden="1" customHeight="1">
      <c r="A137" s="2"/>
      <c r="B137" s="6"/>
      <c r="C137" s="2"/>
      <c r="D137" s="2"/>
      <c r="E137" s="2"/>
      <c r="F137" s="2"/>
      <c r="G137" s="2"/>
      <c r="H137" s="2"/>
      <c r="I137" s="2"/>
      <c r="J137" s="2"/>
      <c r="K137" s="2"/>
      <c r="L137" s="7"/>
      <c r="M137" s="2"/>
      <c r="N137" s="2"/>
      <c r="O137" s="2"/>
      <c r="P137" s="2"/>
      <c r="Q137" s="2"/>
      <c r="R137" s="2"/>
      <c r="S137" s="2"/>
      <c r="T137" s="2"/>
      <c r="U137" s="2"/>
      <c r="V137" s="2"/>
      <c r="W137" s="2"/>
      <c r="X137" s="2"/>
      <c r="Y137" s="2"/>
      <c r="Z137" s="2"/>
      <c r="AA137" s="2"/>
      <c r="AB137" s="2"/>
      <c r="AC137" s="2"/>
      <c r="AD137" s="2"/>
      <c r="AE137" s="3"/>
      <c r="AF137" s="2"/>
      <c r="AG137" s="2"/>
      <c r="AH137" s="2"/>
      <c r="AI137" s="2"/>
      <c r="AJ137" s="2"/>
      <c r="AK137" s="2"/>
      <c r="AL137" s="2"/>
      <c r="AM137" s="2"/>
      <c r="AN137" s="2"/>
      <c r="AO137" s="2"/>
      <c r="AP137" s="2"/>
      <c r="AQ137" s="2"/>
      <c r="AR137" s="2"/>
      <c r="AS137" s="3"/>
      <c r="AT137" s="2"/>
      <c r="AU137" s="2"/>
      <c r="AV137" s="2"/>
      <c r="AW137" s="2"/>
      <c r="AX137" s="2"/>
      <c r="AY137" s="2"/>
      <c r="AZ137" s="2"/>
      <c r="BA137" s="2"/>
      <c r="BB137" s="2"/>
      <c r="BC137" s="2"/>
      <c r="BD137" s="2"/>
    </row>
    <row r="138" spans="1:56" ht="12.75" hidden="1" customHeight="1">
      <c r="A138" s="2"/>
      <c r="B138" s="6"/>
      <c r="C138" s="2"/>
      <c r="D138" s="2"/>
      <c r="E138" s="2"/>
      <c r="F138" s="2"/>
      <c r="G138" s="2"/>
      <c r="H138" s="2"/>
      <c r="I138" s="2"/>
      <c r="J138" s="2"/>
      <c r="K138" s="2"/>
      <c r="L138" s="7"/>
      <c r="M138" s="2"/>
      <c r="N138" s="2"/>
      <c r="O138" s="2"/>
      <c r="P138" s="2"/>
      <c r="Q138" s="2"/>
      <c r="R138" s="2"/>
      <c r="S138" s="2"/>
      <c r="T138" s="2"/>
      <c r="U138" s="2"/>
      <c r="V138" s="2"/>
      <c r="W138" s="2"/>
      <c r="X138" s="2"/>
      <c r="Y138" s="2"/>
      <c r="Z138" s="2"/>
      <c r="AA138" s="2"/>
      <c r="AB138" s="2"/>
      <c r="AC138" s="2"/>
      <c r="AD138" s="2"/>
      <c r="AE138" s="3"/>
      <c r="AF138" s="2"/>
      <c r="AG138" s="2"/>
      <c r="AH138" s="2"/>
      <c r="AI138" s="2"/>
      <c r="AJ138" s="2"/>
      <c r="AK138" s="2"/>
      <c r="AL138" s="2"/>
      <c r="AM138" s="2"/>
      <c r="AN138" s="2"/>
      <c r="AO138" s="2"/>
      <c r="AP138" s="2"/>
      <c r="AQ138" s="2"/>
      <c r="AR138" s="2"/>
      <c r="AS138" s="3"/>
      <c r="AT138" s="2"/>
      <c r="AU138" s="2"/>
      <c r="AV138" s="2"/>
      <c r="AW138" s="2"/>
      <c r="AX138" s="2"/>
      <c r="AY138" s="2"/>
      <c r="AZ138" s="2"/>
      <c r="BA138" s="2"/>
      <c r="BB138" s="2"/>
      <c r="BC138" s="2"/>
      <c r="BD138" s="2"/>
    </row>
    <row r="139" spans="1:56" ht="12.75" hidden="1" customHeight="1">
      <c r="A139" s="2"/>
      <c r="B139" s="6"/>
      <c r="C139" s="2"/>
      <c r="D139" s="2"/>
      <c r="E139" s="2"/>
      <c r="F139" s="2"/>
      <c r="G139" s="2"/>
      <c r="H139" s="2"/>
      <c r="I139" s="2"/>
      <c r="J139" s="2"/>
      <c r="K139" s="2"/>
      <c r="L139" s="7"/>
      <c r="M139" s="2"/>
      <c r="N139" s="2"/>
      <c r="O139" s="2"/>
      <c r="P139" s="2"/>
      <c r="Q139" s="2"/>
      <c r="R139" s="2"/>
      <c r="S139" s="2"/>
      <c r="T139" s="2"/>
      <c r="U139" s="2"/>
      <c r="V139" s="2"/>
      <c r="W139" s="2"/>
      <c r="X139" s="2"/>
      <c r="Y139" s="2"/>
      <c r="Z139" s="2"/>
      <c r="AA139" s="2"/>
      <c r="AB139" s="2"/>
      <c r="AC139" s="2"/>
      <c r="AD139" s="2"/>
      <c r="AE139" s="3"/>
      <c r="AF139" s="2"/>
      <c r="AG139" s="2"/>
      <c r="AH139" s="2"/>
      <c r="AI139" s="2"/>
      <c r="AJ139" s="2"/>
      <c r="AK139" s="2"/>
      <c r="AL139" s="2"/>
      <c r="AM139" s="2"/>
      <c r="AN139" s="2"/>
      <c r="AO139" s="2"/>
      <c r="AP139" s="2"/>
      <c r="AQ139" s="2"/>
      <c r="AR139" s="2"/>
      <c r="AS139" s="3"/>
      <c r="AT139" s="2"/>
      <c r="AU139" s="2"/>
      <c r="AV139" s="2"/>
      <c r="AW139" s="2"/>
      <c r="AX139" s="2"/>
      <c r="AY139" s="2"/>
      <c r="AZ139" s="2"/>
      <c r="BA139" s="2"/>
      <c r="BB139" s="2"/>
      <c r="BC139" s="2"/>
      <c r="BD139" s="2"/>
    </row>
    <row r="140" spans="1:56" ht="12.75" hidden="1" customHeight="1">
      <c r="A140" s="2"/>
      <c r="B140" s="6"/>
      <c r="C140" s="2"/>
      <c r="D140" s="2"/>
      <c r="E140" s="2"/>
      <c r="F140" s="2"/>
      <c r="G140" s="2"/>
      <c r="H140" s="2"/>
      <c r="I140" s="2"/>
      <c r="J140" s="2"/>
      <c r="K140" s="2"/>
      <c r="L140" s="7"/>
      <c r="M140" s="2"/>
      <c r="N140" s="2"/>
      <c r="O140" s="2"/>
      <c r="P140" s="2"/>
      <c r="Q140" s="2"/>
      <c r="R140" s="2"/>
      <c r="S140" s="2"/>
      <c r="T140" s="2"/>
      <c r="U140" s="2"/>
      <c r="V140" s="2"/>
      <c r="W140" s="2"/>
      <c r="X140" s="2"/>
      <c r="Y140" s="2"/>
      <c r="Z140" s="2"/>
      <c r="AA140" s="2"/>
      <c r="AB140" s="2"/>
      <c r="AC140" s="2"/>
      <c r="AD140" s="2"/>
      <c r="AE140" s="3"/>
      <c r="AF140" s="2"/>
      <c r="AG140" s="2"/>
      <c r="AH140" s="2"/>
      <c r="AI140" s="2"/>
      <c r="AJ140" s="2"/>
      <c r="AK140" s="2"/>
      <c r="AL140" s="2"/>
      <c r="AM140" s="2"/>
      <c r="AN140" s="2"/>
      <c r="AO140" s="2"/>
      <c r="AP140" s="2"/>
      <c r="AQ140" s="2"/>
      <c r="AR140" s="2"/>
      <c r="AS140" s="3"/>
      <c r="AT140" s="2"/>
      <c r="AU140" s="2"/>
      <c r="AV140" s="2"/>
      <c r="AW140" s="2"/>
      <c r="AX140" s="2"/>
      <c r="AY140" s="2"/>
      <c r="AZ140" s="2"/>
      <c r="BA140" s="2"/>
      <c r="BB140" s="2"/>
      <c r="BC140" s="2"/>
      <c r="BD140" s="2"/>
    </row>
    <row r="141" spans="1:56" ht="12.75" hidden="1" customHeight="1">
      <c r="A141" s="2"/>
      <c r="B141" s="6"/>
      <c r="C141" s="2"/>
      <c r="D141" s="2"/>
      <c r="E141" s="2"/>
      <c r="F141" s="2"/>
      <c r="G141" s="2"/>
      <c r="H141" s="2"/>
      <c r="I141" s="2"/>
      <c r="J141" s="2"/>
      <c r="K141" s="2"/>
      <c r="L141" s="7"/>
      <c r="M141" s="2"/>
      <c r="N141" s="2"/>
      <c r="O141" s="2"/>
      <c r="P141" s="2"/>
      <c r="Q141" s="2"/>
      <c r="R141" s="2"/>
      <c r="S141" s="2"/>
      <c r="T141" s="2"/>
      <c r="U141" s="2"/>
      <c r="V141" s="2"/>
      <c r="W141" s="2"/>
      <c r="X141" s="2"/>
      <c r="Y141" s="2"/>
      <c r="Z141" s="2"/>
      <c r="AA141" s="2"/>
      <c r="AB141" s="2"/>
      <c r="AC141" s="2"/>
      <c r="AD141" s="2"/>
      <c r="AE141" s="3"/>
      <c r="AF141" s="2"/>
      <c r="AG141" s="2"/>
      <c r="AH141" s="2"/>
      <c r="AI141" s="2"/>
      <c r="AJ141" s="2"/>
      <c r="AK141" s="2"/>
      <c r="AL141" s="2"/>
      <c r="AM141" s="2"/>
      <c r="AN141" s="2"/>
      <c r="AO141" s="2"/>
      <c r="AP141" s="2"/>
      <c r="AQ141" s="2"/>
      <c r="AR141" s="2"/>
      <c r="AS141" s="3"/>
      <c r="AT141" s="2"/>
      <c r="AU141" s="2"/>
      <c r="AV141" s="2"/>
      <c r="AW141" s="2"/>
      <c r="AX141" s="2"/>
      <c r="AY141" s="2"/>
      <c r="AZ141" s="2"/>
      <c r="BA141" s="2"/>
      <c r="BB141" s="2"/>
      <c r="BC141" s="2"/>
      <c r="BD141" s="2"/>
    </row>
    <row r="142" spans="1:56" ht="12.75" hidden="1" customHeight="1">
      <c r="A142" s="2"/>
      <c r="B142" s="6"/>
      <c r="C142" s="2"/>
      <c r="D142" s="2"/>
      <c r="E142" s="2"/>
      <c r="F142" s="2"/>
      <c r="G142" s="2"/>
      <c r="H142" s="2"/>
      <c r="I142" s="2"/>
      <c r="J142" s="2"/>
      <c r="K142" s="2"/>
      <c r="L142" s="7"/>
      <c r="M142" s="2"/>
      <c r="N142" s="2"/>
      <c r="O142" s="2"/>
      <c r="P142" s="2"/>
      <c r="Q142" s="2"/>
      <c r="R142" s="2"/>
      <c r="S142" s="2"/>
      <c r="T142" s="2"/>
      <c r="U142" s="2"/>
      <c r="V142" s="2"/>
      <c r="W142" s="2"/>
      <c r="X142" s="2"/>
      <c r="Y142" s="2"/>
      <c r="Z142" s="2"/>
      <c r="AA142" s="2"/>
      <c r="AB142" s="2"/>
      <c r="AC142" s="2"/>
      <c r="AD142" s="2"/>
      <c r="AE142" s="3"/>
      <c r="AF142" s="2"/>
      <c r="AG142" s="2"/>
      <c r="AH142" s="2"/>
      <c r="AI142" s="2"/>
      <c r="AJ142" s="2"/>
      <c r="AK142" s="2"/>
      <c r="AL142" s="2"/>
      <c r="AM142" s="2"/>
      <c r="AN142" s="2"/>
      <c r="AO142" s="2"/>
      <c r="AP142" s="2"/>
      <c r="AQ142" s="2"/>
      <c r="AR142" s="2"/>
      <c r="AS142" s="3"/>
      <c r="AT142" s="2"/>
      <c r="AU142" s="2"/>
      <c r="AV142" s="2"/>
      <c r="AW142" s="2"/>
      <c r="AX142" s="2"/>
      <c r="AY142" s="2"/>
      <c r="AZ142" s="2"/>
      <c r="BA142" s="2"/>
      <c r="BB142" s="2"/>
      <c r="BC142" s="2"/>
      <c r="BD142" s="2"/>
    </row>
    <row r="143" spans="1:56" ht="12.75" hidden="1" customHeight="1">
      <c r="A143" s="2"/>
      <c r="B143" s="6"/>
      <c r="C143" s="2"/>
      <c r="D143" s="2"/>
      <c r="E143" s="2"/>
      <c r="F143" s="2"/>
      <c r="G143" s="2"/>
      <c r="H143" s="2"/>
      <c r="I143" s="2"/>
      <c r="J143" s="2"/>
      <c r="K143" s="2"/>
      <c r="L143" s="7"/>
      <c r="M143" s="2"/>
      <c r="N143" s="2"/>
      <c r="O143" s="2"/>
      <c r="P143" s="2"/>
      <c r="Q143" s="2"/>
      <c r="R143" s="2"/>
      <c r="S143" s="2"/>
      <c r="T143" s="2"/>
      <c r="U143" s="2"/>
      <c r="V143" s="2"/>
      <c r="W143" s="2"/>
      <c r="X143" s="2"/>
      <c r="Y143" s="2"/>
      <c r="Z143" s="2"/>
      <c r="AA143" s="2"/>
      <c r="AB143" s="2"/>
      <c r="AC143" s="2"/>
      <c r="AD143" s="2"/>
      <c r="AE143" s="3"/>
      <c r="AF143" s="2"/>
      <c r="AG143" s="2"/>
      <c r="AH143" s="2"/>
      <c r="AI143" s="2"/>
      <c r="AJ143" s="2"/>
      <c r="AK143" s="2"/>
      <c r="AL143" s="2"/>
      <c r="AM143" s="2"/>
      <c r="AN143" s="2"/>
      <c r="AO143" s="2"/>
      <c r="AP143" s="2"/>
      <c r="AQ143" s="2"/>
      <c r="AR143" s="2"/>
      <c r="AS143" s="3"/>
      <c r="AT143" s="2"/>
      <c r="AU143" s="2"/>
      <c r="AV143" s="2"/>
      <c r="AW143" s="2"/>
      <c r="AX143" s="2"/>
      <c r="AY143" s="2"/>
      <c r="AZ143" s="2"/>
      <c r="BA143" s="2"/>
      <c r="BB143" s="2"/>
      <c r="BC143" s="2"/>
      <c r="BD143" s="2"/>
    </row>
    <row r="144" spans="1:56" ht="12.75" hidden="1" customHeight="1">
      <c r="A144" s="2"/>
      <c r="B144" s="6"/>
      <c r="C144" s="2"/>
      <c r="D144" s="2"/>
      <c r="E144" s="2"/>
      <c r="F144" s="2"/>
      <c r="G144" s="2"/>
      <c r="H144" s="2"/>
      <c r="I144" s="2"/>
      <c r="J144" s="2"/>
      <c r="K144" s="2"/>
      <c r="L144" s="7"/>
      <c r="M144" s="2"/>
      <c r="N144" s="2"/>
      <c r="O144" s="2"/>
      <c r="P144" s="2"/>
      <c r="Q144" s="2"/>
      <c r="R144" s="2"/>
      <c r="S144" s="2"/>
      <c r="T144" s="2"/>
      <c r="U144" s="2"/>
      <c r="V144" s="2"/>
      <c r="W144" s="2"/>
      <c r="X144" s="2"/>
      <c r="Y144" s="2"/>
      <c r="Z144" s="2"/>
      <c r="AA144" s="2"/>
      <c r="AB144" s="2"/>
      <c r="AC144" s="2"/>
      <c r="AD144" s="2"/>
      <c r="AE144" s="3"/>
      <c r="AF144" s="2"/>
      <c r="AG144" s="2"/>
      <c r="AH144" s="2"/>
      <c r="AI144" s="2"/>
      <c r="AJ144" s="2"/>
      <c r="AK144" s="2"/>
      <c r="AL144" s="2"/>
      <c r="AM144" s="2"/>
      <c r="AN144" s="2"/>
      <c r="AO144" s="2"/>
      <c r="AP144" s="2"/>
      <c r="AQ144" s="2"/>
      <c r="AR144" s="2"/>
      <c r="AS144" s="3"/>
      <c r="AT144" s="2"/>
      <c r="AU144" s="2"/>
      <c r="AV144" s="2"/>
      <c r="AW144" s="2"/>
      <c r="AX144" s="2"/>
      <c r="AY144" s="2"/>
      <c r="AZ144" s="2"/>
      <c r="BA144" s="2"/>
      <c r="BB144" s="2"/>
      <c r="BC144" s="2"/>
      <c r="BD144" s="2"/>
    </row>
    <row r="145" spans="1:56" ht="12.75" hidden="1" customHeight="1">
      <c r="A145" s="2"/>
      <c r="B145" s="6"/>
      <c r="C145" s="2"/>
      <c r="D145" s="2"/>
      <c r="E145" s="2"/>
      <c r="F145" s="2"/>
      <c r="G145" s="2"/>
      <c r="H145" s="2"/>
      <c r="I145" s="2"/>
      <c r="J145" s="2"/>
      <c r="K145" s="2"/>
      <c r="L145" s="7"/>
      <c r="M145" s="2"/>
      <c r="N145" s="2"/>
      <c r="O145" s="2"/>
      <c r="P145" s="2"/>
      <c r="Q145" s="2"/>
      <c r="R145" s="2"/>
      <c r="S145" s="2"/>
      <c r="T145" s="2"/>
      <c r="U145" s="2"/>
      <c r="V145" s="2"/>
      <c r="W145" s="2"/>
      <c r="X145" s="2"/>
      <c r="Y145" s="2"/>
      <c r="Z145" s="2"/>
      <c r="AA145" s="2"/>
      <c r="AB145" s="2"/>
      <c r="AC145" s="2"/>
      <c r="AD145" s="2"/>
      <c r="AE145" s="3"/>
      <c r="AF145" s="2"/>
      <c r="AG145" s="2"/>
      <c r="AH145" s="2"/>
      <c r="AI145" s="2"/>
      <c r="AJ145" s="2"/>
      <c r="AK145" s="2"/>
      <c r="AL145" s="2"/>
      <c r="AM145" s="2"/>
      <c r="AN145" s="2"/>
      <c r="AO145" s="2"/>
      <c r="AP145" s="2"/>
      <c r="AQ145" s="2"/>
      <c r="AR145" s="2"/>
      <c r="AS145" s="3"/>
      <c r="AT145" s="2"/>
      <c r="AU145" s="2"/>
      <c r="AV145" s="2"/>
      <c r="AW145" s="2"/>
      <c r="AX145" s="2"/>
      <c r="AY145" s="2"/>
      <c r="AZ145" s="2"/>
      <c r="BA145" s="2"/>
      <c r="BB145" s="2"/>
      <c r="BC145" s="2"/>
      <c r="BD145" s="2"/>
    </row>
    <row r="146" spans="1:56" ht="12.75" hidden="1" customHeight="1">
      <c r="A146" s="2"/>
      <c r="B146" s="6"/>
      <c r="C146" s="2"/>
      <c r="D146" s="2"/>
      <c r="E146" s="2"/>
      <c r="F146" s="2"/>
      <c r="G146" s="2"/>
      <c r="H146" s="2"/>
      <c r="I146" s="2"/>
      <c r="J146" s="2"/>
      <c r="K146" s="2"/>
      <c r="L146" s="7"/>
      <c r="M146" s="2"/>
      <c r="N146" s="2"/>
      <c r="O146" s="2"/>
      <c r="P146" s="2"/>
      <c r="Q146" s="2"/>
      <c r="R146" s="2"/>
      <c r="S146" s="2"/>
      <c r="T146" s="2"/>
      <c r="U146" s="2"/>
      <c r="V146" s="2"/>
      <c r="W146" s="2"/>
      <c r="X146" s="2"/>
      <c r="Y146" s="2"/>
      <c r="Z146" s="2"/>
      <c r="AA146" s="2"/>
      <c r="AB146" s="2"/>
      <c r="AC146" s="2"/>
      <c r="AD146" s="2"/>
      <c r="AE146" s="3"/>
      <c r="AF146" s="2"/>
      <c r="AG146" s="2"/>
      <c r="AH146" s="2"/>
      <c r="AI146" s="2"/>
      <c r="AJ146" s="2"/>
      <c r="AK146" s="2"/>
      <c r="AL146" s="2"/>
      <c r="AM146" s="2"/>
      <c r="AN146" s="2"/>
      <c r="AO146" s="2"/>
      <c r="AP146" s="2"/>
      <c r="AQ146" s="2"/>
      <c r="AR146" s="2"/>
      <c r="AS146" s="3"/>
      <c r="AT146" s="2"/>
      <c r="AU146" s="2"/>
      <c r="AV146" s="2"/>
      <c r="AW146" s="2"/>
      <c r="AX146" s="2"/>
      <c r="AY146" s="2"/>
      <c r="AZ146" s="2"/>
      <c r="BA146" s="2"/>
      <c r="BB146" s="2"/>
      <c r="BC146" s="2"/>
      <c r="BD146" s="2"/>
    </row>
    <row r="147" spans="1:56" ht="12.75" hidden="1" customHeight="1">
      <c r="A147" s="2"/>
      <c r="B147" s="6"/>
      <c r="C147" s="2"/>
      <c r="D147" s="2"/>
      <c r="E147" s="2"/>
      <c r="F147" s="2"/>
      <c r="G147" s="2"/>
      <c r="H147" s="2"/>
      <c r="I147" s="2"/>
      <c r="J147" s="2"/>
      <c r="K147" s="2"/>
      <c r="L147" s="7"/>
      <c r="M147" s="2"/>
      <c r="N147" s="2"/>
      <c r="O147" s="2"/>
      <c r="P147" s="2"/>
      <c r="Q147" s="2"/>
      <c r="R147" s="2"/>
      <c r="S147" s="2"/>
      <c r="T147" s="2"/>
      <c r="U147" s="2"/>
      <c r="V147" s="2"/>
      <c r="W147" s="2"/>
      <c r="X147" s="2"/>
      <c r="Y147" s="2"/>
      <c r="Z147" s="2"/>
      <c r="AA147" s="2"/>
      <c r="AB147" s="2"/>
      <c r="AC147" s="2"/>
      <c r="AD147" s="2"/>
      <c r="AE147" s="3"/>
      <c r="AF147" s="2"/>
      <c r="AG147" s="2"/>
      <c r="AH147" s="2"/>
      <c r="AI147" s="2"/>
      <c r="AJ147" s="2"/>
      <c r="AK147" s="2"/>
      <c r="AL147" s="2"/>
      <c r="AM147" s="2"/>
      <c r="AN147" s="2"/>
      <c r="AO147" s="2"/>
      <c r="AP147" s="2"/>
      <c r="AQ147" s="2"/>
      <c r="AR147" s="2"/>
      <c r="AS147" s="3"/>
      <c r="AT147" s="2"/>
      <c r="AU147" s="2"/>
      <c r="AV147" s="2"/>
      <c r="AW147" s="2"/>
      <c r="AX147" s="2"/>
      <c r="AY147" s="2"/>
      <c r="AZ147" s="2"/>
      <c r="BA147" s="2"/>
      <c r="BB147" s="2"/>
      <c r="BC147" s="2"/>
      <c r="BD147" s="2"/>
    </row>
    <row r="148" spans="1:56" ht="12.75" hidden="1" customHeight="1">
      <c r="A148" s="2"/>
      <c r="B148" s="6"/>
      <c r="C148" s="2"/>
      <c r="D148" s="2"/>
      <c r="E148" s="2"/>
      <c r="F148" s="2"/>
      <c r="G148" s="2"/>
      <c r="H148" s="2"/>
      <c r="I148" s="2"/>
      <c r="J148" s="2"/>
      <c r="K148" s="2"/>
      <c r="L148" s="7"/>
      <c r="M148" s="2"/>
      <c r="N148" s="2"/>
      <c r="O148" s="2"/>
      <c r="P148" s="2"/>
      <c r="Q148" s="2"/>
      <c r="R148" s="2"/>
      <c r="S148" s="2"/>
      <c r="T148" s="2"/>
      <c r="U148" s="2"/>
      <c r="V148" s="2"/>
      <c r="W148" s="2"/>
      <c r="X148" s="2"/>
      <c r="Y148" s="2"/>
      <c r="Z148" s="2"/>
      <c r="AA148" s="2"/>
      <c r="AB148" s="2"/>
      <c r="AC148" s="2"/>
      <c r="AD148" s="2"/>
      <c r="AE148" s="3"/>
      <c r="AF148" s="2"/>
      <c r="AG148" s="2"/>
      <c r="AH148" s="2"/>
      <c r="AI148" s="2"/>
      <c r="AJ148" s="2"/>
      <c r="AK148" s="2"/>
      <c r="AL148" s="2"/>
      <c r="AM148" s="2"/>
      <c r="AN148" s="2"/>
      <c r="AO148" s="2"/>
      <c r="AP148" s="2"/>
      <c r="AQ148" s="2"/>
      <c r="AR148" s="2"/>
      <c r="AS148" s="3"/>
      <c r="AT148" s="2"/>
      <c r="AU148" s="2"/>
      <c r="AV148" s="2"/>
      <c r="AW148" s="2"/>
      <c r="AX148" s="2"/>
      <c r="AY148" s="2"/>
      <c r="AZ148" s="2"/>
      <c r="BA148" s="2"/>
      <c r="BB148" s="2"/>
      <c r="BC148" s="2"/>
      <c r="BD148" s="2"/>
    </row>
    <row r="149" spans="1:56" ht="12.75" hidden="1" customHeight="1">
      <c r="A149" s="2"/>
      <c r="B149" s="6"/>
      <c r="C149" s="2"/>
      <c r="D149" s="2"/>
      <c r="E149" s="2"/>
      <c r="F149" s="2"/>
      <c r="G149" s="2"/>
      <c r="H149" s="2"/>
      <c r="I149" s="2"/>
      <c r="J149" s="2"/>
      <c r="K149" s="2"/>
      <c r="L149" s="7"/>
      <c r="M149" s="2"/>
      <c r="N149" s="2"/>
      <c r="O149" s="2"/>
      <c r="P149" s="2"/>
      <c r="Q149" s="2"/>
      <c r="R149" s="2"/>
      <c r="S149" s="2"/>
      <c r="T149" s="2"/>
      <c r="U149" s="2"/>
      <c r="V149" s="2"/>
      <c r="W149" s="2"/>
      <c r="X149" s="2"/>
      <c r="Y149" s="2"/>
      <c r="Z149" s="2"/>
      <c r="AA149" s="2"/>
      <c r="AB149" s="2"/>
      <c r="AC149" s="2"/>
      <c r="AD149" s="2"/>
      <c r="AE149" s="3"/>
      <c r="AF149" s="2"/>
      <c r="AG149" s="2"/>
      <c r="AH149" s="2"/>
      <c r="AI149" s="2"/>
      <c r="AJ149" s="2"/>
      <c r="AK149" s="2"/>
      <c r="AL149" s="2"/>
      <c r="AM149" s="2"/>
      <c r="AN149" s="2"/>
      <c r="AO149" s="2"/>
      <c r="AP149" s="2"/>
      <c r="AQ149" s="2"/>
      <c r="AR149" s="2"/>
      <c r="AS149" s="3"/>
      <c r="AT149" s="2"/>
      <c r="AU149" s="2"/>
      <c r="AV149" s="2"/>
      <c r="AW149" s="2"/>
      <c r="AX149" s="2"/>
      <c r="AY149" s="2"/>
      <c r="AZ149" s="2"/>
      <c r="BA149" s="2"/>
      <c r="BB149" s="2"/>
      <c r="BC149" s="2"/>
      <c r="BD149" s="2"/>
    </row>
    <row r="150" spans="1:56" ht="12.75" hidden="1" customHeight="1">
      <c r="A150" s="2"/>
      <c r="B150" s="6"/>
      <c r="C150" s="2"/>
      <c r="D150" s="2"/>
      <c r="E150" s="2"/>
      <c r="F150" s="2"/>
      <c r="G150" s="2"/>
      <c r="H150" s="2"/>
      <c r="I150" s="2"/>
      <c r="J150" s="2"/>
      <c r="K150" s="2"/>
      <c r="L150" s="7"/>
      <c r="M150" s="2"/>
      <c r="N150" s="2"/>
      <c r="O150" s="2"/>
      <c r="P150" s="2"/>
      <c r="Q150" s="2"/>
      <c r="R150" s="2"/>
      <c r="S150" s="2"/>
      <c r="T150" s="2"/>
      <c r="U150" s="2"/>
      <c r="V150" s="2"/>
      <c r="W150" s="2"/>
      <c r="X150" s="2"/>
      <c r="Y150" s="2"/>
      <c r="Z150" s="2"/>
      <c r="AA150" s="2"/>
      <c r="AB150" s="2"/>
      <c r="AC150" s="2"/>
      <c r="AD150" s="2"/>
      <c r="AE150" s="3"/>
      <c r="AF150" s="2"/>
      <c r="AG150" s="2"/>
      <c r="AH150" s="2"/>
      <c r="AI150" s="2"/>
      <c r="AJ150" s="2"/>
      <c r="AK150" s="2"/>
      <c r="AL150" s="2"/>
      <c r="AM150" s="2"/>
      <c r="AN150" s="2"/>
      <c r="AO150" s="2"/>
      <c r="AP150" s="2"/>
      <c r="AQ150" s="2"/>
      <c r="AR150" s="2"/>
      <c r="AS150" s="3"/>
      <c r="AT150" s="2"/>
      <c r="AU150" s="2"/>
      <c r="AV150" s="2"/>
      <c r="AW150" s="2"/>
      <c r="AX150" s="2"/>
      <c r="AY150" s="2"/>
      <c r="AZ150" s="2"/>
      <c r="BA150" s="2"/>
      <c r="BB150" s="2"/>
      <c r="BC150" s="2"/>
      <c r="BD150" s="2"/>
    </row>
    <row r="151" spans="1:56" ht="12.75" hidden="1" customHeight="1">
      <c r="A151" s="2"/>
      <c r="B151" s="6"/>
      <c r="C151" s="2"/>
      <c r="D151" s="2"/>
      <c r="E151" s="2"/>
      <c r="F151" s="2"/>
      <c r="G151" s="2"/>
      <c r="H151" s="2"/>
      <c r="I151" s="2"/>
      <c r="J151" s="2"/>
      <c r="K151" s="2"/>
      <c r="L151" s="7"/>
      <c r="M151" s="2"/>
      <c r="N151" s="2"/>
      <c r="O151" s="2"/>
      <c r="P151" s="2"/>
      <c r="Q151" s="2"/>
      <c r="R151" s="2"/>
      <c r="S151" s="2"/>
      <c r="T151" s="2"/>
      <c r="U151" s="2"/>
      <c r="V151" s="2"/>
      <c r="W151" s="2"/>
      <c r="X151" s="2"/>
      <c r="Y151" s="2"/>
      <c r="Z151" s="2"/>
      <c r="AA151" s="2"/>
      <c r="AB151" s="2"/>
      <c r="AC151" s="2"/>
      <c r="AD151" s="2"/>
      <c r="AE151" s="3"/>
      <c r="AF151" s="2"/>
      <c r="AG151" s="2"/>
      <c r="AH151" s="2"/>
      <c r="AI151" s="2"/>
      <c r="AJ151" s="2"/>
      <c r="AK151" s="2"/>
      <c r="AL151" s="2"/>
      <c r="AM151" s="2"/>
      <c r="AN151" s="2"/>
      <c r="AO151" s="2"/>
      <c r="AP151" s="2"/>
      <c r="AQ151" s="2"/>
      <c r="AR151" s="2"/>
      <c r="AS151" s="3"/>
      <c r="AT151" s="2"/>
      <c r="AU151" s="2"/>
      <c r="AV151" s="2"/>
      <c r="AW151" s="2"/>
      <c r="AX151" s="2"/>
      <c r="AY151" s="2"/>
      <c r="AZ151" s="2"/>
      <c r="BA151" s="2"/>
      <c r="BB151" s="2"/>
      <c r="BC151" s="2"/>
      <c r="BD151" s="2"/>
    </row>
    <row r="152" spans="1:56" ht="12.75" hidden="1" customHeight="1">
      <c r="A152" s="2"/>
      <c r="B152" s="6"/>
      <c r="C152" s="2"/>
      <c r="D152" s="2"/>
      <c r="E152" s="2"/>
      <c r="F152" s="2"/>
      <c r="G152" s="2"/>
      <c r="H152" s="2"/>
      <c r="I152" s="2"/>
      <c r="J152" s="2"/>
      <c r="K152" s="2"/>
      <c r="L152" s="7"/>
      <c r="M152" s="2"/>
      <c r="N152" s="2"/>
      <c r="O152" s="2"/>
      <c r="P152" s="2"/>
      <c r="Q152" s="2"/>
      <c r="R152" s="2"/>
      <c r="S152" s="2"/>
      <c r="T152" s="2"/>
      <c r="U152" s="2"/>
      <c r="V152" s="2"/>
      <c r="W152" s="2"/>
      <c r="X152" s="2"/>
      <c r="Y152" s="2"/>
      <c r="Z152" s="2"/>
      <c r="AA152" s="2"/>
      <c r="AB152" s="2"/>
      <c r="AC152" s="2"/>
      <c r="AD152" s="2"/>
      <c r="AE152" s="3"/>
      <c r="AF152" s="2"/>
      <c r="AG152" s="2"/>
      <c r="AH152" s="2"/>
      <c r="AI152" s="2"/>
      <c r="AJ152" s="2"/>
      <c r="AK152" s="2"/>
      <c r="AL152" s="2"/>
      <c r="AM152" s="2"/>
      <c r="AN152" s="2"/>
      <c r="AO152" s="2"/>
      <c r="AP152" s="2"/>
      <c r="AQ152" s="2"/>
      <c r="AR152" s="2"/>
      <c r="AS152" s="3"/>
      <c r="AT152" s="2"/>
      <c r="AU152" s="2"/>
      <c r="AV152" s="2"/>
      <c r="AW152" s="2"/>
      <c r="AX152" s="2"/>
      <c r="AY152" s="2"/>
      <c r="AZ152" s="2"/>
      <c r="BA152" s="2"/>
      <c r="BB152" s="2"/>
      <c r="BC152" s="2"/>
      <c r="BD152" s="2"/>
    </row>
    <row r="153" spans="1:56" ht="12.75" hidden="1" customHeight="1">
      <c r="A153" s="2"/>
      <c r="B153" s="6"/>
      <c r="C153" s="2"/>
      <c r="D153" s="2"/>
      <c r="E153" s="2"/>
      <c r="F153" s="2"/>
      <c r="G153" s="2"/>
      <c r="H153" s="2"/>
      <c r="I153" s="2"/>
      <c r="J153" s="2"/>
      <c r="K153" s="2"/>
      <c r="L153" s="7"/>
      <c r="M153" s="2"/>
      <c r="N153" s="2"/>
      <c r="O153" s="2"/>
      <c r="P153" s="2"/>
      <c r="Q153" s="2"/>
      <c r="R153" s="2"/>
      <c r="S153" s="2"/>
      <c r="T153" s="2"/>
      <c r="U153" s="2"/>
      <c r="V153" s="2"/>
      <c r="W153" s="2"/>
      <c r="X153" s="2"/>
      <c r="Y153" s="2"/>
      <c r="Z153" s="2"/>
      <c r="AA153" s="2"/>
      <c r="AB153" s="2"/>
      <c r="AC153" s="2"/>
      <c r="AD153" s="2"/>
      <c r="AE153" s="3"/>
      <c r="AF153" s="2"/>
      <c r="AG153" s="2"/>
      <c r="AH153" s="2"/>
      <c r="AI153" s="2"/>
      <c r="AJ153" s="2"/>
      <c r="AK153" s="2"/>
      <c r="AL153" s="2"/>
      <c r="AM153" s="2"/>
      <c r="AN153" s="2"/>
      <c r="AO153" s="2"/>
      <c r="AP153" s="2"/>
      <c r="AQ153" s="2"/>
      <c r="AR153" s="2"/>
      <c r="AS153" s="3"/>
      <c r="AT153" s="2"/>
      <c r="AU153" s="2"/>
      <c r="AV153" s="2"/>
      <c r="AW153" s="2"/>
      <c r="AX153" s="2"/>
      <c r="AY153" s="2"/>
      <c r="AZ153" s="2"/>
      <c r="BA153" s="2"/>
      <c r="BB153" s="2"/>
      <c r="BC153" s="2"/>
      <c r="BD153" s="2"/>
    </row>
    <row r="154" spans="1:56" ht="12.75" hidden="1" customHeight="1">
      <c r="A154" s="2"/>
      <c r="B154" s="6"/>
      <c r="C154" s="2"/>
      <c r="D154" s="2"/>
      <c r="E154" s="2"/>
      <c r="F154" s="2"/>
      <c r="G154" s="2"/>
      <c r="H154" s="2"/>
      <c r="I154" s="2"/>
      <c r="J154" s="2"/>
      <c r="K154" s="2"/>
      <c r="L154" s="7"/>
      <c r="M154" s="2"/>
      <c r="N154" s="2"/>
      <c r="O154" s="2"/>
      <c r="P154" s="2"/>
      <c r="Q154" s="2"/>
      <c r="R154" s="2"/>
      <c r="S154" s="2"/>
      <c r="T154" s="2"/>
      <c r="U154" s="2"/>
      <c r="V154" s="2"/>
      <c r="W154" s="2"/>
      <c r="X154" s="2"/>
      <c r="Y154" s="2"/>
      <c r="Z154" s="2"/>
      <c r="AA154" s="2"/>
      <c r="AB154" s="2"/>
      <c r="AC154" s="2"/>
      <c r="AD154" s="2"/>
      <c r="AE154" s="3"/>
      <c r="AF154" s="2"/>
      <c r="AG154" s="2"/>
      <c r="AH154" s="2"/>
      <c r="AI154" s="2"/>
      <c r="AJ154" s="2"/>
      <c r="AK154" s="2"/>
      <c r="AL154" s="2"/>
      <c r="AM154" s="2"/>
      <c r="AN154" s="2"/>
      <c r="AO154" s="2"/>
      <c r="AP154" s="2"/>
      <c r="AQ154" s="2"/>
      <c r="AR154" s="2"/>
      <c r="AS154" s="3"/>
      <c r="AT154" s="2"/>
      <c r="AU154" s="2"/>
      <c r="AV154" s="2"/>
      <c r="AW154" s="2"/>
      <c r="AX154" s="2"/>
      <c r="AY154" s="2"/>
      <c r="AZ154" s="2"/>
      <c r="BA154" s="2"/>
      <c r="BB154" s="2"/>
      <c r="BC154" s="2"/>
      <c r="BD154" s="2"/>
    </row>
    <row r="155" spans="1:56" ht="12.75" hidden="1" customHeight="1">
      <c r="A155" s="2"/>
      <c r="B155" s="6"/>
      <c r="C155" s="2"/>
      <c r="D155" s="2"/>
      <c r="E155" s="2"/>
      <c r="F155" s="2"/>
      <c r="G155" s="2"/>
      <c r="H155" s="2"/>
      <c r="I155" s="2"/>
      <c r="J155" s="2"/>
      <c r="K155" s="2"/>
      <c r="L155" s="7"/>
      <c r="M155" s="2"/>
      <c r="N155" s="2"/>
      <c r="O155" s="2"/>
      <c r="P155" s="2"/>
      <c r="Q155" s="2"/>
      <c r="R155" s="2"/>
      <c r="S155" s="2"/>
      <c r="T155" s="2"/>
      <c r="U155" s="2"/>
      <c r="V155" s="2"/>
      <c r="W155" s="2"/>
      <c r="X155" s="2"/>
      <c r="Y155" s="2"/>
      <c r="Z155" s="2"/>
      <c r="AA155" s="2"/>
      <c r="AB155" s="2"/>
      <c r="AC155" s="2"/>
      <c r="AD155" s="2"/>
      <c r="AE155" s="3"/>
      <c r="AF155" s="2"/>
      <c r="AG155" s="2"/>
      <c r="AH155" s="2"/>
      <c r="AI155" s="2"/>
      <c r="AJ155" s="2"/>
      <c r="AK155" s="2"/>
      <c r="AL155" s="2"/>
      <c r="AM155" s="2"/>
      <c r="AN155" s="2"/>
      <c r="AO155" s="2"/>
      <c r="AP155" s="2"/>
      <c r="AQ155" s="2"/>
      <c r="AR155" s="2"/>
      <c r="AS155" s="3"/>
      <c r="AT155" s="2"/>
      <c r="AU155" s="2"/>
      <c r="AV155" s="2"/>
      <c r="AW155" s="2"/>
      <c r="AX155" s="2"/>
      <c r="AY155" s="2"/>
      <c r="AZ155" s="2"/>
      <c r="BA155" s="2"/>
      <c r="BB155" s="2"/>
      <c r="BC155" s="2"/>
      <c r="BD155" s="2"/>
    </row>
    <row r="156" spans="1:56" ht="12.75" hidden="1" customHeight="1">
      <c r="A156" s="2"/>
      <c r="B156" s="6"/>
      <c r="C156" s="2"/>
      <c r="D156" s="2"/>
      <c r="E156" s="2"/>
      <c r="F156" s="2"/>
      <c r="G156" s="2"/>
      <c r="H156" s="2"/>
      <c r="I156" s="2"/>
      <c r="J156" s="2"/>
      <c r="K156" s="2"/>
      <c r="L156" s="7"/>
      <c r="M156" s="2"/>
      <c r="N156" s="2"/>
      <c r="O156" s="2"/>
      <c r="P156" s="2"/>
      <c r="Q156" s="2"/>
      <c r="R156" s="2"/>
      <c r="S156" s="2"/>
      <c r="T156" s="2"/>
      <c r="U156" s="2"/>
      <c r="V156" s="2"/>
      <c r="W156" s="2"/>
      <c r="X156" s="2"/>
      <c r="Y156" s="2"/>
      <c r="Z156" s="2"/>
      <c r="AA156" s="2"/>
      <c r="AB156" s="2"/>
      <c r="AC156" s="2"/>
      <c r="AD156" s="2"/>
      <c r="AE156" s="3"/>
      <c r="AF156" s="2"/>
      <c r="AG156" s="2"/>
      <c r="AH156" s="2"/>
      <c r="AI156" s="2"/>
      <c r="AJ156" s="2"/>
      <c r="AK156" s="2"/>
      <c r="AL156" s="2"/>
      <c r="AM156" s="2"/>
      <c r="AN156" s="2"/>
      <c r="AO156" s="2"/>
      <c r="AP156" s="2"/>
      <c r="AQ156" s="2"/>
      <c r="AR156" s="2"/>
      <c r="AS156" s="3"/>
      <c r="AT156" s="2"/>
      <c r="AU156" s="2"/>
      <c r="AV156" s="2"/>
      <c r="AW156" s="2"/>
      <c r="AX156" s="2"/>
      <c r="AY156" s="2"/>
      <c r="AZ156" s="2"/>
      <c r="BA156" s="2"/>
      <c r="BB156" s="2"/>
      <c r="BC156" s="2"/>
      <c r="BD156" s="2"/>
    </row>
    <row r="157" spans="1:56" ht="12.75" hidden="1" customHeight="1">
      <c r="A157" s="2"/>
      <c r="B157" s="6"/>
      <c r="C157" s="2"/>
      <c r="D157" s="2"/>
      <c r="E157" s="2"/>
      <c r="F157" s="2"/>
      <c r="G157" s="2"/>
      <c r="H157" s="2"/>
      <c r="I157" s="2"/>
      <c r="J157" s="2"/>
      <c r="K157" s="2"/>
      <c r="L157" s="7"/>
      <c r="M157" s="2"/>
      <c r="N157" s="2"/>
      <c r="O157" s="2"/>
      <c r="P157" s="2"/>
      <c r="Q157" s="2"/>
      <c r="R157" s="2"/>
      <c r="S157" s="2"/>
      <c r="T157" s="2"/>
      <c r="U157" s="2"/>
      <c r="V157" s="2"/>
      <c r="W157" s="2"/>
      <c r="X157" s="2"/>
      <c r="Y157" s="2"/>
      <c r="Z157" s="2"/>
      <c r="AA157" s="2"/>
      <c r="AB157" s="2"/>
      <c r="AC157" s="2"/>
      <c r="AD157" s="2"/>
      <c r="AE157" s="3"/>
      <c r="AF157" s="2"/>
      <c r="AG157" s="2"/>
      <c r="AH157" s="2"/>
      <c r="AI157" s="2"/>
      <c r="AJ157" s="2"/>
      <c r="AK157" s="2"/>
      <c r="AL157" s="2"/>
      <c r="AM157" s="2"/>
      <c r="AN157" s="2"/>
      <c r="AO157" s="2"/>
      <c r="AP157" s="2"/>
      <c r="AQ157" s="2"/>
      <c r="AR157" s="2"/>
      <c r="AS157" s="3"/>
      <c r="AT157" s="2"/>
      <c r="AU157" s="2"/>
      <c r="AV157" s="2"/>
      <c r="AW157" s="2"/>
      <c r="AX157" s="2"/>
      <c r="AY157" s="2"/>
      <c r="AZ157" s="2"/>
      <c r="BA157" s="2"/>
      <c r="BB157" s="2"/>
      <c r="BC157" s="2"/>
      <c r="BD157" s="2"/>
    </row>
    <row r="158" spans="1:56" ht="12.75" hidden="1" customHeight="1">
      <c r="A158" s="2"/>
      <c r="B158" s="6"/>
      <c r="C158" s="2"/>
      <c r="D158" s="2"/>
      <c r="E158" s="2"/>
      <c r="F158" s="2"/>
      <c r="G158" s="2"/>
      <c r="H158" s="2"/>
      <c r="I158" s="2"/>
      <c r="J158" s="2"/>
      <c r="K158" s="2"/>
      <c r="L158" s="7"/>
      <c r="M158" s="2"/>
      <c r="N158" s="2"/>
      <c r="O158" s="2"/>
      <c r="P158" s="2"/>
      <c r="Q158" s="2"/>
      <c r="R158" s="2"/>
      <c r="S158" s="2"/>
      <c r="T158" s="2"/>
      <c r="U158" s="2"/>
      <c r="V158" s="2"/>
      <c r="W158" s="2"/>
      <c r="X158" s="2"/>
      <c r="Y158" s="2"/>
      <c r="Z158" s="2"/>
      <c r="AA158" s="2"/>
      <c r="AB158" s="2"/>
      <c r="AC158" s="2"/>
      <c r="AD158" s="2"/>
      <c r="AE158" s="3"/>
      <c r="AF158" s="2"/>
      <c r="AG158" s="2"/>
      <c r="AH158" s="2"/>
      <c r="AI158" s="2"/>
      <c r="AJ158" s="2"/>
      <c r="AK158" s="2"/>
      <c r="AL158" s="2"/>
      <c r="AM158" s="2"/>
      <c r="AN158" s="2"/>
      <c r="AO158" s="2"/>
      <c r="AP158" s="2"/>
      <c r="AQ158" s="2"/>
      <c r="AR158" s="2"/>
      <c r="AS158" s="3"/>
      <c r="AT158" s="2"/>
      <c r="AU158" s="2"/>
      <c r="AV158" s="2"/>
      <c r="AW158" s="2"/>
      <c r="AX158" s="2"/>
      <c r="AY158" s="2"/>
      <c r="AZ158" s="2"/>
      <c r="BA158" s="2"/>
      <c r="BB158" s="2"/>
      <c r="BC158" s="2"/>
      <c r="BD158" s="2"/>
    </row>
    <row r="159" spans="1:56" ht="12.75" hidden="1" customHeight="1">
      <c r="A159" s="2"/>
      <c r="B159" s="6"/>
      <c r="C159" s="2"/>
      <c r="D159" s="2"/>
      <c r="E159" s="2"/>
      <c r="F159" s="2"/>
      <c r="G159" s="2"/>
      <c r="H159" s="2"/>
      <c r="I159" s="2"/>
      <c r="J159" s="2"/>
      <c r="K159" s="2"/>
      <c r="L159" s="7"/>
      <c r="M159" s="2"/>
      <c r="N159" s="2"/>
      <c r="O159" s="2"/>
      <c r="P159" s="2"/>
      <c r="Q159" s="2"/>
      <c r="R159" s="2"/>
      <c r="S159" s="2"/>
      <c r="T159" s="2"/>
      <c r="U159" s="2"/>
      <c r="V159" s="2"/>
      <c r="W159" s="2"/>
      <c r="X159" s="2"/>
      <c r="Y159" s="2"/>
      <c r="Z159" s="2"/>
      <c r="AA159" s="2"/>
      <c r="AB159" s="2"/>
      <c r="AC159" s="2"/>
      <c r="AD159" s="2"/>
      <c r="AE159" s="3"/>
      <c r="AF159" s="2"/>
      <c r="AG159" s="2"/>
      <c r="AH159" s="2"/>
      <c r="AI159" s="2"/>
      <c r="AJ159" s="2"/>
      <c r="AK159" s="2"/>
      <c r="AL159" s="2"/>
      <c r="AM159" s="2"/>
      <c r="AN159" s="2"/>
      <c r="AO159" s="2"/>
      <c r="AP159" s="2"/>
      <c r="AQ159" s="2"/>
      <c r="AR159" s="2"/>
      <c r="AS159" s="3"/>
      <c r="AT159" s="2"/>
      <c r="AU159" s="2"/>
      <c r="AV159" s="2"/>
      <c r="AW159" s="2"/>
      <c r="AX159" s="2"/>
      <c r="AY159" s="2"/>
      <c r="AZ159" s="2"/>
      <c r="BA159" s="2"/>
      <c r="BB159" s="2"/>
      <c r="BC159" s="2"/>
      <c r="BD159" s="2"/>
    </row>
    <row r="160" spans="1:56" ht="12.75" hidden="1" customHeight="1">
      <c r="A160" s="2"/>
      <c r="B160" s="6"/>
      <c r="C160" s="2"/>
      <c r="D160" s="2"/>
      <c r="E160" s="2"/>
      <c r="F160" s="2"/>
      <c r="G160" s="2"/>
      <c r="H160" s="2"/>
      <c r="I160" s="2"/>
      <c r="J160" s="2"/>
      <c r="K160" s="2"/>
      <c r="L160" s="7"/>
      <c r="M160" s="2"/>
      <c r="N160" s="2"/>
      <c r="O160" s="2"/>
      <c r="P160" s="2"/>
      <c r="Q160" s="2"/>
      <c r="R160" s="2"/>
      <c r="S160" s="2"/>
      <c r="T160" s="2"/>
      <c r="U160" s="2"/>
      <c r="V160" s="2"/>
      <c r="W160" s="2"/>
      <c r="X160" s="2"/>
      <c r="Y160" s="2"/>
      <c r="Z160" s="2"/>
      <c r="AA160" s="2"/>
      <c r="AB160" s="2"/>
      <c r="AC160" s="2"/>
      <c r="AD160" s="2"/>
      <c r="AE160" s="3"/>
      <c r="AF160" s="2"/>
      <c r="AG160" s="2"/>
      <c r="AH160" s="2"/>
      <c r="AI160" s="2"/>
      <c r="AJ160" s="2"/>
      <c r="AK160" s="2"/>
      <c r="AL160" s="2"/>
      <c r="AM160" s="2"/>
      <c r="AN160" s="2"/>
      <c r="AO160" s="2"/>
      <c r="AP160" s="2"/>
      <c r="AQ160" s="2"/>
      <c r="AR160" s="2"/>
      <c r="AS160" s="3"/>
      <c r="AT160" s="2"/>
      <c r="AU160" s="2"/>
      <c r="AV160" s="2"/>
      <c r="AW160" s="2"/>
      <c r="AX160" s="2"/>
      <c r="AY160" s="2"/>
      <c r="AZ160" s="2"/>
      <c r="BA160" s="2"/>
      <c r="BB160" s="2"/>
      <c r="BC160" s="2"/>
      <c r="BD160" s="2"/>
    </row>
    <row r="161" spans="1:56" ht="12.75" hidden="1" customHeight="1">
      <c r="A161" s="2"/>
      <c r="B161" s="6"/>
      <c r="C161" s="2"/>
      <c r="D161" s="2"/>
      <c r="E161" s="2"/>
      <c r="F161" s="2"/>
      <c r="G161" s="2"/>
      <c r="H161" s="2"/>
      <c r="I161" s="2"/>
      <c r="J161" s="2"/>
      <c r="K161" s="2"/>
      <c r="L161" s="7"/>
      <c r="M161" s="2"/>
      <c r="N161" s="2"/>
      <c r="O161" s="2"/>
      <c r="P161" s="2"/>
      <c r="Q161" s="2"/>
      <c r="R161" s="2"/>
      <c r="S161" s="2"/>
      <c r="T161" s="2"/>
      <c r="U161" s="2"/>
      <c r="V161" s="2"/>
      <c r="W161" s="2"/>
      <c r="X161" s="2"/>
      <c r="Y161" s="2"/>
      <c r="Z161" s="2"/>
      <c r="AA161" s="2"/>
      <c r="AB161" s="2"/>
      <c r="AC161" s="2"/>
      <c r="AD161" s="2"/>
      <c r="AE161" s="3"/>
      <c r="AF161" s="2"/>
      <c r="AG161" s="2"/>
      <c r="AH161" s="2"/>
      <c r="AI161" s="2"/>
      <c r="AJ161" s="2"/>
      <c r="AK161" s="2"/>
      <c r="AL161" s="2"/>
      <c r="AM161" s="2"/>
      <c r="AN161" s="2"/>
      <c r="AO161" s="2"/>
      <c r="AP161" s="2"/>
      <c r="AQ161" s="2"/>
      <c r="AR161" s="2"/>
      <c r="AS161" s="3"/>
      <c r="AT161" s="2"/>
      <c r="AU161" s="2"/>
      <c r="AV161" s="2"/>
      <c r="AW161" s="2"/>
      <c r="AX161" s="2"/>
      <c r="AY161" s="2"/>
      <c r="AZ161" s="2"/>
      <c r="BA161" s="2"/>
      <c r="BB161" s="2"/>
      <c r="BC161" s="2"/>
      <c r="BD161" s="2"/>
    </row>
    <row r="162" spans="1:56" ht="12.75" hidden="1" customHeight="1">
      <c r="A162" s="2"/>
      <c r="B162" s="6"/>
      <c r="C162" s="2"/>
      <c r="D162" s="2"/>
      <c r="E162" s="2"/>
      <c r="F162" s="2"/>
      <c r="G162" s="2"/>
      <c r="H162" s="2"/>
      <c r="I162" s="2"/>
      <c r="J162" s="2"/>
      <c r="K162" s="2"/>
      <c r="L162" s="7"/>
      <c r="M162" s="2"/>
      <c r="N162" s="2"/>
      <c r="O162" s="2"/>
      <c r="P162" s="2"/>
      <c r="Q162" s="2"/>
      <c r="R162" s="2"/>
      <c r="S162" s="2"/>
      <c r="T162" s="2"/>
      <c r="U162" s="2"/>
      <c r="V162" s="2"/>
      <c r="W162" s="2"/>
      <c r="X162" s="2"/>
      <c r="Y162" s="2"/>
      <c r="Z162" s="2"/>
      <c r="AA162" s="2"/>
      <c r="AB162" s="2"/>
      <c r="AC162" s="2"/>
      <c r="AD162" s="2"/>
      <c r="AE162" s="3"/>
      <c r="AF162" s="2"/>
      <c r="AG162" s="2"/>
      <c r="AH162" s="2"/>
      <c r="AI162" s="2"/>
      <c r="AJ162" s="2"/>
      <c r="AK162" s="2"/>
      <c r="AL162" s="2"/>
      <c r="AM162" s="2"/>
      <c r="AN162" s="2"/>
      <c r="AO162" s="2"/>
      <c r="AP162" s="2"/>
      <c r="AQ162" s="2"/>
      <c r="AR162" s="2"/>
      <c r="AS162" s="3"/>
      <c r="AT162" s="2"/>
      <c r="AU162" s="2"/>
      <c r="AV162" s="2"/>
      <c r="AW162" s="2"/>
      <c r="AX162" s="2"/>
      <c r="AY162" s="2"/>
      <c r="AZ162" s="2"/>
      <c r="BA162" s="2"/>
      <c r="BB162" s="2"/>
      <c r="BC162" s="2"/>
      <c r="BD162" s="2"/>
    </row>
    <row r="163" spans="1:56" ht="12.75" hidden="1" customHeight="1">
      <c r="A163" s="2"/>
      <c r="B163" s="6"/>
      <c r="C163" s="2"/>
      <c r="D163" s="2"/>
      <c r="E163" s="2"/>
      <c r="F163" s="2"/>
      <c r="G163" s="2"/>
      <c r="H163" s="2"/>
      <c r="I163" s="2"/>
      <c r="J163" s="2"/>
      <c r="K163" s="2"/>
      <c r="L163" s="7"/>
      <c r="M163" s="2"/>
      <c r="N163" s="2"/>
      <c r="O163" s="2"/>
      <c r="P163" s="2"/>
      <c r="Q163" s="2"/>
      <c r="R163" s="2"/>
      <c r="S163" s="2"/>
      <c r="T163" s="2"/>
      <c r="U163" s="2"/>
      <c r="V163" s="2"/>
      <c r="W163" s="2"/>
      <c r="X163" s="2"/>
      <c r="Y163" s="2"/>
      <c r="Z163" s="2"/>
      <c r="AA163" s="2"/>
      <c r="AB163" s="2"/>
      <c r="AC163" s="2"/>
      <c r="AD163" s="2"/>
      <c r="AE163" s="3"/>
      <c r="AF163" s="2"/>
      <c r="AG163" s="2"/>
      <c r="AH163" s="2"/>
      <c r="AI163" s="2"/>
      <c r="AJ163" s="2"/>
      <c r="AK163" s="2"/>
      <c r="AL163" s="2"/>
      <c r="AM163" s="2"/>
      <c r="AN163" s="2"/>
      <c r="AO163" s="2"/>
      <c r="AP163" s="2"/>
      <c r="AQ163" s="2"/>
      <c r="AR163" s="2"/>
      <c r="AS163" s="3"/>
      <c r="AT163" s="2"/>
      <c r="AU163" s="2"/>
      <c r="AV163" s="2"/>
      <c r="AW163" s="2"/>
      <c r="AX163" s="2"/>
      <c r="AY163" s="2"/>
      <c r="AZ163" s="2"/>
      <c r="BA163" s="2"/>
      <c r="BB163" s="2"/>
      <c r="BC163" s="2"/>
      <c r="BD163" s="2"/>
    </row>
    <row r="164" spans="1:56" ht="12.75" hidden="1" customHeight="1">
      <c r="A164" s="2"/>
      <c r="B164" s="6"/>
      <c r="C164" s="2"/>
      <c r="D164" s="2"/>
      <c r="E164" s="2"/>
      <c r="F164" s="2"/>
      <c r="G164" s="2"/>
      <c r="H164" s="2"/>
      <c r="I164" s="2"/>
      <c r="J164" s="2"/>
      <c r="K164" s="2"/>
      <c r="L164" s="7"/>
      <c r="M164" s="2"/>
      <c r="N164" s="2"/>
      <c r="O164" s="2"/>
      <c r="P164" s="2"/>
      <c r="Q164" s="2"/>
      <c r="R164" s="2"/>
      <c r="S164" s="2"/>
      <c r="T164" s="2"/>
      <c r="U164" s="2"/>
      <c r="V164" s="2"/>
      <c r="W164" s="2"/>
      <c r="X164" s="2"/>
      <c r="Y164" s="2"/>
      <c r="Z164" s="2"/>
      <c r="AA164" s="2"/>
      <c r="AB164" s="2"/>
      <c r="AC164" s="2"/>
      <c r="AD164" s="2"/>
      <c r="AE164" s="3"/>
      <c r="AF164" s="2"/>
      <c r="AG164" s="2"/>
      <c r="AH164" s="2"/>
      <c r="AI164" s="2"/>
      <c r="AJ164" s="2"/>
      <c r="AK164" s="2"/>
      <c r="AL164" s="2"/>
      <c r="AM164" s="2"/>
      <c r="AN164" s="2"/>
      <c r="AO164" s="2"/>
      <c r="AP164" s="2"/>
      <c r="AQ164" s="2"/>
      <c r="AR164" s="2"/>
      <c r="AS164" s="3"/>
      <c r="AT164" s="2"/>
      <c r="AU164" s="2"/>
      <c r="AV164" s="2"/>
      <c r="AW164" s="2"/>
      <c r="AX164" s="2"/>
      <c r="AY164" s="2"/>
      <c r="AZ164" s="2"/>
      <c r="BA164" s="2"/>
      <c r="BB164" s="2"/>
      <c r="BC164" s="2"/>
      <c r="BD164" s="2"/>
    </row>
    <row r="165" spans="1:56" ht="12.75" hidden="1" customHeight="1">
      <c r="A165" s="2"/>
      <c r="B165" s="6"/>
      <c r="C165" s="2"/>
      <c r="D165" s="2"/>
      <c r="E165" s="2"/>
      <c r="F165" s="2"/>
      <c r="G165" s="2"/>
      <c r="H165" s="2"/>
      <c r="I165" s="2"/>
      <c r="J165" s="2"/>
      <c r="K165" s="2"/>
      <c r="L165" s="7"/>
      <c r="M165" s="2"/>
      <c r="N165" s="2"/>
      <c r="O165" s="2"/>
      <c r="P165" s="2"/>
      <c r="Q165" s="2"/>
      <c r="R165" s="2"/>
      <c r="S165" s="2"/>
      <c r="T165" s="2"/>
      <c r="U165" s="2"/>
      <c r="V165" s="2"/>
      <c r="W165" s="2"/>
      <c r="X165" s="2"/>
      <c r="Y165" s="2"/>
      <c r="Z165" s="2"/>
      <c r="AA165" s="2"/>
      <c r="AB165" s="2"/>
      <c r="AC165" s="2"/>
      <c r="AD165" s="2"/>
      <c r="AE165" s="3"/>
      <c r="AF165" s="2"/>
      <c r="AG165" s="2"/>
      <c r="AH165" s="2"/>
      <c r="AI165" s="2"/>
      <c r="AJ165" s="2"/>
      <c r="AK165" s="2"/>
      <c r="AL165" s="2"/>
      <c r="AM165" s="2"/>
      <c r="AN165" s="2"/>
      <c r="AO165" s="2"/>
      <c r="AP165" s="2"/>
      <c r="AQ165" s="2"/>
      <c r="AR165" s="2"/>
      <c r="AS165" s="3"/>
      <c r="AT165" s="2"/>
      <c r="AU165" s="2"/>
      <c r="AV165" s="2"/>
      <c r="AW165" s="2"/>
      <c r="AX165" s="2"/>
      <c r="AY165" s="2"/>
      <c r="AZ165" s="2"/>
      <c r="BA165" s="2"/>
      <c r="BB165" s="2"/>
      <c r="BC165" s="2"/>
      <c r="BD165" s="2"/>
    </row>
    <row r="166" spans="1:56" ht="12.75" hidden="1" customHeight="1">
      <c r="A166" s="2"/>
      <c r="B166" s="6"/>
      <c r="C166" s="2"/>
      <c r="D166" s="2"/>
      <c r="E166" s="2"/>
      <c r="F166" s="2"/>
      <c r="G166" s="2"/>
      <c r="H166" s="2"/>
      <c r="I166" s="2"/>
      <c r="J166" s="2"/>
      <c r="K166" s="2"/>
      <c r="L166" s="7"/>
      <c r="M166" s="2"/>
      <c r="N166" s="2"/>
      <c r="O166" s="2"/>
      <c r="P166" s="2"/>
      <c r="Q166" s="2"/>
      <c r="R166" s="2"/>
      <c r="S166" s="2"/>
      <c r="T166" s="2"/>
      <c r="U166" s="2"/>
      <c r="V166" s="2"/>
      <c r="W166" s="2"/>
      <c r="X166" s="2"/>
      <c r="Y166" s="2"/>
      <c r="Z166" s="2"/>
      <c r="AA166" s="2"/>
      <c r="AB166" s="2"/>
      <c r="AC166" s="2"/>
      <c r="AD166" s="2"/>
      <c r="AE166" s="3"/>
      <c r="AF166" s="2"/>
      <c r="AG166" s="2"/>
      <c r="AH166" s="2"/>
      <c r="AI166" s="2"/>
      <c r="AJ166" s="2"/>
      <c r="AK166" s="2"/>
      <c r="AL166" s="2"/>
      <c r="AM166" s="2"/>
      <c r="AN166" s="2"/>
      <c r="AO166" s="2"/>
      <c r="AP166" s="2"/>
      <c r="AQ166" s="2"/>
      <c r="AR166" s="2"/>
      <c r="AS166" s="3"/>
      <c r="AT166" s="2"/>
      <c r="AU166" s="2"/>
      <c r="AV166" s="2"/>
      <c r="AW166" s="2"/>
      <c r="AX166" s="2"/>
      <c r="AY166" s="2"/>
      <c r="AZ166" s="2"/>
      <c r="BA166" s="2"/>
      <c r="BB166" s="2"/>
      <c r="BC166" s="2"/>
      <c r="BD166" s="2"/>
    </row>
    <row r="167" spans="1:56" ht="12.75" hidden="1" customHeight="1">
      <c r="A167" s="2"/>
      <c r="B167" s="6"/>
      <c r="C167" s="2"/>
      <c r="D167" s="2"/>
      <c r="E167" s="2"/>
      <c r="F167" s="2"/>
      <c r="G167" s="2"/>
      <c r="H167" s="2"/>
      <c r="I167" s="2"/>
      <c r="J167" s="2"/>
      <c r="K167" s="2"/>
      <c r="L167" s="7"/>
      <c r="M167" s="2"/>
      <c r="N167" s="2"/>
      <c r="O167" s="2"/>
      <c r="P167" s="2"/>
      <c r="Q167" s="2"/>
      <c r="R167" s="2"/>
      <c r="S167" s="2"/>
      <c r="T167" s="2"/>
      <c r="U167" s="2"/>
      <c r="V167" s="2"/>
      <c r="W167" s="2"/>
      <c r="X167" s="2"/>
      <c r="Y167" s="2"/>
      <c r="Z167" s="2"/>
      <c r="AA167" s="2"/>
      <c r="AB167" s="2"/>
      <c r="AC167" s="2"/>
      <c r="AD167" s="2"/>
      <c r="AE167" s="3"/>
      <c r="AF167" s="2"/>
      <c r="AG167" s="2"/>
      <c r="AH167" s="2"/>
      <c r="AI167" s="2"/>
      <c r="AJ167" s="2"/>
      <c r="AK167" s="2"/>
      <c r="AL167" s="2"/>
      <c r="AM167" s="2"/>
      <c r="AN167" s="2"/>
      <c r="AO167" s="2"/>
      <c r="AP167" s="2"/>
      <c r="AQ167" s="2"/>
      <c r="AR167" s="2"/>
      <c r="AS167" s="3"/>
      <c r="AT167" s="2"/>
      <c r="AU167" s="2"/>
      <c r="AV167" s="2"/>
      <c r="AW167" s="2"/>
      <c r="AX167" s="2"/>
      <c r="AY167" s="2"/>
      <c r="AZ167" s="2"/>
      <c r="BA167" s="2"/>
      <c r="BB167" s="2"/>
      <c r="BC167" s="2"/>
      <c r="BD167" s="2"/>
    </row>
    <row r="168" spans="1:56" ht="12.75" hidden="1" customHeight="1">
      <c r="A168" s="2"/>
      <c r="B168" s="6"/>
      <c r="C168" s="2"/>
      <c r="D168" s="2"/>
      <c r="E168" s="2"/>
      <c r="F168" s="2"/>
      <c r="G168" s="2"/>
      <c r="H168" s="2"/>
      <c r="I168" s="2"/>
      <c r="J168" s="2"/>
      <c r="K168" s="2"/>
      <c r="L168" s="7"/>
      <c r="M168" s="2"/>
      <c r="N168" s="2"/>
      <c r="O168" s="2"/>
      <c r="P168" s="2"/>
      <c r="Q168" s="2"/>
      <c r="R168" s="2"/>
      <c r="S168" s="2"/>
      <c r="T168" s="2"/>
      <c r="U168" s="2"/>
      <c r="V168" s="2"/>
      <c r="W168" s="2"/>
      <c r="X168" s="2"/>
      <c r="Y168" s="2"/>
      <c r="Z168" s="2"/>
      <c r="AA168" s="2"/>
      <c r="AB168" s="2"/>
      <c r="AC168" s="2"/>
      <c r="AD168" s="2"/>
      <c r="AE168" s="3"/>
      <c r="AF168" s="2"/>
      <c r="AG168" s="2"/>
      <c r="AH168" s="2"/>
      <c r="AI168" s="2"/>
      <c r="AJ168" s="2"/>
      <c r="AK168" s="2"/>
      <c r="AL168" s="2"/>
      <c r="AM168" s="2"/>
      <c r="AN168" s="2"/>
      <c r="AO168" s="2"/>
      <c r="AP168" s="2"/>
      <c r="AQ168" s="2"/>
      <c r="AR168" s="2"/>
      <c r="AS168" s="3"/>
      <c r="AT168" s="2"/>
      <c r="AU168" s="2"/>
      <c r="AV168" s="2"/>
      <c r="AW168" s="2"/>
      <c r="AX168" s="2"/>
      <c r="AY168" s="2"/>
      <c r="AZ168" s="2"/>
      <c r="BA168" s="2"/>
      <c r="BB168" s="2"/>
      <c r="BC168" s="2"/>
      <c r="BD168" s="2"/>
    </row>
    <row r="169" spans="1:56" ht="12.75" hidden="1" customHeight="1">
      <c r="A169" s="2"/>
      <c r="B169" s="6"/>
      <c r="C169" s="2"/>
      <c r="D169" s="2"/>
      <c r="E169" s="2"/>
      <c r="F169" s="2"/>
      <c r="G169" s="2"/>
      <c r="H169" s="2"/>
      <c r="I169" s="2"/>
      <c r="J169" s="2"/>
      <c r="K169" s="2"/>
      <c r="L169" s="7"/>
      <c r="M169" s="2"/>
      <c r="N169" s="2"/>
      <c r="O169" s="2"/>
      <c r="P169" s="2"/>
      <c r="Q169" s="2"/>
      <c r="R169" s="2"/>
      <c r="S169" s="2"/>
      <c r="T169" s="2"/>
      <c r="U169" s="2"/>
      <c r="V169" s="2"/>
      <c r="W169" s="2"/>
      <c r="X169" s="2"/>
      <c r="Y169" s="2"/>
      <c r="Z169" s="2"/>
      <c r="AA169" s="2"/>
      <c r="AB169" s="2"/>
      <c r="AC169" s="2"/>
      <c r="AD169" s="2"/>
      <c r="AE169" s="3"/>
      <c r="AF169" s="2"/>
      <c r="AG169" s="2"/>
      <c r="AH169" s="2"/>
      <c r="AI169" s="2"/>
      <c r="AJ169" s="2"/>
      <c r="AK169" s="2"/>
      <c r="AL169" s="2"/>
      <c r="AM169" s="2"/>
      <c r="AN169" s="2"/>
      <c r="AO169" s="2"/>
      <c r="AP169" s="2"/>
      <c r="AQ169" s="2"/>
      <c r="AR169" s="2"/>
      <c r="AS169" s="3"/>
      <c r="AT169" s="2"/>
      <c r="AU169" s="2"/>
      <c r="AV169" s="2"/>
      <c r="AW169" s="2"/>
      <c r="AX169" s="2"/>
      <c r="AY169" s="2"/>
      <c r="AZ169" s="2"/>
      <c r="BA169" s="2"/>
      <c r="BB169" s="2"/>
      <c r="BC169" s="2"/>
      <c r="BD169" s="2"/>
    </row>
    <row r="170" spans="1:56" ht="12.75" hidden="1" customHeight="1">
      <c r="A170" s="2"/>
      <c r="B170" s="6"/>
      <c r="C170" s="2"/>
      <c r="D170" s="2"/>
      <c r="E170" s="2"/>
      <c r="F170" s="2"/>
      <c r="G170" s="2"/>
      <c r="H170" s="2"/>
      <c r="I170" s="2"/>
      <c r="J170" s="2"/>
      <c r="K170" s="2"/>
      <c r="L170" s="7"/>
      <c r="M170" s="2"/>
      <c r="N170" s="2"/>
      <c r="O170" s="2"/>
      <c r="P170" s="2"/>
      <c r="Q170" s="2"/>
      <c r="R170" s="2"/>
      <c r="S170" s="2"/>
      <c r="T170" s="2"/>
      <c r="U170" s="2"/>
      <c r="V170" s="2"/>
      <c r="W170" s="2"/>
      <c r="X170" s="2"/>
      <c r="Y170" s="2"/>
      <c r="Z170" s="2"/>
      <c r="AA170" s="2"/>
      <c r="AB170" s="2"/>
      <c r="AC170" s="2"/>
      <c r="AD170" s="2"/>
      <c r="AE170" s="3"/>
      <c r="AF170" s="2"/>
      <c r="AG170" s="2"/>
      <c r="AH170" s="2"/>
      <c r="AI170" s="2"/>
      <c r="AJ170" s="2"/>
      <c r="AK170" s="2"/>
      <c r="AL170" s="2"/>
      <c r="AM170" s="2"/>
      <c r="AN170" s="2"/>
      <c r="AO170" s="2"/>
      <c r="AP170" s="2"/>
      <c r="AQ170" s="2"/>
      <c r="AR170" s="2"/>
      <c r="AS170" s="3"/>
      <c r="AT170" s="2"/>
      <c r="AU170" s="2"/>
      <c r="AV170" s="2"/>
      <c r="AW170" s="2"/>
      <c r="AX170" s="2"/>
      <c r="AY170" s="2"/>
      <c r="AZ170" s="2"/>
      <c r="BA170" s="2"/>
      <c r="BB170" s="2"/>
      <c r="BC170" s="2"/>
      <c r="BD170" s="2"/>
    </row>
    <row r="171" spans="1:56" ht="12.75" hidden="1" customHeight="1">
      <c r="A171" s="2"/>
      <c r="B171" s="6"/>
      <c r="C171" s="2"/>
      <c r="D171" s="2"/>
      <c r="E171" s="2"/>
      <c r="F171" s="2"/>
      <c r="G171" s="2"/>
      <c r="H171" s="2"/>
      <c r="I171" s="2"/>
      <c r="J171" s="2"/>
      <c r="K171" s="2"/>
      <c r="L171" s="7"/>
      <c r="M171" s="2"/>
      <c r="N171" s="2"/>
      <c r="O171" s="2"/>
      <c r="P171" s="2"/>
      <c r="Q171" s="2"/>
      <c r="R171" s="2"/>
      <c r="S171" s="2"/>
      <c r="T171" s="2"/>
      <c r="U171" s="2"/>
      <c r="V171" s="2"/>
      <c r="W171" s="2"/>
      <c r="X171" s="2"/>
      <c r="Y171" s="2"/>
      <c r="Z171" s="2"/>
      <c r="AA171" s="2"/>
      <c r="AB171" s="2"/>
      <c r="AC171" s="2"/>
      <c r="AD171" s="2"/>
      <c r="AE171" s="3"/>
      <c r="AF171" s="2"/>
      <c r="AG171" s="2"/>
      <c r="AH171" s="2"/>
      <c r="AI171" s="2"/>
      <c r="AJ171" s="2"/>
      <c r="AK171" s="2"/>
      <c r="AL171" s="2"/>
      <c r="AM171" s="2"/>
      <c r="AN171" s="2"/>
      <c r="AO171" s="2"/>
      <c r="AP171" s="2"/>
      <c r="AQ171" s="2"/>
      <c r="AR171" s="2"/>
      <c r="AS171" s="3"/>
      <c r="AT171" s="2"/>
      <c r="AU171" s="2"/>
      <c r="AV171" s="2"/>
      <c r="AW171" s="2"/>
      <c r="AX171" s="2"/>
      <c r="AY171" s="2"/>
      <c r="AZ171" s="2"/>
      <c r="BA171" s="2"/>
      <c r="BB171" s="2"/>
      <c r="BC171" s="2"/>
      <c r="BD171" s="2"/>
    </row>
    <row r="172" spans="1:56" ht="12.75" hidden="1" customHeight="1">
      <c r="A172" s="2"/>
      <c r="B172" s="6"/>
      <c r="C172" s="2"/>
      <c r="D172" s="2"/>
      <c r="E172" s="2"/>
      <c r="F172" s="2"/>
      <c r="G172" s="2"/>
      <c r="H172" s="2"/>
      <c r="I172" s="2"/>
      <c r="J172" s="2"/>
      <c r="K172" s="2"/>
      <c r="L172" s="7"/>
      <c r="M172" s="2"/>
      <c r="N172" s="2"/>
      <c r="O172" s="2"/>
      <c r="P172" s="2"/>
      <c r="Q172" s="2"/>
      <c r="R172" s="2"/>
      <c r="S172" s="2"/>
      <c r="T172" s="2"/>
      <c r="U172" s="2"/>
      <c r="V172" s="2"/>
      <c r="W172" s="2"/>
      <c r="X172" s="2"/>
      <c r="Y172" s="2"/>
      <c r="Z172" s="2"/>
      <c r="AA172" s="2"/>
      <c r="AB172" s="2"/>
      <c r="AC172" s="2"/>
      <c r="AD172" s="2"/>
      <c r="AE172" s="3"/>
      <c r="AF172" s="2"/>
      <c r="AG172" s="2"/>
      <c r="AH172" s="2"/>
      <c r="AI172" s="2"/>
      <c r="AJ172" s="2"/>
      <c r="AK172" s="2"/>
      <c r="AL172" s="2"/>
      <c r="AM172" s="2"/>
      <c r="AN172" s="2"/>
      <c r="AO172" s="2"/>
      <c r="AP172" s="2"/>
      <c r="AQ172" s="2"/>
      <c r="AR172" s="2"/>
      <c r="AS172" s="3"/>
      <c r="AT172" s="2"/>
      <c r="AU172" s="2"/>
      <c r="AV172" s="2"/>
      <c r="AW172" s="2"/>
      <c r="AX172" s="2"/>
      <c r="AY172" s="2"/>
      <c r="AZ172" s="2"/>
      <c r="BA172" s="2"/>
      <c r="BB172" s="2"/>
      <c r="BC172" s="2"/>
      <c r="BD172" s="2"/>
    </row>
    <row r="173" spans="1:56" ht="12.75" hidden="1" customHeight="1">
      <c r="A173" s="2"/>
      <c r="B173" s="6"/>
      <c r="C173" s="2"/>
      <c r="D173" s="2"/>
      <c r="E173" s="2"/>
      <c r="F173" s="2"/>
      <c r="G173" s="2"/>
      <c r="H173" s="2"/>
      <c r="I173" s="2"/>
      <c r="J173" s="2"/>
      <c r="K173" s="2"/>
      <c r="L173" s="7"/>
      <c r="M173" s="2"/>
      <c r="N173" s="2"/>
      <c r="O173" s="2"/>
      <c r="P173" s="2"/>
      <c r="Q173" s="2"/>
      <c r="R173" s="2"/>
      <c r="S173" s="2"/>
      <c r="T173" s="2"/>
      <c r="U173" s="2"/>
      <c r="V173" s="2"/>
      <c r="W173" s="2"/>
      <c r="X173" s="2"/>
      <c r="Y173" s="2"/>
      <c r="Z173" s="2"/>
      <c r="AA173" s="2"/>
      <c r="AB173" s="2"/>
      <c r="AC173" s="2"/>
      <c r="AD173" s="2"/>
      <c r="AE173" s="3"/>
      <c r="AF173" s="2"/>
      <c r="AG173" s="2"/>
      <c r="AH173" s="2"/>
      <c r="AI173" s="2"/>
      <c r="AJ173" s="2"/>
      <c r="AK173" s="2"/>
      <c r="AL173" s="2"/>
      <c r="AM173" s="2"/>
      <c r="AN173" s="2"/>
      <c r="AO173" s="2"/>
      <c r="AP173" s="2"/>
      <c r="AQ173" s="2"/>
      <c r="AR173" s="2"/>
      <c r="AS173" s="3"/>
      <c r="AT173" s="2"/>
      <c r="AU173" s="2"/>
      <c r="AV173" s="2"/>
      <c r="AW173" s="2"/>
      <c r="AX173" s="2"/>
      <c r="AY173" s="2"/>
      <c r="AZ173" s="2"/>
      <c r="BA173" s="2"/>
      <c r="BB173" s="2"/>
      <c r="BC173" s="2"/>
      <c r="BD173" s="2"/>
    </row>
    <row r="174" spans="1:56" ht="12.75" hidden="1" customHeight="1">
      <c r="A174" s="2"/>
      <c r="B174" s="6"/>
      <c r="C174" s="2"/>
      <c r="D174" s="2"/>
      <c r="E174" s="2"/>
      <c r="F174" s="2"/>
      <c r="G174" s="2"/>
      <c r="H174" s="2"/>
      <c r="I174" s="2"/>
      <c r="J174" s="2"/>
      <c r="K174" s="2"/>
      <c r="L174" s="7"/>
      <c r="M174" s="2"/>
      <c r="N174" s="2"/>
      <c r="O174" s="2"/>
      <c r="P174" s="2"/>
      <c r="Q174" s="2"/>
      <c r="R174" s="2"/>
      <c r="S174" s="2"/>
      <c r="T174" s="2"/>
      <c r="U174" s="2"/>
      <c r="V174" s="2"/>
      <c r="W174" s="2"/>
      <c r="X174" s="2"/>
      <c r="Y174" s="2"/>
      <c r="Z174" s="2"/>
      <c r="AA174" s="2"/>
      <c r="AB174" s="2"/>
      <c r="AC174" s="2"/>
      <c r="AD174" s="2"/>
      <c r="AE174" s="3"/>
      <c r="AF174" s="2"/>
      <c r="AG174" s="2"/>
      <c r="AH174" s="2"/>
      <c r="AI174" s="2"/>
      <c r="AJ174" s="2"/>
      <c r="AK174" s="2"/>
      <c r="AL174" s="2"/>
      <c r="AM174" s="2"/>
      <c r="AN174" s="2"/>
      <c r="AO174" s="2"/>
      <c r="AP174" s="2"/>
      <c r="AQ174" s="2"/>
      <c r="AR174" s="2"/>
      <c r="AS174" s="3"/>
      <c r="AT174" s="2"/>
      <c r="AU174" s="2"/>
      <c r="AV174" s="2"/>
      <c r="AW174" s="2"/>
      <c r="AX174" s="2"/>
      <c r="AY174" s="2"/>
      <c r="AZ174" s="2"/>
      <c r="BA174" s="2"/>
      <c r="BB174" s="2"/>
      <c r="BC174" s="2"/>
      <c r="BD174" s="2"/>
    </row>
    <row r="175" spans="1:56" ht="12.75" hidden="1" customHeight="1">
      <c r="A175" s="2"/>
      <c r="B175" s="6"/>
      <c r="C175" s="2"/>
      <c r="D175" s="2"/>
      <c r="E175" s="2"/>
      <c r="F175" s="2"/>
      <c r="G175" s="2"/>
      <c r="H175" s="2"/>
      <c r="I175" s="2"/>
      <c r="J175" s="2"/>
      <c r="K175" s="2"/>
      <c r="L175" s="7"/>
      <c r="M175" s="2"/>
      <c r="N175" s="2"/>
      <c r="O175" s="2"/>
      <c r="P175" s="2"/>
      <c r="Q175" s="2"/>
      <c r="R175" s="2"/>
      <c r="S175" s="2"/>
      <c r="T175" s="2"/>
      <c r="U175" s="2"/>
      <c r="V175" s="2"/>
      <c r="W175" s="2"/>
      <c r="X175" s="2"/>
      <c r="Y175" s="2"/>
      <c r="Z175" s="2"/>
      <c r="AA175" s="2"/>
      <c r="AB175" s="2"/>
      <c r="AC175" s="2"/>
      <c r="AD175" s="2"/>
      <c r="AE175" s="3"/>
      <c r="AF175" s="2"/>
      <c r="AG175" s="2"/>
      <c r="AH175" s="2"/>
      <c r="AI175" s="2"/>
      <c r="AJ175" s="2"/>
      <c r="AK175" s="2"/>
      <c r="AL175" s="2"/>
      <c r="AM175" s="2"/>
      <c r="AN175" s="2"/>
      <c r="AO175" s="2"/>
      <c r="AP175" s="2"/>
      <c r="AQ175" s="2"/>
      <c r="AR175" s="2"/>
      <c r="AS175" s="3"/>
      <c r="AT175" s="2"/>
      <c r="AU175" s="2"/>
      <c r="AV175" s="2"/>
      <c r="AW175" s="2"/>
      <c r="AX175" s="2"/>
      <c r="AY175" s="2"/>
      <c r="AZ175" s="2"/>
      <c r="BA175" s="2"/>
      <c r="BB175" s="2"/>
      <c r="BC175" s="2"/>
      <c r="BD175" s="2"/>
    </row>
    <row r="176" spans="1:56" ht="12.75" hidden="1" customHeight="1">
      <c r="A176" s="2"/>
      <c r="B176" s="6"/>
      <c r="C176" s="2"/>
      <c r="D176" s="2"/>
      <c r="E176" s="2"/>
      <c r="F176" s="2"/>
      <c r="G176" s="2"/>
      <c r="H176" s="2"/>
      <c r="I176" s="2"/>
      <c r="J176" s="2"/>
      <c r="K176" s="2"/>
      <c r="L176" s="7"/>
      <c r="M176" s="2"/>
      <c r="N176" s="2"/>
      <c r="O176" s="2"/>
      <c r="P176" s="2"/>
      <c r="Q176" s="2"/>
      <c r="R176" s="2"/>
      <c r="S176" s="2"/>
      <c r="T176" s="2"/>
      <c r="U176" s="2"/>
      <c r="V176" s="2"/>
      <c r="W176" s="2"/>
      <c r="X176" s="2"/>
      <c r="Y176" s="2"/>
      <c r="Z176" s="2"/>
      <c r="AA176" s="2"/>
      <c r="AB176" s="2"/>
      <c r="AC176" s="2"/>
      <c r="AD176" s="2"/>
      <c r="AE176" s="3"/>
      <c r="AF176" s="2"/>
      <c r="AG176" s="2"/>
      <c r="AH176" s="2"/>
      <c r="AI176" s="2"/>
      <c r="AJ176" s="2"/>
      <c r="AK176" s="2"/>
      <c r="AL176" s="2"/>
      <c r="AM176" s="2"/>
      <c r="AN176" s="2"/>
      <c r="AO176" s="2"/>
      <c r="AP176" s="2"/>
      <c r="AQ176" s="2"/>
      <c r="AR176" s="2"/>
      <c r="AS176" s="3"/>
      <c r="AT176" s="2"/>
      <c r="AU176" s="2"/>
      <c r="AV176" s="2"/>
      <c r="AW176" s="2"/>
      <c r="AX176" s="2"/>
      <c r="AY176" s="2"/>
      <c r="AZ176" s="2"/>
      <c r="BA176" s="2"/>
      <c r="BB176" s="2"/>
      <c r="BC176" s="2"/>
      <c r="BD176" s="2"/>
    </row>
    <row r="177" spans="1:56" ht="12.75" hidden="1" customHeight="1">
      <c r="A177" s="2"/>
      <c r="B177" s="6"/>
      <c r="C177" s="2"/>
      <c r="D177" s="2"/>
      <c r="E177" s="2"/>
      <c r="F177" s="2"/>
      <c r="G177" s="2"/>
      <c r="H177" s="2"/>
      <c r="I177" s="2"/>
      <c r="J177" s="2"/>
      <c r="K177" s="2"/>
      <c r="L177" s="7"/>
      <c r="M177" s="2"/>
      <c r="N177" s="2"/>
      <c r="O177" s="2"/>
      <c r="P177" s="2"/>
      <c r="Q177" s="2"/>
      <c r="R177" s="2"/>
      <c r="S177" s="2"/>
      <c r="T177" s="2"/>
      <c r="U177" s="2"/>
      <c r="V177" s="2"/>
      <c r="W177" s="2"/>
      <c r="X177" s="2"/>
      <c r="Y177" s="2"/>
      <c r="Z177" s="2"/>
      <c r="AA177" s="2"/>
      <c r="AB177" s="2"/>
      <c r="AC177" s="2"/>
      <c r="AD177" s="2"/>
      <c r="AE177" s="3"/>
      <c r="AF177" s="2"/>
      <c r="AG177" s="2"/>
      <c r="AH177" s="2"/>
      <c r="AI177" s="2"/>
      <c r="AJ177" s="2"/>
      <c r="AK177" s="2"/>
      <c r="AL177" s="2"/>
      <c r="AM177" s="2"/>
      <c r="AN177" s="2"/>
      <c r="AO177" s="2"/>
      <c r="AP177" s="2"/>
      <c r="AQ177" s="2"/>
      <c r="AR177" s="2"/>
      <c r="AS177" s="3"/>
      <c r="AT177" s="2"/>
      <c r="AU177" s="2"/>
      <c r="AV177" s="2"/>
      <c r="AW177" s="2"/>
      <c r="AX177" s="2"/>
      <c r="AY177" s="2"/>
      <c r="AZ177" s="2"/>
      <c r="BA177" s="2"/>
      <c r="BB177" s="2"/>
      <c r="BC177" s="2"/>
      <c r="BD177" s="2"/>
    </row>
    <row r="178" spans="1:56" ht="12.75" hidden="1" customHeight="1">
      <c r="A178" s="2"/>
      <c r="B178" s="6"/>
      <c r="C178" s="2"/>
      <c r="D178" s="2"/>
      <c r="E178" s="2"/>
      <c r="F178" s="2"/>
      <c r="G178" s="2"/>
      <c r="H178" s="2"/>
      <c r="I178" s="2"/>
      <c r="J178" s="2"/>
      <c r="K178" s="2"/>
      <c r="L178" s="7"/>
      <c r="M178" s="2"/>
      <c r="N178" s="2"/>
      <c r="O178" s="2"/>
      <c r="P178" s="2"/>
      <c r="Q178" s="2"/>
      <c r="R178" s="2"/>
      <c r="S178" s="2"/>
      <c r="T178" s="2"/>
      <c r="U178" s="2"/>
      <c r="V178" s="2"/>
      <c r="W178" s="2"/>
      <c r="X178" s="2"/>
      <c r="Y178" s="2"/>
      <c r="Z178" s="2"/>
      <c r="AA178" s="2"/>
      <c r="AB178" s="2"/>
      <c r="AC178" s="2"/>
      <c r="AD178" s="2"/>
      <c r="AE178" s="3"/>
      <c r="AF178" s="2"/>
      <c r="AG178" s="2"/>
      <c r="AH178" s="2"/>
      <c r="AI178" s="2"/>
      <c r="AJ178" s="2"/>
      <c r="AK178" s="2"/>
      <c r="AL178" s="2"/>
      <c r="AM178" s="2"/>
      <c r="AN178" s="2"/>
      <c r="AO178" s="2"/>
      <c r="AP178" s="2"/>
      <c r="AQ178" s="2"/>
      <c r="AR178" s="2"/>
      <c r="AS178" s="3"/>
      <c r="AT178" s="2"/>
      <c r="AU178" s="2"/>
      <c r="AV178" s="2"/>
      <c r="AW178" s="2"/>
      <c r="AX178" s="2"/>
      <c r="AY178" s="2"/>
      <c r="AZ178" s="2"/>
      <c r="BA178" s="2"/>
      <c r="BB178" s="2"/>
      <c r="BC178" s="2"/>
      <c r="BD178" s="2"/>
    </row>
    <row r="179" spans="1:56" ht="12.75" hidden="1" customHeight="1">
      <c r="A179" s="2"/>
      <c r="B179" s="6"/>
      <c r="C179" s="2"/>
      <c r="D179" s="2"/>
      <c r="E179" s="2"/>
      <c r="F179" s="2"/>
      <c r="G179" s="2"/>
      <c r="H179" s="2"/>
      <c r="I179" s="2"/>
      <c r="J179" s="2"/>
      <c r="K179" s="2"/>
      <c r="L179" s="7"/>
      <c r="M179" s="2"/>
      <c r="N179" s="2"/>
      <c r="O179" s="2"/>
      <c r="P179" s="2"/>
      <c r="Q179" s="2"/>
      <c r="R179" s="2"/>
      <c r="S179" s="2"/>
      <c r="T179" s="2"/>
      <c r="U179" s="2"/>
      <c r="V179" s="2"/>
      <c r="W179" s="2"/>
      <c r="X179" s="2"/>
      <c r="Y179" s="2"/>
      <c r="Z179" s="2"/>
      <c r="AA179" s="2"/>
      <c r="AB179" s="2"/>
      <c r="AC179" s="2"/>
      <c r="AD179" s="2"/>
      <c r="AE179" s="3"/>
      <c r="AF179" s="2"/>
      <c r="AG179" s="2"/>
      <c r="AH179" s="2"/>
      <c r="AI179" s="2"/>
      <c r="AJ179" s="2"/>
      <c r="AK179" s="2"/>
      <c r="AL179" s="2"/>
      <c r="AM179" s="2"/>
      <c r="AN179" s="2"/>
      <c r="AO179" s="2"/>
      <c r="AP179" s="2"/>
      <c r="AQ179" s="2"/>
      <c r="AR179" s="2"/>
      <c r="AS179" s="3"/>
      <c r="AT179" s="2"/>
      <c r="AU179" s="2"/>
      <c r="AV179" s="2"/>
      <c r="AW179" s="2"/>
      <c r="AX179" s="2"/>
      <c r="AY179" s="2"/>
      <c r="AZ179" s="2"/>
      <c r="BA179" s="2"/>
      <c r="BB179" s="2"/>
      <c r="BC179" s="2"/>
      <c r="BD179" s="2"/>
    </row>
    <row r="180" spans="1:56" ht="12.75" hidden="1" customHeight="1">
      <c r="A180" s="2"/>
      <c r="B180" s="6"/>
      <c r="C180" s="2"/>
      <c r="D180" s="2"/>
      <c r="E180" s="2"/>
      <c r="F180" s="2"/>
      <c r="G180" s="2"/>
      <c r="H180" s="2"/>
      <c r="I180" s="2"/>
      <c r="J180" s="2"/>
      <c r="K180" s="2"/>
      <c r="L180" s="7"/>
      <c r="M180" s="2"/>
      <c r="N180" s="2"/>
      <c r="O180" s="2"/>
      <c r="P180" s="2"/>
      <c r="Q180" s="2"/>
      <c r="R180" s="2"/>
      <c r="S180" s="2"/>
      <c r="T180" s="2"/>
      <c r="U180" s="2"/>
      <c r="V180" s="2"/>
      <c r="W180" s="2"/>
      <c r="X180" s="2"/>
      <c r="Y180" s="2"/>
      <c r="Z180" s="2"/>
      <c r="AA180" s="2"/>
      <c r="AB180" s="2"/>
      <c r="AC180" s="2"/>
      <c r="AD180" s="2"/>
      <c r="AE180" s="3"/>
      <c r="AF180" s="2"/>
      <c r="AG180" s="2"/>
      <c r="AH180" s="2"/>
      <c r="AI180" s="2"/>
      <c r="AJ180" s="2"/>
      <c r="AK180" s="2"/>
      <c r="AL180" s="2"/>
      <c r="AM180" s="2"/>
      <c r="AN180" s="2"/>
      <c r="AO180" s="2"/>
      <c r="AP180" s="2"/>
      <c r="AQ180" s="2"/>
      <c r="AR180" s="2"/>
      <c r="AS180" s="3"/>
      <c r="AT180" s="2"/>
      <c r="AU180" s="2"/>
      <c r="AV180" s="2"/>
      <c r="AW180" s="2"/>
      <c r="AX180" s="2"/>
      <c r="AY180" s="2"/>
      <c r="AZ180" s="2"/>
      <c r="BA180" s="2"/>
      <c r="BB180" s="2"/>
      <c r="BC180" s="2"/>
      <c r="BD180" s="2"/>
    </row>
    <row r="181" spans="1:56" ht="12.75" hidden="1" customHeight="1">
      <c r="A181" s="2"/>
      <c r="B181" s="6"/>
      <c r="C181" s="2"/>
      <c r="D181" s="2"/>
      <c r="E181" s="2"/>
      <c r="F181" s="2"/>
      <c r="G181" s="2"/>
      <c r="H181" s="2"/>
      <c r="I181" s="2"/>
      <c r="J181" s="2"/>
      <c r="K181" s="2"/>
      <c r="L181" s="7"/>
      <c r="M181" s="2"/>
      <c r="N181" s="2"/>
      <c r="O181" s="2"/>
      <c r="P181" s="2"/>
      <c r="Q181" s="2"/>
      <c r="R181" s="2"/>
      <c r="S181" s="2"/>
      <c r="T181" s="2"/>
      <c r="U181" s="2"/>
      <c r="V181" s="2"/>
      <c r="W181" s="2"/>
      <c r="X181" s="2"/>
      <c r="Y181" s="2"/>
      <c r="Z181" s="2"/>
      <c r="AA181" s="2"/>
      <c r="AB181" s="2"/>
      <c r="AC181" s="2"/>
      <c r="AD181" s="2"/>
      <c r="AE181" s="3"/>
      <c r="AF181" s="2"/>
      <c r="AG181" s="2"/>
      <c r="AH181" s="2"/>
      <c r="AI181" s="2"/>
      <c r="AJ181" s="2"/>
      <c r="AK181" s="2"/>
      <c r="AL181" s="2"/>
      <c r="AM181" s="2"/>
      <c r="AN181" s="2"/>
      <c r="AO181" s="2"/>
      <c r="AP181" s="2"/>
      <c r="AQ181" s="2"/>
      <c r="AR181" s="2"/>
      <c r="AS181" s="3"/>
      <c r="AT181" s="2"/>
      <c r="AU181" s="2"/>
      <c r="AV181" s="2"/>
      <c r="AW181" s="2"/>
      <c r="AX181" s="2"/>
      <c r="AY181" s="2"/>
      <c r="AZ181" s="2"/>
      <c r="BA181" s="2"/>
      <c r="BB181" s="2"/>
      <c r="BC181" s="2"/>
      <c r="BD181" s="2"/>
    </row>
    <row r="182" spans="1:56" ht="12.75" hidden="1" customHeight="1">
      <c r="A182" s="2"/>
      <c r="B182" s="6"/>
      <c r="C182" s="2"/>
      <c r="D182" s="2"/>
      <c r="E182" s="2"/>
      <c r="F182" s="2"/>
      <c r="G182" s="2"/>
      <c r="H182" s="2"/>
      <c r="I182" s="2"/>
      <c r="J182" s="2"/>
      <c r="K182" s="2"/>
      <c r="L182" s="7"/>
      <c r="M182" s="2"/>
      <c r="N182" s="2"/>
      <c r="O182" s="2"/>
      <c r="P182" s="2"/>
      <c r="Q182" s="2"/>
      <c r="R182" s="2"/>
      <c r="S182" s="2"/>
      <c r="T182" s="2"/>
      <c r="U182" s="2"/>
      <c r="V182" s="2"/>
      <c r="W182" s="2"/>
      <c r="X182" s="2"/>
      <c r="Y182" s="2"/>
      <c r="Z182" s="2"/>
      <c r="AA182" s="2"/>
      <c r="AB182" s="2"/>
      <c r="AC182" s="2"/>
      <c r="AD182" s="2"/>
      <c r="AE182" s="3"/>
      <c r="AF182" s="2"/>
      <c r="AG182" s="2"/>
      <c r="AH182" s="2"/>
      <c r="AI182" s="2"/>
      <c r="AJ182" s="2"/>
      <c r="AK182" s="2"/>
      <c r="AL182" s="2"/>
      <c r="AM182" s="2"/>
      <c r="AN182" s="2"/>
      <c r="AO182" s="2"/>
      <c r="AP182" s="2"/>
      <c r="AQ182" s="2"/>
      <c r="AR182" s="2"/>
      <c r="AS182" s="3"/>
      <c r="AT182" s="2"/>
      <c r="AU182" s="2"/>
      <c r="AV182" s="2"/>
      <c r="AW182" s="2"/>
      <c r="AX182" s="2"/>
      <c r="AY182" s="2"/>
      <c r="AZ182" s="2"/>
      <c r="BA182" s="2"/>
      <c r="BB182" s="2"/>
      <c r="BC182" s="2"/>
      <c r="BD182" s="2"/>
    </row>
    <row r="183" spans="1:56" ht="12.75" hidden="1" customHeight="1">
      <c r="A183" s="2"/>
      <c r="B183" s="6"/>
      <c r="C183" s="2"/>
      <c r="D183" s="2"/>
      <c r="E183" s="2"/>
      <c r="F183" s="2"/>
      <c r="G183" s="2"/>
      <c r="H183" s="2"/>
      <c r="I183" s="2"/>
      <c r="J183" s="2"/>
      <c r="K183" s="2"/>
      <c r="L183" s="7"/>
      <c r="M183" s="2"/>
      <c r="N183" s="2"/>
      <c r="O183" s="2"/>
      <c r="P183" s="2"/>
      <c r="Q183" s="2"/>
      <c r="R183" s="2"/>
      <c r="S183" s="2"/>
      <c r="T183" s="2"/>
      <c r="U183" s="2"/>
      <c r="V183" s="2"/>
      <c r="W183" s="2"/>
      <c r="X183" s="2"/>
      <c r="Y183" s="2"/>
      <c r="Z183" s="2"/>
      <c r="AA183" s="2"/>
      <c r="AB183" s="2"/>
      <c r="AC183" s="2"/>
      <c r="AD183" s="2"/>
      <c r="AE183" s="3"/>
      <c r="AF183" s="2"/>
      <c r="AG183" s="2"/>
      <c r="AH183" s="2"/>
      <c r="AI183" s="2"/>
      <c r="AJ183" s="2"/>
      <c r="AK183" s="2"/>
      <c r="AL183" s="2"/>
      <c r="AM183" s="2"/>
      <c r="AN183" s="2"/>
      <c r="AO183" s="2"/>
      <c r="AP183" s="2"/>
      <c r="AQ183" s="2"/>
      <c r="AR183" s="2"/>
      <c r="AS183" s="3"/>
      <c r="AT183" s="2"/>
      <c r="AU183" s="2"/>
      <c r="AV183" s="2"/>
      <c r="AW183" s="2"/>
      <c r="AX183" s="2"/>
      <c r="AY183" s="2"/>
      <c r="AZ183" s="2"/>
      <c r="BA183" s="2"/>
      <c r="BB183" s="2"/>
      <c r="BC183" s="2"/>
      <c r="BD183" s="2"/>
    </row>
    <row r="184" spans="1:56" ht="12.75" hidden="1" customHeight="1">
      <c r="A184" s="2"/>
      <c r="B184" s="6"/>
      <c r="C184" s="2"/>
      <c r="D184" s="2"/>
      <c r="E184" s="2"/>
      <c r="F184" s="2"/>
      <c r="G184" s="2"/>
      <c r="H184" s="2"/>
      <c r="I184" s="2"/>
      <c r="J184" s="2"/>
      <c r="K184" s="2"/>
      <c r="L184" s="7"/>
      <c r="M184" s="2"/>
      <c r="N184" s="2"/>
      <c r="O184" s="2"/>
      <c r="P184" s="2"/>
      <c r="Q184" s="2"/>
      <c r="R184" s="2"/>
      <c r="S184" s="2"/>
      <c r="T184" s="2"/>
      <c r="U184" s="2"/>
      <c r="V184" s="2"/>
      <c r="W184" s="2"/>
      <c r="X184" s="2"/>
      <c r="Y184" s="2"/>
      <c r="Z184" s="2"/>
      <c r="AA184" s="2"/>
      <c r="AB184" s="2"/>
      <c r="AC184" s="2"/>
      <c r="AD184" s="2"/>
      <c r="AE184" s="3"/>
      <c r="AF184" s="2"/>
      <c r="AG184" s="2"/>
      <c r="AH184" s="2"/>
      <c r="AI184" s="2"/>
      <c r="AJ184" s="2"/>
      <c r="AK184" s="2"/>
      <c r="AL184" s="2"/>
      <c r="AM184" s="2"/>
      <c r="AN184" s="2"/>
      <c r="AO184" s="2"/>
      <c r="AP184" s="2"/>
      <c r="AQ184" s="2"/>
      <c r="AR184" s="2"/>
      <c r="AS184" s="3"/>
      <c r="AT184" s="2"/>
      <c r="AU184" s="2"/>
      <c r="AV184" s="2"/>
      <c r="AW184" s="2"/>
      <c r="AX184" s="2"/>
      <c r="AY184" s="2"/>
      <c r="AZ184" s="2"/>
      <c r="BA184" s="2"/>
      <c r="BB184" s="2"/>
      <c r="BC184" s="2"/>
      <c r="BD184" s="2"/>
    </row>
    <row r="185" spans="1:56" ht="12.75" hidden="1" customHeight="1">
      <c r="A185" s="2"/>
      <c r="B185" s="6"/>
      <c r="C185" s="2"/>
      <c r="D185" s="2"/>
      <c r="E185" s="2"/>
      <c r="F185" s="2"/>
      <c r="G185" s="2"/>
      <c r="H185" s="2"/>
      <c r="I185" s="2"/>
      <c r="J185" s="2"/>
      <c r="K185" s="2"/>
      <c r="L185" s="7"/>
      <c r="M185" s="2"/>
      <c r="N185" s="2"/>
      <c r="O185" s="2"/>
      <c r="P185" s="2"/>
      <c r="Q185" s="2"/>
      <c r="R185" s="2"/>
      <c r="S185" s="2"/>
      <c r="T185" s="2"/>
      <c r="U185" s="2"/>
      <c r="V185" s="2"/>
      <c r="W185" s="2"/>
      <c r="X185" s="2"/>
      <c r="Y185" s="2"/>
      <c r="Z185" s="2"/>
      <c r="AA185" s="2"/>
      <c r="AB185" s="2"/>
      <c r="AC185" s="2"/>
      <c r="AD185" s="2"/>
      <c r="AE185" s="3"/>
      <c r="AF185" s="2"/>
      <c r="AG185" s="2"/>
      <c r="AH185" s="2"/>
      <c r="AI185" s="2"/>
      <c r="AJ185" s="2"/>
      <c r="AK185" s="2"/>
      <c r="AL185" s="2"/>
      <c r="AM185" s="2"/>
      <c r="AN185" s="2"/>
      <c r="AO185" s="2"/>
      <c r="AP185" s="2"/>
      <c r="AQ185" s="2"/>
      <c r="AR185" s="2"/>
      <c r="AS185" s="3"/>
      <c r="AT185" s="2"/>
      <c r="AU185" s="2"/>
      <c r="AV185" s="2"/>
      <c r="AW185" s="2"/>
      <c r="AX185" s="2"/>
      <c r="AY185" s="2"/>
      <c r="AZ185" s="2"/>
      <c r="BA185" s="2"/>
      <c r="BB185" s="2"/>
      <c r="BC185" s="2"/>
      <c r="BD185" s="2"/>
    </row>
    <row r="186" spans="1:56" ht="12.75" hidden="1" customHeight="1">
      <c r="A186" s="2"/>
      <c r="B186" s="6"/>
      <c r="C186" s="2"/>
      <c r="D186" s="2"/>
      <c r="E186" s="2"/>
      <c r="F186" s="2"/>
      <c r="G186" s="2"/>
      <c r="H186" s="2"/>
      <c r="I186" s="2"/>
      <c r="J186" s="2"/>
      <c r="K186" s="2"/>
      <c r="L186" s="7"/>
      <c r="M186" s="2"/>
      <c r="N186" s="2"/>
      <c r="O186" s="2"/>
      <c r="P186" s="2"/>
      <c r="Q186" s="2"/>
      <c r="R186" s="2"/>
      <c r="S186" s="2"/>
      <c r="T186" s="2"/>
      <c r="U186" s="2"/>
      <c r="V186" s="2"/>
      <c r="W186" s="2"/>
      <c r="X186" s="2"/>
      <c r="Y186" s="2"/>
      <c r="Z186" s="2"/>
      <c r="AA186" s="2"/>
      <c r="AB186" s="2"/>
      <c r="AC186" s="2"/>
      <c r="AD186" s="2"/>
      <c r="AE186" s="3"/>
      <c r="AF186" s="2"/>
      <c r="AG186" s="2"/>
      <c r="AH186" s="2"/>
      <c r="AI186" s="2"/>
      <c r="AJ186" s="2"/>
      <c r="AK186" s="2"/>
      <c r="AL186" s="2"/>
      <c r="AM186" s="2"/>
      <c r="AN186" s="2"/>
      <c r="AO186" s="2"/>
      <c r="AP186" s="2"/>
      <c r="AQ186" s="2"/>
      <c r="AR186" s="2"/>
      <c r="AS186" s="3"/>
      <c r="AT186" s="2"/>
      <c r="AU186" s="2"/>
      <c r="AV186" s="2"/>
      <c r="AW186" s="2"/>
      <c r="AX186" s="2"/>
      <c r="AY186" s="2"/>
      <c r="AZ186" s="2"/>
      <c r="BA186" s="2"/>
      <c r="BB186" s="2"/>
      <c r="BC186" s="2"/>
      <c r="BD186" s="2"/>
    </row>
    <row r="187" spans="1:56" ht="12.75" hidden="1" customHeight="1">
      <c r="A187" s="2"/>
      <c r="B187" s="6"/>
      <c r="C187" s="2"/>
      <c r="D187" s="2"/>
      <c r="E187" s="2"/>
      <c r="F187" s="2"/>
      <c r="G187" s="2"/>
      <c r="H187" s="2"/>
      <c r="I187" s="2"/>
      <c r="J187" s="2"/>
      <c r="K187" s="2"/>
      <c r="L187" s="7"/>
      <c r="M187" s="2"/>
      <c r="N187" s="2"/>
      <c r="O187" s="2"/>
      <c r="P187" s="2"/>
      <c r="Q187" s="2"/>
      <c r="R187" s="2"/>
      <c r="S187" s="2"/>
      <c r="T187" s="2"/>
      <c r="U187" s="2"/>
      <c r="V187" s="2"/>
      <c r="W187" s="2"/>
      <c r="X187" s="2"/>
      <c r="Y187" s="2"/>
      <c r="Z187" s="2"/>
      <c r="AA187" s="2"/>
      <c r="AB187" s="2"/>
      <c r="AC187" s="2"/>
      <c r="AD187" s="2"/>
      <c r="AE187" s="3"/>
      <c r="AF187" s="2"/>
      <c r="AG187" s="2"/>
      <c r="AH187" s="2"/>
      <c r="AI187" s="2"/>
      <c r="AJ187" s="2"/>
      <c r="AK187" s="2"/>
      <c r="AL187" s="2"/>
      <c r="AM187" s="2"/>
      <c r="AN187" s="2"/>
      <c r="AO187" s="2"/>
      <c r="AP187" s="2"/>
      <c r="AQ187" s="2"/>
      <c r="AR187" s="2"/>
      <c r="AS187" s="3"/>
      <c r="AT187" s="2"/>
      <c r="AU187" s="2"/>
      <c r="AV187" s="2"/>
      <c r="AW187" s="2"/>
      <c r="AX187" s="2"/>
      <c r="AY187" s="2"/>
      <c r="AZ187" s="2"/>
      <c r="BA187" s="2"/>
      <c r="BB187" s="2"/>
      <c r="BC187" s="2"/>
      <c r="BD187" s="2"/>
    </row>
    <row r="188" spans="1:56" ht="12.75" hidden="1" customHeight="1">
      <c r="A188" s="2"/>
      <c r="B188" s="6"/>
      <c r="C188" s="2"/>
      <c r="D188" s="2"/>
      <c r="E188" s="2"/>
      <c r="F188" s="2"/>
      <c r="G188" s="2"/>
      <c r="H188" s="2"/>
      <c r="I188" s="2"/>
      <c r="J188" s="2"/>
      <c r="K188" s="2"/>
      <c r="L188" s="7"/>
      <c r="M188" s="2"/>
      <c r="N188" s="2"/>
      <c r="O188" s="2"/>
      <c r="P188" s="2"/>
      <c r="Q188" s="2"/>
      <c r="R188" s="2"/>
      <c r="S188" s="2"/>
      <c r="T188" s="2"/>
      <c r="U188" s="2"/>
      <c r="V188" s="2"/>
      <c r="W188" s="2"/>
      <c r="X188" s="2"/>
      <c r="Y188" s="2"/>
      <c r="Z188" s="2"/>
      <c r="AA188" s="2"/>
      <c r="AB188" s="2"/>
      <c r="AC188" s="2"/>
      <c r="AD188" s="2"/>
      <c r="AE188" s="3"/>
      <c r="AF188" s="2"/>
      <c r="AG188" s="2"/>
      <c r="AH188" s="2"/>
      <c r="AI188" s="2"/>
      <c r="AJ188" s="2"/>
      <c r="AK188" s="2"/>
      <c r="AL188" s="2"/>
      <c r="AM188" s="2"/>
      <c r="AN188" s="2"/>
      <c r="AO188" s="2"/>
      <c r="AP188" s="2"/>
      <c r="AQ188" s="2"/>
      <c r="AR188" s="2"/>
      <c r="AS188" s="3"/>
      <c r="AT188" s="2"/>
      <c r="AU188" s="2"/>
      <c r="AV188" s="2"/>
      <c r="AW188" s="2"/>
      <c r="AX188" s="2"/>
      <c r="AY188" s="2"/>
      <c r="AZ188" s="2"/>
      <c r="BA188" s="2"/>
      <c r="BB188" s="2"/>
      <c r="BC188" s="2"/>
      <c r="BD188" s="2"/>
    </row>
    <row r="189" spans="1:56" ht="12.75" hidden="1" customHeight="1">
      <c r="A189" s="2"/>
      <c r="B189" s="6"/>
      <c r="C189" s="2"/>
      <c r="D189" s="2"/>
      <c r="E189" s="2"/>
      <c r="F189" s="2"/>
      <c r="G189" s="2"/>
      <c r="H189" s="2"/>
      <c r="I189" s="2"/>
      <c r="J189" s="2"/>
      <c r="K189" s="2"/>
      <c r="L189" s="7"/>
      <c r="M189" s="2"/>
      <c r="N189" s="2"/>
      <c r="O189" s="2"/>
      <c r="P189" s="2"/>
      <c r="Q189" s="2"/>
      <c r="R189" s="2"/>
      <c r="S189" s="2"/>
      <c r="T189" s="2"/>
      <c r="U189" s="2"/>
      <c r="V189" s="2"/>
      <c r="W189" s="2"/>
      <c r="X189" s="2"/>
      <c r="Y189" s="2"/>
      <c r="Z189" s="2"/>
      <c r="AA189" s="2"/>
      <c r="AB189" s="2"/>
      <c r="AC189" s="2"/>
      <c r="AD189" s="2"/>
      <c r="AE189" s="3"/>
      <c r="AF189" s="2"/>
      <c r="AG189" s="2"/>
      <c r="AH189" s="2"/>
      <c r="AI189" s="2"/>
      <c r="AJ189" s="2"/>
      <c r="AK189" s="2"/>
      <c r="AL189" s="2"/>
      <c r="AM189" s="2"/>
      <c r="AN189" s="2"/>
      <c r="AO189" s="2"/>
      <c r="AP189" s="2"/>
      <c r="AQ189" s="2"/>
      <c r="AR189" s="2"/>
      <c r="AS189" s="3"/>
      <c r="AT189" s="2"/>
      <c r="AU189" s="2"/>
      <c r="AV189" s="2"/>
      <c r="AW189" s="2"/>
      <c r="AX189" s="2"/>
      <c r="AY189" s="2"/>
      <c r="AZ189" s="2"/>
      <c r="BA189" s="2"/>
      <c r="BB189" s="2"/>
      <c r="BC189" s="2"/>
      <c r="BD189" s="2"/>
    </row>
    <row r="190" spans="1:56" ht="12.75" hidden="1" customHeight="1">
      <c r="A190" s="2"/>
      <c r="B190" s="6"/>
      <c r="C190" s="2"/>
      <c r="D190" s="2"/>
      <c r="E190" s="2"/>
      <c r="F190" s="2"/>
      <c r="G190" s="2"/>
      <c r="H190" s="2"/>
      <c r="I190" s="2"/>
      <c r="J190" s="2"/>
      <c r="K190" s="2"/>
      <c r="L190" s="7"/>
      <c r="M190" s="2"/>
      <c r="N190" s="2"/>
      <c r="O190" s="2"/>
      <c r="P190" s="2"/>
      <c r="Q190" s="2"/>
      <c r="R190" s="2"/>
      <c r="S190" s="2"/>
      <c r="T190" s="2"/>
      <c r="U190" s="2"/>
      <c r="V190" s="2"/>
      <c r="W190" s="2"/>
      <c r="X190" s="2"/>
      <c r="Y190" s="2"/>
      <c r="Z190" s="2"/>
      <c r="AA190" s="2"/>
      <c r="AB190" s="2"/>
      <c r="AC190" s="2"/>
      <c r="AD190" s="2"/>
      <c r="AE190" s="3"/>
      <c r="AF190" s="2"/>
      <c r="AG190" s="2"/>
      <c r="AH190" s="2"/>
      <c r="AI190" s="2"/>
      <c r="AJ190" s="2"/>
      <c r="AK190" s="2"/>
      <c r="AL190" s="2"/>
      <c r="AM190" s="2"/>
      <c r="AN190" s="2"/>
      <c r="AO190" s="2"/>
      <c r="AP190" s="2"/>
      <c r="AQ190" s="2"/>
      <c r="AR190" s="2"/>
      <c r="AS190" s="3"/>
      <c r="AT190" s="2"/>
      <c r="AU190" s="2"/>
      <c r="AV190" s="2"/>
      <c r="AW190" s="2"/>
      <c r="AX190" s="2"/>
      <c r="AY190" s="2"/>
      <c r="AZ190" s="2"/>
      <c r="BA190" s="2"/>
      <c r="BB190" s="2"/>
      <c r="BC190" s="2"/>
      <c r="BD190" s="2"/>
    </row>
    <row r="191" spans="1:56" ht="12.75" hidden="1" customHeight="1">
      <c r="A191" s="2"/>
      <c r="B191" s="6"/>
      <c r="C191" s="2"/>
      <c r="D191" s="2"/>
      <c r="E191" s="2"/>
      <c r="F191" s="2"/>
      <c r="G191" s="2"/>
      <c r="H191" s="2"/>
      <c r="I191" s="2"/>
      <c r="J191" s="2"/>
      <c r="K191" s="2"/>
      <c r="L191" s="7"/>
      <c r="M191" s="2"/>
      <c r="N191" s="2"/>
      <c r="O191" s="2"/>
      <c r="P191" s="2"/>
      <c r="Q191" s="2"/>
      <c r="R191" s="2"/>
      <c r="S191" s="2"/>
      <c r="T191" s="2"/>
      <c r="U191" s="2"/>
      <c r="V191" s="2"/>
      <c r="W191" s="2"/>
      <c r="X191" s="2"/>
      <c r="Y191" s="2"/>
      <c r="Z191" s="2"/>
      <c r="AA191" s="2"/>
      <c r="AB191" s="2"/>
      <c r="AC191" s="2"/>
      <c r="AD191" s="2"/>
      <c r="AE191" s="3"/>
      <c r="AF191" s="2"/>
      <c r="AG191" s="2"/>
      <c r="AH191" s="2"/>
      <c r="AI191" s="2"/>
      <c r="AJ191" s="2"/>
      <c r="AK191" s="2"/>
      <c r="AL191" s="2"/>
      <c r="AM191" s="2"/>
      <c r="AN191" s="2"/>
      <c r="AO191" s="2"/>
      <c r="AP191" s="2"/>
      <c r="AQ191" s="2"/>
      <c r="AR191" s="2"/>
      <c r="AS191" s="3"/>
      <c r="AT191" s="2"/>
      <c r="AU191" s="2"/>
      <c r="AV191" s="2"/>
      <c r="AW191" s="2"/>
      <c r="AX191" s="2"/>
      <c r="AY191" s="2"/>
      <c r="AZ191" s="2"/>
      <c r="BA191" s="2"/>
      <c r="BB191" s="2"/>
      <c r="BC191" s="2"/>
      <c r="BD191" s="2"/>
    </row>
    <row r="192" spans="1:56" ht="12.75" hidden="1" customHeight="1">
      <c r="A192" s="2"/>
      <c r="B192" s="6"/>
      <c r="C192" s="2"/>
      <c r="D192" s="2"/>
      <c r="E192" s="2"/>
      <c r="F192" s="2"/>
      <c r="G192" s="2"/>
      <c r="H192" s="2"/>
      <c r="I192" s="2"/>
      <c r="J192" s="2"/>
      <c r="K192" s="2"/>
      <c r="L192" s="7"/>
      <c r="M192" s="2"/>
      <c r="N192" s="2"/>
      <c r="O192" s="2"/>
      <c r="P192" s="2"/>
      <c r="Q192" s="2"/>
      <c r="R192" s="2"/>
      <c r="S192" s="2"/>
      <c r="T192" s="2"/>
      <c r="U192" s="2"/>
      <c r="V192" s="2"/>
      <c r="W192" s="2"/>
      <c r="X192" s="2"/>
      <c r="Y192" s="2"/>
      <c r="Z192" s="2"/>
      <c r="AA192" s="2"/>
      <c r="AB192" s="2"/>
      <c r="AC192" s="2"/>
      <c r="AD192" s="2"/>
      <c r="AE192" s="3"/>
      <c r="AF192" s="2"/>
      <c r="AG192" s="2"/>
      <c r="AH192" s="2"/>
      <c r="AI192" s="2"/>
      <c r="AJ192" s="2"/>
      <c r="AK192" s="2"/>
      <c r="AL192" s="2"/>
      <c r="AM192" s="2"/>
      <c r="AN192" s="2"/>
      <c r="AO192" s="2"/>
      <c r="AP192" s="2"/>
      <c r="AQ192" s="2"/>
      <c r="AR192" s="2"/>
      <c r="AS192" s="3"/>
      <c r="AT192" s="2"/>
      <c r="AU192" s="2"/>
      <c r="AV192" s="2"/>
      <c r="AW192" s="2"/>
      <c r="AX192" s="2"/>
      <c r="AY192" s="2"/>
      <c r="AZ192" s="2"/>
      <c r="BA192" s="2"/>
      <c r="BB192" s="2"/>
      <c r="BC192" s="2"/>
      <c r="BD192" s="2"/>
    </row>
    <row r="193" spans="1:56" ht="12.75" hidden="1" customHeight="1">
      <c r="A193" s="2"/>
      <c r="B193" s="6"/>
      <c r="C193" s="2"/>
      <c r="D193" s="2"/>
      <c r="E193" s="2"/>
      <c r="F193" s="2"/>
      <c r="G193" s="2"/>
      <c r="H193" s="2"/>
      <c r="I193" s="2"/>
      <c r="J193" s="2"/>
      <c r="K193" s="2"/>
      <c r="L193" s="7"/>
      <c r="M193" s="2"/>
      <c r="N193" s="2"/>
      <c r="O193" s="2"/>
      <c r="P193" s="2"/>
      <c r="Q193" s="2"/>
      <c r="R193" s="2"/>
      <c r="S193" s="2"/>
      <c r="T193" s="2"/>
      <c r="U193" s="2"/>
      <c r="V193" s="2"/>
      <c r="W193" s="2"/>
      <c r="X193" s="2"/>
      <c r="Y193" s="2"/>
      <c r="Z193" s="2"/>
      <c r="AA193" s="2"/>
      <c r="AB193" s="2"/>
      <c r="AC193" s="2"/>
      <c r="AD193" s="2"/>
      <c r="AE193" s="3"/>
      <c r="AF193" s="2"/>
      <c r="AG193" s="2"/>
      <c r="AH193" s="2"/>
      <c r="AI193" s="2"/>
      <c r="AJ193" s="2"/>
      <c r="AK193" s="2"/>
      <c r="AL193" s="2"/>
      <c r="AM193" s="2"/>
      <c r="AN193" s="2"/>
      <c r="AO193" s="2"/>
      <c r="AP193" s="2"/>
      <c r="AQ193" s="2"/>
      <c r="AR193" s="2"/>
      <c r="AS193" s="3"/>
      <c r="AT193" s="2"/>
      <c r="AU193" s="2"/>
      <c r="AV193" s="2"/>
      <c r="AW193" s="2"/>
      <c r="AX193" s="2"/>
      <c r="AY193" s="2"/>
      <c r="AZ193" s="2"/>
      <c r="BA193" s="2"/>
      <c r="BB193" s="2"/>
      <c r="BC193" s="2"/>
      <c r="BD193" s="2"/>
    </row>
    <row r="194" spans="1:56" ht="12.75" hidden="1" customHeight="1">
      <c r="A194" s="2"/>
      <c r="B194" s="6"/>
      <c r="C194" s="2"/>
      <c r="D194" s="2"/>
      <c r="E194" s="2"/>
      <c r="F194" s="2"/>
      <c r="G194" s="2"/>
      <c r="H194" s="2"/>
      <c r="I194" s="2"/>
      <c r="J194" s="2"/>
      <c r="K194" s="2"/>
      <c r="L194" s="7"/>
      <c r="M194" s="2"/>
      <c r="N194" s="2"/>
      <c r="O194" s="2"/>
      <c r="P194" s="2"/>
      <c r="Q194" s="2"/>
      <c r="R194" s="2"/>
      <c r="S194" s="2"/>
      <c r="T194" s="2"/>
      <c r="U194" s="2"/>
      <c r="V194" s="2"/>
      <c r="W194" s="2"/>
      <c r="X194" s="2"/>
      <c r="Y194" s="2"/>
      <c r="Z194" s="2"/>
      <c r="AA194" s="2"/>
      <c r="AB194" s="2"/>
      <c r="AC194" s="2"/>
      <c r="AD194" s="2"/>
      <c r="AE194" s="3"/>
      <c r="AF194" s="2"/>
      <c r="AG194" s="2"/>
      <c r="AH194" s="2"/>
      <c r="AI194" s="2"/>
      <c r="AJ194" s="2"/>
      <c r="AK194" s="2"/>
      <c r="AL194" s="2"/>
      <c r="AM194" s="2"/>
      <c r="AN194" s="2"/>
      <c r="AO194" s="2"/>
      <c r="AP194" s="2"/>
      <c r="AQ194" s="2"/>
      <c r="AR194" s="2"/>
      <c r="AS194" s="3"/>
      <c r="AT194" s="2"/>
      <c r="AU194" s="2"/>
      <c r="AV194" s="2"/>
      <c r="AW194" s="2"/>
      <c r="AX194" s="2"/>
      <c r="AY194" s="2"/>
      <c r="AZ194" s="2"/>
      <c r="BA194" s="2"/>
      <c r="BB194" s="2"/>
      <c r="BC194" s="2"/>
      <c r="BD194" s="2"/>
    </row>
    <row r="195" spans="1:56" ht="12.75" hidden="1" customHeight="1">
      <c r="A195" s="2"/>
      <c r="B195" s="6"/>
      <c r="C195" s="2"/>
      <c r="D195" s="2"/>
      <c r="E195" s="2"/>
      <c r="F195" s="2"/>
      <c r="G195" s="2"/>
      <c r="H195" s="2"/>
      <c r="I195" s="2"/>
      <c r="J195" s="2"/>
      <c r="K195" s="2"/>
      <c r="L195" s="7"/>
      <c r="M195" s="2"/>
      <c r="N195" s="2"/>
      <c r="O195" s="2"/>
      <c r="P195" s="2"/>
      <c r="Q195" s="2"/>
      <c r="R195" s="2"/>
      <c r="S195" s="2"/>
      <c r="T195" s="2"/>
      <c r="U195" s="2"/>
      <c r="V195" s="2"/>
      <c r="W195" s="2"/>
      <c r="X195" s="2"/>
      <c r="Y195" s="2"/>
      <c r="Z195" s="2"/>
      <c r="AA195" s="2"/>
      <c r="AB195" s="2"/>
      <c r="AC195" s="2"/>
      <c r="AD195" s="2"/>
      <c r="AE195" s="3"/>
      <c r="AF195" s="2"/>
      <c r="AG195" s="2"/>
      <c r="AH195" s="2"/>
      <c r="AI195" s="2"/>
      <c r="AJ195" s="2"/>
      <c r="AK195" s="2"/>
      <c r="AL195" s="2"/>
      <c r="AM195" s="2"/>
      <c r="AN195" s="2"/>
      <c r="AO195" s="2"/>
      <c r="AP195" s="2"/>
      <c r="AQ195" s="2"/>
      <c r="AR195" s="2"/>
      <c r="AS195" s="3"/>
      <c r="AT195" s="2"/>
      <c r="AU195" s="2"/>
      <c r="AV195" s="2"/>
      <c r="AW195" s="2"/>
      <c r="AX195" s="2"/>
      <c r="AY195" s="2"/>
      <c r="AZ195" s="2"/>
      <c r="BA195" s="2"/>
      <c r="BB195" s="2"/>
      <c r="BC195" s="2"/>
      <c r="BD195" s="2"/>
    </row>
    <row r="196" spans="1:56" ht="12.75" hidden="1" customHeight="1">
      <c r="A196" s="2"/>
      <c r="B196" s="6"/>
      <c r="C196" s="2"/>
      <c r="D196" s="2"/>
      <c r="E196" s="2"/>
      <c r="F196" s="2"/>
      <c r="G196" s="2"/>
      <c r="H196" s="2"/>
      <c r="I196" s="2"/>
      <c r="J196" s="2"/>
      <c r="K196" s="2"/>
      <c r="L196" s="7"/>
      <c r="M196" s="2"/>
      <c r="N196" s="2"/>
      <c r="O196" s="2"/>
      <c r="P196" s="2"/>
      <c r="Q196" s="2"/>
      <c r="R196" s="2"/>
      <c r="S196" s="2"/>
      <c r="T196" s="2"/>
      <c r="U196" s="2"/>
      <c r="V196" s="2"/>
      <c r="W196" s="2"/>
      <c r="X196" s="2"/>
      <c r="Y196" s="2"/>
      <c r="Z196" s="2"/>
      <c r="AA196" s="2"/>
      <c r="AB196" s="2"/>
      <c r="AC196" s="2"/>
      <c r="AD196" s="2"/>
      <c r="AE196" s="3"/>
      <c r="AF196" s="2"/>
      <c r="AG196" s="2"/>
      <c r="AH196" s="2"/>
      <c r="AI196" s="2"/>
      <c r="AJ196" s="2"/>
      <c r="AK196" s="2"/>
      <c r="AL196" s="2"/>
      <c r="AM196" s="2"/>
      <c r="AN196" s="2"/>
      <c r="AO196" s="2"/>
      <c r="AP196" s="2"/>
      <c r="AQ196" s="2"/>
      <c r="AR196" s="2"/>
      <c r="AS196" s="3"/>
      <c r="AT196" s="2"/>
      <c r="AU196" s="2"/>
      <c r="AV196" s="2"/>
      <c r="AW196" s="2"/>
      <c r="AX196" s="2"/>
      <c r="AY196" s="2"/>
      <c r="AZ196" s="2"/>
      <c r="BA196" s="2"/>
      <c r="BB196" s="2"/>
      <c r="BC196" s="2"/>
      <c r="BD196" s="2"/>
    </row>
    <row r="197" spans="1:56" ht="12.75" hidden="1" customHeight="1">
      <c r="A197" s="2"/>
      <c r="B197" s="6"/>
      <c r="C197" s="2"/>
      <c r="D197" s="2"/>
      <c r="E197" s="2"/>
      <c r="F197" s="2"/>
      <c r="G197" s="2"/>
      <c r="H197" s="2"/>
      <c r="I197" s="2"/>
      <c r="J197" s="2"/>
      <c r="K197" s="2"/>
      <c r="L197" s="7"/>
      <c r="M197" s="2"/>
      <c r="N197" s="2"/>
      <c r="O197" s="2"/>
      <c r="P197" s="2"/>
      <c r="Q197" s="2"/>
      <c r="R197" s="2"/>
      <c r="S197" s="2"/>
      <c r="T197" s="2"/>
      <c r="U197" s="2"/>
      <c r="V197" s="2"/>
      <c r="W197" s="2"/>
      <c r="X197" s="2"/>
      <c r="Y197" s="2"/>
      <c r="Z197" s="2"/>
      <c r="AA197" s="2"/>
      <c r="AB197" s="2"/>
      <c r="AC197" s="2"/>
      <c r="AD197" s="2"/>
      <c r="AE197" s="3"/>
      <c r="AF197" s="2"/>
      <c r="AG197" s="2"/>
      <c r="AH197" s="2"/>
      <c r="AI197" s="2"/>
      <c r="AJ197" s="2"/>
      <c r="AK197" s="2"/>
      <c r="AL197" s="2"/>
      <c r="AM197" s="2"/>
      <c r="AN197" s="2"/>
      <c r="AO197" s="2"/>
      <c r="AP197" s="2"/>
      <c r="AQ197" s="2"/>
      <c r="AR197" s="2"/>
      <c r="AS197" s="3"/>
      <c r="AT197" s="2"/>
      <c r="AU197" s="2"/>
      <c r="AV197" s="2"/>
      <c r="AW197" s="2"/>
      <c r="AX197" s="2"/>
      <c r="AY197" s="2"/>
      <c r="AZ197" s="2"/>
      <c r="BA197" s="2"/>
      <c r="BB197" s="2"/>
      <c r="BC197" s="2"/>
      <c r="BD197" s="2"/>
    </row>
    <row r="198" spans="1:56" ht="12.75" hidden="1" customHeight="1">
      <c r="A198" s="2"/>
      <c r="B198" s="6"/>
      <c r="C198" s="2"/>
      <c r="D198" s="2"/>
      <c r="E198" s="2"/>
      <c r="F198" s="2"/>
      <c r="G198" s="2"/>
      <c r="H198" s="2"/>
      <c r="I198" s="2"/>
      <c r="J198" s="2"/>
      <c r="K198" s="2"/>
      <c r="L198" s="7"/>
      <c r="M198" s="2"/>
      <c r="N198" s="2"/>
      <c r="O198" s="2"/>
      <c r="P198" s="2"/>
      <c r="Q198" s="2"/>
      <c r="R198" s="2"/>
      <c r="S198" s="2"/>
      <c r="T198" s="2"/>
      <c r="U198" s="2"/>
      <c r="V198" s="2"/>
      <c r="W198" s="2"/>
      <c r="X198" s="2"/>
      <c r="Y198" s="2"/>
      <c r="Z198" s="2"/>
      <c r="AA198" s="2"/>
      <c r="AB198" s="2"/>
      <c r="AC198" s="2"/>
      <c r="AD198" s="2"/>
      <c r="AE198" s="3"/>
      <c r="AF198" s="2"/>
      <c r="AG198" s="2"/>
      <c r="AH198" s="2"/>
      <c r="AI198" s="2"/>
      <c r="AJ198" s="2"/>
      <c r="AK198" s="2"/>
      <c r="AL198" s="2"/>
      <c r="AM198" s="2"/>
      <c r="AN198" s="2"/>
      <c r="AO198" s="2"/>
      <c r="AP198" s="2"/>
      <c r="AQ198" s="2"/>
      <c r="AR198" s="2"/>
      <c r="AS198" s="3"/>
      <c r="AT198" s="2"/>
      <c r="AU198" s="2"/>
      <c r="AV198" s="2"/>
      <c r="AW198" s="2"/>
      <c r="AX198" s="2"/>
      <c r="AY198" s="2"/>
      <c r="AZ198" s="2"/>
      <c r="BA198" s="2"/>
      <c r="BB198" s="2"/>
      <c r="BC198" s="2"/>
      <c r="BD198" s="2"/>
    </row>
    <row r="199" spans="1:56" ht="12.75" hidden="1" customHeight="1">
      <c r="A199" s="2"/>
      <c r="B199" s="6"/>
      <c r="C199" s="2"/>
      <c r="D199" s="2"/>
      <c r="E199" s="2"/>
      <c r="F199" s="2"/>
      <c r="G199" s="2"/>
      <c r="H199" s="2"/>
      <c r="I199" s="2"/>
      <c r="J199" s="2"/>
      <c r="K199" s="2"/>
      <c r="L199" s="7"/>
      <c r="M199" s="2"/>
      <c r="N199" s="2"/>
      <c r="O199" s="2"/>
      <c r="P199" s="2"/>
      <c r="Q199" s="2"/>
      <c r="R199" s="2"/>
      <c r="S199" s="2"/>
      <c r="T199" s="2"/>
      <c r="U199" s="2"/>
      <c r="V199" s="2"/>
      <c r="W199" s="2"/>
      <c r="X199" s="2"/>
      <c r="Y199" s="2"/>
      <c r="Z199" s="2"/>
      <c r="AA199" s="2"/>
      <c r="AB199" s="2"/>
      <c r="AC199" s="2"/>
      <c r="AD199" s="2"/>
      <c r="AE199" s="3"/>
      <c r="AF199" s="2"/>
      <c r="AG199" s="2"/>
      <c r="AH199" s="2"/>
      <c r="AI199" s="2"/>
      <c r="AJ199" s="2"/>
      <c r="AK199" s="2"/>
      <c r="AL199" s="2"/>
      <c r="AM199" s="2"/>
      <c r="AN199" s="2"/>
      <c r="AO199" s="2"/>
      <c r="AP199" s="2"/>
      <c r="AQ199" s="2"/>
      <c r="AR199" s="2"/>
      <c r="AS199" s="3"/>
      <c r="AT199" s="2"/>
      <c r="AU199" s="2"/>
      <c r="AV199" s="2"/>
      <c r="AW199" s="2"/>
      <c r="AX199" s="2"/>
      <c r="AY199" s="2"/>
      <c r="AZ199" s="2"/>
      <c r="BA199" s="2"/>
      <c r="BB199" s="2"/>
      <c r="BC199" s="2"/>
      <c r="BD199" s="2"/>
    </row>
    <row r="200" spans="1:56" ht="12.75" hidden="1" customHeight="1">
      <c r="A200" s="2"/>
      <c r="B200" s="6"/>
      <c r="C200" s="2"/>
      <c r="D200" s="2"/>
      <c r="E200" s="2"/>
      <c r="F200" s="2"/>
      <c r="G200" s="2"/>
      <c r="H200" s="2"/>
      <c r="I200" s="2"/>
      <c r="J200" s="2"/>
      <c r="K200" s="2"/>
      <c r="L200" s="7"/>
      <c r="M200" s="2"/>
      <c r="N200" s="2"/>
      <c r="O200" s="2"/>
      <c r="P200" s="2"/>
      <c r="Q200" s="2"/>
      <c r="R200" s="2"/>
      <c r="S200" s="2"/>
      <c r="T200" s="2"/>
      <c r="U200" s="2"/>
      <c r="V200" s="2"/>
      <c r="W200" s="2"/>
      <c r="X200" s="2"/>
      <c r="Y200" s="2"/>
      <c r="Z200" s="2"/>
      <c r="AA200" s="2"/>
      <c r="AB200" s="2"/>
      <c r="AC200" s="2"/>
      <c r="AD200" s="2"/>
      <c r="AE200" s="3"/>
      <c r="AF200" s="2"/>
      <c r="AG200" s="2"/>
      <c r="AH200" s="2"/>
      <c r="AI200" s="2"/>
      <c r="AJ200" s="2"/>
      <c r="AK200" s="2"/>
      <c r="AL200" s="2"/>
      <c r="AM200" s="2"/>
      <c r="AN200" s="2"/>
      <c r="AO200" s="2"/>
      <c r="AP200" s="2"/>
      <c r="AQ200" s="2"/>
      <c r="AR200" s="2"/>
      <c r="AS200" s="3"/>
      <c r="AT200" s="2"/>
      <c r="AU200" s="2"/>
      <c r="AV200" s="2"/>
      <c r="AW200" s="2"/>
      <c r="AX200" s="2"/>
      <c r="AY200" s="2"/>
      <c r="AZ200" s="2"/>
      <c r="BA200" s="2"/>
      <c r="BB200" s="2"/>
      <c r="BC200" s="2"/>
      <c r="BD200" s="2"/>
    </row>
    <row r="201" spans="1:56" ht="12.75" hidden="1" customHeight="1">
      <c r="A201" s="2"/>
      <c r="B201" s="6"/>
      <c r="C201" s="2"/>
      <c r="D201" s="2"/>
      <c r="E201" s="2"/>
      <c r="F201" s="2"/>
      <c r="G201" s="2"/>
      <c r="H201" s="2"/>
      <c r="I201" s="2"/>
      <c r="J201" s="2"/>
      <c r="K201" s="2"/>
      <c r="L201" s="7"/>
      <c r="M201" s="2"/>
      <c r="N201" s="2"/>
      <c r="O201" s="2"/>
      <c r="P201" s="2"/>
      <c r="Q201" s="2"/>
      <c r="R201" s="2"/>
      <c r="S201" s="2"/>
      <c r="T201" s="2"/>
      <c r="U201" s="2"/>
      <c r="V201" s="2"/>
      <c r="W201" s="2"/>
      <c r="X201" s="2"/>
      <c r="Y201" s="2"/>
      <c r="Z201" s="2"/>
      <c r="AA201" s="2"/>
      <c r="AB201" s="2"/>
      <c r="AC201" s="2"/>
      <c r="AD201" s="2"/>
      <c r="AE201" s="3"/>
      <c r="AF201" s="2"/>
      <c r="AG201" s="2"/>
      <c r="AH201" s="2"/>
      <c r="AI201" s="2"/>
      <c r="AJ201" s="2"/>
      <c r="AK201" s="2"/>
      <c r="AL201" s="2"/>
      <c r="AM201" s="2"/>
      <c r="AN201" s="2"/>
      <c r="AO201" s="2"/>
      <c r="AP201" s="2"/>
      <c r="AQ201" s="2"/>
      <c r="AR201" s="2"/>
      <c r="AS201" s="3"/>
      <c r="AT201" s="2"/>
      <c r="AU201" s="2"/>
      <c r="AV201" s="2"/>
      <c r="AW201" s="2"/>
      <c r="AX201" s="2"/>
      <c r="AY201" s="2"/>
      <c r="AZ201" s="2"/>
      <c r="BA201" s="2"/>
      <c r="BB201" s="2"/>
      <c r="BC201" s="2"/>
      <c r="BD201" s="2"/>
    </row>
    <row r="202" spans="1:56" ht="12.75" hidden="1" customHeight="1">
      <c r="A202" s="2"/>
      <c r="B202" s="6"/>
      <c r="C202" s="2"/>
      <c r="D202" s="2"/>
      <c r="E202" s="2"/>
      <c r="F202" s="2"/>
      <c r="G202" s="2"/>
      <c r="H202" s="2"/>
      <c r="I202" s="2"/>
      <c r="J202" s="2"/>
      <c r="K202" s="2"/>
      <c r="L202" s="7"/>
      <c r="M202" s="2"/>
      <c r="N202" s="2"/>
      <c r="O202" s="2"/>
      <c r="P202" s="2"/>
      <c r="Q202" s="2"/>
      <c r="R202" s="2"/>
      <c r="S202" s="2"/>
      <c r="T202" s="2"/>
      <c r="U202" s="2"/>
      <c r="V202" s="2"/>
      <c r="W202" s="2"/>
      <c r="X202" s="2"/>
      <c r="Y202" s="2"/>
      <c r="Z202" s="2"/>
      <c r="AA202" s="2"/>
      <c r="AB202" s="2"/>
      <c r="AC202" s="2"/>
      <c r="AD202" s="2"/>
      <c r="AE202" s="3"/>
      <c r="AF202" s="2"/>
      <c r="AG202" s="2"/>
      <c r="AH202" s="2"/>
      <c r="AI202" s="2"/>
      <c r="AJ202" s="2"/>
      <c r="AK202" s="2"/>
      <c r="AL202" s="2"/>
      <c r="AM202" s="2"/>
      <c r="AN202" s="2"/>
      <c r="AO202" s="2"/>
      <c r="AP202" s="2"/>
      <c r="AQ202" s="2"/>
      <c r="AR202" s="2"/>
      <c r="AS202" s="3"/>
      <c r="AT202" s="2"/>
      <c r="AU202" s="2"/>
      <c r="AV202" s="2"/>
      <c r="AW202" s="2"/>
      <c r="AX202" s="2"/>
      <c r="AY202" s="2"/>
      <c r="AZ202" s="2"/>
      <c r="BA202" s="2"/>
      <c r="BB202" s="2"/>
      <c r="BC202" s="2"/>
      <c r="BD202" s="2"/>
    </row>
    <row r="203" spans="1:56" ht="12.75" hidden="1" customHeight="1">
      <c r="A203" s="2"/>
      <c r="B203" s="6"/>
      <c r="C203" s="2"/>
      <c r="D203" s="2"/>
      <c r="E203" s="2"/>
      <c r="F203" s="2"/>
      <c r="G203" s="2"/>
      <c r="H203" s="2"/>
      <c r="I203" s="2"/>
      <c r="J203" s="2"/>
      <c r="K203" s="2"/>
      <c r="L203" s="7"/>
      <c r="M203" s="2"/>
      <c r="N203" s="2"/>
      <c r="O203" s="2"/>
      <c r="P203" s="2"/>
      <c r="Q203" s="2"/>
      <c r="R203" s="2"/>
      <c r="S203" s="2"/>
      <c r="T203" s="2"/>
      <c r="U203" s="2"/>
      <c r="V203" s="2"/>
      <c r="W203" s="2"/>
      <c r="X203" s="2"/>
      <c r="Y203" s="2"/>
      <c r="Z203" s="2"/>
      <c r="AA203" s="2"/>
      <c r="AB203" s="2"/>
      <c r="AC203" s="2"/>
      <c r="AD203" s="2"/>
      <c r="AE203" s="3"/>
      <c r="AF203" s="2"/>
      <c r="AG203" s="2"/>
      <c r="AH203" s="2"/>
      <c r="AI203" s="2"/>
      <c r="AJ203" s="2"/>
      <c r="AK203" s="2"/>
      <c r="AL203" s="2"/>
      <c r="AM203" s="2"/>
      <c r="AN203" s="2"/>
      <c r="AO203" s="2"/>
      <c r="AP203" s="2"/>
      <c r="AQ203" s="2"/>
      <c r="AR203" s="2"/>
      <c r="AS203" s="3"/>
      <c r="AT203" s="2"/>
      <c r="AU203" s="2"/>
      <c r="AV203" s="2"/>
      <c r="AW203" s="2"/>
      <c r="AX203" s="2"/>
      <c r="AY203" s="2"/>
      <c r="AZ203" s="2"/>
      <c r="BA203" s="2"/>
      <c r="BB203" s="2"/>
      <c r="BC203" s="2"/>
      <c r="BD203" s="2"/>
    </row>
    <row r="204" spans="1:56" ht="12.75" hidden="1" customHeight="1">
      <c r="A204" s="2"/>
      <c r="B204" s="6"/>
      <c r="C204" s="2"/>
      <c r="D204" s="2"/>
      <c r="E204" s="2"/>
      <c r="F204" s="2"/>
      <c r="G204" s="2"/>
      <c r="H204" s="2"/>
      <c r="I204" s="2"/>
      <c r="J204" s="2"/>
      <c r="K204" s="2"/>
      <c r="L204" s="7"/>
      <c r="M204" s="2"/>
      <c r="N204" s="2"/>
      <c r="O204" s="2"/>
      <c r="P204" s="2"/>
      <c r="Q204" s="2"/>
      <c r="R204" s="2"/>
      <c r="S204" s="2"/>
      <c r="T204" s="2"/>
      <c r="U204" s="2"/>
      <c r="V204" s="2"/>
      <c r="W204" s="2"/>
      <c r="X204" s="2"/>
      <c r="Y204" s="2"/>
      <c r="Z204" s="2"/>
      <c r="AA204" s="2"/>
      <c r="AB204" s="2"/>
      <c r="AC204" s="2"/>
      <c r="AD204" s="2"/>
      <c r="AE204" s="3"/>
      <c r="AF204" s="2"/>
      <c r="AG204" s="2"/>
      <c r="AH204" s="2"/>
      <c r="AI204" s="2"/>
      <c r="AJ204" s="2"/>
      <c r="AK204" s="2"/>
      <c r="AL204" s="2"/>
      <c r="AM204" s="2"/>
      <c r="AN204" s="2"/>
      <c r="AO204" s="2"/>
      <c r="AP204" s="2"/>
      <c r="AQ204" s="2"/>
      <c r="AR204" s="2"/>
      <c r="AS204" s="3"/>
      <c r="AT204" s="2"/>
      <c r="AU204" s="2"/>
      <c r="AV204" s="2"/>
      <c r="AW204" s="2"/>
      <c r="AX204" s="2"/>
      <c r="AY204" s="2"/>
      <c r="AZ204" s="2"/>
      <c r="BA204" s="2"/>
      <c r="BB204" s="2"/>
      <c r="BC204" s="2"/>
      <c r="BD204" s="2"/>
    </row>
    <row r="205" spans="1:56" ht="12.75" hidden="1" customHeight="1">
      <c r="A205" s="2"/>
      <c r="B205" s="6"/>
      <c r="C205" s="2"/>
      <c r="D205" s="2"/>
      <c r="E205" s="2"/>
      <c r="F205" s="2"/>
      <c r="G205" s="2"/>
      <c r="H205" s="2"/>
      <c r="I205" s="2"/>
      <c r="J205" s="2"/>
      <c r="K205" s="2"/>
      <c r="L205" s="7"/>
      <c r="M205" s="2"/>
      <c r="N205" s="2"/>
      <c r="O205" s="2"/>
      <c r="P205" s="2"/>
      <c r="Q205" s="2"/>
      <c r="R205" s="2"/>
      <c r="S205" s="2"/>
      <c r="T205" s="2"/>
      <c r="U205" s="2"/>
      <c r="V205" s="2"/>
      <c r="W205" s="2"/>
      <c r="X205" s="2"/>
      <c r="Y205" s="2"/>
      <c r="Z205" s="2"/>
      <c r="AA205" s="2"/>
      <c r="AB205" s="2"/>
      <c r="AC205" s="2"/>
      <c r="AD205" s="2"/>
      <c r="AE205" s="3"/>
      <c r="AF205" s="2"/>
      <c r="AG205" s="2"/>
      <c r="AH205" s="2"/>
      <c r="AI205" s="2"/>
      <c r="AJ205" s="2"/>
      <c r="AK205" s="2"/>
      <c r="AL205" s="2"/>
      <c r="AM205" s="2"/>
      <c r="AN205" s="2"/>
      <c r="AO205" s="2"/>
      <c r="AP205" s="2"/>
      <c r="AQ205" s="2"/>
      <c r="AR205" s="2"/>
      <c r="AS205" s="3"/>
      <c r="AT205" s="2"/>
      <c r="AU205" s="2"/>
      <c r="AV205" s="2"/>
      <c r="AW205" s="2"/>
      <c r="AX205" s="2"/>
      <c r="AY205" s="2"/>
      <c r="AZ205" s="2"/>
      <c r="BA205" s="2"/>
      <c r="BB205" s="2"/>
      <c r="BC205" s="2"/>
      <c r="BD205" s="2"/>
    </row>
    <row r="206" spans="1:56" ht="12.75" hidden="1" customHeight="1">
      <c r="A206" s="2"/>
      <c r="B206" s="6"/>
      <c r="C206" s="2"/>
      <c r="D206" s="2"/>
      <c r="E206" s="2"/>
      <c r="F206" s="2"/>
      <c r="G206" s="2"/>
      <c r="H206" s="2"/>
      <c r="I206" s="2"/>
      <c r="J206" s="2"/>
      <c r="K206" s="2"/>
      <c r="L206" s="7"/>
      <c r="M206" s="2"/>
      <c r="N206" s="2"/>
      <c r="O206" s="2"/>
      <c r="P206" s="2"/>
      <c r="Q206" s="2"/>
      <c r="R206" s="2"/>
      <c r="S206" s="2"/>
      <c r="T206" s="2"/>
      <c r="U206" s="2"/>
      <c r="V206" s="2"/>
      <c r="W206" s="2"/>
      <c r="X206" s="2"/>
      <c r="Y206" s="2"/>
      <c r="Z206" s="2"/>
      <c r="AA206" s="2"/>
      <c r="AB206" s="2"/>
      <c r="AC206" s="2"/>
      <c r="AD206" s="2"/>
      <c r="AE206" s="3"/>
      <c r="AF206" s="2"/>
      <c r="AG206" s="2"/>
      <c r="AH206" s="2"/>
      <c r="AI206" s="2"/>
      <c r="AJ206" s="2"/>
      <c r="AK206" s="2"/>
      <c r="AL206" s="2"/>
      <c r="AM206" s="2"/>
      <c r="AN206" s="2"/>
      <c r="AO206" s="2"/>
      <c r="AP206" s="2"/>
      <c r="AQ206" s="2"/>
      <c r="AR206" s="2"/>
      <c r="AS206" s="3"/>
      <c r="AT206" s="2"/>
      <c r="AU206" s="2"/>
      <c r="AV206" s="2"/>
      <c r="AW206" s="2"/>
      <c r="AX206" s="2"/>
      <c r="AY206" s="2"/>
      <c r="AZ206" s="2"/>
      <c r="BA206" s="2"/>
      <c r="BB206" s="2"/>
      <c r="BC206" s="2"/>
      <c r="BD206" s="2"/>
    </row>
    <row r="207" spans="1:56" ht="12.75" hidden="1" customHeight="1">
      <c r="A207" s="2"/>
      <c r="B207" s="6"/>
      <c r="C207" s="2"/>
      <c r="D207" s="2"/>
      <c r="E207" s="2"/>
      <c r="F207" s="2"/>
      <c r="G207" s="2"/>
      <c r="H207" s="2"/>
      <c r="I207" s="2"/>
      <c r="J207" s="2"/>
      <c r="K207" s="2"/>
      <c r="L207" s="7"/>
      <c r="M207" s="2"/>
      <c r="N207" s="2"/>
      <c r="O207" s="2"/>
      <c r="P207" s="2"/>
      <c r="Q207" s="2"/>
      <c r="R207" s="2"/>
      <c r="S207" s="2"/>
      <c r="T207" s="2"/>
      <c r="U207" s="2"/>
      <c r="V207" s="2"/>
      <c r="W207" s="2"/>
      <c r="X207" s="2"/>
      <c r="Y207" s="2"/>
      <c r="Z207" s="2"/>
      <c r="AA207" s="2"/>
      <c r="AB207" s="2"/>
      <c r="AC207" s="2"/>
      <c r="AD207" s="2"/>
      <c r="AE207" s="3"/>
      <c r="AF207" s="2"/>
      <c r="AG207" s="2"/>
      <c r="AH207" s="2"/>
      <c r="AI207" s="2"/>
      <c r="AJ207" s="2"/>
      <c r="AK207" s="2"/>
      <c r="AL207" s="2"/>
      <c r="AM207" s="2"/>
      <c r="AN207" s="2"/>
      <c r="AO207" s="2"/>
      <c r="AP207" s="2"/>
      <c r="AQ207" s="2"/>
      <c r="AR207" s="2"/>
      <c r="AS207" s="3"/>
      <c r="AT207" s="2"/>
      <c r="AU207" s="2"/>
      <c r="AV207" s="2"/>
      <c r="AW207" s="2"/>
      <c r="AX207" s="2"/>
      <c r="AY207" s="2"/>
      <c r="AZ207" s="2"/>
      <c r="BA207" s="2"/>
      <c r="BB207" s="2"/>
      <c r="BC207" s="2"/>
      <c r="BD207" s="2"/>
    </row>
    <row r="208" spans="1:56" ht="12.75" hidden="1" customHeight="1">
      <c r="A208" s="2"/>
      <c r="B208" s="6"/>
      <c r="C208" s="2"/>
      <c r="D208" s="2"/>
      <c r="E208" s="2"/>
      <c r="F208" s="2"/>
      <c r="G208" s="2"/>
      <c r="H208" s="2"/>
      <c r="I208" s="2"/>
      <c r="J208" s="2"/>
      <c r="K208" s="2"/>
      <c r="L208" s="7"/>
      <c r="M208" s="2"/>
      <c r="N208" s="2"/>
      <c r="O208" s="2"/>
      <c r="P208" s="2"/>
      <c r="Q208" s="2"/>
      <c r="R208" s="2"/>
      <c r="S208" s="2"/>
      <c r="T208" s="2"/>
      <c r="U208" s="2"/>
      <c r="V208" s="2"/>
      <c r="W208" s="2"/>
      <c r="X208" s="2"/>
      <c r="Y208" s="2"/>
      <c r="Z208" s="2"/>
      <c r="AA208" s="2"/>
      <c r="AB208" s="2"/>
      <c r="AC208" s="2"/>
      <c r="AD208" s="2"/>
      <c r="AE208" s="3"/>
      <c r="AF208" s="2"/>
      <c r="AG208" s="2"/>
      <c r="AH208" s="2"/>
      <c r="AI208" s="2"/>
      <c r="AJ208" s="2"/>
      <c r="AK208" s="2"/>
      <c r="AL208" s="2"/>
      <c r="AM208" s="2"/>
      <c r="AN208" s="2"/>
      <c r="AO208" s="2"/>
      <c r="AP208" s="2"/>
      <c r="AQ208" s="2"/>
      <c r="AR208" s="2"/>
      <c r="AS208" s="3"/>
      <c r="AT208" s="2"/>
      <c r="AU208" s="2"/>
      <c r="AV208" s="2"/>
      <c r="AW208" s="2"/>
      <c r="AX208" s="2"/>
      <c r="AY208" s="2"/>
      <c r="AZ208" s="2"/>
      <c r="BA208" s="2"/>
      <c r="BB208" s="2"/>
      <c r="BC208" s="2"/>
      <c r="BD208" s="2"/>
    </row>
    <row r="209" spans="1:56" ht="12.75" hidden="1" customHeight="1">
      <c r="A209" s="2"/>
      <c r="B209" s="6"/>
      <c r="C209" s="2"/>
      <c r="D209" s="2"/>
      <c r="E209" s="2"/>
      <c r="F209" s="2"/>
      <c r="G209" s="2"/>
      <c r="H209" s="2"/>
      <c r="I209" s="2"/>
      <c r="J209" s="2"/>
      <c r="K209" s="2"/>
      <c r="L209" s="7"/>
      <c r="M209" s="2"/>
      <c r="N209" s="2"/>
      <c r="O209" s="2"/>
      <c r="P209" s="2"/>
      <c r="Q209" s="2"/>
      <c r="R209" s="2"/>
      <c r="S209" s="2"/>
      <c r="T209" s="2"/>
      <c r="U209" s="2"/>
      <c r="V209" s="2"/>
      <c r="W209" s="2"/>
      <c r="X209" s="2"/>
      <c r="Y209" s="2"/>
      <c r="Z209" s="2"/>
      <c r="AA209" s="2"/>
      <c r="AB209" s="2"/>
      <c r="AC209" s="2"/>
      <c r="AD209" s="2"/>
      <c r="AE209" s="3"/>
      <c r="AF209" s="2"/>
      <c r="AG209" s="2"/>
      <c r="AH209" s="2"/>
      <c r="AI209" s="2"/>
      <c r="AJ209" s="2"/>
      <c r="AK209" s="2"/>
      <c r="AL209" s="2"/>
      <c r="AM209" s="2"/>
      <c r="AN209" s="2"/>
      <c r="AO209" s="2"/>
      <c r="AP209" s="2"/>
      <c r="AQ209" s="2"/>
      <c r="AR209" s="2"/>
      <c r="AS209" s="3"/>
      <c r="AT209" s="2"/>
      <c r="AU209" s="2"/>
      <c r="AV209" s="2"/>
      <c r="AW209" s="2"/>
      <c r="AX209" s="2"/>
      <c r="AY209" s="2"/>
      <c r="AZ209" s="2"/>
      <c r="BA209" s="2"/>
      <c r="BB209" s="2"/>
      <c r="BC209" s="2"/>
      <c r="BD209" s="2"/>
    </row>
    <row r="210" spans="1:56" ht="12.75" hidden="1" customHeight="1">
      <c r="A210" s="2"/>
      <c r="B210" s="6"/>
      <c r="C210" s="2"/>
      <c r="D210" s="2"/>
      <c r="E210" s="2"/>
      <c r="F210" s="2"/>
      <c r="G210" s="2"/>
      <c r="H210" s="2"/>
      <c r="I210" s="2"/>
      <c r="J210" s="2"/>
      <c r="K210" s="2"/>
      <c r="L210" s="7"/>
      <c r="M210" s="2"/>
      <c r="N210" s="2"/>
      <c r="O210" s="2"/>
      <c r="P210" s="2"/>
      <c r="Q210" s="2"/>
      <c r="R210" s="2"/>
      <c r="S210" s="2"/>
      <c r="T210" s="2"/>
      <c r="U210" s="2"/>
      <c r="V210" s="2"/>
      <c r="W210" s="2"/>
      <c r="X210" s="2"/>
      <c r="Y210" s="2"/>
      <c r="Z210" s="2"/>
      <c r="AA210" s="2"/>
      <c r="AB210" s="2"/>
      <c r="AC210" s="2"/>
      <c r="AD210" s="2"/>
      <c r="AE210" s="3"/>
      <c r="AF210" s="2"/>
      <c r="AG210" s="2"/>
      <c r="AH210" s="2"/>
      <c r="AI210" s="2"/>
      <c r="AJ210" s="2"/>
      <c r="AK210" s="2"/>
      <c r="AL210" s="2"/>
      <c r="AM210" s="2"/>
      <c r="AN210" s="2"/>
      <c r="AO210" s="2"/>
      <c r="AP210" s="2"/>
      <c r="AQ210" s="2"/>
      <c r="AR210" s="2"/>
      <c r="AS210" s="3"/>
      <c r="AT210" s="2"/>
      <c r="AU210" s="2"/>
      <c r="AV210" s="2"/>
      <c r="AW210" s="2"/>
      <c r="AX210" s="2"/>
      <c r="AY210" s="2"/>
      <c r="AZ210" s="2"/>
      <c r="BA210" s="2"/>
      <c r="BB210" s="2"/>
      <c r="BC210" s="2"/>
      <c r="BD210" s="2"/>
    </row>
    <row r="211" spans="1:56" ht="12.75" hidden="1" customHeight="1">
      <c r="A211" s="2"/>
      <c r="B211" s="6"/>
      <c r="C211" s="2"/>
      <c r="D211" s="2"/>
      <c r="E211" s="2"/>
      <c r="F211" s="2"/>
      <c r="G211" s="2"/>
      <c r="H211" s="2"/>
      <c r="I211" s="2"/>
      <c r="J211" s="2"/>
      <c r="K211" s="2"/>
      <c r="L211" s="7"/>
      <c r="M211" s="2"/>
      <c r="N211" s="2"/>
      <c r="O211" s="2"/>
      <c r="P211" s="2"/>
      <c r="Q211" s="2"/>
      <c r="R211" s="2"/>
      <c r="S211" s="2"/>
      <c r="T211" s="2"/>
      <c r="U211" s="2"/>
      <c r="V211" s="2"/>
      <c r="W211" s="2"/>
      <c r="X211" s="2"/>
      <c r="Y211" s="2"/>
      <c r="Z211" s="2"/>
      <c r="AA211" s="2"/>
      <c r="AB211" s="2"/>
      <c r="AC211" s="2"/>
      <c r="AD211" s="2"/>
      <c r="AE211" s="3"/>
      <c r="AF211" s="2"/>
      <c r="AG211" s="2"/>
      <c r="AH211" s="2"/>
      <c r="AI211" s="2"/>
      <c r="AJ211" s="2"/>
      <c r="AK211" s="2"/>
      <c r="AL211" s="2"/>
      <c r="AM211" s="2"/>
      <c r="AN211" s="2"/>
      <c r="AO211" s="2"/>
      <c r="AP211" s="2"/>
      <c r="AQ211" s="2"/>
      <c r="AR211" s="2"/>
      <c r="AS211" s="3"/>
      <c r="AT211" s="2"/>
      <c r="AU211" s="2"/>
      <c r="AV211" s="2"/>
      <c r="AW211" s="2"/>
      <c r="AX211" s="2"/>
      <c r="AY211" s="2"/>
      <c r="AZ211" s="2"/>
      <c r="BA211" s="2"/>
      <c r="BB211" s="2"/>
      <c r="BC211" s="2"/>
      <c r="BD211" s="2"/>
    </row>
    <row r="212" spans="1:56" ht="12.75" hidden="1" customHeight="1">
      <c r="A212" s="2"/>
      <c r="B212" s="6"/>
      <c r="C212" s="2"/>
      <c r="D212" s="2"/>
      <c r="E212" s="2"/>
      <c r="F212" s="2"/>
      <c r="G212" s="2"/>
      <c r="H212" s="2"/>
      <c r="I212" s="2"/>
      <c r="J212" s="2"/>
      <c r="K212" s="2"/>
      <c r="L212" s="7"/>
      <c r="M212" s="2"/>
      <c r="N212" s="2"/>
      <c r="O212" s="2"/>
      <c r="P212" s="2"/>
      <c r="Q212" s="2"/>
      <c r="R212" s="2"/>
      <c r="S212" s="2"/>
      <c r="T212" s="2"/>
      <c r="U212" s="2"/>
      <c r="V212" s="2"/>
      <c r="W212" s="2"/>
      <c r="X212" s="2"/>
      <c r="Y212" s="2"/>
      <c r="Z212" s="2"/>
      <c r="AA212" s="2"/>
      <c r="AB212" s="2"/>
      <c r="AC212" s="2"/>
      <c r="AD212" s="2"/>
      <c r="AE212" s="3"/>
      <c r="AF212" s="2"/>
      <c r="AG212" s="2"/>
      <c r="AH212" s="2"/>
      <c r="AI212" s="2"/>
      <c r="AJ212" s="2"/>
      <c r="AK212" s="2"/>
      <c r="AL212" s="2"/>
      <c r="AM212" s="2"/>
      <c r="AN212" s="2"/>
      <c r="AO212" s="2"/>
      <c r="AP212" s="2"/>
      <c r="AQ212" s="2"/>
      <c r="AR212" s="2"/>
      <c r="AS212" s="3"/>
      <c r="AT212" s="2"/>
      <c r="AU212" s="2"/>
      <c r="AV212" s="2"/>
      <c r="AW212" s="2"/>
      <c r="AX212" s="2"/>
      <c r="AY212" s="2"/>
      <c r="AZ212" s="2"/>
      <c r="BA212" s="2"/>
      <c r="BB212" s="2"/>
      <c r="BC212" s="2"/>
      <c r="BD212" s="2"/>
    </row>
    <row r="213" spans="1:56" ht="12.75" hidden="1" customHeight="1">
      <c r="A213" s="2"/>
      <c r="B213" s="6"/>
      <c r="C213" s="2"/>
      <c r="D213" s="2"/>
      <c r="E213" s="2"/>
      <c r="F213" s="2"/>
      <c r="G213" s="2"/>
      <c r="H213" s="2"/>
      <c r="I213" s="2"/>
      <c r="J213" s="2"/>
      <c r="K213" s="2"/>
      <c r="L213" s="7"/>
      <c r="M213" s="2"/>
      <c r="N213" s="2"/>
      <c r="O213" s="2"/>
      <c r="P213" s="2"/>
      <c r="Q213" s="2"/>
      <c r="R213" s="2"/>
      <c r="S213" s="2"/>
      <c r="T213" s="2"/>
      <c r="U213" s="2"/>
      <c r="V213" s="2"/>
      <c r="W213" s="2"/>
      <c r="X213" s="2"/>
      <c r="Y213" s="2"/>
      <c r="Z213" s="2"/>
      <c r="AA213" s="2"/>
      <c r="AB213" s="2"/>
      <c r="AC213" s="2"/>
      <c r="AD213" s="2"/>
      <c r="AE213" s="3"/>
      <c r="AF213" s="2"/>
      <c r="AG213" s="2"/>
      <c r="AH213" s="2"/>
      <c r="AI213" s="2"/>
      <c r="AJ213" s="2"/>
      <c r="AK213" s="2"/>
      <c r="AL213" s="2"/>
      <c r="AM213" s="2"/>
      <c r="AN213" s="2"/>
      <c r="AO213" s="2"/>
      <c r="AP213" s="2"/>
      <c r="AQ213" s="2"/>
      <c r="AR213" s="2"/>
      <c r="AS213" s="3"/>
      <c r="AT213" s="2"/>
      <c r="AU213" s="2"/>
      <c r="AV213" s="2"/>
      <c r="AW213" s="2"/>
      <c r="AX213" s="2"/>
      <c r="AY213" s="2"/>
      <c r="AZ213" s="2"/>
      <c r="BA213" s="2"/>
      <c r="BB213" s="2"/>
      <c r="BC213" s="2"/>
      <c r="BD213" s="2"/>
    </row>
    <row r="214" spans="1:56" ht="12.75" hidden="1" customHeight="1">
      <c r="A214" s="2"/>
      <c r="B214" s="6"/>
      <c r="C214" s="2"/>
      <c r="D214" s="2"/>
      <c r="E214" s="2"/>
      <c r="F214" s="2"/>
      <c r="G214" s="2"/>
      <c r="H214" s="2"/>
      <c r="I214" s="2"/>
      <c r="J214" s="2"/>
      <c r="K214" s="2"/>
      <c r="L214" s="7"/>
      <c r="M214" s="2"/>
      <c r="N214" s="2"/>
      <c r="O214" s="2"/>
      <c r="P214" s="2"/>
      <c r="Q214" s="2"/>
      <c r="R214" s="2"/>
      <c r="S214" s="2"/>
      <c r="T214" s="2"/>
      <c r="U214" s="2"/>
      <c r="V214" s="2"/>
      <c r="W214" s="2"/>
      <c r="X214" s="2"/>
      <c r="Y214" s="2"/>
      <c r="Z214" s="2"/>
      <c r="AA214" s="2"/>
      <c r="AB214" s="2"/>
      <c r="AC214" s="2"/>
      <c r="AD214" s="2"/>
      <c r="AE214" s="3"/>
      <c r="AF214" s="2"/>
      <c r="AG214" s="2"/>
      <c r="AH214" s="2"/>
      <c r="AI214" s="2"/>
      <c r="AJ214" s="2"/>
      <c r="AK214" s="2"/>
      <c r="AL214" s="2"/>
      <c r="AM214" s="2"/>
      <c r="AN214" s="2"/>
      <c r="AO214" s="2"/>
      <c r="AP214" s="2"/>
      <c r="AQ214" s="2"/>
      <c r="AR214" s="2"/>
      <c r="AS214" s="3"/>
      <c r="AT214" s="2"/>
      <c r="AU214" s="2"/>
      <c r="AV214" s="2"/>
      <c r="AW214" s="2"/>
      <c r="AX214" s="2"/>
      <c r="AY214" s="2"/>
      <c r="AZ214" s="2"/>
      <c r="BA214" s="2"/>
      <c r="BB214" s="2"/>
      <c r="BC214" s="2"/>
      <c r="BD214" s="2"/>
    </row>
    <row r="215" spans="1:56" ht="12.75" hidden="1" customHeight="1">
      <c r="A215" s="2"/>
      <c r="B215" s="6"/>
      <c r="C215" s="2"/>
      <c r="D215" s="2"/>
      <c r="E215" s="2"/>
      <c r="F215" s="2"/>
      <c r="G215" s="2"/>
      <c r="H215" s="2"/>
      <c r="I215" s="2"/>
      <c r="J215" s="2"/>
      <c r="K215" s="2"/>
      <c r="L215" s="7"/>
      <c r="M215" s="2"/>
      <c r="N215" s="2"/>
      <c r="O215" s="2"/>
      <c r="P215" s="2"/>
      <c r="Q215" s="2"/>
      <c r="R215" s="2"/>
      <c r="S215" s="2"/>
      <c r="T215" s="2"/>
      <c r="U215" s="2"/>
      <c r="V215" s="2"/>
      <c r="W215" s="2"/>
      <c r="X215" s="2"/>
      <c r="Y215" s="2"/>
      <c r="Z215" s="2"/>
      <c r="AA215" s="2"/>
      <c r="AB215" s="2"/>
      <c r="AC215" s="2"/>
      <c r="AD215" s="2"/>
      <c r="AE215" s="3"/>
      <c r="AF215" s="2"/>
      <c r="AG215" s="2"/>
      <c r="AH215" s="2"/>
      <c r="AI215" s="2"/>
      <c r="AJ215" s="2"/>
      <c r="AK215" s="2"/>
      <c r="AL215" s="2"/>
      <c r="AM215" s="2"/>
      <c r="AN215" s="2"/>
      <c r="AO215" s="2"/>
      <c r="AP215" s="2"/>
      <c r="AQ215" s="2"/>
      <c r="AR215" s="2"/>
      <c r="AS215" s="3"/>
      <c r="AT215" s="2"/>
      <c r="AU215" s="2"/>
      <c r="AV215" s="2"/>
      <c r="AW215" s="2"/>
      <c r="AX215" s="2"/>
      <c r="AY215" s="2"/>
      <c r="AZ215" s="2"/>
      <c r="BA215" s="2"/>
      <c r="BB215" s="2"/>
      <c r="BC215" s="2"/>
      <c r="BD215" s="2"/>
    </row>
    <row r="216" spans="1:56" ht="12.75" hidden="1" customHeight="1">
      <c r="A216" s="2"/>
      <c r="B216" s="6"/>
      <c r="C216" s="2"/>
      <c r="D216" s="2"/>
      <c r="E216" s="2"/>
      <c r="F216" s="2"/>
      <c r="G216" s="2"/>
      <c r="H216" s="2"/>
      <c r="I216" s="2"/>
      <c r="J216" s="2"/>
      <c r="K216" s="2"/>
      <c r="L216" s="7"/>
      <c r="M216" s="2"/>
      <c r="N216" s="2"/>
      <c r="O216" s="2"/>
      <c r="P216" s="2"/>
      <c r="Q216" s="2"/>
      <c r="R216" s="2"/>
      <c r="S216" s="2"/>
      <c r="T216" s="2"/>
      <c r="U216" s="2"/>
      <c r="V216" s="2"/>
      <c r="W216" s="2"/>
      <c r="X216" s="2"/>
      <c r="Y216" s="2"/>
      <c r="Z216" s="2"/>
      <c r="AA216" s="2"/>
      <c r="AB216" s="2"/>
      <c r="AC216" s="2"/>
      <c r="AD216" s="2"/>
      <c r="AE216" s="3"/>
      <c r="AF216" s="2"/>
      <c r="AG216" s="2"/>
      <c r="AH216" s="2"/>
      <c r="AI216" s="2"/>
      <c r="AJ216" s="2"/>
      <c r="AK216" s="2"/>
      <c r="AL216" s="2"/>
      <c r="AM216" s="2"/>
      <c r="AN216" s="2"/>
      <c r="AO216" s="2"/>
      <c r="AP216" s="2"/>
      <c r="AQ216" s="2"/>
      <c r="AR216" s="2"/>
      <c r="AS216" s="3"/>
      <c r="AT216" s="2"/>
      <c r="AU216" s="2"/>
      <c r="AV216" s="2"/>
      <c r="AW216" s="2"/>
      <c r="AX216" s="2"/>
      <c r="AY216" s="2"/>
      <c r="AZ216" s="2"/>
      <c r="BA216" s="2"/>
      <c r="BB216" s="2"/>
      <c r="BC216" s="2"/>
      <c r="BD216" s="2"/>
    </row>
    <row r="217" spans="1:56" ht="12.75" hidden="1" customHeight="1">
      <c r="A217" s="2"/>
      <c r="B217" s="6"/>
      <c r="C217" s="2"/>
      <c r="D217" s="2"/>
      <c r="E217" s="2"/>
      <c r="F217" s="2"/>
      <c r="G217" s="2"/>
      <c r="H217" s="2"/>
      <c r="I217" s="2"/>
      <c r="J217" s="2"/>
      <c r="K217" s="2"/>
      <c r="L217" s="7"/>
      <c r="M217" s="2"/>
      <c r="N217" s="2"/>
      <c r="O217" s="2"/>
      <c r="P217" s="2"/>
      <c r="Q217" s="2"/>
      <c r="R217" s="2"/>
      <c r="S217" s="2"/>
      <c r="T217" s="2"/>
      <c r="U217" s="2"/>
      <c r="V217" s="2"/>
      <c r="W217" s="2"/>
      <c r="X217" s="2"/>
      <c r="Y217" s="2"/>
      <c r="Z217" s="2"/>
      <c r="AA217" s="2"/>
      <c r="AB217" s="2"/>
      <c r="AC217" s="2"/>
      <c r="AD217" s="2"/>
      <c r="AE217" s="3"/>
      <c r="AF217" s="2"/>
      <c r="AG217" s="2"/>
      <c r="AH217" s="2"/>
      <c r="AI217" s="2"/>
      <c r="AJ217" s="2"/>
      <c r="AK217" s="2"/>
      <c r="AL217" s="2"/>
      <c r="AM217" s="2"/>
      <c r="AN217" s="2"/>
      <c r="AO217" s="2"/>
      <c r="AP217" s="2"/>
      <c r="AQ217" s="2"/>
      <c r="AR217" s="2"/>
      <c r="AS217" s="3"/>
      <c r="AT217" s="2"/>
      <c r="AU217" s="2"/>
      <c r="AV217" s="2"/>
      <c r="AW217" s="2"/>
      <c r="AX217" s="2"/>
      <c r="AY217" s="2"/>
      <c r="AZ217" s="2"/>
      <c r="BA217" s="2"/>
      <c r="BB217" s="2"/>
      <c r="BC217" s="2"/>
      <c r="BD217" s="2"/>
    </row>
    <row r="218" spans="1:56" ht="12.75" hidden="1" customHeight="1">
      <c r="A218" s="2"/>
      <c r="B218" s="6"/>
      <c r="C218" s="2"/>
      <c r="D218" s="2"/>
      <c r="E218" s="2"/>
      <c r="F218" s="2"/>
      <c r="G218" s="2"/>
      <c r="H218" s="2"/>
      <c r="I218" s="2"/>
      <c r="J218" s="2"/>
      <c r="K218" s="2"/>
      <c r="L218" s="7"/>
      <c r="M218" s="2"/>
      <c r="N218" s="2"/>
      <c r="O218" s="2"/>
      <c r="P218" s="2"/>
      <c r="Q218" s="2"/>
      <c r="R218" s="2"/>
      <c r="S218" s="2"/>
      <c r="T218" s="2"/>
      <c r="U218" s="2"/>
      <c r="V218" s="2"/>
      <c r="W218" s="2"/>
      <c r="X218" s="2"/>
      <c r="Y218" s="2"/>
      <c r="Z218" s="2"/>
      <c r="AA218" s="2"/>
      <c r="AB218" s="2"/>
      <c r="AC218" s="2"/>
      <c r="AD218" s="2"/>
      <c r="AE218" s="3"/>
      <c r="AF218" s="2"/>
      <c r="AG218" s="2"/>
      <c r="AH218" s="2"/>
      <c r="AI218" s="2"/>
      <c r="AJ218" s="2"/>
      <c r="AK218" s="2"/>
      <c r="AL218" s="2"/>
      <c r="AM218" s="2"/>
      <c r="AN218" s="2"/>
      <c r="AO218" s="2"/>
      <c r="AP218" s="2"/>
      <c r="AQ218" s="2"/>
      <c r="AR218" s="2"/>
      <c r="AS218" s="3"/>
      <c r="AT218" s="2"/>
      <c r="AU218" s="2"/>
      <c r="AV218" s="2"/>
      <c r="AW218" s="2"/>
      <c r="AX218" s="2"/>
      <c r="AY218" s="2"/>
      <c r="AZ218" s="2"/>
      <c r="BA218" s="2"/>
      <c r="BB218" s="2"/>
      <c r="BC218" s="2"/>
      <c r="BD218" s="2"/>
    </row>
    <row r="219" spans="1:56" ht="12.75" hidden="1" customHeight="1">
      <c r="A219" s="2"/>
      <c r="B219" s="6"/>
      <c r="C219" s="2"/>
      <c r="D219" s="2"/>
      <c r="E219" s="2"/>
      <c r="F219" s="2"/>
      <c r="G219" s="2"/>
      <c r="H219" s="2"/>
      <c r="I219" s="2"/>
      <c r="J219" s="2"/>
      <c r="K219" s="2"/>
      <c r="L219" s="7"/>
      <c r="M219" s="2"/>
      <c r="N219" s="2"/>
      <c r="O219" s="2"/>
      <c r="P219" s="2"/>
      <c r="Q219" s="2"/>
      <c r="R219" s="2"/>
      <c r="S219" s="2"/>
      <c r="T219" s="2"/>
      <c r="U219" s="2"/>
      <c r="V219" s="2"/>
      <c r="W219" s="2"/>
      <c r="X219" s="2"/>
      <c r="Y219" s="2"/>
      <c r="Z219" s="2"/>
      <c r="AA219" s="2"/>
      <c r="AB219" s="2"/>
      <c r="AC219" s="2"/>
      <c r="AD219" s="2"/>
      <c r="AE219" s="3"/>
      <c r="AF219" s="2"/>
      <c r="AG219" s="2"/>
      <c r="AH219" s="2"/>
      <c r="AI219" s="2"/>
      <c r="AJ219" s="2"/>
      <c r="AK219" s="2"/>
      <c r="AL219" s="2"/>
      <c r="AM219" s="2"/>
      <c r="AN219" s="2"/>
      <c r="AO219" s="2"/>
      <c r="AP219" s="2"/>
      <c r="AQ219" s="2"/>
      <c r="AR219" s="2"/>
      <c r="AS219" s="3"/>
      <c r="AT219" s="2"/>
      <c r="AU219" s="2"/>
      <c r="AV219" s="2"/>
      <c r="AW219" s="2"/>
      <c r="AX219" s="2"/>
      <c r="AY219" s="2"/>
      <c r="AZ219" s="2"/>
      <c r="BA219" s="2"/>
      <c r="BB219" s="2"/>
      <c r="BC219" s="2"/>
      <c r="BD219" s="2"/>
    </row>
    <row r="220" spans="1:56" ht="12.75" hidden="1" customHeight="1">
      <c r="A220" s="2"/>
      <c r="B220" s="6"/>
      <c r="C220" s="2"/>
      <c r="D220" s="2"/>
      <c r="E220" s="2"/>
      <c r="F220" s="2"/>
      <c r="G220" s="2"/>
      <c r="H220" s="2"/>
      <c r="I220" s="2"/>
      <c r="J220" s="2"/>
      <c r="K220" s="2"/>
      <c r="L220" s="7"/>
      <c r="M220" s="2"/>
      <c r="N220" s="2"/>
      <c r="O220" s="2"/>
      <c r="P220" s="2"/>
      <c r="Q220" s="2"/>
      <c r="R220" s="2"/>
      <c r="S220" s="2"/>
      <c r="T220" s="2"/>
      <c r="U220" s="2"/>
      <c r="V220" s="2"/>
      <c r="W220" s="2"/>
      <c r="X220" s="2"/>
      <c r="Y220" s="2"/>
      <c r="Z220" s="2"/>
      <c r="AA220" s="2"/>
      <c r="AB220" s="2"/>
      <c r="AC220" s="2"/>
      <c r="AD220" s="2"/>
      <c r="AE220" s="3"/>
      <c r="AF220" s="2"/>
      <c r="AG220" s="2"/>
      <c r="AH220" s="2"/>
      <c r="AI220" s="2"/>
      <c r="AJ220" s="2"/>
      <c r="AK220" s="2"/>
      <c r="AL220" s="2"/>
      <c r="AM220" s="2"/>
      <c r="AN220" s="2"/>
      <c r="AO220" s="2"/>
      <c r="AP220" s="2"/>
      <c r="AQ220" s="2"/>
      <c r="AR220" s="2"/>
      <c r="AS220" s="3"/>
      <c r="AT220" s="2"/>
      <c r="AU220" s="2"/>
      <c r="AV220" s="2"/>
      <c r="AW220" s="2"/>
      <c r="AX220" s="2"/>
      <c r="AY220" s="2"/>
      <c r="AZ220" s="2"/>
      <c r="BA220" s="2"/>
      <c r="BB220" s="2"/>
      <c r="BC220" s="2"/>
      <c r="BD220" s="2"/>
    </row>
    <row r="221" spans="1:56" ht="12.75" hidden="1" customHeight="1">
      <c r="A221" s="2"/>
      <c r="B221" s="6"/>
      <c r="C221" s="2"/>
      <c r="D221" s="2"/>
      <c r="E221" s="2"/>
      <c r="F221" s="2"/>
      <c r="G221" s="2"/>
      <c r="H221" s="2"/>
      <c r="I221" s="2"/>
      <c r="J221" s="2"/>
      <c r="K221" s="2"/>
      <c r="L221" s="7"/>
      <c r="M221" s="2"/>
      <c r="N221" s="2"/>
      <c r="O221" s="2"/>
      <c r="P221" s="2"/>
      <c r="Q221" s="2"/>
      <c r="R221" s="2"/>
      <c r="S221" s="2"/>
      <c r="T221" s="2"/>
      <c r="U221" s="2"/>
      <c r="V221" s="2"/>
      <c r="W221" s="2"/>
      <c r="X221" s="2"/>
      <c r="Y221" s="2"/>
      <c r="Z221" s="2"/>
      <c r="AA221" s="2"/>
      <c r="AB221" s="2"/>
      <c r="AC221" s="2"/>
      <c r="AD221" s="2"/>
      <c r="AE221" s="3"/>
      <c r="AF221" s="2"/>
      <c r="AG221" s="2"/>
      <c r="AH221" s="2"/>
      <c r="AI221" s="2"/>
      <c r="AJ221" s="2"/>
      <c r="AK221" s="2"/>
      <c r="AL221" s="2"/>
      <c r="AM221" s="2"/>
      <c r="AN221" s="2"/>
      <c r="AO221" s="2"/>
      <c r="AP221" s="2"/>
      <c r="AQ221" s="2"/>
      <c r="AR221" s="2"/>
      <c r="AS221" s="3"/>
      <c r="AT221" s="2"/>
      <c r="AU221" s="2"/>
      <c r="AV221" s="2"/>
      <c r="AW221" s="2"/>
      <c r="AX221" s="2"/>
      <c r="AY221" s="2"/>
      <c r="AZ221" s="2"/>
      <c r="BA221" s="2"/>
      <c r="BB221" s="2"/>
      <c r="BC221" s="2"/>
      <c r="BD221" s="2"/>
    </row>
    <row r="222" spans="1:56" ht="12.75" hidden="1" customHeight="1">
      <c r="A222" s="2"/>
      <c r="B222" s="6"/>
      <c r="C222" s="2"/>
      <c r="D222" s="2"/>
      <c r="E222" s="2"/>
      <c r="F222" s="2"/>
      <c r="G222" s="2"/>
      <c r="H222" s="2"/>
      <c r="I222" s="2"/>
      <c r="J222" s="2"/>
      <c r="K222" s="2"/>
      <c r="L222" s="7"/>
      <c r="M222" s="2"/>
      <c r="N222" s="2"/>
      <c r="O222" s="2"/>
      <c r="P222" s="2"/>
      <c r="Q222" s="2"/>
      <c r="R222" s="2"/>
      <c r="S222" s="2"/>
      <c r="T222" s="2"/>
      <c r="U222" s="2"/>
      <c r="V222" s="2"/>
      <c r="W222" s="2"/>
      <c r="X222" s="2"/>
      <c r="Y222" s="2"/>
      <c r="Z222" s="2"/>
      <c r="AA222" s="2"/>
      <c r="AB222" s="2"/>
      <c r="AC222" s="2"/>
      <c r="AD222" s="2"/>
      <c r="AE222" s="3"/>
      <c r="AF222" s="2"/>
      <c r="AG222" s="2"/>
      <c r="AH222" s="2"/>
      <c r="AI222" s="2"/>
      <c r="AJ222" s="2"/>
      <c r="AK222" s="2"/>
      <c r="AL222" s="2"/>
      <c r="AM222" s="2"/>
      <c r="AN222" s="2"/>
      <c r="AO222" s="2"/>
      <c r="AP222" s="2"/>
      <c r="AQ222" s="2"/>
      <c r="AR222" s="2"/>
      <c r="AS222" s="3"/>
      <c r="AT222" s="2"/>
      <c r="AU222" s="2"/>
      <c r="AV222" s="2"/>
      <c r="AW222" s="2"/>
      <c r="AX222" s="2"/>
      <c r="AY222" s="2"/>
      <c r="AZ222" s="2"/>
      <c r="BA222" s="2"/>
      <c r="BB222" s="2"/>
      <c r="BC222" s="2"/>
      <c r="BD222" s="2"/>
    </row>
    <row r="223" spans="1:56" ht="12.75" hidden="1" customHeight="1">
      <c r="A223" s="2"/>
      <c r="B223" s="6"/>
      <c r="C223" s="2"/>
      <c r="D223" s="2"/>
      <c r="E223" s="2"/>
      <c r="F223" s="2"/>
      <c r="G223" s="2"/>
      <c r="H223" s="2"/>
      <c r="I223" s="2"/>
      <c r="J223" s="2"/>
      <c r="K223" s="2"/>
      <c r="L223" s="7"/>
      <c r="M223" s="2"/>
      <c r="N223" s="2"/>
      <c r="O223" s="2"/>
      <c r="P223" s="2"/>
      <c r="Q223" s="2"/>
      <c r="R223" s="2"/>
      <c r="S223" s="2"/>
      <c r="T223" s="2"/>
      <c r="U223" s="2"/>
      <c r="V223" s="2"/>
      <c r="W223" s="2"/>
      <c r="X223" s="2"/>
      <c r="Y223" s="2"/>
      <c r="Z223" s="2"/>
      <c r="AA223" s="2"/>
      <c r="AB223" s="2"/>
      <c r="AC223" s="2"/>
      <c r="AD223" s="2"/>
      <c r="AE223" s="3"/>
      <c r="AF223" s="2"/>
      <c r="AG223" s="2"/>
      <c r="AH223" s="2"/>
      <c r="AI223" s="2"/>
      <c r="AJ223" s="2"/>
      <c r="AK223" s="2"/>
      <c r="AL223" s="2"/>
      <c r="AM223" s="2"/>
      <c r="AN223" s="2"/>
      <c r="AO223" s="2"/>
      <c r="AP223" s="2"/>
      <c r="AQ223" s="2"/>
      <c r="AR223" s="2"/>
      <c r="AS223" s="3"/>
      <c r="AT223" s="2"/>
      <c r="AU223" s="2"/>
      <c r="AV223" s="2"/>
      <c r="AW223" s="2"/>
      <c r="AX223" s="2"/>
      <c r="AY223" s="2"/>
      <c r="AZ223" s="2"/>
      <c r="BA223" s="2"/>
      <c r="BB223" s="2"/>
      <c r="BC223" s="2"/>
      <c r="BD223" s="2"/>
    </row>
    <row r="224" spans="1:56" ht="12.75" hidden="1" customHeight="1">
      <c r="A224" s="2"/>
      <c r="B224" s="6"/>
      <c r="C224" s="2"/>
      <c r="D224" s="2"/>
      <c r="E224" s="2"/>
      <c r="F224" s="2"/>
      <c r="G224" s="2"/>
      <c r="H224" s="2"/>
      <c r="I224" s="2"/>
      <c r="J224" s="2"/>
      <c r="K224" s="2"/>
      <c r="L224" s="7"/>
      <c r="M224" s="2"/>
      <c r="N224" s="2"/>
      <c r="O224" s="2"/>
      <c r="P224" s="2"/>
      <c r="Q224" s="2"/>
      <c r="R224" s="2"/>
      <c r="S224" s="2"/>
      <c r="T224" s="2"/>
      <c r="U224" s="2"/>
      <c r="V224" s="2"/>
      <c r="W224" s="2"/>
      <c r="X224" s="2"/>
      <c r="Y224" s="2"/>
      <c r="Z224" s="2"/>
      <c r="AA224" s="2"/>
      <c r="AB224" s="2"/>
      <c r="AC224" s="2"/>
      <c r="AD224" s="2"/>
      <c r="AE224" s="3"/>
      <c r="AF224" s="2"/>
      <c r="AG224" s="2"/>
      <c r="AH224" s="2"/>
      <c r="AI224" s="2"/>
      <c r="AJ224" s="2"/>
      <c r="AK224" s="2"/>
      <c r="AL224" s="2"/>
      <c r="AM224" s="2"/>
      <c r="AN224" s="2"/>
      <c r="AO224" s="2"/>
      <c r="AP224" s="2"/>
      <c r="AQ224" s="2"/>
      <c r="AR224" s="2"/>
      <c r="AS224" s="3"/>
      <c r="AT224" s="2"/>
      <c r="AU224" s="2"/>
      <c r="AV224" s="2"/>
      <c r="AW224" s="2"/>
      <c r="AX224" s="2"/>
      <c r="AY224" s="2"/>
      <c r="AZ224" s="2"/>
      <c r="BA224" s="2"/>
      <c r="BB224" s="2"/>
      <c r="BC224" s="2"/>
      <c r="BD224" s="2"/>
    </row>
    <row r="225" spans="1:56" ht="12.75" hidden="1" customHeight="1">
      <c r="A225" s="2"/>
      <c r="B225" s="6"/>
      <c r="C225" s="2"/>
      <c r="D225" s="2"/>
      <c r="E225" s="2"/>
      <c r="F225" s="2"/>
      <c r="G225" s="2"/>
      <c r="H225" s="2"/>
      <c r="I225" s="2"/>
      <c r="J225" s="2"/>
      <c r="K225" s="2"/>
      <c r="L225" s="7"/>
      <c r="M225" s="2"/>
      <c r="N225" s="2"/>
      <c r="O225" s="2"/>
      <c r="P225" s="2"/>
      <c r="Q225" s="2"/>
      <c r="R225" s="2"/>
      <c r="S225" s="2"/>
      <c r="T225" s="2"/>
      <c r="U225" s="2"/>
      <c r="V225" s="2"/>
      <c r="W225" s="2"/>
      <c r="X225" s="2"/>
      <c r="Y225" s="2"/>
      <c r="Z225" s="2"/>
      <c r="AA225" s="2"/>
      <c r="AB225" s="2"/>
      <c r="AC225" s="2"/>
      <c r="AD225" s="2"/>
      <c r="AE225" s="3"/>
      <c r="AF225" s="2"/>
      <c r="AG225" s="2"/>
      <c r="AH225" s="2"/>
      <c r="AI225" s="2"/>
      <c r="AJ225" s="2"/>
      <c r="AK225" s="2"/>
      <c r="AL225" s="2"/>
      <c r="AM225" s="2"/>
      <c r="AN225" s="2"/>
      <c r="AO225" s="2"/>
      <c r="AP225" s="2"/>
      <c r="AQ225" s="2"/>
      <c r="AR225" s="2"/>
      <c r="AS225" s="3"/>
      <c r="AT225" s="2"/>
      <c r="AU225" s="2"/>
      <c r="AV225" s="2"/>
      <c r="AW225" s="2"/>
      <c r="AX225" s="2"/>
      <c r="AY225" s="2"/>
      <c r="AZ225" s="2"/>
      <c r="BA225" s="2"/>
      <c r="BB225" s="2"/>
      <c r="BC225" s="2"/>
      <c r="BD225" s="2"/>
    </row>
    <row r="226" spans="1:56" ht="12.75" hidden="1" customHeight="1">
      <c r="A226" s="2"/>
      <c r="B226" s="6"/>
      <c r="C226" s="2"/>
      <c r="D226" s="2"/>
      <c r="E226" s="2"/>
      <c r="F226" s="2"/>
      <c r="G226" s="2"/>
      <c r="H226" s="2"/>
      <c r="I226" s="2"/>
      <c r="J226" s="2"/>
      <c r="K226" s="2"/>
      <c r="L226" s="7"/>
      <c r="M226" s="2"/>
      <c r="N226" s="2"/>
      <c r="O226" s="2"/>
      <c r="P226" s="2"/>
      <c r="Q226" s="2"/>
      <c r="R226" s="2"/>
      <c r="S226" s="2"/>
      <c r="T226" s="2"/>
      <c r="U226" s="2"/>
      <c r="V226" s="2"/>
      <c r="W226" s="2"/>
      <c r="X226" s="2"/>
      <c r="Y226" s="2"/>
      <c r="Z226" s="2"/>
      <c r="AA226" s="2"/>
      <c r="AB226" s="2"/>
      <c r="AC226" s="2"/>
      <c r="AD226" s="2"/>
      <c r="AE226" s="3"/>
      <c r="AF226" s="2"/>
      <c r="AG226" s="2"/>
      <c r="AH226" s="2"/>
      <c r="AI226" s="2"/>
      <c r="AJ226" s="2"/>
      <c r="AK226" s="2"/>
      <c r="AL226" s="2"/>
      <c r="AM226" s="2"/>
      <c r="AN226" s="2"/>
      <c r="AO226" s="2"/>
      <c r="AP226" s="2"/>
      <c r="AQ226" s="2"/>
      <c r="AR226" s="2"/>
      <c r="AS226" s="3"/>
      <c r="AT226" s="2"/>
      <c r="AU226" s="2"/>
      <c r="AV226" s="2"/>
      <c r="AW226" s="2"/>
      <c r="AX226" s="2"/>
      <c r="AY226" s="2"/>
      <c r="AZ226" s="2"/>
      <c r="BA226" s="2"/>
      <c r="BB226" s="2"/>
      <c r="BC226" s="2"/>
      <c r="BD226" s="2"/>
    </row>
    <row r="227" spans="1:56" ht="12.75" hidden="1" customHeight="1">
      <c r="A227" s="2"/>
      <c r="B227" s="6"/>
      <c r="C227" s="2"/>
      <c r="D227" s="2"/>
      <c r="E227" s="2"/>
      <c r="F227" s="2"/>
      <c r="G227" s="2"/>
      <c r="H227" s="2"/>
      <c r="I227" s="2"/>
      <c r="J227" s="2"/>
      <c r="K227" s="2"/>
      <c r="L227" s="7"/>
      <c r="M227" s="2"/>
      <c r="N227" s="2"/>
      <c r="O227" s="2"/>
      <c r="P227" s="2"/>
      <c r="Q227" s="2"/>
      <c r="R227" s="2"/>
      <c r="S227" s="2"/>
      <c r="T227" s="2"/>
      <c r="U227" s="2"/>
      <c r="V227" s="2"/>
      <c r="W227" s="2"/>
      <c r="X227" s="2"/>
      <c r="Y227" s="2"/>
      <c r="Z227" s="2"/>
      <c r="AA227" s="2"/>
      <c r="AB227" s="2"/>
      <c r="AC227" s="2"/>
      <c r="AD227" s="2"/>
      <c r="AE227" s="3"/>
      <c r="AF227" s="2"/>
      <c r="AG227" s="2"/>
      <c r="AH227" s="2"/>
      <c r="AI227" s="2"/>
      <c r="AJ227" s="2"/>
      <c r="AK227" s="2"/>
      <c r="AL227" s="2"/>
      <c r="AM227" s="2"/>
      <c r="AN227" s="2"/>
      <c r="AO227" s="2"/>
      <c r="AP227" s="2"/>
      <c r="AQ227" s="2"/>
      <c r="AR227" s="2"/>
      <c r="AS227" s="3"/>
      <c r="AT227" s="2"/>
      <c r="AU227" s="2"/>
      <c r="AV227" s="2"/>
      <c r="AW227" s="2"/>
      <c r="AX227" s="2"/>
      <c r="AY227" s="2"/>
      <c r="AZ227" s="2"/>
      <c r="BA227" s="2"/>
      <c r="BB227" s="2"/>
      <c r="BC227" s="2"/>
      <c r="BD227" s="2"/>
    </row>
    <row r="228" spans="1:56" ht="12.75" hidden="1" customHeight="1">
      <c r="A228" s="2"/>
      <c r="B228" s="6"/>
      <c r="C228" s="2"/>
      <c r="D228" s="2"/>
      <c r="E228" s="2"/>
      <c r="F228" s="2"/>
      <c r="G228" s="2"/>
      <c r="H228" s="2"/>
      <c r="I228" s="2"/>
      <c r="J228" s="2"/>
      <c r="K228" s="2"/>
      <c r="L228" s="7"/>
      <c r="M228" s="2"/>
      <c r="N228" s="2"/>
      <c r="O228" s="2"/>
      <c r="P228" s="2"/>
      <c r="Q228" s="2"/>
      <c r="R228" s="2"/>
      <c r="S228" s="2"/>
      <c r="T228" s="2"/>
      <c r="U228" s="2"/>
      <c r="V228" s="2"/>
      <c r="W228" s="2"/>
      <c r="X228" s="2"/>
      <c r="Y228" s="2"/>
      <c r="Z228" s="2"/>
      <c r="AA228" s="2"/>
      <c r="AB228" s="2"/>
      <c r="AC228" s="2"/>
      <c r="AD228" s="2"/>
      <c r="AE228" s="3"/>
      <c r="AF228" s="2"/>
      <c r="AG228" s="2"/>
      <c r="AH228" s="2"/>
      <c r="AI228" s="2"/>
      <c r="AJ228" s="2"/>
      <c r="AK228" s="2"/>
      <c r="AL228" s="2"/>
      <c r="AM228" s="2"/>
      <c r="AN228" s="2"/>
      <c r="AO228" s="2"/>
      <c r="AP228" s="2"/>
      <c r="AQ228" s="2"/>
      <c r="AR228" s="2"/>
      <c r="AS228" s="3"/>
      <c r="AT228" s="2"/>
      <c r="AU228" s="2"/>
      <c r="AV228" s="2"/>
      <c r="AW228" s="2"/>
      <c r="AX228" s="2"/>
      <c r="AY228" s="2"/>
      <c r="AZ228" s="2"/>
      <c r="BA228" s="2"/>
      <c r="BB228" s="2"/>
      <c r="BC228" s="2"/>
      <c r="BD228" s="2"/>
    </row>
    <row r="229" spans="1:56" ht="12.75" hidden="1" customHeight="1">
      <c r="A229" s="2"/>
      <c r="B229" s="6"/>
      <c r="C229" s="2"/>
      <c r="D229" s="2"/>
      <c r="E229" s="2"/>
      <c r="F229" s="2"/>
      <c r="G229" s="2"/>
      <c r="H229" s="2"/>
      <c r="I229" s="2"/>
      <c r="J229" s="2"/>
      <c r="K229" s="2"/>
      <c r="L229" s="7"/>
      <c r="M229" s="2"/>
      <c r="N229" s="2"/>
      <c r="O229" s="2"/>
      <c r="P229" s="2"/>
      <c r="Q229" s="2"/>
      <c r="R229" s="2"/>
      <c r="S229" s="2"/>
      <c r="T229" s="2"/>
      <c r="U229" s="2"/>
      <c r="V229" s="2"/>
      <c r="W229" s="2"/>
      <c r="X229" s="2"/>
      <c r="Y229" s="2"/>
      <c r="Z229" s="2"/>
      <c r="AA229" s="2"/>
      <c r="AB229" s="2"/>
      <c r="AC229" s="2"/>
      <c r="AD229" s="2"/>
      <c r="AE229" s="3"/>
      <c r="AF229" s="2"/>
      <c r="AG229" s="2"/>
      <c r="AH229" s="2"/>
      <c r="AI229" s="2"/>
      <c r="AJ229" s="2"/>
      <c r="AK229" s="2"/>
      <c r="AL229" s="2"/>
      <c r="AM229" s="2"/>
      <c r="AN229" s="2"/>
      <c r="AO229" s="2"/>
      <c r="AP229" s="2"/>
      <c r="AQ229" s="2"/>
      <c r="AR229" s="2"/>
      <c r="AS229" s="3"/>
      <c r="AT229" s="2"/>
      <c r="AU229" s="2"/>
      <c r="AV229" s="2"/>
      <c r="AW229" s="2"/>
      <c r="AX229" s="2"/>
      <c r="AY229" s="2"/>
      <c r="AZ229" s="2"/>
      <c r="BA229" s="2"/>
      <c r="BB229" s="2"/>
      <c r="BC229" s="2"/>
      <c r="BD229" s="2"/>
    </row>
    <row r="230" spans="1:56" ht="12.75" hidden="1" customHeight="1">
      <c r="A230" s="2"/>
      <c r="B230" s="6"/>
      <c r="C230" s="2"/>
      <c r="D230" s="2"/>
      <c r="E230" s="2"/>
      <c r="F230" s="2"/>
      <c r="G230" s="2"/>
      <c r="H230" s="2"/>
      <c r="I230" s="2"/>
      <c r="J230" s="2"/>
      <c r="K230" s="2"/>
      <c r="L230" s="7"/>
      <c r="M230" s="2"/>
      <c r="N230" s="2"/>
      <c r="O230" s="2"/>
      <c r="P230" s="2"/>
      <c r="Q230" s="2"/>
      <c r="R230" s="2"/>
      <c r="S230" s="2"/>
      <c r="T230" s="2"/>
      <c r="U230" s="2"/>
      <c r="V230" s="2"/>
      <c r="W230" s="2"/>
      <c r="X230" s="2"/>
      <c r="Y230" s="2"/>
      <c r="Z230" s="2"/>
      <c r="AA230" s="2"/>
      <c r="AB230" s="2"/>
      <c r="AC230" s="2"/>
      <c r="AD230" s="2"/>
      <c r="AE230" s="3"/>
      <c r="AF230" s="2"/>
      <c r="AG230" s="2"/>
      <c r="AH230" s="2"/>
      <c r="AI230" s="2"/>
      <c r="AJ230" s="2"/>
      <c r="AK230" s="2"/>
      <c r="AL230" s="2"/>
      <c r="AM230" s="2"/>
      <c r="AN230" s="2"/>
      <c r="AO230" s="2"/>
      <c r="AP230" s="2"/>
      <c r="AQ230" s="2"/>
      <c r="AR230" s="2"/>
      <c r="AS230" s="3"/>
      <c r="AT230" s="2"/>
      <c r="AU230" s="2"/>
      <c r="AV230" s="2"/>
      <c r="AW230" s="2"/>
      <c r="AX230" s="2"/>
      <c r="AY230" s="2"/>
      <c r="AZ230" s="2"/>
      <c r="BA230" s="2"/>
      <c r="BB230" s="2"/>
      <c r="BC230" s="2"/>
      <c r="BD230" s="2"/>
    </row>
    <row r="231" spans="1:56" ht="12.75" hidden="1" customHeight="1">
      <c r="A231" s="2"/>
      <c r="B231" s="6"/>
      <c r="C231" s="2"/>
      <c r="D231" s="2"/>
      <c r="E231" s="2"/>
      <c r="F231" s="2"/>
      <c r="G231" s="2"/>
      <c r="H231" s="2"/>
      <c r="I231" s="2"/>
      <c r="J231" s="2"/>
      <c r="K231" s="2"/>
      <c r="L231" s="7"/>
      <c r="M231" s="2"/>
      <c r="N231" s="2"/>
      <c r="O231" s="2"/>
      <c r="P231" s="2"/>
      <c r="Q231" s="2"/>
      <c r="R231" s="2"/>
      <c r="S231" s="2"/>
      <c r="T231" s="2"/>
      <c r="U231" s="2"/>
      <c r="V231" s="2"/>
      <c r="W231" s="2"/>
      <c r="X231" s="2"/>
      <c r="Y231" s="2"/>
      <c r="Z231" s="2"/>
      <c r="AA231" s="2"/>
      <c r="AB231" s="2"/>
      <c r="AC231" s="2"/>
      <c r="AD231" s="2"/>
      <c r="AE231" s="3"/>
      <c r="AF231" s="2"/>
      <c r="AG231" s="2"/>
      <c r="AH231" s="2"/>
      <c r="AI231" s="2"/>
      <c r="AJ231" s="2"/>
      <c r="AK231" s="2"/>
      <c r="AL231" s="2"/>
      <c r="AM231" s="2"/>
      <c r="AN231" s="2"/>
      <c r="AO231" s="2"/>
      <c r="AP231" s="2"/>
      <c r="AQ231" s="2"/>
      <c r="AR231" s="2"/>
      <c r="AS231" s="3"/>
      <c r="AT231" s="2"/>
      <c r="AU231" s="2"/>
      <c r="AV231" s="2"/>
      <c r="AW231" s="2"/>
      <c r="AX231" s="2"/>
      <c r="AY231" s="2"/>
      <c r="AZ231" s="2"/>
      <c r="BA231" s="2"/>
      <c r="BB231" s="2"/>
      <c r="BC231" s="2"/>
      <c r="BD231" s="2"/>
    </row>
    <row r="232" spans="1:56" ht="12.75" hidden="1" customHeight="1">
      <c r="A232" s="2"/>
      <c r="B232" s="6"/>
      <c r="C232" s="2"/>
      <c r="D232" s="2"/>
      <c r="E232" s="2"/>
      <c r="F232" s="2"/>
      <c r="G232" s="2"/>
      <c r="H232" s="2"/>
      <c r="I232" s="2"/>
      <c r="J232" s="2"/>
      <c r="K232" s="2"/>
      <c r="L232" s="7"/>
      <c r="M232" s="2"/>
      <c r="N232" s="2"/>
      <c r="O232" s="2"/>
      <c r="P232" s="2"/>
      <c r="Q232" s="2"/>
      <c r="R232" s="2"/>
      <c r="S232" s="2"/>
      <c r="T232" s="2"/>
      <c r="U232" s="2"/>
      <c r="V232" s="2"/>
      <c r="W232" s="2"/>
      <c r="X232" s="2"/>
      <c r="Y232" s="2"/>
      <c r="Z232" s="2"/>
      <c r="AA232" s="2"/>
      <c r="AB232" s="2"/>
      <c r="AC232" s="2"/>
      <c r="AD232" s="2"/>
      <c r="AE232" s="3"/>
      <c r="AF232" s="2"/>
      <c r="AG232" s="2"/>
      <c r="AH232" s="2"/>
      <c r="AI232" s="2"/>
      <c r="AJ232" s="2"/>
      <c r="AK232" s="2"/>
      <c r="AL232" s="2"/>
      <c r="AM232" s="2"/>
      <c r="AN232" s="2"/>
      <c r="AO232" s="2"/>
      <c r="AP232" s="2"/>
      <c r="AQ232" s="2"/>
      <c r="AR232" s="2"/>
      <c r="AS232" s="3"/>
      <c r="AT232" s="2"/>
      <c r="AU232" s="2"/>
      <c r="AV232" s="2"/>
      <c r="AW232" s="2"/>
      <c r="AX232" s="2"/>
      <c r="AY232" s="2"/>
      <c r="AZ232" s="2"/>
      <c r="BA232" s="2"/>
      <c r="BB232" s="2"/>
      <c r="BC232" s="2"/>
      <c r="BD232" s="2"/>
    </row>
    <row r="233" spans="1:56" ht="12.75" hidden="1" customHeight="1">
      <c r="A233" s="2"/>
      <c r="B233" s="6"/>
      <c r="C233" s="2"/>
      <c r="D233" s="2"/>
      <c r="E233" s="2"/>
      <c r="F233" s="2"/>
      <c r="G233" s="2"/>
      <c r="H233" s="2"/>
      <c r="I233" s="2"/>
      <c r="J233" s="2"/>
      <c r="K233" s="2"/>
      <c r="L233" s="7"/>
      <c r="M233" s="2"/>
      <c r="N233" s="2"/>
      <c r="O233" s="2"/>
      <c r="P233" s="2"/>
      <c r="Q233" s="2"/>
      <c r="R233" s="2"/>
      <c r="S233" s="2"/>
      <c r="T233" s="2"/>
      <c r="U233" s="2"/>
      <c r="V233" s="2"/>
      <c r="W233" s="2"/>
      <c r="X233" s="2"/>
      <c r="Y233" s="2"/>
      <c r="Z233" s="2"/>
      <c r="AA233" s="2"/>
      <c r="AB233" s="2"/>
      <c r="AC233" s="2"/>
      <c r="AD233" s="2"/>
      <c r="AE233" s="3"/>
      <c r="AF233" s="2"/>
      <c r="AG233" s="2"/>
      <c r="AH233" s="2"/>
      <c r="AI233" s="2"/>
      <c r="AJ233" s="2"/>
      <c r="AK233" s="2"/>
      <c r="AL233" s="2"/>
      <c r="AM233" s="2"/>
      <c r="AN233" s="2"/>
      <c r="AO233" s="2"/>
      <c r="AP233" s="2"/>
      <c r="AQ233" s="2"/>
      <c r="AR233" s="2"/>
      <c r="AS233" s="3"/>
      <c r="AT233" s="2"/>
      <c r="AU233" s="2"/>
      <c r="AV233" s="2"/>
      <c r="AW233" s="2"/>
      <c r="AX233" s="2"/>
      <c r="AY233" s="2"/>
      <c r="AZ233" s="2"/>
      <c r="BA233" s="2"/>
      <c r="BB233" s="2"/>
      <c r="BC233" s="2"/>
      <c r="BD233" s="2"/>
    </row>
    <row r="234" spans="1:56" ht="12.75" hidden="1" customHeight="1">
      <c r="A234" s="2"/>
      <c r="B234" s="6"/>
      <c r="C234" s="2"/>
      <c r="D234" s="2"/>
      <c r="E234" s="2"/>
      <c r="F234" s="2"/>
      <c r="G234" s="2"/>
      <c r="H234" s="2"/>
      <c r="I234" s="2"/>
      <c r="J234" s="2"/>
      <c r="K234" s="2"/>
      <c r="L234" s="7"/>
      <c r="M234" s="2"/>
      <c r="N234" s="2"/>
      <c r="O234" s="2"/>
      <c r="P234" s="2"/>
      <c r="Q234" s="2"/>
      <c r="R234" s="2"/>
      <c r="S234" s="2"/>
      <c r="T234" s="2"/>
      <c r="U234" s="2"/>
      <c r="V234" s="2"/>
      <c r="W234" s="2"/>
      <c r="X234" s="2"/>
      <c r="Y234" s="2"/>
      <c r="Z234" s="2"/>
      <c r="AA234" s="2"/>
      <c r="AB234" s="2"/>
      <c r="AC234" s="2"/>
      <c r="AD234" s="2"/>
      <c r="AE234" s="3"/>
      <c r="AF234" s="2"/>
      <c r="AG234" s="2"/>
      <c r="AH234" s="2"/>
      <c r="AI234" s="2"/>
      <c r="AJ234" s="2"/>
      <c r="AK234" s="2"/>
      <c r="AL234" s="2"/>
      <c r="AM234" s="2"/>
      <c r="AN234" s="2"/>
      <c r="AO234" s="2"/>
      <c r="AP234" s="2"/>
      <c r="AQ234" s="2"/>
      <c r="AR234" s="2"/>
      <c r="AS234" s="3"/>
      <c r="AT234" s="2"/>
      <c r="AU234" s="2"/>
      <c r="AV234" s="2"/>
      <c r="AW234" s="2"/>
      <c r="AX234" s="2"/>
      <c r="AY234" s="2"/>
      <c r="AZ234" s="2"/>
      <c r="BA234" s="2"/>
      <c r="BB234" s="2"/>
      <c r="BC234" s="2"/>
      <c r="BD234" s="2"/>
    </row>
    <row r="235" spans="1:56" ht="12.75" hidden="1" customHeight="1">
      <c r="A235" s="2"/>
      <c r="B235" s="6"/>
      <c r="C235" s="2"/>
      <c r="D235" s="2"/>
      <c r="E235" s="2"/>
      <c r="F235" s="2"/>
      <c r="G235" s="2"/>
      <c r="H235" s="2"/>
      <c r="I235" s="2"/>
      <c r="J235" s="2"/>
      <c r="K235" s="2"/>
      <c r="L235" s="7"/>
      <c r="M235" s="2"/>
      <c r="N235" s="2"/>
      <c r="O235" s="2"/>
      <c r="P235" s="2"/>
      <c r="Q235" s="2"/>
      <c r="R235" s="2"/>
      <c r="S235" s="2"/>
      <c r="T235" s="2"/>
      <c r="U235" s="2"/>
      <c r="V235" s="2"/>
      <c r="W235" s="2"/>
      <c r="X235" s="2"/>
      <c r="Y235" s="2"/>
      <c r="Z235" s="2"/>
      <c r="AA235" s="2"/>
      <c r="AB235" s="2"/>
      <c r="AC235" s="2"/>
      <c r="AD235" s="2"/>
      <c r="AE235" s="3"/>
      <c r="AF235" s="2"/>
      <c r="AG235" s="2"/>
      <c r="AH235" s="2"/>
      <c r="AI235" s="2"/>
      <c r="AJ235" s="2"/>
      <c r="AK235" s="2"/>
      <c r="AL235" s="2"/>
      <c r="AM235" s="2"/>
      <c r="AN235" s="2"/>
      <c r="AO235" s="2"/>
      <c r="AP235" s="2"/>
      <c r="AQ235" s="2"/>
      <c r="AR235" s="2"/>
      <c r="AS235" s="3"/>
      <c r="AT235" s="2"/>
      <c r="AU235" s="2"/>
      <c r="AV235" s="2"/>
      <c r="AW235" s="2"/>
      <c r="AX235" s="2"/>
      <c r="AY235" s="2"/>
      <c r="AZ235" s="2"/>
      <c r="BA235" s="2"/>
      <c r="BB235" s="2"/>
      <c r="BC235" s="2"/>
      <c r="BD235" s="2"/>
    </row>
    <row r="236" spans="1:56" ht="12.75" hidden="1" customHeight="1">
      <c r="A236" s="2"/>
      <c r="B236" s="6"/>
      <c r="C236" s="2"/>
      <c r="D236" s="2"/>
      <c r="E236" s="2"/>
      <c r="F236" s="2"/>
      <c r="G236" s="2"/>
      <c r="H236" s="2"/>
      <c r="I236" s="2"/>
      <c r="J236" s="2"/>
      <c r="K236" s="2"/>
      <c r="L236" s="7"/>
      <c r="M236" s="2"/>
      <c r="N236" s="2"/>
      <c r="O236" s="2"/>
      <c r="P236" s="2"/>
      <c r="Q236" s="2"/>
      <c r="R236" s="2"/>
      <c r="S236" s="2"/>
      <c r="T236" s="2"/>
      <c r="U236" s="2"/>
      <c r="V236" s="2"/>
      <c r="W236" s="2"/>
      <c r="X236" s="2"/>
      <c r="Y236" s="2"/>
      <c r="Z236" s="2"/>
      <c r="AA236" s="2"/>
      <c r="AB236" s="2"/>
      <c r="AC236" s="2"/>
      <c r="AD236" s="2"/>
      <c r="AE236" s="3"/>
      <c r="AF236" s="2"/>
      <c r="AG236" s="2"/>
      <c r="AH236" s="2"/>
      <c r="AI236" s="2"/>
      <c r="AJ236" s="2"/>
      <c r="AK236" s="2"/>
      <c r="AL236" s="2"/>
      <c r="AM236" s="2"/>
      <c r="AN236" s="2"/>
      <c r="AO236" s="2"/>
      <c r="AP236" s="2"/>
      <c r="AQ236" s="2"/>
      <c r="AR236" s="2"/>
      <c r="AS236" s="3"/>
      <c r="AT236" s="2"/>
      <c r="AU236" s="2"/>
      <c r="AV236" s="2"/>
      <c r="AW236" s="2"/>
      <c r="AX236" s="2"/>
      <c r="AY236" s="2"/>
      <c r="AZ236" s="2"/>
      <c r="BA236" s="2"/>
      <c r="BB236" s="2"/>
      <c r="BC236" s="2"/>
      <c r="BD236" s="2"/>
    </row>
    <row r="237" spans="1:56" ht="12.75" hidden="1" customHeight="1">
      <c r="A237" s="2"/>
      <c r="B237" s="6"/>
      <c r="C237" s="2"/>
      <c r="D237" s="2"/>
      <c r="E237" s="2"/>
      <c r="F237" s="2"/>
      <c r="G237" s="2"/>
      <c r="H237" s="2"/>
      <c r="I237" s="2"/>
      <c r="J237" s="2"/>
      <c r="K237" s="2"/>
      <c r="L237" s="7"/>
      <c r="M237" s="2"/>
      <c r="N237" s="2"/>
      <c r="O237" s="2"/>
      <c r="P237" s="2"/>
      <c r="Q237" s="2"/>
      <c r="R237" s="2"/>
      <c r="S237" s="2"/>
      <c r="T237" s="2"/>
      <c r="U237" s="2"/>
      <c r="V237" s="2"/>
      <c r="W237" s="2"/>
      <c r="X237" s="2"/>
      <c r="Y237" s="2"/>
      <c r="Z237" s="2"/>
      <c r="AA237" s="2"/>
      <c r="AB237" s="2"/>
      <c r="AC237" s="2"/>
      <c r="AD237" s="2"/>
      <c r="AE237" s="3"/>
      <c r="AF237" s="2"/>
      <c r="AG237" s="2"/>
      <c r="AH237" s="2"/>
      <c r="AI237" s="2"/>
      <c r="AJ237" s="2"/>
      <c r="AK237" s="2"/>
      <c r="AL237" s="2"/>
      <c r="AM237" s="2"/>
      <c r="AN237" s="2"/>
      <c r="AO237" s="2"/>
      <c r="AP237" s="2"/>
      <c r="AQ237" s="2"/>
      <c r="AR237" s="2"/>
      <c r="AS237" s="3"/>
      <c r="AT237" s="2"/>
      <c r="AU237" s="2"/>
      <c r="AV237" s="2"/>
      <c r="AW237" s="2"/>
      <c r="AX237" s="2"/>
      <c r="AY237" s="2"/>
      <c r="AZ237" s="2"/>
      <c r="BA237" s="2"/>
      <c r="BB237" s="2"/>
      <c r="BC237" s="2"/>
      <c r="BD237" s="2"/>
    </row>
    <row r="238" spans="1:56" ht="12.75" hidden="1" customHeight="1">
      <c r="A238" s="2"/>
      <c r="B238" s="6"/>
      <c r="C238" s="2"/>
      <c r="D238" s="2"/>
      <c r="E238" s="2"/>
      <c r="F238" s="2"/>
      <c r="G238" s="2"/>
      <c r="H238" s="2"/>
      <c r="I238" s="2"/>
      <c r="J238" s="2"/>
      <c r="K238" s="2"/>
      <c r="L238" s="7"/>
      <c r="M238" s="2"/>
      <c r="N238" s="2"/>
      <c r="O238" s="2"/>
      <c r="P238" s="2"/>
      <c r="Q238" s="2"/>
      <c r="R238" s="2"/>
      <c r="S238" s="2"/>
      <c r="T238" s="2"/>
      <c r="U238" s="2"/>
      <c r="V238" s="2"/>
      <c r="W238" s="2"/>
      <c r="X238" s="2"/>
      <c r="Y238" s="2"/>
      <c r="Z238" s="2"/>
      <c r="AA238" s="2"/>
      <c r="AB238" s="2"/>
      <c r="AC238" s="2"/>
      <c r="AD238" s="2"/>
      <c r="AE238" s="3"/>
      <c r="AF238" s="2"/>
      <c r="AG238" s="2"/>
      <c r="AH238" s="2"/>
      <c r="AI238" s="2"/>
      <c r="AJ238" s="2"/>
      <c r="AK238" s="2"/>
      <c r="AL238" s="2"/>
      <c r="AM238" s="2"/>
      <c r="AN238" s="2"/>
      <c r="AO238" s="2"/>
      <c r="AP238" s="2"/>
      <c r="AQ238" s="2"/>
      <c r="AR238" s="2"/>
      <c r="AS238" s="3"/>
      <c r="AT238" s="2"/>
      <c r="AU238" s="2"/>
      <c r="AV238" s="2"/>
      <c r="AW238" s="2"/>
      <c r="AX238" s="2"/>
      <c r="AY238" s="2"/>
      <c r="AZ238" s="2"/>
      <c r="BA238" s="2"/>
      <c r="BB238" s="2"/>
      <c r="BC238" s="2"/>
      <c r="BD238" s="2"/>
    </row>
    <row r="239" spans="1:56" ht="12.75" hidden="1" customHeight="1">
      <c r="A239" s="2"/>
      <c r="B239" s="6"/>
      <c r="C239" s="2"/>
      <c r="D239" s="2"/>
      <c r="E239" s="2"/>
      <c r="F239" s="2"/>
      <c r="G239" s="2"/>
      <c r="H239" s="2"/>
      <c r="I239" s="2"/>
      <c r="J239" s="2"/>
      <c r="K239" s="2"/>
      <c r="L239" s="7"/>
      <c r="M239" s="2"/>
      <c r="N239" s="2"/>
      <c r="O239" s="2"/>
      <c r="P239" s="2"/>
      <c r="Q239" s="2"/>
      <c r="R239" s="2"/>
      <c r="S239" s="2"/>
      <c r="T239" s="2"/>
      <c r="U239" s="2"/>
      <c r="V239" s="2"/>
      <c r="W239" s="2"/>
      <c r="X239" s="2"/>
      <c r="Y239" s="2"/>
      <c r="Z239" s="2"/>
      <c r="AA239" s="2"/>
      <c r="AB239" s="2"/>
      <c r="AC239" s="2"/>
      <c r="AD239" s="2"/>
      <c r="AE239" s="3"/>
      <c r="AF239" s="2"/>
      <c r="AG239" s="2"/>
      <c r="AH239" s="2"/>
      <c r="AI239" s="2"/>
      <c r="AJ239" s="2"/>
      <c r="AK239" s="2"/>
      <c r="AL239" s="2"/>
      <c r="AM239" s="2"/>
      <c r="AN239" s="2"/>
      <c r="AO239" s="2"/>
      <c r="AP239" s="2"/>
      <c r="AQ239" s="2"/>
      <c r="AR239" s="2"/>
      <c r="AS239" s="3"/>
      <c r="AT239" s="2"/>
      <c r="AU239" s="2"/>
      <c r="AV239" s="2"/>
      <c r="AW239" s="2"/>
      <c r="AX239" s="2"/>
      <c r="AY239" s="2"/>
      <c r="AZ239" s="2"/>
      <c r="BA239" s="2"/>
      <c r="BB239" s="2"/>
      <c r="BC239" s="2"/>
      <c r="BD239" s="2"/>
    </row>
    <row r="240" spans="1:56" ht="12.75" hidden="1" customHeight="1">
      <c r="A240" s="2"/>
      <c r="B240" s="6"/>
      <c r="C240" s="2"/>
      <c r="D240" s="2"/>
      <c r="E240" s="2"/>
      <c r="F240" s="2"/>
      <c r="G240" s="2"/>
      <c r="H240" s="2"/>
      <c r="I240" s="2"/>
      <c r="J240" s="2"/>
      <c r="K240" s="2"/>
      <c r="L240" s="7"/>
      <c r="M240" s="2"/>
      <c r="N240" s="2"/>
      <c r="O240" s="2"/>
      <c r="P240" s="2"/>
      <c r="Q240" s="2"/>
      <c r="R240" s="2"/>
      <c r="S240" s="2"/>
      <c r="T240" s="2"/>
      <c r="U240" s="2"/>
      <c r="V240" s="2"/>
      <c r="W240" s="2"/>
      <c r="X240" s="2"/>
      <c r="Y240" s="2"/>
      <c r="Z240" s="2"/>
      <c r="AA240" s="2"/>
      <c r="AB240" s="2"/>
      <c r="AC240" s="2"/>
      <c r="AD240" s="2"/>
      <c r="AE240" s="3"/>
      <c r="AF240" s="2"/>
      <c r="AG240" s="2"/>
      <c r="AH240" s="2"/>
      <c r="AI240" s="2"/>
      <c r="AJ240" s="2"/>
      <c r="AK240" s="2"/>
      <c r="AL240" s="2"/>
      <c r="AM240" s="2"/>
      <c r="AN240" s="2"/>
      <c r="AO240" s="2"/>
      <c r="AP240" s="2"/>
      <c r="AQ240" s="2"/>
      <c r="AR240" s="2"/>
      <c r="AS240" s="3"/>
      <c r="AT240" s="2"/>
      <c r="AU240" s="2"/>
      <c r="AV240" s="2"/>
      <c r="AW240" s="2"/>
      <c r="AX240" s="2"/>
      <c r="AY240" s="2"/>
      <c r="AZ240" s="2"/>
      <c r="BA240" s="2"/>
      <c r="BB240" s="2"/>
      <c r="BC240" s="2"/>
      <c r="BD240" s="2"/>
    </row>
    <row r="241" spans="1:56" ht="12.75" hidden="1" customHeight="1">
      <c r="A241" s="2"/>
      <c r="B241" s="6"/>
      <c r="C241" s="2"/>
      <c r="D241" s="2"/>
      <c r="E241" s="2"/>
      <c r="F241" s="2"/>
      <c r="G241" s="2"/>
      <c r="H241" s="2"/>
      <c r="I241" s="2"/>
      <c r="J241" s="2"/>
      <c r="K241" s="2"/>
      <c r="L241" s="7"/>
      <c r="M241" s="2"/>
      <c r="N241" s="2"/>
      <c r="O241" s="2"/>
      <c r="P241" s="2"/>
      <c r="Q241" s="2"/>
      <c r="R241" s="2"/>
      <c r="S241" s="2"/>
      <c r="T241" s="2"/>
      <c r="U241" s="2"/>
      <c r="V241" s="2"/>
      <c r="W241" s="2"/>
      <c r="X241" s="2"/>
      <c r="Y241" s="2"/>
      <c r="Z241" s="2"/>
      <c r="AA241" s="2"/>
      <c r="AB241" s="2"/>
      <c r="AC241" s="2"/>
      <c r="AD241" s="2"/>
      <c r="AE241" s="3"/>
      <c r="AF241" s="2"/>
      <c r="AG241" s="2"/>
      <c r="AH241" s="2"/>
      <c r="AI241" s="2"/>
      <c r="AJ241" s="2"/>
      <c r="AK241" s="2"/>
      <c r="AL241" s="2"/>
      <c r="AM241" s="2"/>
      <c r="AN241" s="2"/>
      <c r="AO241" s="2"/>
      <c r="AP241" s="2"/>
      <c r="AQ241" s="2"/>
      <c r="AR241" s="2"/>
      <c r="AS241" s="3"/>
      <c r="AT241" s="2"/>
      <c r="AU241" s="2"/>
      <c r="AV241" s="2"/>
      <c r="AW241" s="2"/>
      <c r="AX241" s="2"/>
      <c r="AY241" s="2"/>
      <c r="AZ241" s="2"/>
      <c r="BA241" s="2"/>
      <c r="BB241" s="2"/>
      <c r="BC241" s="2"/>
      <c r="BD241" s="2"/>
    </row>
    <row r="242" spans="1:56" ht="12.75" hidden="1" customHeight="1">
      <c r="A242" s="2"/>
      <c r="B242" s="6"/>
      <c r="C242" s="2"/>
      <c r="D242" s="2"/>
      <c r="E242" s="2"/>
      <c r="F242" s="2"/>
      <c r="G242" s="2"/>
      <c r="H242" s="2"/>
      <c r="I242" s="2"/>
      <c r="J242" s="2"/>
      <c r="K242" s="2"/>
      <c r="L242" s="7"/>
      <c r="M242" s="2"/>
      <c r="N242" s="2"/>
      <c r="O242" s="2"/>
      <c r="P242" s="2"/>
      <c r="Q242" s="2"/>
      <c r="R242" s="2"/>
      <c r="S242" s="2"/>
      <c r="T242" s="2"/>
      <c r="U242" s="2"/>
      <c r="V242" s="2"/>
      <c r="W242" s="2"/>
      <c r="X242" s="2"/>
      <c r="Y242" s="2"/>
      <c r="Z242" s="2"/>
      <c r="AA242" s="2"/>
      <c r="AB242" s="2"/>
      <c r="AC242" s="2"/>
      <c r="AD242" s="2"/>
      <c r="AE242" s="3"/>
      <c r="AF242" s="2"/>
      <c r="AG242" s="2"/>
      <c r="AH242" s="2"/>
      <c r="AI242" s="2"/>
      <c r="AJ242" s="2"/>
      <c r="AK242" s="2"/>
      <c r="AL242" s="2"/>
      <c r="AM242" s="2"/>
      <c r="AN242" s="2"/>
      <c r="AO242" s="2"/>
      <c r="AP242" s="2"/>
      <c r="AQ242" s="2"/>
      <c r="AR242" s="2"/>
      <c r="AS242" s="3"/>
      <c r="AT242" s="2"/>
      <c r="AU242" s="2"/>
      <c r="AV242" s="2"/>
      <c r="AW242" s="2"/>
      <c r="AX242" s="2"/>
      <c r="AY242" s="2"/>
      <c r="AZ242" s="2"/>
      <c r="BA242" s="2"/>
      <c r="BB242" s="2"/>
      <c r="BC242" s="2"/>
      <c r="BD242" s="2"/>
    </row>
    <row r="243" spans="1:56" ht="12.75" hidden="1" customHeight="1">
      <c r="A243" s="2"/>
      <c r="B243" s="6"/>
      <c r="C243" s="2"/>
      <c r="D243" s="2"/>
      <c r="E243" s="2"/>
      <c r="F243" s="2"/>
      <c r="G243" s="2"/>
      <c r="H243" s="2"/>
      <c r="I243" s="2"/>
      <c r="J243" s="2"/>
      <c r="K243" s="2"/>
      <c r="L243" s="7"/>
      <c r="M243" s="2"/>
      <c r="N243" s="2"/>
      <c r="O243" s="2"/>
      <c r="P243" s="2"/>
      <c r="Q243" s="2"/>
      <c r="R243" s="2"/>
      <c r="S243" s="2"/>
      <c r="T243" s="2"/>
      <c r="U243" s="2"/>
      <c r="V243" s="2"/>
      <c r="W243" s="2"/>
      <c r="X243" s="2"/>
      <c r="Y243" s="2"/>
      <c r="Z243" s="2"/>
      <c r="AA243" s="2"/>
      <c r="AB243" s="2"/>
      <c r="AC243" s="2"/>
      <c r="AD243" s="2"/>
      <c r="AE243" s="3"/>
      <c r="AF243" s="2"/>
      <c r="AG243" s="2"/>
      <c r="AH243" s="2"/>
      <c r="AI243" s="2"/>
      <c r="AJ243" s="2"/>
      <c r="AK243" s="2"/>
      <c r="AL243" s="2"/>
      <c r="AM243" s="2"/>
      <c r="AN243" s="2"/>
      <c r="AO243" s="2"/>
      <c r="AP243" s="2"/>
      <c r="AQ243" s="2"/>
      <c r="AR243" s="2"/>
      <c r="AS243" s="3"/>
      <c r="AT243" s="2"/>
      <c r="AU243" s="2"/>
      <c r="AV243" s="2"/>
      <c r="AW243" s="2"/>
      <c r="AX243" s="2"/>
      <c r="AY243" s="2"/>
      <c r="AZ243" s="2"/>
      <c r="BA243" s="2"/>
      <c r="BB243" s="2"/>
      <c r="BC243" s="2"/>
      <c r="BD243" s="2"/>
    </row>
    <row r="244" spans="1:56" ht="12.75" hidden="1" customHeight="1">
      <c r="A244" s="2"/>
      <c r="B244" s="6"/>
      <c r="C244" s="2"/>
      <c r="D244" s="2"/>
      <c r="E244" s="2"/>
      <c r="F244" s="2"/>
      <c r="G244" s="2"/>
      <c r="H244" s="2"/>
      <c r="I244" s="2"/>
      <c r="J244" s="2"/>
      <c r="K244" s="2"/>
      <c r="L244" s="7"/>
      <c r="M244" s="2"/>
      <c r="N244" s="2"/>
      <c r="O244" s="2"/>
      <c r="P244" s="2"/>
      <c r="Q244" s="2"/>
      <c r="R244" s="2"/>
      <c r="S244" s="2"/>
      <c r="T244" s="2"/>
      <c r="U244" s="2"/>
      <c r="V244" s="2"/>
      <c r="W244" s="2"/>
      <c r="X244" s="2"/>
      <c r="Y244" s="2"/>
      <c r="Z244" s="2"/>
      <c r="AA244" s="2"/>
      <c r="AB244" s="2"/>
      <c r="AC244" s="2"/>
      <c r="AD244" s="2"/>
      <c r="AE244" s="3"/>
      <c r="AF244" s="2"/>
      <c r="AG244" s="2"/>
      <c r="AH244" s="2"/>
      <c r="AI244" s="2"/>
      <c r="AJ244" s="2"/>
      <c r="AK244" s="2"/>
      <c r="AL244" s="2"/>
      <c r="AM244" s="2"/>
      <c r="AN244" s="2"/>
      <c r="AO244" s="2"/>
      <c r="AP244" s="2"/>
      <c r="AQ244" s="2"/>
      <c r="AR244" s="2"/>
      <c r="AS244" s="3"/>
      <c r="AT244" s="2"/>
      <c r="AU244" s="2"/>
      <c r="AV244" s="2"/>
      <c r="AW244" s="2"/>
      <c r="AX244" s="2"/>
      <c r="AY244" s="2"/>
      <c r="AZ244" s="2"/>
      <c r="BA244" s="2"/>
      <c r="BB244" s="2"/>
      <c r="BC244" s="2"/>
      <c r="BD244" s="2"/>
    </row>
    <row r="245" spans="1:56" ht="12.75" hidden="1" customHeight="1">
      <c r="A245" s="2"/>
      <c r="B245" s="6"/>
      <c r="C245" s="2"/>
      <c r="D245" s="2"/>
      <c r="E245" s="2"/>
      <c r="F245" s="2"/>
      <c r="G245" s="2"/>
      <c r="H245" s="2"/>
      <c r="I245" s="2"/>
      <c r="J245" s="2"/>
      <c r="K245" s="2"/>
      <c r="L245" s="7"/>
      <c r="M245" s="2"/>
      <c r="N245" s="2"/>
      <c r="O245" s="2"/>
      <c r="P245" s="2"/>
      <c r="Q245" s="2"/>
      <c r="R245" s="2"/>
      <c r="S245" s="2"/>
      <c r="T245" s="2"/>
      <c r="U245" s="2"/>
      <c r="V245" s="2"/>
      <c r="W245" s="2"/>
      <c r="X245" s="2"/>
      <c r="Y245" s="2"/>
      <c r="Z245" s="2"/>
      <c r="AA245" s="2"/>
      <c r="AB245" s="2"/>
      <c r="AC245" s="2"/>
      <c r="AD245" s="2"/>
      <c r="AE245" s="3"/>
      <c r="AF245" s="2"/>
      <c r="AG245" s="2"/>
      <c r="AH245" s="2"/>
      <c r="AI245" s="2"/>
      <c r="AJ245" s="2"/>
      <c r="AK245" s="2"/>
      <c r="AL245" s="2"/>
      <c r="AM245" s="2"/>
      <c r="AN245" s="2"/>
      <c r="AO245" s="2"/>
      <c r="AP245" s="2"/>
      <c r="AQ245" s="2"/>
      <c r="AR245" s="2"/>
      <c r="AS245" s="3"/>
      <c r="AT245" s="2"/>
      <c r="AU245" s="2"/>
      <c r="AV245" s="2"/>
      <c r="AW245" s="2"/>
      <c r="AX245" s="2"/>
      <c r="AY245" s="2"/>
      <c r="AZ245" s="2"/>
      <c r="BA245" s="2"/>
      <c r="BB245" s="2"/>
      <c r="BC245" s="2"/>
      <c r="BD245" s="2"/>
    </row>
    <row r="246" spans="1:56" ht="12.75" hidden="1" customHeight="1">
      <c r="A246" s="2"/>
      <c r="B246" s="6"/>
      <c r="C246" s="2"/>
      <c r="D246" s="2"/>
      <c r="E246" s="2"/>
      <c r="F246" s="2"/>
      <c r="G246" s="2"/>
      <c r="H246" s="2"/>
      <c r="I246" s="2"/>
      <c r="J246" s="2"/>
      <c r="K246" s="2"/>
      <c r="L246" s="7"/>
      <c r="M246" s="2"/>
      <c r="N246" s="2"/>
      <c r="O246" s="2"/>
      <c r="P246" s="2"/>
      <c r="Q246" s="2"/>
      <c r="R246" s="2"/>
      <c r="S246" s="2"/>
      <c r="T246" s="2"/>
      <c r="U246" s="2"/>
      <c r="V246" s="2"/>
      <c r="W246" s="2"/>
      <c r="X246" s="2"/>
      <c r="Y246" s="2"/>
      <c r="Z246" s="2"/>
      <c r="AA246" s="2"/>
      <c r="AB246" s="2"/>
      <c r="AC246" s="2"/>
      <c r="AD246" s="2"/>
      <c r="AE246" s="3"/>
      <c r="AF246" s="2"/>
      <c r="AG246" s="2"/>
      <c r="AH246" s="2"/>
      <c r="AI246" s="2"/>
      <c r="AJ246" s="2"/>
      <c r="AK246" s="2"/>
      <c r="AL246" s="2"/>
      <c r="AM246" s="2"/>
      <c r="AN246" s="2"/>
      <c r="AO246" s="2"/>
      <c r="AP246" s="2"/>
      <c r="AQ246" s="2"/>
      <c r="AR246" s="2"/>
      <c r="AS246" s="3"/>
      <c r="AT246" s="2"/>
      <c r="AU246" s="2"/>
      <c r="AV246" s="2"/>
      <c r="AW246" s="2"/>
      <c r="AX246" s="2"/>
      <c r="AY246" s="2"/>
      <c r="AZ246" s="2"/>
      <c r="BA246" s="2"/>
      <c r="BB246" s="2"/>
      <c r="BC246" s="2"/>
      <c r="BD246" s="2"/>
    </row>
    <row r="247" spans="1:56" ht="12.75" hidden="1" customHeight="1">
      <c r="A247" s="2"/>
      <c r="B247" s="6"/>
      <c r="C247" s="2"/>
      <c r="D247" s="2"/>
      <c r="E247" s="2"/>
      <c r="F247" s="2"/>
      <c r="G247" s="2"/>
      <c r="H247" s="2"/>
      <c r="I247" s="2"/>
      <c r="J247" s="2"/>
      <c r="K247" s="2"/>
      <c r="L247" s="7"/>
      <c r="M247" s="2"/>
      <c r="N247" s="2"/>
      <c r="O247" s="2"/>
      <c r="P247" s="2"/>
      <c r="Q247" s="2"/>
      <c r="R247" s="2"/>
      <c r="S247" s="2"/>
      <c r="T247" s="2"/>
      <c r="U247" s="2"/>
      <c r="V247" s="2"/>
      <c r="W247" s="2"/>
      <c r="X247" s="2"/>
      <c r="Y247" s="2"/>
      <c r="Z247" s="2"/>
      <c r="AA247" s="2"/>
      <c r="AB247" s="2"/>
      <c r="AC247" s="2"/>
      <c r="AD247" s="2"/>
      <c r="AE247" s="3"/>
      <c r="AF247" s="2"/>
      <c r="AG247" s="2"/>
      <c r="AH247" s="2"/>
      <c r="AI247" s="2"/>
      <c r="AJ247" s="2"/>
      <c r="AK247" s="2"/>
      <c r="AL247" s="2"/>
      <c r="AM247" s="2"/>
      <c r="AN247" s="2"/>
      <c r="AO247" s="2"/>
      <c r="AP247" s="2"/>
      <c r="AQ247" s="2"/>
      <c r="AR247" s="2"/>
      <c r="AS247" s="3"/>
      <c r="AT247" s="2"/>
      <c r="AU247" s="2"/>
      <c r="AV247" s="2"/>
      <c r="AW247" s="2"/>
      <c r="AX247" s="2"/>
      <c r="AY247" s="2"/>
      <c r="AZ247" s="2"/>
      <c r="BA247" s="2"/>
      <c r="BB247" s="2"/>
      <c r="BC247" s="2"/>
      <c r="BD247" s="2"/>
    </row>
    <row r="248" spans="1:56" ht="12.75" hidden="1" customHeight="1">
      <c r="A248" s="2"/>
      <c r="B248" s="6"/>
      <c r="C248" s="2"/>
      <c r="D248" s="2"/>
      <c r="E248" s="2"/>
      <c r="F248" s="2"/>
      <c r="G248" s="2"/>
      <c r="H248" s="2"/>
      <c r="I248" s="2"/>
      <c r="J248" s="2"/>
      <c r="K248" s="2"/>
      <c r="L248" s="7"/>
      <c r="M248" s="2"/>
      <c r="N248" s="2"/>
      <c r="O248" s="2"/>
      <c r="P248" s="2"/>
      <c r="Q248" s="2"/>
      <c r="R248" s="2"/>
      <c r="S248" s="2"/>
      <c r="T248" s="2"/>
      <c r="U248" s="2"/>
      <c r="V248" s="2"/>
      <c r="W248" s="2"/>
      <c r="X248" s="2"/>
      <c r="Y248" s="2"/>
      <c r="Z248" s="2"/>
      <c r="AA248" s="2"/>
      <c r="AB248" s="2"/>
      <c r="AC248" s="2"/>
      <c r="AD248" s="2"/>
      <c r="AE248" s="3"/>
      <c r="AF248" s="2"/>
      <c r="AG248" s="2"/>
      <c r="AH248" s="2"/>
      <c r="AI248" s="2"/>
      <c r="AJ248" s="2"/>
      <c r="AK248" s="2"/>
      <c r="AL248" s="2"/>
      <c r="AM248" s="2"/>
      <c r="AN248" s="2"/>
      <c r="AO248" s="2"/>
      <c r="AP248" s="2"/>
      <c r="AQ248" s="2"/>
      <c r="AR248" s="2"/>
      <c r="AS248" s="3"/>
      <c r="AT248" s="2"/>
      <c r="AU248" s="2"/>
      <c r="AV248" s="2"/>
      <c r="AW248" s="2"/>
      <c r="AX248" s="2"/>
      <c r="AY248" s="2"/>
      <c r="AZ248" s="2"/>
      <c r="BA248" s="2"/>
      <c r="BB248" s="2"/>
      <c r="BC248" s="2"/>
      <c r="BD248" s="2"/>
    </row>
    <row r="249" spans="1:56" ht="12.75" hidden="1" customHeight="1">
      <c r="A249" s="2"/>
      <c r="B249" s="6"/>
      <c r="C249" s="2"/>
      <c r="D249" s="2"/>
      <c r="E249" s="2"/>
      <c r="F249" s="2"/>
      <c r="G249" s="2"/>
      <c r="H249" s="2"/>
      <c r="I249" s="2"/>
      <c r="J249" s="2"/>
      <c r="K249" s="2"/>
      <c r="L249" s="7"/>
      <c r="M249" s="2"/>
      <c r="N249" s="2"/>
      <c r="O249" s="2"/>
      <c r="P249" s="2"/>
      <c r="Q249" s="2"/>
      <c r="R249" s="2"/>
      <c r="S249" s="2"/>
      <c r="T249" s="2"/>
      <c r="U249" s="2"/>
      <c r="V249" s="2"/>
      <c r="W249" s="2"/>
      <c r="X249" s="2"/>
      <c r="Y249" s="2"/>
      <c r="Z249" s="2"/>
      <c r="AA249" s="2"/>
      <c r="AB249" s="2"/>
      <c r="AC249" s="2"/>
      <c r="AD249" s="2"/>
      <c r="AE249" s="3"/>
      <c r="AF249" s="2"/>
      <c r="AG249" s="2"/>
      <c r="AH249" s="2"/>
      <c r="AI249" s="2"/>
      <c r="AJ249" s="2"/>
      <c r="AK249" s="2"/>
      <c r="AL249" s="2"/>
      <c r="AM249" s="2"/>
      <c r="AN249" s="2"/>
      <c r="AO249" s="2"/>
      <c r="AP249" s="2"/>
      <c r="AQ249" s="2"/>
      <c r="AR249" s="2"/>
      <c r="AS249" s="3"/>
      <c r="AT249" s="2"/>
      <c r="AU249" s="2"/>
      <c r="AV249" s="2"/>
      <c r="AW249" s="2"/>
      <c r="AX249" s="2"/>
      <c r="AY249" s="2"/>
      <c r="AZ249" s="2"/>
      <c r="BA249" s="2"/>
      <c r="BB249" s="2"/>
      <c r="BC249" s="2"/>
      <c r="BD249" s="2"/>
    </row>
    <row r="250" spans="1:56" ht="12.75" hidden="1" customHeight="1">
      <c r="A250" s="2"/>
      <c r="B250" s="6"/>
      <c r="C250" s="2"/>
      <c r="D250" s="2"/>
      <c r="E250" s="2"/>
      <c r="F250" s="2"/>
      <c r="G250" s="2"/>
      <c r="H250" s="2"/>
      <c r="I250" s="2"/>
      <c r="J250" s="2"/>
      <c r="K250" s="2"/>
      <c r="L250" s="7"/>
      <c r="M250" s="2"/>
      <c r="N250" s="2"/>
      <c r="O250" s="2"/>
      <c r="P250" s="2"/>
      <c r="Q250" s="2"/>
      <c r="R250" s="2"/>
      <c r="S250" s="2"/>
      <c r="T250" s="2"/>
      <c r="U250" s="2"/>
      <c r="V250" s="2"/>
      <c r="W250" s="2"/>
      <c r="X250" s="2"/>
      <c r="Y250" s="2"/>
      <c r="Z250" s="2"/>
      <c r="AA250" s="2"/>
      <c r="AB250" s="2"/>
      <c r="AC250" s="2"/>
      <c r="AD250" s="2"/>
      <c r="AE250" s="3"/>
      <c r="AF250" s="2"/>
      <c r="AG250" s="2"/>
      <c r="AH250" s="2"/>
      <c r="AI250" s="2"/>
      <c r="AJ250" s="2"/>
      <c r="AK250" s="2"/>
      <c r="AL250" s="2"/>
      <c r="AM250" s="2"/>
      <c r="AN250" s="2"/>
      <c r="AO250" s="2"/>
      <c r="AP250" s="2"/>
      <c r="AQ250" s="2"/>
      <c r="AR250" s="2"/>
      <c r="AS250" s="3"/>
      <c r="AT250" s="2"/>
      <c r="AU250" s="2"/>
      <c r="AV250" s="2"/>
      <c r="AW250" s="2"/>
      <c r="AX250" s="2"/>
      <c r="AY250" s="2"/>
      <c r="AZ250" s="2"/>
      <c r="BA250" s="2"/>
      <c r="BB250" s="2"/>
      <c r="BC250" s="2"/>
      <c r="BD250" s="2"/>
    </row>
    <row r="251" spans="1:56" ht="12.75" hidden="1" customHeight="1">
      <c r="A251" s="2"/>
      <c r="B251" s="6"/>
      <c r="C251" s="2"/>
      <c r="D251" s="2"/>
      <c r="E251" s="2"/>
      <c r="F251" s="2"/>
      <c r="G251" s="2"/>
      <c r="H251" s="2"/>
      <c r="I251" s="2"/>
      <c r="J251" s="2"/>
      <c r="K251" s="2"/>
      <c r="L251" s="7"/>
      <c r="M251" s="2"/>
      <c r="N251" s="2"/>
      <c r="O251" s="2"/>
      <c r="P251" s="2"/>
      <c r="Q251" s="2"/>
      <c r="R251" s="2"/>
      <c r="S251" s="2"/>
      <c r="T251" s="2"/>
      <c r="U251" s="2"/>
      <c r="V251" s="2"/>
      <c r="W251" s="2"/>
      <c r="X251" s="2"/>
      <c r="Y251" s="2"/>
      <c r="Z251" s="2"/>
      <c r="AA251" s="2"/>
      <c r="AB251" s="2"/>
      <c r="AC251" s="2"/>
      <c r="AD251" s="2"/>
      <c r="AE251" s="3"/>
      <c r="AF251" s="2"/>
      <c r="AG251" s="2"/>
      <c r="AH251" s="2"/>
      <c r="AI251" s="2"/>
      <c r="AJ251" s="2"/>
      <c r="AK251" s="2"/>
      <c r="AL251" s="2"/>
      <c r="AM251" s="2"/>
      <c r="AN251" s="2"/>
      <c r="AO251" s="2"/>
      <c r="AP251" s="2"/>
      <c r="AQ251" s="2"/>
      <c r="AR251" s="2"/>
      <c r="AS251" s="3"/>
      <c r="AT251" s="2"/>
      <c r="AU251" s="2"/>
      <c r="AV251" s="2"/>
      <c r="AW251" s="2"/>
      <c r="AX251" s="2"/>
      <c r="AY251" s="2"/>
      <c r="AZ251" s="2"/>
      <c r="BA251" s="2"/>
      <c r="BB251" s="2"/>
      <c r="BC251" s="2"/>
      <c r="BD251" s="2"/>
    </row>
    <row r="252" spans="1:56" ht="12.75" hidden="1" customHeight="1">
      <c r="A252" s="2"/>
      <c r="B252" s="6"/>
      <c r="C252" s="2"/>
      <c r="D252" s="2"/>
      <c r="E252" s="2"/>
      <c r="F252" s="2"/>
      <c r="G252" s="2"/>
      <c r="H252" s="2"/>
      <c r="I252" s="2"/>
      <c r="J252" s="2"/>
      <c r="K252" s="2"/>
      <c r="L252" s="7"/>
      <c r="M252" s="2"/>
      <c r="N252" s="2"/>
      <c r="O252" s="2"/>
      <c r="P252" s="2"/>
      <c r="Q252" s="2"/>
      <c r="R252" s="2"/>
      <c r="S252" s="2"/>
      <c r="T252" s="2"/>
      <c r="U252" s="2"/>
      <c r="V252" s="2"/>
      <c r="W252" s="2"/>
      <c r="X252" s="2"/>
      <c r="Y252" s="2"/>
      <c r="Z252" s="2"/>
      <c r="AA252" s="2"/>
      <c r="AB252" s="2"/>
      <c r="AC252" s="2"/>
      <c r="AD252" s="2"/>
      <c r="AE252" s="3"/>
      <c r="AF252" s="2"/>
      <c r="AG252" s="2"/>
      <c r="AH252" s="2"/>
      <c r="AI252" s="2"/>
      <c r="AJ252" s="2"/>
      <c r="AK252" s="2"/>
      <c r="AL252" s="2"/>
      <c r="AM252" s="2"/>
      <c r="AN252" s="2"/>
      <c r="AO252" s="2"/>
      <c r="AP252" s="2"/>
      <c r="AQ252" s="2"/>
      <c r="AR252" s="2"/>
      <c r="AS252" s="3"/>
      <c r="AT252" s="2"/>
      <c r="AU252" s="2"/>
      <c r="AV252" s="2"/>
      <c r="AW252" s="2"/>
      <c r="AX252" s="2"/>
      <c r="AY252" s="2"/>
      <c r="AZ252" s="2"/>
      <c r="BA252" s="2"/>
      <c r="BB252" s="2"/>
      <c r="BC252" s="2"/>
      <c r="BD252" s="2"/>
    </row>
    <row r="253" spans="1:56" ht="12.75" hidden="1" customHeight="1">
      <c r="A253" s="2"/>
      <c r="B253" s="6"/>
      <c r="C253" s="2"/>
      <c r="D253" s="2"/>
      <c r="E253" s="2"/>
      <c r="F253" s="2"/>
      <c r="G253" s="2"/>
      <c r="H253" s="2"/>
      <c r="I253" s="2"/>
      <c r="J253" s="2"/>
      <c r="K253" s="2"/>
      <c r="L253" s="7"/>
      <c r="M253" s="2"/>
      <c r="N253" s="2"/>
      <c r="O253" s="2"/>
      <c r="P253" s="2"/>
      <c r="Q253" s="2"/>
      <c r="R253" s="2"/>
      <c r="S253" s="2"/>
      <c r="T253" s="2"/>
      <c r="U253" s="2"/>
      <c r="V253" s="2"/>
      <c r="W253" s="2"/>
      <c r="X253" s="2"/>
      <c r="Y253" s="2"/>
      <c r="Z253" s="2"/>
      <c r="AA253" s="2"/>
      <c r="AB253" s="2"/>
      <c r="AC253" s="2"/>
      <c r="AD253" s="2"/>
      <c r="AE253" s="3"/>
      <c r="AF253" s="2"/>
      <c r="AG253" s="2"/>
      <c r="AH253" s="2"/>
      <c r="AI253" s="2"/>
      <c r="AJ253" s="2"/>
      <c r="AK253" s="2"/>
      <c r="AL253" s="2"/>
      <c r="AM253" s="2"/>
      <c r="AN253" s="2"/>
      <c r="AO253" s="2"/>
      <c r="AP253" s="2"/>
      <c r="AQ253" s="2"/>
      <c r="AR253" s="2"/>
      <c r="AS253" s="3"/>
      <c r="AT253" s="2"/>
      <c r="AU253" s="2"/>
      <c r="AV253" s="2"/>
      <c r="AW253" s="2"/>
      <c r="AX253" s="2"/>
      <c r="AY253" s="2"/>
      <c r="AZ253" s="2"/>
      <c r="BA253" s="2"/>
      <c r="BB253" s="2"/>
      <c r="BC253" s="2"/>
      <c r="BD253" s="2"/>
    </row>
    <row r="254" spans="1:56" ht="12.75" hidden="1" customHeight="1">
      <c r="A254" s="2"/>
      <c r="B254" s="6"/>
      <c r="C254" s="2"/>
      <c r="D254" s="2"/>
      <c r="E254" s="2"/>
      <c r="F254" s="2"/>
      <c r="G254" s="2"/>
      <c r="H254" s="2"/>
      <c r="I254" s="2"/>
      <c r="J254" s="2"/>
      <c r="K254" s="2"/>
      <c r="L254" s="7"/>
      <c r="M254" s="2"/>
      <c r="N254" s="2"/>
      <c r="O254" s="2"/>
      <c r="P254" s="2"/>
      <c r="Q254" s="2"/>
      <c r="R254" s="2"/>
      <c r="S254" s="2"/>
      <c r="T254" s="2"/>
      <c r="U254" s="2"/>
      <c r="V254" s="2"/>
      <c r="W254" s="2"/>
      <c r="X254" s="2"/>
      <c r="Y254" s="2"/>
      <c r="Z254" s="2"/>
      <c r="AA254" s="2"/>
      <c r="AB254" s="2"/>
      <c r="AC254" s="2"/>
      <c r="AD254" s="2"/>
      <c r="AE254" s="3"/>
      <c r="AF254" s="2"/>
      <c r="AG254" s="2"/>
      <c r="AH254" s="2"/>
      <c r="AI254" s="2"/>
      <c r="AJ254" s="2"/>
      <c r="AK254" s="2"/>
      <c r="AL254" s="2"/>
      <c r="AM254" s="2"/>
      <c r="AN254" s="2"/>
      <c r="AO254" s="2"/>
      <c r="AP254" s="2"/>
      <c r="AQ254" s="2"/>
      <c r="AR254" s="2"/>
      <c r="AS254" s="3"/>
      <c r="AT254" s="2"/>
      <c r="AU254" s="2"/>
      <c r="AV254" s="2"/>
      <c r="AW254" s="2"/>
      <c r="AX254" s="2"/>
      <c r="AY254" s="2"/>
      <c r="AZ254" s="2"/>
      <c r="BA254" s="2"/>
      <c r="BB254" s="2"/>
      <c r="BC254" s="2"/>
      <c r="BD254" s="2"/>
    </row>
    <row r="255" spans="1:56" ht="12.75" hidden="1" customHeight="1">
      <c r="A255" s="2"/>
      <c r="B255" s="6"/>
      <c r="C255" s="2"/>
      <c r="D255" s="2"/>
      <c r="E255" s="2"/>
      <c r="F255" s="2"/>
      <c r="G255" s="2"/>
      <c r="H255" s="2"/>
      <c r="I255" s="2"/>
      <c r="J255" s="2"/>
      <c r="K255" s="2"/>
      <c r="L255" s="7"/>
      <c r="M255" s="2"/>
      <c r="N255" s="2"/>
      <c r="O255" s="2"/>
      <c r="P255" s="2"/>
      <c r="Q255" s="2"/>
      <c r="R255" s="2"/>
      <c r="S255" s="2"/>
      <c r="T255" s="2"/>
      <c r="U255" s="2"/>
      <c r="V255" s="2"/>
      <c r="W255" s="2"/>
      <c r="X255" s="2"/>
      <c r="Y255" s="2"/>
      <c r="Z255" s="2"/>
      <c r="AA255" s="2"/>
      <c r="AB255" s="2"/>
      <c r="AC255" s="2"/>
      <c r="AD255" s="2"/>
      <c r="AE255" s="3"/>
      <c r="AF255" s="2"/>
      <c r="AG255" s="2"/>
      <c r="AH255" s="2"/>
      <c r="AI255" s="2"/>
      <c r="AJ255" s="2"/>
      <c r="AK255" s="2"/>
      <c r="AL255" s="2"/>
      <c r="AM255" s="2"/>
      <c r="AN255" s="2"/>
      <c r="AO255" s="2"/>
      <c r="AP255" s="2"/>
      <c r="AQ255" s="2"/>
      <c r="AR255" s="2"/>
      <c r="AS255" s="3"/>
      <c r="AT255" s="2"/>
      <c r="AU255" s="2"/>
      <c r="AV255" s="2"/>
      <c r="AW255" s="2"/>
      <c r="AX255" s="2"/>
      <c r="AY255" s="2"/>
      <c r="AZ255" s="2"/>
      <c r="BA255" s="2"/>
      <c r="BB255" s="2"/>
      <c r="BC255" s="2"/>
      <c r="BD255" s="2"/>
    </row>
    <row r="256" spans="1:56" ht="12.75" hidden="1" customHeight="1">
      <c r="A256" s="2"/>
      <c r="B256" s="6"/>
      <c r="C256" s="2"/>
      <c r="D256" s="2"/>
      <c r="E256" s="2"/>
      <c r="F256" s="2"/>
      <c r="G256" s="2"/>
      <c r="H256" s="2"/>
      <c r="I256" s="2"/>
      <c r="J256" s="2"/>
      <c r="K256" s="2"/>
      <c r="L256" s="7"/>
      <c r="M256" s="2"/>
      <c r="N256" s="2"/>
      <c r="O256" s="2"/>
      <c r="P256" s="2"/>
      <c r="Q256" s="2"/>
      <c r="R256" s="2"/>
      <c r="S256" s="2"/>
      <c r="T256" s="2"/>
      <c r="U256" s="2"/>
      <c r="V256" s="2"/>
      <c r="W256" s="2"/>
      <c r="X256" s="2"/>
      <c r="Y256" s="2"/>
      <c r="Z256" s="2"/>
      <c r="AA256" s="2"/>
      <c r="AB256" s="2"/>
      <c r="AC256" s="2"/>
      <c r="AD256" s="2"/>
      <c r="AE256" s="3"/>
      <c r="AF256" s="2"/>
      <c r="AG256" s="2"/>
      <c r="AH256" s="2"/>
      <c r="AI256" s="2"/>
      <c r="AJ256" s="2"/>
      <c r="AK256" s="2"/>
      <c r="AL256" s="2"/>
      <c r="AM256" s="2"/>
      <c r="AN256" s="2"/>
      <c r="AO256" s="2"/>
      <c r="AP256" s="2"/>
      <c r="AQ256" s="2"/>
      <c r="AR256" s="2"/>
      <c r="AS256" s="3"/>
      <c r="AT256" s="2"/>
      <c r="AU256" s="2"/>
      <c r="AV256" s="2"/>
      <c r="AW256" s="2"/>
      <c r="AX256" s="2"/>
      <c r="AY256" s="2"/>
      <c r="AZ256" s="2"/>
      <c r="BA256" s="2"/>
      <c r="BB256" s="2"/>
      <c r="BC256" s="2"/>
      <c r="BD256" s="2"/>
    </row>
    <row r="257" spans="1:56" ht="12.75" hidden="1" customHeight="1">
      <c r="A257" s="2"/>
      <c r="B257" s="6"/>
      <c r="C257" s="2"/>
      <c r="D257" s="2"/>
      <c r="E257" s="2"/>
      <c r="F257" s="2"/>
      <c r="G257" s="2"/>
      <c r="H257" s="2"/>
      <c r="I257" s="2"/>
      <c r="J257" s="2"/>
      <c r="K257" s="2"/>
      <c r="L257" s="7"/>
      <c r="M257" s="2"/>
      <c r="N257" s="2"/>
      <c r="O257" s="2"/>
      <c r="P257" s="2"/>
      <c r="Q257" s="2"/>
      <c r="R257" s="2"/>
      <c r="S257" s="2"/>
      <c r="T257" s="2"/>
      <c r="U257" s="2"/>
      <c r="V257" s="2"/>
      <c r="W257" s="2"/>
      <c r="X257" s="2"/>
      <c r="Y257" s="2"/>
      <c r="Z257" s="2"/>
      <c r="AA257" s="2"/>
      <c r="AB257" s="2"/>
      <c r="AC257" s="2"/>
      <c r="AD257" s="2"/>
      <c r="AE257" s="3"/>
      <c r="AF257" s="2"/>
      <c r="AG257" s="2"/>
      <c r="AH257" s="2"/>
      <c r="AI257" s="2"/>
      <c r="AJ257" s="2"/>
      <c r="AK257" s="2"/>
      <c r="AL257" s="2"/>
      <c r="AM257" s="2"/>
      <c r="AN257" s="2"/>
      <c r="AO257" s="2"/>
      <c r="AP257" s="2"/>
      <c r="AQ257" s="2"/>
      <c r="AR257" s="2"/>
      <c r="AS257" s="3"/>
      <c r="AT257" s="2"/>
      <c r="AU257" s="2"/>
      <c r="AV257" s="2"/>
      <c r="AW257" s="2"/>
      <c r="AX257" s="2"/>
      <c r="AY257" s="2"/>
      <c r="AZ257" s="2"/>
      <c r="BA257" s="2"/>
      <c r="BB257" s="2"/>
      <c r="BC257" s="2"/>
      <c r="BD257" s="2"/>
    </row>
    <row r="258" spans="1:56" ht="12.75" hidden="1" customHeight="1">
      <c r="A258" s="2"/>
      <c r="B258" s="6"/>
      <c r="C258" s="2"/>
      <c r="D258" s="2"/>
      <c r="E258" s="2"/>
      <c r="F258" s="2"/>
      <c r="G258" s="2"/>
      <c r="H258" s="2"/>
      <c r="I258" s="2"/>
      <c r="J258" s="2"/>
      <c r="K258" s="2"/>
      <c r="L258" s="7"/>
      <c r="M258" s="2"/>
      <c r="N258" s="2"/>
      <c r="O258" s="2"/>
      <c r="P258" s="2"/>
      <c r="Q258" s="2"/>
      <c r="R258" s="2"/>
      <c r="S258" s="2"/>
      <c r="T258" s="2"/>
      <c r="U258" s="2"/>
      <c r="V258" s="2"/>
      <c r="W258" s="2"/>
      <c r="X258" s="2"/>
      <c r="Y258" s="2"/>
      <c r="Z258" s="2"/>
      <c r="AA258" s="2"/>
      <c r="AB258" s="2"/>
      <c r="AC258" s="2"/>
      <c r="AD258" s="2"/>
      <c r="AE258" s="3"/>
      <c r="AF258" s="2"/>
      <c r="AG258" s="2"/>
      <c r="AH258" s="2"/>
      <c r="AI258" s="2"/>
      <c r="AJ258" s="2"/>
      <c r="AK258" s="2"/>
      <c r="AL258" s="2"/>
      <c r="AM258" s="2"/>
      <c r="AN258" s="2"/>
      <c r="AO258" s="2"/>
      <c r="AP258" s="2"/>
      <c r="AQ258" s="2"/>
      <c r="AR258" s="2"/>
      <c r="AS258" s="3"/>
      <c r="AT258" s="2"/>
      <c r="AU258" s="2"/>
      <c r="AV258" s="2"/>
      <c r="AW258" s="2"/>
      <c r="AX258" s="2"/>
      <c r="AY258" s="2"/>
      <c r="AZ258" s="2"/>
      <c r="BA258" s="2"/>
      <c r="BB258" s="2"/>
      <c r="BC258" s="2"/>
      <c r="BD258" s="2"/>
    </row>
    <row r="259" spans="1:56" ht="12.75" hidden="1" customHeight="1">
      <c r="A259" s="2"/>
      <c r="B259" s="6"/>
      <c r="C259" s="2"/>
      <c r="D259" s="2"/>
      <c r="E259" s="2"/>
      <c r="F259" s="2"/>
      <c r="G259" s="2"/>
      <c r="H259" s="2"/>
      <c r="I259" s="2"/>
      <c r="J259" s="2"/>
      <c r="K259" s="2"/>
      <c r="L259" s="7"/>
      <c r="M259" s="2"/>
      <c r="N259" s="2"/>
      <c r="O259" s="2"/>
      <c r="P259" s="2"/>
      <c r="Q259" s="2"/>
      <c r="R259" s="2"/>
      <c r="S259" s="2"/>
      <c r="T259" s="2"/>
      <c r="U259" s="2"/>
      <c r="V259" s="2"/>
      <c r="W259" s="2"/>
      <c r="X259" s="2"/>
      <c r="Y259" s="2"/>
      <c r="Z259" s="2"/>
      <c r="AA259" s="2"/>
      <c r="AB259" s="2"/>
      <c r="AC259" s="2"/>
      <c r="AD259" s="2"/>
      <c r="AE259" s="3"/>
      <c r="AF259" s="2"/>
      <c r="AG259" s="2"/>
      <c r="AH259" s="2"/>
      <c r="AI259" s="2"/>
      <c r="AJ259" s="2"/>
      <c r="AK259" s="2"/>
      <c r="AL259" s="2"/>
      <c r="AM259" s="2"/>
      <c r="AN259" s="2"/>
      <c r="AO259" s="2"/>
      <c r="AP259" s="2"/>
      <c r="AQ259" s="2"/>
      <c r="AR259" s="2"/>
      <c r="AS259" s="3"/>
      <c r="AT259" s="2"/>
      <c r="AU259" s="2"/>
      <c r="AV259" s="2"/>
      <c r="AW259" s="2"/>
      <c r="AX259" s="2"/>
      <c r="AY259" s="2"/>
      <c r="AZ259" s="2"/>
      <c r="BA259" s="2"/>
      <c r="BB259" s="2"/>
      <c r="BC259" s="2"/>
      <c r="BD259" s="2"/>
    </row>
    <row r="260" spans="1:56" ht="12.75" hidden="1" customHeight="1">
      <c r="A260" s="2"/>
      <c r="B260" s="6"/>
      <c r="C260" s="2"/>
      <c r="D260" s="2"/>
      <c r="E260" s="2"/>
      <c r="F260" s="2"/>
      <c r="G260" s="2"/>
      <c r="H260" s="2"/>
      <c r="I260" s="2"/>
      <c r="J260" s="2"/>
      <c r="K260" s="2"/>
      <c r="L260" s="7"/>
      <c r="M260" s="2"/>
      <c r="N260" s="2"/>
      <c r="O260" s="2"/>
      <c r="P260" s="2"/>
      <c r="Q260" s="2"/>
      <c r="R260" s="2"/>
      <c r="S260" s="2"/>
      <c r="T260" s="2"/>
      <c r="U260" s="2"/>
      <c r="V260" s="2"/>
      <c r="W260" s="2"/>
      <c r="X260" s="2"/>
      <c r="Y260" s="2"/>
      <c r="Z260" s="2"/>
      <c r="AA260" s="2"/>
      <c r="AB260" s="2"/>
      <c r="AC260" s="2"/>
      <c r="AD260" s="2"/>
      <c r="AE260" s="3"/>
      <c r="AF260" s="2"/>
      <c r="AG260" s="2"/>
      <c r="AH260" s="2"/>
      <c r="AI260" s="2"/>
      <c r="AJ260" s="2"/>
      <c r="AK260" s="2"/>
      <c r="AL260" s="2"/>
      <c r="AM260" s="2"/>
      <c r="AN260" s="2"/>
      <c r="AO260" s="2"/>
      <c r="AP260" s="2"/>
      <c r="AQ260" s="2"/>
      <c r="AR260" s="2"/>
      <c r="AS260" s="3"/>
      <c r="AT260" s="2"/>
      <c r="AU260" s="2"/>
      <c r="AV260" s="2"/>
      <c r="AW260" s="2"/>
      <c r="AX260" s="2"/>
      <c r="AY260" s="2"/>
      <c r="AZ260" s="2"/>
      <c r="BA260" s="2"/>
      <c r="BB260" s="2"/>
      <c r="BC260" s="2"/>
      <c r="BD260" s="2"/>
    </row>
    <row r="261" spans="1:56" ht="12.75" hidden="1" customHeight="1">
      <c r="A261" s="2"/>
      <c r="B261" s="6"/>
      <c r="C261" s="2"/>
      <c r="D261" s="2"/>
      <c r="E261" s="2"/>
      <c r="F261" s="2"/>
      <c r="G261" s="2"/>
      <c r="H261" s="2"/>
      <c r="I261" s="2"/>
      <c r="J261" s="2"/>
      <c r="K261" s="2"/>
      <c r="L261" s="7"/>
      <c r="M261" s="2"/>
      <c r="N261" s="2"/>
      <c r="O261" s="2"/>
      <c r="P261" s="2"/>
      <c r="Q261" s="2"/>
      <c r="R261" s="2"/>
      <c r="S261" s="2"/>
      <c r="T261" s="2"/>
      <c r="U261" s="2"/>
      <c r="V261" s="2"/>
      <c r="W261" s="2"/>
      <c r="X261" s="2"/>
      <c r="Y261" s="2"/>
      <c r="Z261" s="2"/>
      <c r="AA261" s="2"/>
      <c r="AB261" s="2"/>
      <c r="AC261" s="2"/>
      <c r="AD261" s="2"/>
      <c r="AE261" s="3"/>
      <c r="AF261" s="2"/>
      <c r="AG261" s="2"/>
      <c r="AH261" s="2"/>
      <c r="AI261" s="2"/>
      <c r="AJ261" s="2"/>
      <c r="AK261" s="2"/>
      <c r="AL261" s="2"/>
      <c r="AM261" s="2"/>
      <c r="AN261" s="2"/>
      <c r="AO261" s="2"/>
      <c r="AP261" s="2"/>
      <c r="AQ261" s="2"/>
      <c r="AR261" s="2"/>
      <c r="AS261" s="3"/>
      <c r="AT261" s="2"/>
      <c r="AU261" s="2"/>
      <c r="AV261" s="2"/>
      <c r="AW261" s="2"/>
      <c r="AX261" s="2"/>
      <c r="AY261" s="2"/>
      <c r="AZ261" s="2"/>
      <c r="BA261" s="2"/>
      <c r="BB261" s="2"/>
      <c r="BC261" s="2"/>
      <c r="BD261" s="2"/>
    </row>
    <row r="262" spans="1:56" ht="12.75" hidden="1" customHeight="1">
      <c r="A262" s="2"/>
      <c r="B262" s="6"/>
      <c r="C262" s="2"/>
      <c r="D262" s="2"/>
      <c r="E262" s="2"/>
      <c r="F262" s="2"/>
      <c r="G262" s="2"/>
      <c r="H262" s="2"/>
      <c r="I262" s="2"/>
      <c r="J262" s="2"/>
      <c r="K262" s="2"/>
      <c r="L262" s="7"/>
      <c r="M262" s="2"/>
      <c r="N262" s="2"/>
      <c r="O262" s="2"/>
      <c r="P262" s="2"/>
      <c r="Q262" s="2"/>
      <c r="R262" s="2"/>
      <c r="S262" s="2"/>
      <c r="T262" s="2"/>
      <c r="U262" s="2"/>
      <c r="V262" s="2"/>
      <c r="W262" s="2"/>
      <c r="X262" s="2"/>
      <c r="Y262" s="2"/>
      <c r="Z262" s="2"/>
      <c r="AA262" s="2"/>
      <c r="AB262" s="2"/>
      <c r="AC262" s="2"/>
      <c r="AD262" s="2"/>
      <c r="AE262" s="3"/>
      <c r="AF262" s="2"/>
      <c r="AG262" s="2"/>
      <c r="AH262" s="2"/>
      <c r="AI262" s="2"/>
      <c r="AJ262" s="2"/>
      <c r="AK262" s="2"/>
      <c r="AL262" s="2"/>
      <c r="AM262" s="2"/>
      <c r="AN262" s="2"/>
      <c r="AO262" s="2"/>
      <c r="AP262" s="2"/>
      <c r="AQ262" s="2"/>
      <c r="AR262" s="2"/>
      <c r="AS262" s="3"/>
      <c r="AT262" s="2"/>
      <c r="AU262" s="2"/>
      <c r="AV262" s="2"/>
      <c r="AW262" s="2"/>
      <c r="AX262" s="2"/>
      <c r="AY262" s="2"/>
      <c r="AZ262" s="2"/>
      <c r="BA262" s="2"/>
      <c r="BB262" s="2"/>
      <c r="BC262" s="2"/>
      <c r="BD262" s="2"/>
    </row>
    <row r="263" spans="1:56" ht="12.75" hidden="1" customHeight="1">
      <c r="A263" s="2"/>
      <c r="B263" s="6"/>
      <c r="C263" s="2"/>
      <c r="D263" s="2"/>
      <c r="E263" s="2"/>
      <c r="F263" s="2"/>
      <c r="G263" s="2"/>
      <c r="H263" s="2"/>
      <c r="I263" s="2"/>
      <c r="J263" s="2"/>
      <c r="K263" s="2"/>
      <c r="L263" s="7"/>
      <c r="M263" s="2"/>
      <c r="N263" s="2"/>
      <c r="O263" s="2"/>
      <c r="P263" s="2"/>
      <c r="Q263" s="2"/>
      <c r="R263" s="2"/>
      <c r="S263" s="2"/>
      <c r="T263" s="2"/>
      <c r="U263" s="2"/>
      <c r="V263" s="2"/>
      <c r="W263" s="2"/>
      <c r="X263" s="2"/>
      <c r="Y263" s="2"/>
      <c r="Z263" s="2"/>
      <c r="AA263" s="2"/>
      <c r="AB263" s="2"/>
      <c r="AC263" s="2"/>
      <c r="AD263" s="2"/>
      <c r="AE263" s="3"/>
      <c r="AF263" s="2"/>
      <c r="AG263" s="2"/>
      <c r="AH263" s="2"/>
      <c r="AI263" s="2"/>
      <c r="AJ263" s="2"/>
      <c r="AK263" s="2"/>
      <c r="AL263" s="2"/>
      <c r="AM263" s="2"/>
      <c r="AN263" s="2"/>
      <c r="AO263" s="2"/>
      <c r="AP263" s="2"/>
      <c r="AQ263" s="2"/>
      <c r="AR263" s="2"/>
      <c r="AS263" s="3"/>
      <c r="AT263" s="2"/>
      <c r="AU263" s="2"/>
      <c r="AV263" s="2"/>
      <c r="AW263" s="2"/>
      <c r="AX263" s="2"/>
      <c r="AY263" s="2"/>
      <c r="AZ263" s="2"/>
      <c r="BA263" s="2"/>
      <c r="BB263" s="2"/>
      <c r="BC263" s="2"/>
      <c r="BD263" s="2"/>
    </row>
    <row r="264" spans="1:56" ht="12.75" hidden="1" customHeight="1">
      <c r="A264" s="2"/>
      <c r="B264" s="6"/>
      <c r="C264" s="2"/>
      <c r="D264" s="2"/>
      <c r="E264" s="2"/>
      <c r="F264" s="2"/>
      <c r="G264" s="2"/>
      <c r="H264" s="2"/>
      <c r="I264" s="2"/>
      <c r="J264" s="2"/>
      <c r="K264" s="2"/>
      <c r="L264" s="7"/>
      <c r="M264" s="2"/>
      <c r="N264" s="2"/>
      <c r="O264" s="2"/>
      <c r="P264" s="2"/>
      <c r="Q264" s="2"/>
      <c r="R264" s="2"/>
      <c r="S264" s="2"/>
      <c r="T264" s="2"/>
      <c r="U264" s="2"/>
      <c r="V264" s="2"/>
      <c r="W264" s="2"/>
      <c r="X264" s="2"/>
      <c r="Y264" s="2"/>
      <c r="Z264" s="2"/>
      <c r="AA264" s="2"/>
      <c r="AB264" s="2"/>
      <c r="AC264" s="2"/>
      <c r="AD264" s="2"/>
      <c r="AE264" s="3"/>
      <c r="AF264" s="2"/>
      <c r="AG264" s="2"/>
      <c r="AH264" s="2"/>
      <c r="AI264" s="2"/>
      <c r="AJ264" s="2"/>
      <c r="AK264" s="2"/>
      <c r="AL264" s="2"/>
      <c r="AM264" s="2"/>
      <c r="AN264" s="2"/>
      <c r="AO264" s="2"/>
      <c r="AP264" s="2"/>
      <c r="AQ264" s="2"/>
      <c r="AR264" s="2"/>
      <c r="AS264" s="3"/>
      <c r="AT264" s="2"/>
      <c r="AU264" s="2"/>
      <c r="AV264" s="2"/>
      <c r="AW264" s="2"/>
      <c r="AX264" s="2"/>
      <c r="AY264" s="2"/>
      <c r="AZ264" s="2"/>
      <c r="BA264" s="2"/>
      <c r="BB264" s="2"/>
      <c r="BC264" s="2"/>
      <c r="BD264" s="2"/>
    </row>
    <row r="265" spans="1:56" ht="12.75" hidden="1" customHeight="1">
      <c r="A265" s="2"/>
      <c r="B265" s="6"/>
      <c r="C265" s="2"/>
      <c r="D265" s="2"/>
      <c r="E265" s="2"/>
      <c r="F265" s="2"/>
      <c r="G265" s="2"/>
      <c r="H265" s="2"/>
      <c r="I265" s="2"/>
      <c r="J265" s="2"/>
      <c r="K265" s="2"/>
      <c r="L265" s="7"/>
      <c r="M265" s="2"/>
      <c r="N265" s="2"/>
      <c r="O265" s="2"/>
      <c r="P265" s="2"/>
      <c r="Q265" s="2"/>
      <c r="R265" s="2"/>
      <c r="S265" s="2"/>
      <c r="T265" s="2"/>
      <c r="U265" s="2"/>
      <c r="V265" s="2"/>
      <c r="W265" s="2"/>
      <c r="X265" s="2"/>
      <c r="Y265" s="2"/>
      <c r="Z265" s="2"/>
      <c r="AA265" s="2"/>
      <c r="AB265" s="2"/>
      <c r="AC265" s="2"/>
      <c r="AD265" s="2"/>
      <c r="AE265" s="3"/>
      <c r="AF265" s="2"/>
      <c r="AG265" s="2"/>
      <c r="AH265" s="2"/>
      <c r="AI265" s="2"/>
      <c r="AJ265" s="2"/>
      <c r="AK265" s="2"/>
      <c r="AL265" s="2"/>
      <c r="AM265" s="2"/>
      <c r="AN265" s="2"/>
      <c r="AO265" s="2"/>
      <c r="AP265" s="2"/>
      <c r="AQ265" s="2"/>
      <c r="AR265" s="2"/>
      <c r="AS265" s="3"/>
      <c r="AT265" s="2"/>
      <c r="AU265" s="2"/>
      <c r="AV265" s="2"/>
      <c r="AW265" s="2"/>
      <c r="AX265" s="2"/>
      <c r="AY265" s="2"/>
      <c r="AZ265" s="2"/>
      <c r="BA265" s="2"/>
      <c r="BB265" s="2"/>
      <c r="BC265" s="2"/>
      <c r="BD265" s="2"/>
    </row>
    <row r="266" spans="1:56" ht="12.75" hidden="1" customHeight="1">
      <c r="A266" s="2"/>
      <c r="B266" s="6"/>
      <c r="C266" s="2"/>
      <c r="D266" s="2"/>
      <c r="E266" s="2"/>
      <c r="F266" s="2"/>
      <c r="G266" s="2"/>
      <c r="H266" s="2"/>
      <c r="I266" s="2"/>
      <c r="J266" s="2"/>
      <c r="K266" s="2"/>
      <c r="L266" s="7"/>
      <c r="M266" s="2"/>
      <c r="N266" s="2"/>
      <c r="O266" s="2"/>
      <c r="P266" s="2"/>
      <c r="Q266" s="2"/>
      <c r="R266" s="2"/>
      <c r="S266" s="2"/>
      <c r="T266" s="2"/>
      <c r="U266" s="2"/>
      <c r="V266" s="2"/>
      <c r="W266" s="2"/>
      <c r="X266" s="2"/>
      <c r="Y266" s="2"/>
      <c r="Z266" s="2"/>
      <c r="AA266" s="2"/>
      <c r="AB266" s="2"/>
      <c r="AC266" s="2"/>
      <c r="AD266" s="2"/>
      <c r="AE266" s="3"/>
      <c r="AF266" s="2"/>
      <c r="AG266" s="2"/>
      <c r="AH266" s="2"/>
      <c r="AI266" s="2"/>
      <c r="AJ266" s="2"/>
      <c r="AK266" s="2"/>
      <c r="AL266" s="2"/>
      <c r="AM266" s="2"/>
      <c r="AN266" s="2"/>
      <c r="AO266" s="2"/>
      <c r="AP266" s="2"/>
      <c r="AQ266" s="2"/>
      <c r="AR266" s="2"/>
      <c r="AS266" s="3"/>
      <c r="AT266" s="2"/>
      <c r="AU266" s="2"/>
      <c r="AV266" s="2"/>
      <c r="AW266" s="2"/>
      <c r="AX266" s="2"/>
      <c r="AY266" s="2"/>
      <c r="AZ266" s="2"/>
      <c r="BA266" s="2"/>
      <c r="BB266" s="2"/>
      <c r="BC266" s="2"/>
      <c r="BD266" s="2"/>
    </row>
    <row r="267" spans="1:56" ht="12.75" hidden="1" customHeight="1">
      <c r="A267" s="2"/>
      <c r="B267" s="6"/>
      <c r="C267" s="2"/>
      <c r="D267" s="2"/>
      <c r="E267" s="2"/>
      <c r="F267" s="2"/>
      <c r="G267" s="2"/>
      <c r="H267" s="2"/>
      <c r="I267" s="2"/>
      <c r="J267" s="2"/>
      <c r="K267" s="2"/>
      <c r="L267" s="7"/>
      <c r="M267" s="2"/>
      <c r="N267" s="2"/>
      <c r="O267" s="2"/>
      <c r="P267" s="2"/>
      <c r="Q267" s="2"/>
      <c r="R267" s="2"/>
      <c r="S267" s="2"/>
      <c r="T267" s="2"/>
      <c r="U267" s="2"/>
      <c r="V267" s="2"/>
      <c r="W267" s="2"/>
      <c r="X267" s="2"/>
      <c r="Y267" s="2"/>
      <c r="Z267" s="2"/>
      <c r="AA267" s="2"/>
      <c r="AB267" s="2"/>
      <c r="AC267" s="2"/>
      <c r="AD267" s="2"/>
      <c r="AE267" s="3"/>
      <c r="AF267" s="2"/>
      <c r="AG267" s="2"/>
      <c r="AH267" s="2"/>
      <c r="AI267" s="2"/>
      <c r="AJ267" s="2"/>
      <c r="AK267" s="2"/>
      <c r="AL267" s="2"/>
      <c r="AM267" s="2"/>
      <c r="AN267" s="2"/>
      <c r="AO267" s="2"/>
      <c r="AP267" s="2"/>
      <c r="AQ267" s="2"/>
      <c r="AR267" s="2"/>
      <c r="AS267" s="3"/>
      <c r="AT267" s="2"/>
      <c r="AU267" s="2"/>
      <c r="AV267" s="2"/>
      <c r="AW267" s="2"/>
      <c r="AX267" s="2"/>
      <c r="AY267" s="2"/>
      <c r="AZ267" s="2"/>
      <c r="BA267" s="2"/>
      <c r="BB267" s="2"/>
      <c r="BC267" s="2"/>
      <c r="BD267" s="2"/>
    </row>
    <row r="268" spans="1:56" ht="12.75" hidden="1" customHeight="1">
      <c r="A268" s="2"/>
      <c r="B268" s="6"/>
      <c r="C268" s="2"/>
      <c r="D268" s="2"/>
      <c r="E268" s="2"/>
      <c r="F268" s="2"/>
      <c r="G268" s="2"/>
      <c r="H268" s="2"/>
      <c r="I268" s="2"/>
      <c r="J268" s="2"/>
      <c r="K268" s="2"/>
      <c r="L268" s="7"/>
      <c r="M268" s="2"/>
      <c r="N268" s="2"/>
      <c r="O268" s="2"/>
      <c r="P268" s="2"/>
      <c r="Q268" s="2"/>
      <c r="R268" s="2"/>
      <c r="S268" s="2"/>
      <c r="T268" s="2"/>
      <c r="U268" s="2"/>
      <c r="V268" s="2"/>
      <c r="W268" s="2"/>
      <c r="X268" s="2"/>
      <c r="Y268" s="2"/>
      <c r="Z268" s="2"/>
      <c r="AA268" s="2"/>
      <c r="AB268" s="2"/>
      <c r="AC268" s="2"/>
      <c r="AD268" s="2"/>
      <c r="AE268" s="3"/>
      <c r="AF268" s="2"/>
      <c r="AG268" s="2"/>
      <c r="AH268" s="2"/>
      <c r="AI268" s="2"/>
      <c r="AJ268" s="2"/>
      <c r="AK268" s="2"/>
      <c r="AL268" s="2"/>
      <c r="AM268" s="2"/>
      <c r="AN268" s="2"/>
      <c r="AO268" s="2"/>
      <c r="AP268" s="2"/>
      <c r="AQ268" s="2"/>
      <c r="AR268" s="2"/>
      <c r="AS268" s="3"/>
      <c r="AT268" s="2"/>
      <c r="AU268" s="2"/>
      <c r="AV268" s="2"/>
      <c r="AW268" s="2"/>
      <c r="AX268" s="2"/>
      <c r="AY268" s="2"/>
      <c r="AZ268" s="2"/>
      <c r="BA268" s="2"/>
      <c r="BB268" s="2"/>
      <c r="BC268" s="2"/>
      <c r="BD268" s="2"/>
    </row>
    <row r="269" spans="1:56" ht="12.75" hidden="1" customHeight="1">
      <c r="A269" s="2"/>
      <c r="B269" s="6"/>
      <c r="C269" s="2"/>
      <c r="D269" s="2"/>
      <c r="E269" s="2"/>
      <c r="F269" s="2"/>
      <c r="G269" s="2"/>
      <c r="H269" s="2"/>
      <c r="I269" s="2"/>
      <c r="J269" s="2"/>
      <c r="K269" s="2"/>
      <c r="L269" s="7"/>
      <c r="M269" s="2"/>
      <c r="N269" s="2"/>
      <c r="O269" s="2"/>
      <c r="P269" s="2"/>
      <c r="Q269" s="2"/>
      <c r="R269" s="2"/>
      <c r="S269" s="2"/>
      <c r="T269" s="2"/>
      <c r="U269" s="2"/>
      <c r="V269" s="2"/>
      <c r="W269" s="2"/>
      <c r="X269" s="2"/>
      <c r="Y269" s="2"/>
      <c r="Z269" s="2"/>
      <c r="AA269" s="2"/>
      <c r="AB269" s="2"/>
      <c r="AC269" s="2"/>
      <c r="AD269" s="2"/>
      <c r="AE269" s="3"/>
      <c r="AF269" s="2"/>
      <c r="AG269" s="2"/>
      <c r="AH269" s="2"/>
      <c r="AI269" s="2"/>
      <c r="AJ269" s="2"/>
      <c r="AK269" s="2"/>
      <c r="AL269" s="2"/>
      <c r="AM269" s="2"/>
      <c r="AN269" s="2"/>
      <c r="AO269" s="2"/>
      <c r="AP269" s="2"/>
      <c r="AQ269" s="2"/>
      <c r="AR269" s="2"/>
      <c r="AS269" s="3"/>
      <c r="AT269" s="2"/>
      <c r="AU269" s="2"/>
      <c r="AV269" s="2"/>
      <c r="AW269" s="2"/>
      <c r="AX269" s="2"/>
      <c r="AY269" s="2"/>
      <c r="AZ269" s="2"/>
      <c r="BA269" s="2"/>
      <c r="BB269" s="2"/>
      <c r="BC269" s="2"/>
      <c r="BD269" s="2"/>
    </row>
    <row r="270" spans="1:56" ht="12.75" hidden="1" customHeight="1">
      <c r="A270" s="2"/>
      <c r="B270" s="6"/>
      <c r="C270" s="2"/>
      <c r="D270" s="2"/>
      <c r="E270" s="2"/>
      <c r="F270" s="2"/>
      <c r="G270" s="2"/>
      <c r="H270" s="2"/>
      <c r="I270" s="2"/>
      <c r="J270" s="2"/>
      <c r="K270" s="2"/>
      <c r="L270" s="7"/>
      <c r="M270" s="2"/>
      <c r="N270" s="2"/>
      <c r="O270" s="2"/>
      <c r="P270" s="2"/>
      <c r="Q270" s="2"/>
      <c r="R270" s="2"/>
      <c r="S270" s="2"/>
      <c r="T270" s="2"/>
      <c r="U270" s="2"/>
      <c r="V270" s="2"/>
      <c r="W270" s="2"/>
      <c r="X270" s="2"/>
      <c r="Y270" s="2"/>
      <c r="Z270" s="2"/>
      <c r="AA270" s="2"/>
      <c r="AB270" s="2"/>
      <c r="AC270" s="2"/>
      <c r="AD270" s="2"/>
      <c r="AE270" s="3"/>
      <c r="AF270" s="2"/>
      <c r="AG270" s="2"/>
      <c r="AH270" s="2"/>
      <c r="AI270" s="2"/>
      <c r="AJ270" s="2"/>
      <c r="AK270" s="2"/>
      <c r="AL270" s="2"/>
      <c r="AM270" s="2"/>
      <c r="AN270" s="2"/>
      <c r="AO270" s="2"/>
      <c r="AP270" s="2"/>
      <c r="AQ270" s="2"/>
      <c r="AR270" s="2"/>
      <c r="AS270" s="3"/>
      <c r="AT270" s="2"/>
      <c r="AU270" s="2"/>
      <c r="AV270" s="2"/>
      <c r="AW270" s="2"/>
      <c r="AX270" s="2"/>
      <c r="AY270" s="2"/>
      <c r="AZ270" s="2"/>
      <c r="BA270" s="2"/>
      <c r="BB270" s="2"/>
      <c r="BC270" s="2"/>
      <c r="BD270" s="2"/>
    </row>
    <row r="271" spans="1:56" ht="12.75" hidden="1" customHeight="1">
      <c r="A271" s="2"/>
      <c r="B271" s="6"/>
      <c r="C271" s="2"/>
      <c r="D271" s="2"/>
      <c r="E271" s="2"/>
      <c r="F271" s="2"/>
      <c r="G271" s="2"/>
      <c r="H271" s="2"/>
      <c r="I271" s="2"/>
      <c r="J271" s="2"/>
      <c r="K271" s="2"/>
      <c r="L271" s="7"/>
      <c r="M271" s="2"/>
      <c r="N271" s="2"/>
      <c r="O271" s="2"/>
      <c r="P271" s="2"/>
      <c r="Q271" s="2"/>
      <c r="R271" s="2"/>
      <c r="S271" s="2"/>
      <c r="T271" s="2"/>
      <c r="U271" s="2"/>
      <c r="V271" s="2"/>
      <c r="W271" s="2"/>
      <c r="X271" s="2"/>
      <c r="Y271" s="2"/>
      <c r="Z271" s="2"/>
      <c r="AA271" s="2"/>
      <c r="AB271" s="2"/>
      <c r="AC271" s="2"/>
      <c r="AD271" s="2"/>
      <c r="AE271" s="3"/>
      <c r="AF271" s="2"/>
      <c r="AG271" s="2"/>
      <c r="AH271" s="2"/>
      <c r="AI271" s="2"/>
      <c r="AJ271" s="2"/>
      <c r="AK271" s="2"/>
      <c r="AL271" s="2"/>
      <c r="AM271" s="2"/>
      <c r="AN271" s="2"/>
      <c r="AO271" s="2"/>
      <c r="AP271" s="2"/>
      <c r="AQ271" s="2"/>
      <c r="AR271" s="2"/>
      <c r="AS271" s="3"/>
      <c r="AT271" s="2"/>
      <c r="AU271" s="2"/>
      <c r="AV271" s="2"/>
      <c r="AW271" s="2"/>
      <c r="AX271" s="2"/>
      <c r="AY271" s="2"/>
      <c r="AZ271" s="2"/>
      <c r="BA271" s="2"/>
      <c r="BB271" s="2"/>
      <c r="BC271" s="2"/>
      <c r="BD271" s="2"/>
    </row>
    <row r="272" spans="1:56" ht="12.75" hidden="1" customHeight="1">
      <c r="A272" s="2"/>
      <c r="B272" s="6"/>
      <c r="C272" s="2"/>
      <c r="D272" s="2"/>
      <c r="E272" s="2"/>
      <c r="F272" s="2"/>
      <c r="G272" s="2"/>
      <c r="H272" s="2"/>
      <c r="I272" s="2"/>
      <c r="J272" s="2"/>
      <c r="K272" s="2"/>
      <c r="L272" s="7"/>
      <c r="M272" s="2"/>
      <c r="N272" s="2"/>
      <c r="O272" s="2"/>
      <c r="P272" s="2"/>
      <c r="Q272" s="2"/>
      <c r="R272" s="2"/>
      <c r="S272" s="2"/>
      <c r="T272" s="2"/>
      <c r="U272" s="2"/>
      <c r="V272" s="2"/>
      <c r="W272" s="2"/>
      <c r="X272" s="2"/>
      <c r="Y272" s="2"/>
      <c r="Z272" s="2"/>
      <c r="AA272" s="2"/>
      <c r="AB272" s="2"/>
      <c r="AC272" s="2"/>
      <c r="AD272" s="2"/>
      <c r="AE272" s="3"/>
      <c r="AF272" s="2"/>
      <c r="AG272" s="2"/>
      <c r="AH272" s="2"/>
      <c r="AI272" s="2"/>
      <c r="AJ272" s="2"/>
      <c r="AK272" s="2"/>
      <c r="AL272" s="2"/>
      <c r="AM272" s="2"/>
      <c r="AN272" s="2"/>
      <c r="AO272" s="2"/>
      <c r="AP272" s="2"/>
      <c r="AQ272" s="2"/>
      <c r="AR272" s="2"/>
      <c r="AS272" s="3"/>
      <c r="AT272" s="2"/>
      <c r="AU272" s="2"/>
      <c r="AV272" s="2"/>
      <c r="AW272" s="2"/>
      <c r="AX272" s="2"/>
      <c r="AY272" s="2"/>
      <c r="AZ272" s="2"/>
      <c r="BA272" s="2"/>
      <c r="BB272" s="2"/>
      <c r="BC272" s="2"/>
      <c r="BD272" s="2"/>
    </row>
    <row r="273" spans="1:56" ht="12.75" hidden="1" customHeight="1">
      <c r="A273" s="2"/>
      <c r="B273" s="6"/>
      <c r="C273" s="2"/>
      <c r="D273" s="2"/>
      <c r="E273" s="2"/>
      <c r="F273" s="2"/>
      <c r="G273" s="2"/>
      <c r="H273" s="2"/>
      <c r="I273" s="2"/>
      <c r="J273" s="2"/>
      <c r="K273" s="2"/>
      <c r="L273" s="7"/>
      <c r="M273" s="2"/>
      <c r="N273" s="2"/>
      <c r="O273" s="2"/>
      <c r="P273" s="2"/>
      <c r="Q273" s="2"/>
      <c r="R273" s="2"/>
      <c r="S273" s="2"/>
      <c r="T273" s="2"/>
      <c r="U273" s="2"/>
      <c r="V273" s="2"/>
      <c r="W273" s="2"/>
      <c r="X273" s="2"/>
      <c r="Y273" s="2"/>
      <c r="Z273" s="2"/>
      <c r="AA273" s="2"/>
      <c r="AB273" s="2"/>
      <c r="AC273" s="2"/>
      <c r="AD273" s="2"/>
      <c r="AE273" s="3"/>
      <c r="AF273" s="2"/>
      <c r="AG273" s="2"/>
      <c r="AH273" s="2"/>
      <c r="AI273" s="2"/>
      <c r="AJ273" s="2"/>
      <c r="AK273" s="2"/>
      <c r="AL273" s="2"/>
      <c r="AM273" s="2"/>
      <c r="AN273" s="2"/>
      <c r="AO273" s="2"/>
      <c r="AP273" s="2"/>
      <c r="AQ273" s="2"/>
      <c r="AR273" s="2"/>
      <c r="AS273" s="3"/>
      <c r="AT273" s="2"/>
      <c r="AU273" s="2"/>
      <c r="AV273" s="2"/>
      <c r="AW273" s="2"/>
      <c r="AX273" s="2"/>
      <c r="AY273" s="2"/>
      <c r="AZ273" s="2"/>
      <c r="BA273" s="2"/>
      <c r="BB273" s="2"/>
      <c r="BC273" s="2"/>
      <c r="BD273" s="2"/>
    </row>
    <row r="274" spans="1:56" ht="12.75" hidden="1" customHeight="1">
      <c r="A274" s="2"/>
      <c r="B274" s="6"/>
      <c r="C274" s="2"/>
      <c r="D274" s="2"/>
      <c r="E274" s="2"/>
      <c r="F274" s="2"/>
      <c r="G274" s="2"/>
      <c r="H274" s="2"/>
      <c r="I274" s="2"/>
      <c r="J274" s="2"/>
      <c r="K274" s="2"/>
      <c r="L274" s="7"/>
      <c r="M274" s="2"/>
      <c r="N274" s="2"/>
      <c r="O274" s="2"/>
      <c r="P274" s="2"/>
      <c r="Q274" s="2"/>
      <c r="R274" s="2"/>
      <c r="S274" s="2"/>
      <c r="T274" s="2"/>
      <c r="U274" s="2"/>
      <c r="V274" s="2"/>
      <c r="W274" s="2"/>
      <c r="X274" s="2"/>
      <c r="Y274" s="2"/>
      <c r="Z274" s="2"/>
      <c r="AA274" s="2"/>
      <c r="AB274" s="2"/>
      <c r="AC274" s="2"/>
      <c r="AD274" s="2"/>
      <c r="AE274" s="3"/>
      <c r="AF274" s="2"/>
      <c r="AG274" s="2"/>
      <c r="AH274" s="2"/>
      <c r="AI274" s="2"/>
      <c r="AJ274" s="2"/>
      <c r="AK274" s="2"/>
      <c r="AL274" s="2"/>
      <c r="AM274" s="2"/>
      <c r="AN274" s="2"/>
      <c r="AO274" s="2"/>
      <c r="AP274" s="2"/>
      <c r="AQ274" s="2"/>
      <c r="AR274" s="2"/>
      <c r="AS274" s="3"/>
      <c r="AT274" s="2"/>
      <c r="AU274" s="2"/>
      <c r="AV274" s="2"/>
      <c r="AW274" s="2"/>
      <c r="AX274" s="2"/>
      <c r="AY274" s="2"/>
      <c r="AZ274" s="2"/>
      <c r="BA274" s="2"/>
      <c r="BB274" s="2"/>
      <c r="BC274" s="2"/>
      <c r="BD274" s="2"/>
    </row>
    <row r="275" spans="1:56" ht="12.75" hidden="1" customHeight="1">
      <c r="A275" s="2"/>
      <c r="B275" s="6"/>
      <c r="C275" s="2"/>
      <c r="D275" s="2"/>
      <c r="E275" s="2"/>
      <c r="F275" s="2"/>
      <c r="G275" s="2"/>
      <c r="H275" s="2"/>
      <c r="I275" s="2"/>
      <c r="J275" s="2"/>
      <c r="K275" s="2"/>
      <c r="L275" s="7"/>
      <c r="M275" s="2"/>
      <c r="N275" s="2"/>
      <c r="O275" s="2"/>
      <c r="P275" s="2"/>
      <c r="Q275" s="2"/>
      <c r="R275" s="2"/>
      <c r="S275" s="2"/>
      <c r="T275" s="2"/>
      <c r="U275" s="2"/>
      <c r="V275" s="2"/>
      <c r="W275" s="2"/>
      <c r="X275" s="2"/>
      <c r="Y275" s="2"/>
      <c r="Z275" s="2"/>
      <c r="AA275" s="2"/>
      <c r="AB275" s="2"/>
      <c r="AC275" s="2"/>
      <c r="AD275" s="2"/>
      <c r="AE275" s="3"/>
      <c r="AF275" s="2"/>
      <c r="AG275" s="2"/>
      <c r="AH275" s="2"/>
      <c r="AI275" s="2"/>
      <c r="AJ275" s="2"/>
      <c r="AK275" s="2"/>
      <c r="AL275" s="2"/>
      <c r="AM275" s="2"/>
      <c r="AN275" s="2"/>
      <c r="AO275" s="2"/>
      <c r="AP275" s="2"/>
      <c r="AQ275" s="2"/>
      <c r="AR275" s="2"/>
      <c r="AS275" s="3"/>
      <c r="AT275" s="2"/>
      <c r="AU275" s="2"/>
      <c r="AV275" s="2"/>
      <c r="AW275" s="2"/>
      <c r="AX275" s="2"/>
      <c r="AY275" s="2"/>
      <c r="AZ275" s="2"/>
      <c r="BA275" s="2"/>
      <c r="BB275" s="2"/>
      <c r="BC275" s="2"/>
      <c r="BD275" s="2"/>
    </row>
    <row r="276" spans="1:56" ht="12.75" hidden="1" customHeight="1">
      <c r="A276" s="2"/>
      <c r="B276" s="6"/>
      <c r="C276" s="2"/>
      <c r="D276" s="2"/>
      <c r="E276" s="2"/>
      <c r="F276" s="2"/>
      <c r="G276" s="2"/>
      <c r="H276" s="2"/>
      <c r="I276" s="2"/>
      <c r="J276" s="2"/>
      <c r="K276" s="2"/>
      <c r="L276" s="7"/>
      <c r="M276" s="2"/>
      <c r="N276" s="2"/>
      <c r="O276" s="2"/>
      <c r="P276" s="2"/>
      <c r="Q276" s="2"/>
      <c r="R276" s="2"/>
      <c r="S276" s="2"/>
      <c r="T276" s="2"/>
      <c r="U276" s="2"/>
      <c r="V276" s="2"/>
      <c r="W276" s="2"/>
      <c r="X276" s="2"/>
      <c r="Y276" s="2"/>
      <c r="Z276" s="2"/>
      <c r="AA276" s="2"/>
      <c r="AB276" s="2"/>
      <c r="AC276" s="2"/>
      <c r="AD276" s="2"/>
      <c r="AE276" s="3"/>
      <c r="AF276" s="2"/>
      <c r="AG276" s="2"/>
      <c r="AH276" s="2"/>
      <c r="AI276" s="2"/>
      <c r="AJ276" s="2"/>
      <c r="AK276" s="2"/>
      <c r="AL276" s="2"/>
      <c r="AM276" s="2"/>
      <c r="AN276" s="2"/>
      <c r="AO276" s="2"/>
      <c r="AP276" s="2"/>
      <c r="AQ276" s="2"/>
      <c r="AR276" s="2"/>
      <c r="AS276" s="3"/>
      <c r="AT276" s="2"/>
      <c r="AU276" s="2"/>
      <c r="AV276" s="2"/>
      <c r="AW276" s="2"/>
      <c r="AX276" s="2"/>
      <c r="AY276" s="2"/>
      <c r="AZ276" s="2"/>
      <c r="BA276" s="2"/>
      <c r="BB276" s="2"/>
      <c r="BC276" s="2"/>
      <c r="BD276" s="2"/>
    </row>
    <row r="277" spans="1:56" ht="12.75" hidden="1" customHeight="1">
      <c r="A277" s="2"/>
      <c r="B277" s="6"/>
      <c r="C277" s="2"/>
      <c r="D277" s="2"/>
      <c r="E277" s="2"/>
      <c r="F277" s="2"/>
      <c r="G277" s="2"/>
      <c r="H277" s="2"/>
      <c r="I277" s="2"/>
      <c r="J277" s="2"/>
      <c r="K277" s="2"/>
      <c r="L277" s="7"/>
      <c r="M277" s="2"/>
      <c r="N277" s="2"/>
      <c r="O277" s="2"/>
      <c r="P277" s="2"/>
      <c r="Q277" s="2"/>
      <c r="R277" s="2"/>
      <c r="S277" s="2"/>
      <c r="T277" s="2"/>
      <c r="U277" s="2"/>
      <c r="V277" s="2"/>
      <c r="W277" s="2"/>
      <c r="X277" s="2"/>
      <c r="Y277" s="2"/>
      <c r="Z277" s="2"/>
      <c r="AA277" s="2"/>
      <c r="AB277" s="2"/>
      <c r="AC277" s="2"/>
      <c r="AD277" s="2"/>
      <c r="AE277" s="3"/>
      <c r="AF277" s="2"/>
      <c r="AG277" s="2"/>
      <c r="AH277" s="2"/>
      <c r="AI277" s="2"/>
      <c r="AJ277" s="2"/>
      <c r="AK277" s="2"/>
      <c r="AL277" s="2"/>
      <c r="AM277" s="2"/>
      <c r="AN277" s="2"/>
      <c r="AO277" s="2"/>
      <c r="AP277" s="2"/>
      <c r="AQ277" s="2"/>
      <c r="AR277" s="2"/>
      <c r="AS277" s="3"/>
      <c r="AT277" s="2"/>
      <c r="AU277" s="2"/>
      <c r="AV277" s="2"/>
      <c r="AW277" s="2"/>
      <c r="AX277" s="2"/>
      <c r="AY277" s="2"/>
      <c r="AZ277" s="2"/>
      <c r="BA277" s="2"/>
      <c r="BB277" s="2"/>
      <c r="BC277" s="2"/>
      <c r="BD277" s="2"/>
    </row>
    <row r="278" spans="1:56" ht="12.75" hidden="1" customHeight="1">
      <c r="A278" s="2"/>
      <c r="B278" s="6"/>
      <c r="C278" s="2"/>
      <c r="D278" s="2"/>
      <c r="E278" s="2"/>
      <c r="F278" s="2"/>
      <c r="G278" s="2"/>
      <c r="H278" s="2"/>
      <c r="I278" s="2"/>
      <c r="J278" s="2"/>
      <c r="K278" s="2"/>
      <c r="L278" s="7"/>
      <c r="M278" s="2"/>
      <c r="N278" s="2"/>
      <c r="O278" s="2"/>
      <c r="P278" s="2"/>
      <c r="Q278" s="2"/>
      <c r="R278" s="2"/>
      <c r="S278" s="2"/>
      <c r="T278" s="2"/>
      <c r="U278" s="2"/>
      <c r="V278" s="2"/>
      <c r="W278" s="2"/>
      <c r="X278" s="2"/>
      <c r="Y278" s="2"/>
      <c r="Z278" s="2"/>
      <c r="AA278" s="2"/>
      <c r="AB278" s="2"/>
      <c r="AC278" s="2"/>
      <c r="AD278" s="2"/>
      <c r="AE278" s="3"/>
      <c r="AF278" s="2"/>
      <c r="AG278" s="2"/>
      <c r="AH278" s="2"/>
      <c r="AI278" s="2"/>
      <c r="AJ278" s="2"/>
      <c r="AK278" s="2"/>
      <c r="AL278" s="2"/>
      <c r="AM278" s="2"/>
      <c r="AN278" s="2"/>
      <c r="AO278" s="2"/>
      <c r="AP278" s="2"/>
      <c r="AQ278" s="2"/>
      <c r="AR278" s="2"/>
      <c r="AS278" s="3"/>
      <c r="AT278" s="2"/>
      <c r="AU278" s="2"/>
      <c r="AV278" s="2"/>
      <c r="AW278" s="2"/>
      <c r="AX278" s="2"/>
      <c r="AY278" s="2"/>
      <c r="AZ278" s="2"/>
      <c r="BA278" s="2"/>
      <c r="BB278" s="2"/>
      <c r="BC278" s="2"/>
      <c r="BD278" s="2"/>
    </row>
    <row r="279" spans="1:56" ht="12.75" hidden="1" customHeight="1">
      <c r="A279" s="2"/>
      <c r="B279" s="6"/>
      <c r="C279" s="2"/>
      <c r="D279" s="2"/>
      <c r="E279" s="2"/>
      <c r="F279" s="2"/>
      <c r="G279" s="2"/>
      <c r="H279" s="2"/>
      <c r="I279" s="2"/>
      <c r="J279" s="2"/>
      <c r="K279" s="2"/>
      <c r="L279" s="7"/>
      <c r="M279" s="2"/>
      <c r="N279" s="2"/>
      <c r="O279" s="2"/>
      <c r="P279" s="2"/>
      <c r="Q279" s="2"/>
      <c r="R279" s="2"/>
      <c r="S279" s="2"/>
      <c r="T279" s="2"/>
      <c r="U279" s="2"/>
      <c r="V279" s="2"/>
      <c r="W279" s="2"/>
      <c r="X279" s="2"/>
      <c r="Y279" s="2"/>
      <c r="Z279" s="2"/>
      <c r="AA279" s="2"/>
      <c r="AB279" s="2"/>
      <c r="AC279" s="2"/>
      <c r="AD279" s="2"/>
      <c r="AE279" s="3"/>
      <c r="AF279" s="2"/>
      <c r="AG279" s="2"/>
      <c r="AH279" s="2"/>
      <c r="AI279" s="2"/>
      <c r="AJ279" s="2"/>
      <c r="AK279" s="2"/>
      <c r="AL279" s="2"/>
      <c r="AM279" s="2"/>
      <c r="AN279" s="2"/>
      <c r="AO279" s="2"/>
      <c r="AP279" s="2"/>
      <c r="AQ279" s="2"/>
      <c r="AR279" s="2"/>
      <c r="AS279" s="3"/>
      <c r="AT279" s="2"/>
      <c r="AU279" s="2"/>
      <c r="AV279" s="2"/>
      <c r="AW279" s="2"/>
      <c r="AX279" s="2"/>
      <c r="AY279" s="2"/>
      <c r="AZ279" s="2"/>
      <c r="BA279" s="2"/>
      <c r="BB279" s="2"/>
      <c r="BC279" s="2"/>
      <c r="BD279" s="2"/>
    </row>
    <row r="280" spans="1:56" ht="12.75" hidden="1" customHeight="1">
      <c r="A280" s="2"/>
      <c r="B280" s="6"/>
      <c r="C280" s="2"/>
      <c r="D280" s="2"/>
      <c r="E280" s="2"/>
      <c r="F280" s="2"/>
      <c r="G280" s="2"/>
      <c r="H280" s="2"/>
      <c r="I280" s="2"/>
      <c r="J280" s="2"/>
      <c r="K280" s="2"/>
      <c r="L280" s="7"/>
      <c r="M280" s="2"/>
      <c r="N280" s="2"/>
      <c r="O280" s="2"/>
      <c r="P280" s="2"/>
      <c r="Q280" s="2"/>
      <c r="R280" s="2"/>
      <c r="S280" s="2"/>
      <c r="T280" s="2"/>
      <c r="U280" s="2"/>
      <c r="V280" s="2"/>
      <c r="W280" s="2"/>
      <c r="X280" s="2"/>
      <c r="Y280" s="2"/>
      <c r="Z280" s="2"/>
      <c r="AA280" s="2"/>
      <c r="AB280" s="2"/>
      <c r="AC280" s="2"/>
      <c r="AD280" s="2"/>
      <c r="AE280" s="3"/>
      <c r="AF280" s="2"/>
      <c r="AG280" s="2"/>
      <c r="AH280" s="2"/>
      <c r="AI280" s="2"/>
      <c r="AJ280" s="2"/>
      <c r="AK280" s="2"/>
      <c r="AL280" s="2"/>
      <c r="AM280" s="2"/>
      <c r="AN280" s="2"/>
      <c r="AO280" s="2"/>
      <c r="AP280" s="2"/>
      <c r="AQ280" s="2"/>
      <c r="AR280" s="2"/>
      <c r="AS280" s="3"/>
      <c r="AT280" s="2"/>
      <c r="AU280" s="2"/>
      <c r="AV280" s="2"/>
      <c r="AW280" s="2"/>
      <c r="AX280" s="2"/>
      <c r="AY280" s="2"/>
      <c r="AZ280" s="2"/>
      <c r="BA280" s="2"/>
      <c r="BB280" s="2"/>
      <c r="BC280" s="2"/>
      <c r="BD280" s="2"/>
    </row>
    <row r="281" spans="1:56" ht="12.75" hidden="1" customHeight="1">
      <c r="A281" s="2"/>
      <c r="B281" s="6"/>
      <c r="C281" s="2"/>
      <c r="D281" s="2"/>
      <c r="E281" s="2"/>
      <c r="F281" s="2"/>
      <c r="G281" s="2"/>
      <c r="H281" s="2"/>
      <c r="I281" s="2"/>
      <c r="J281" s="2"/>
      <c r="K281" s="2"/>
      <c r="L281" s="7"/>
      <c r="M281" s="2"/>
      <c r="N281" s="2"/>
      <c r="O281" s="2"/>
      <c r="P281" s="2"/>
      <c r="Q281" s="2"/>
      <c r="R281" s="2"/>
      <c r="S281" s="2"/>
      <c r="T281" s="2"/>
      <c r="U281" s="2"/>
      <c r="V281" s="2"/>
      <c r="W281" s="2"/>
      <c r="X281" s="2"/>
      <c r="Y281" s="2"/>
      <c r="Z281" s="2"/>
      <c r="AA281" s="2"/>
      <c r="AB281" s="2"/>
      <c r="AC281" s="2"/>
      <c r="AD281" s="2"/>
      <c r="AE281" s="3"/>
      <c r="AF281" s="2"/>
      <c r="AG281" s="2"/>
      <c r="AH281" s="2"/>
      <c r="AI281" s="2"/>
      <c r="AJ281" s="2"/>
      <c r="AK281" s="2"/>
      <c r="AL281" s="2"/>
      <c r="AM281" s="2"/>
      <c r="AN281" s="2"/>
      <c r="AO281" s="2"/>
      <c r="AP281" s="2"/>
      <c r="AQ281" s="2"/>
      <c r="AR281" s="2"/>
      <c r="AS281" s="3"/>
      <c r="AT281" s="2"/>
      <c r="AU281" s="2"/>
      <c r="AV281" s="2"/>
      <c r="AW281" s="2"/>
      <c r="AX281" s="2"/>
      <c r="AY281" s="2"/>
      <c r="AZ281" s="2"/>
      <c r="BA281" s="2"/>
      <c r="BB281" s="2"/>
      <c r="BC281" s="2"/>
      <c r="BD281" s="2"/>
    </row>
    <row r="282" spans="1:56" ht="12.75" hidden="1" customHeight="1">
      <c r="A282" s="2"/>
      <c r="B282" s="6"/>
      <c r="C282" s="2"/>
      <c r="D282" s="2"/>
      <c r="E282" s="2"/>
      <c r="F282" s="2"/>
      <c r="G282" s="2"/>
      <c r="H282" s="2"/>
      <c r="I282" s="2"/>
      <c r="J282" s="2"/>
      <c r="K282" s="2"/>
      <c r="L282" s="7"/>
      <c r="M282" s="2"/>
      <c r="N282" s="2"/>
      <c r="O282" s="2"/>
      <c r="P282" s="2"/>
      <c r="Q282" s="2"/>
      <c r="R282" s="2"/>
      <c r="S282" s="2"/>
      <c r="T282" s="2"/>
      <c r="U282" s="2"/>
      <c r="V282" s="2"/>
      <c r="W282" s="2"/>
      <c r="X282" s="2"/>
      <c r="Y282" s="2"/>
      <c r="Z282" s="2"/>
      <c r="AA282" s="2"/>
      <c r="AB282" s="2"/>
      <c r="AC282" s="2"/>
      <c r="AD282" s="2"/>
      <c r="AE282" s="3"/>
      <c r="AF282" s="2"/>
      <c r="AG282" s="2"/>
      <c r="AH282" s="2"/>
      <c r="AI282" s="2"/>
      <c r="AJ282" s="2"/>
      <c r="AK282" s="2"/>
      <c r="AL282" s="2"/>
      <c r="AM282" s="2"/>
      <c r="AN282" s="2"/>
      <c r="AO282" s="2"/>
      <c r="AP282" s="2"/>
      <c r="AQ282" s="2"/>
      <c r="AR282" s="2"/>
      <c r="AS282" s="3"/>
      <c r="AT282" s="2"/>
      <c r="AU282" s="2"/>
      <c r="AV282" s="2"/>
      <c r="AW282" s="2"/>
      <c r="AX282" s="2"/>
      <c r="AY282" s="2"/>
      <c r="AZ282" s="2"/>
      <c r="BA282" s="2"/>
      <c r="BB282" s="2"/>
      <c r="BC282" s="2"/>
      <c r="BD282" s="2"/>
    </row>
    <row r="283" spans="1:56" ht="12.75" hidden="1" customHeight="1">
      <c r="A283" s="2"/>
      <c r="B283" s="6"/>
      <c r="C283" s="2"/>
      <c r="D283" s="2"/>
      <c r="E283" s="2"/>
      <c r="F283" s="2"/>
      <c r="G283" s="2"/>
      <c r="H283" s="2"/>
      <c r="I283" s="2"/>
      <c r="J283" s="2"/>
      <c r="K283" s="2"/>
      <c r="L283" s="7"/>
      <c r="M283" s="2"/>
      <c r="N283" s="2"/>
      <c r="O283" s="2"/>
      <c r="P283" s="2"/>
      <c r="Q283" s="2"/>
      <c r="R283" s="2"/>
      <c r="S283" s="2"/>
      <c r="T283" s="2"/>
      <c r="U283" s="2"/>
      <c r="V283" s="2"/>
      <c r="W283" s="2"/>
      <c r="X283" s="2"/>
      <c r="Y283" s="2"/>
      <c r="Z283" s="2"/>
      <c r="AA283" s="2"/>
      <c r="AB283" s="2"/>
      <c r="AC283" s="2"/>
      <c r="AD283" s="2"/>
      <c r="AE283" s="3"/>
      <c r="AF283" s="2"/>
      <c r="AG283" s="2"/>
      <c r="AH283" s="2"/>
      <c r="AI283" s="2"/>
      <c r="AJ283" s="2"/>
      <c r="AK283" s="2"/>
      <c r="AL283" s="2"/>
      <c r="AM283" s="2"/>
      <c r="AN283" s="2"/>
      <c r="AO283" s="2"/>
      <c r="AP283" s="2"/>
      <c r="AQ283" s="2"/>
      <c r="AR283" s="2"/>
      <c r="AS283" s="3"/>
      <c r="AT283" s="2"/>
      <c r="AU283" s="2"/>
      <c r="AV283" s="2"/>
      <c r="AW283" s="2"/>
      <c r="AX283" s="2"/>
      <c r="AY283" s="2"/>
      <c r="AZ283" s="2"/>
      <c r="BA283" s="2"/>
      <c r="BB283" s="2"/>
      <c r="BC283" s="2"/>
      <c r="BD283" s="2"/>
    </row>
    <row r="284" spans="1:56" ht="12.75" hidden="1" customHeight="1">
      <c r="A284" s="2"/>
      <c r="B284" s="6"/>
      <c r="C284" s="2"/>
      <c r="D284" s="2"/>
      <c r="E284" s="2"/>
      <c r="F284" s="2"/>
      <c r="G284" s="2"/>
      <c r="H284" s="2"/>
      <c r="I284" s="2"/>
      <c r="J284" s="2"/>
      <c r="K284" s="2"/>
      <c r="L284" s="7"/>
      <c r="M284" s="2"/>
      <c r="N284" s="2"/>
      <c r="O284" s="2"/>
      <c r="P284" s="2"/>
      <c r="Q284" s="2"/>
      <c r="R284" s="2"/>
      <c r="S284" s="2"/>
      <c r="T284" s="2"/>
      <c r="U284" s="2"/>
      <c r="V284" s="2"/>
      <c r="W284" s="2"/>
      <c r="X284" s="2"/>
      <c r="Y284" s="2"/>
      <c r="Z284" s="2"/>
      <c r="AA284" s="2"/>
      <c r="AB284" s="2"/>
      <c r="AC284" s="2"/>
      <c r="AD284" s="2"/>
      <c r="AE284" s="3"/>
      <c r="AF284" s="2"/>
      <c r="AG284" s="2"/>
      <c r="AH284" s="2"/>
      <c r="AI284" s="2"/>
      <c r="AJ284" s="2"/>
      <c r="AK284" s="2"/>
      <c r="AL284" s="2"/>
      <c r="AM284" s="2"/>
      <c r="AN284" s="2"/>
      <c r="AO284" s="2"/>
      <c r="AP284" s="2"/>
      <c r="AQ284" s="2"/>
      <c r="AR284" s="2"/>
      <c r="AS284" s="3"/>
      <c r="AT284" s="2"/>
      <c r="AU284" s="2"/>
      <c r="AV284" s="2"/>
      <c r="AW284" s="2"/>
      <c r="AX284" s="2"/>
      <c r="AY284" s="2"/>
      <c r="AZ284" s="2"/>
      <c r="BA284" s="2"/>
      <c r="BB284" s="2"/>
      <c r="BC284" s="2"/>
      <c r="BD284" s="2"/>
    </row>
    <row r="285" spans="1:56" ht="12.75" hidden="1" customHeight="1">
      <c r="A285" s="2"/>
      <c r="B285" s="6"/>
      <c r="C285" s="2"/>
      <c r="D285" s="2"/>
      <c r="E285" s="2"/>
      <c r="F285" s="2"/>
      <c r="G285" s="2"/>
      <c r="H285" s="2"/>
      <c r="I285" s="2"/>
      <c r="J285" s="2"/>
      <c r="K285" s="2"/>
      <c r="L285" s="7"/>
      <c r="M285" s="2"/>
      <c r="N285" s="2"/>
      <c r="O285" s="2"/>
      <c r="P285" s="2"/>
      <c r="Q285" s="2"/>
      <c r="R285" s="2"/>
      <c r="S285" s="2"/>
      <c r="T285" s="2"/>
      <c r="U285" s="2"/>
      <c r="V285" s="2"/>
      <c r="W285" s="2"/>
      <c r="X285" s="2"/>
      <c r="Y285" s="2"/>
      <c r="Z285" s="2"/>
      <c r="AA285" s="2"/>
      <c r="AB285" s="2"/>
      <c r="AC285" s="2"/>
      <c r="AD285" s="2"/>
      <c r="AE285" s="3"/>
      <c r="AF285" s="2"/>
      <c r="AG285" s="2"/>
      <c r="AH285" s="2"/>
      <c r="AI285" s="2"/>
      <c r="AJ285" s="2"/>
      <c r="AK285" s="2"/>
      <c r="AL285" s="2"/>
      <c r="AM285" s="2"/>
      <c r="AN285" s="2"/>
      <c r="AO285" s="2"/>
      <c r="AP285" s="2"/>
      <c r="AQ285" s="2"/>
      <c r="AR285" s="2"/>
      <c r="AS285" s="3"/>
      <c r="AT285" s="2"/>
      <c r="AU285" s="2"/>
      <c r="AV285" s="2"/>
      <c r="AW285" s="2"/>
      <c r="AX285" s="2"/>
      <c r="AY285" s="2"/>
      <c r="AZ285" s="2"/>
      <c r="BA285" s="2"/>
      <c r="BB285" s="2"/>
      <c r="BC285" s="2"/>
      <c r="BD285" s="2"/>
    </row>
    <row r="286" spans="1:56" ht="12.75" hidden="1" customHeight="1">
      <c r="A286" s="2"/>
      <c r="B286" s="6"/>
      <c r="C286" s="2"/>
      <c r="D286" s="2"/>
      <c r="E286" s="2"/>
      <c r="F286" s="2"/>
      <c r="G286" s="2"/>
      <c r="H286" s="2"/>
      <c r="I286" s="2"/>
      <c r="J286" s="2"/>
      <c r="K286" s="2"/>
      <c r="L286" s="7"/>
      <c r="M286" s="2"/>
      <c r="N286" s="2"/>
      <c r="O286" s="2"/>
      <c r="P286" s="2"/>
      <c r="Q286" s="2"/>
      <c r="R286" s="2"/>
      <c r="S286" s="2"/>
      <c r="T286" s="2"/>
      <c r="U286" s="2"/>
      <c r="V286" s="2"/>
      <c r="W286" s="2"/>
      <c r="X286" s="2"/>
      <c r="Y286" s="2"/>
      <c r="Z286" s="2"/>
      <c r="AA286" s="2"/>
      <c r="AB286" s="2"/>
      <c r="AC286" s="2"/>
      <c r="AD286" s="2"/>
      <c r="AE286" s="3"/>
      <c r="AF286" s="2"/>
      <c r="AG286" s="2"/>
      <c r="AH286" s="2"/>
      <c r="AI286" s="2"/>
      <c r="AJ286" s="2"/>
      <c r="AK286" s="2"/>
      <c r="AL286" s="2"/>
      <c r="AM286" s="2"/>
      <c r="AN286" s="2"/>
      <c r="AO286" s="2"/>
      <c r="AP286" s="2"/>
      <c r="AQ286" s="2"/>
      <c r="AR286" s="2"/>
      <c r="AS286" s="3"/>
      <c r="AT286" s="2"/>
      <c r="AU286" s="2"/>
      <c r="AV286" s="2"/>
      <c r="AW286" s="2"/>
      <c r="AX286" s="2"/>
      <c r="AY286" s="2"/>
      <c r="AZ286" s="2"/>
      <c r="BA286" s="2"/>
      <c r="BB286" s="2"/>
      <c r="BC286" s="2"/>
      <c r="BD286" s="2"/>
    </row>
    <row r="287" spans="1:56" ht="12.75" hidden="1" customHeight="1">
      <c r="A287" s="2"/>
      <c r="B287" s="6"/>
      <c r="C287" s="2"/>
      <c r="D287" s="2"/>
      <c r="E287" s="2"/>
      <c r="F287" s="2"/>
      <c r="G287" s="2"/>
      <c r="H287" s="2"/>
      <c r="I287" s="2"/>
      <c r="J287" s="2"/>
      <c r="K287" s="2"/>
      <c r="L287" s="7"/>
      <c r="M287" s="2"/>
      <c r="N287" s="2"/>
      <c r="O287" s="2"/>
      <c r="P287" s="2"/>
      <c r="Q287" s="2"/>
      <c r="R287" s="2"/>
      <c r="S287" s="2"/>
      <c r="T287" s="2"/>
      <c r="U287" s="2"/>
      <c r="V287" s="2"/>
      <c r="W287" s="2"/>
      <c r="X287" s="2"/>
      <c r="Y287" s="2"/>
      <c r="Z287" s="2"/>
      <c r="AA287" s="2"/>
      <c r="AB287" s="2"/>
      <c r="AC287" s="2"/>
      <c r="AD287" s="2"/>
      <c r="AE287" s="3"/>
      <c r="AF287" s="2"/>
      <c r="AG287" s="2"/>
      <c r="AH287" s="2"/>
      <c r="AI287" s="2"/>
      <c r="AJ287" s="2"/>
      <c r="AK287" s="2"/>
      <c r="AL287" s="2"/>
      <c r="AM287" s="2"/>
      <c r="AN287" s="2"/>
      <c r="AO287" s="2"/>
      <c r="AP287" s="2"/>
      <c r="AQ287" s="2"/>
      <c r="AR287" s="2"/>
      <c r="AS287" s="3"/>
      <c r="AT287" s="2"/>
      <c r="AU287" s="2"/>
      <c r="AV287" s="2"/>
      <c r="AW287" s="2"/>
      <c r="AX287" s="2"/>
      <c r="AY287" s="2"/>
      <c r="AZ287" s="2"/>
      <c r="BA287" s="2"/>
      <c r="BB287" s="2"/>
      <c r="BC287" s="2"/>
      <c r="BD287" s="2"/>
    </row>
    <row r="288" spans="1:56" ht="12.75" hidden="1" customHeight="1">
      <c r="A288" s="2"/>
      <c r="B288" s="6"/>
      <c r="C288" s="2"/>
      <c r="D288" s="2"/>
      <c r="E288" s="2"/>
      <c r="F288" s="2"/>
      <c r="G288" s="2"/>
      <c r="H288" s="2"/>
      <c r="I288" s="2"/>
      <c r="J288" s="2"/>
      <c r="K288" s="2"/>
      <c r="L288" s="7"/>
      <c r="M288" s="2"/>
      <c r="N288" s="2"/>
      <c r="O288" s="2"/>
      <c r="P288" s="2"/>
      <c r="Q288" s="2"/>
      <c r="R288" s="2"/>
      <c r="S288" s="2"/>
      <c r="T288" s="2"/>
      <c r="U288" s="2"/>
      <c r="V288" s="2"/>
      <c r="W288" s="2"/>
      <c r="X288" s="2"/>
      <c r="Y288" s="2"/>
      <c r="Z288" s="2"/>
      <c r="AA288" s="2"/>
      <c r="AB288" s="2"/>
      <c r="AC288" s="2"/>
      <c r="AD288" s="2"/>
      <c r="AE288" s="3"/>
      <c r="AF288" s="2"/>
      <c r="AG288" s="2"/>
      <c r="AH288" s="2"/>
      <c r="AI288" s="2"/>
      <c r="AJ288" s="2"/>
      <c r="AK288" s="2"/>
      <c r="AL288" s="2"/>
      <c r="AM288" s="2"/>
      <c r="AN288" s="2"/>
      <c r="AO288" s="2"/>
      <c r="AP288" s="2"/>
      <c r="AQ288" s="2"/>
      <c r="AR288" s="2"/>
      <c r="AS288" s="3"/>
      <c r="AT288" s="2"/>
      <c r="AU288" s="2"/>
      <c r="AV288" s="2"/>
      <c r="AW288" s="2"/>
      <c r="AX288" s="2"/>
      <c r="AY288" s="2"/>
      <c r="AZ288" s="2"/>
      <c r="BA288" s="2"/>
      <c r="BB288" s="2"/>
      <c r="BC288" s="2"/>
      <c r="BD288" s="2"/>
    </row>
    <row r="289" spans="1:56" ht="12.75" hidden="1" customHeight="1">
      <c r="A289" s="2"/>
      <c r="B289" s="6"/>
      <c r="C289" s="2"/>
      <c r="D289" s="2"/>
      <c r="E289" s="2"/>
      <c r="F289" s="2"/>
      <c r="G289" s="2"/>
      <c r="H289" s="2"/>
      <c r="I289" s="2"/>
      <c r="J289" s="2"/>
      <c r="K289" s="2"/>
      <c r="L289" s="7"/>
      <c r="M289" s="2"/>
      <c r="N289" s="2"/>
      <c r="O289" s="2"/>
      <c r="P289" s="2"/>
      <c r="Q289" s="2"/>
      <c r="R289" s="2"/>
      <c r="S289" s="2"/>
      <c r="T289" s="2"/>
      <c r="U289" s="2"/>
      <c r="V289" s="2"/>
      <c r="W289" s="2"/>
      <c r="X289" s="2"/>
      <c r="Y289" s="2"/>
      <c r="Z289" s="2"/>
      <c r="AA289" s="2"/>
      <c r="AB289" s="2"/>
      <c r="AC289" s="2"/>
      <c r="AD289" s="2"/>
      <c r="AE289" s="3"/>
      <c r="AF289" s="2"/>
      <c r="AG289" s="2"/>
      <c r="AH289" s="2"/>
      <c r="AI289" s="2"/>
      <c r="AJ289" s="2"/>
      <c r="AK289" s="2"/>
      <c r="AL289" s="2"/>
      <c r="AM289" s="2"/>
      <c r="AN289" s="2"/>
      <c r="AO289" s="2"/>
      <c r="AP289" s="2"/>
      <c r="AQ289" s="2"/>
      <c r="AR289" s="2"/>
      <c r="AS289" s="3"/>
      <c r="AT289" s="2"/>
      <c r="AU289" s="2"/>
      <c r="AV289" s="2"/>
      <c r="AW289" s="2"/>
      <c r="AX289" s="2"/>
      <c r="AY289" s="2"/>
      <c r="AZ289" s="2"/>
      <c r="BA289" s="2"/>
      <c r="BB289" s="2"/>
      <c r="BC289" s="2"/>
      <c r="BD289" s="2"/>
    </row>
    <row r="290" spans="1:56" ht="12.75" hidden="1" customHeight="1">
      <c r="A290" s="2"/>
      <c r="B290" s="6"/>
      <c r="C290" s="2"/>
      <c r="D290" s="2"/>
      <c r="E290" s="2"/>
      <c r="F290" s="2"/>
      <c r="G290" s="2"/>
      <c r="H290" s="2"/>
      <c r="I290" s="2"/>
      <c r="J290" s="2"/>
      <c r="K290" s="2"/>
      <c r="L290" s="7"/>
      <c r="M290" s="2"/>
      <c r="N290" s="2"/>
      <c r="O290" s="2"/>
      <c r="P290" s="2"/>
      <c r="Q290" s="2"/>
      <c r="R290" s="2"/>
      <c r="S290" s="2"/>
      <c r="T290" s="2"/>
      <c r="U290" s="2"/>
      <c r="V290" s="2"/>
      <c r="W290" s="2"/>
      <c r="X290" s="2"/>
      <c r="Y290" s="2"/>
      <c r="Z290" s="2"/>
      <c r="AA290" s="2"/>
      <c r="AB290" s="2"/>
      <c r="AC290" s="2"/>
      <c r="AD290" s="2"/>
      <c r="AE290" s="3"/>
      <c r="AF290" s="2"/>
      <c r="AG290" s="2"/>
      <c r="AH290" s="2"/>
      <c r="AI290" s="2"/>
      <c r="AJ290" s="2"/>
      <c r="AK290" s="2"/>
      <c r="AL290" s="2"/>
      <c r="AM290" s="2"/>
      <c r="AN290" s="2"/>
      <c r="AO290" s="2"/>
      <c r="AP290" s="2"/>
      <c r="AQ290" s="2"/>
      <c r="AR290" s="2"/>
      <c r="AS290" s="3"/>
      <c r="AT290" s="2"/>
      <c r="AU290" s="2"/>
      <c r="AV290" s="2"/>
      <c r="AW290" s="2"/>
      <c r="AX290" s="2"/>
      <c r="AY290" s="2"/>
      <c r="AZ290" s="2"/>
      <c r="BA290" s="2"/>
      <c r="BB290" s="2"/>
      <c r="BC290" s="2"/>
      <c r="BD290" s="2"/>
    </row>
    <row r="291" spans="1:56" ht="12.75" hidden="1" customHeight="1">
      <c r="A291" s="2"/>
      <c r="B291" s="6"/>
      <c r="C291" s="2"/>
      <c r="D291" s="2"/>
      <c r="E291" s="2"/>
      <c r="F291" s="2"/>
      <c r="G291" s="2"/>
      <c r="H291" s="2"/>
      <c r="I291" s="2"/>
      <c r="J291" s="2"/>
      <c r="K291" s="2"/>
      <c r="L291" s="7"/>
      <c r="M291" s="2"/>
      <c r="N291" s="2"/>
      <c r="O291" s="2"/>
      <c r="P291" s="2"/>
      <c r="Q291" s="2"/>
      <c r="R291" s="2"/>
      <c r="S291" s="2"/>
      <c r="T291" s="2"/>
      <c r="U291" s="2"/>
      <c r="V291" s="2"/>
      <c r="W291" s="2"/>
      <c r="X291" s="2"/>
      <c r="Y291" s="2"/>
      <c r="Z291" s="2"/>
      <c r="AA291" s="2"/>
      <c r="AB291" s="2"/>
      <c r="AC291" s="2"/>
      <c r="AD291" s="2"/>
      <c r="AE291" s="3"/>
      <c r="AF291" s="2"/>
      <c r="AG291" s="2"/>
      <c r="AH291" s="2"/>
      <c r="AI291" s="2"/>
      <c r="AJ291" s="2"/>
      <c r="AK291" s="2"/>
      <c r="AL291" s="2"/>
      <c r="AM291" s="2"/>
      <c r="AN291" s="2"/>
      <c r="AO291" s="2"/>
      <c r="AP291" s="2"/>
      <c r="AQ291" s="2"/>
      <c r="AR291" s="2"/>
      <c r="AS291" s="3"/>
      <c r="AT291" s="2"/>
      <c r="AU291" s="2"/>
      <c r="AV291" s="2"/>
      <c r="AW291" s="2"/>
      <c r="AX291" s="2"/>
      <c r="AY291" s="2"/>
      <c r="AZ291" s="2"/>
      <c r="BA291" s="2"/>
      <c r="BB291" s="2"/>
      <c r="BC291" s="2"/>
      <c r="BD291" s="2"/>
    </row>
    <row r="292" spans="1:56" ht="12.75" hidden="1" customHeight="1">
      <c r="A292" s="2"/>
      <c r="B292" s="6"/>
      <c r="C292" s="2"/>
      <c r="D292" s="2"/>
      <c r="E292" s="2"/>
      <c r="F292" s="2"/>
      <c r="G292" s="2"/>
      <c r="H292" s="2"/>
      <c r="I292" s="2"/>
      <c r="J292" s="2"/>
      <c r="K292" s="2"/>
      <c r="L292" s="7"/>
      <c r="M292" s="2"/>
      <c r="N292" s="2"/>
      <c r="O292" s="2"/>
      <c r="P292" s="2"/>
      <c r="Q292" s="2"/>
      <c r="R292" s="2"/>
      <c r="S292" s="2"/>
      <c r="T292" s="2"/>
      <c r="U292" s="2"/>
      <c r="V292" s="2"/>
      <c r="W292" s="2"/>
      <c r="X292" s="2"/>
      <c r="Y292" s="2"/>
      <c r="Z292" s="2"/>
      <c r="AA292" s="2"/>
      <c r="AB292" s="2"/>
      <c r="AC292" s="2"/>
      <c r="AD292" s="2"/>
      <c r="AE292" s="3"/>
      <c r="AF292" s="2"/>
      <c r="AG292" s="2"/>
      <c r="AH292" s="2"/>
      <c r="AI292" s="2"/>
      <c r="AJ292" s="2"/>
      <c r="AK292" s="2"/>
      <c r="AL292" s="2"/>
      <c r="AM292" s="2"/>
      <c r="AN292" s="2"/>
      <c r="AO292" s="2"/>
      <c r="AP292" s="2"/>
      <c r="AQ292" s="2"/>
      <c r="AR292" s="2"/>
      <c r="AS292" s="3"/>
      <c r="AT292" s="2"/>
      <c r="AU292" s="2"/>
      <c r="AV292" s="2"/>
      <c r="AW292" s="2"/>
      <c r="AX292" s="2"/>
      <c r="AY292" s="2"/>
      <c r="AZ292" s="2"/>
      <c r="BA292" s="2"/>
      <c r="BB292" s="2"/>
      <c r="BC292" s="2"/>
      <c r="BD292" s="2"/>
    </row>
    <row r="293" spans="1:56" ht="12.75" hidden="1" customHeight="1">
      <c r="A293" s="2"/>
      <c r="B293" s="6"/>
      <c r="C293" s="2"/>
      <c r="D293" s="2"/>
      <c r="E293" s="2"/>
      <c r="F293" s="2"/>
      <c r="G293" s="2"/>
      <c r="H293" s="2"/>
      <c r="I293" s="2"/>
      <c r="J293" s="2"/>
      <c r="K293" s="2"/>
      <c r="L293" s="7"/>
      <c r="M293" s="2"/>
      <c r="N293" s="2"/>
      <c r="O293" s="2"/>
      <c r="P293" s="2"/>
      <c r="Q293" s="2"/>
      <c r="R293" s="2"/>
      <c r="S293" s="2"/>
      <c r="T293" s="2"/>
      <c r="U293" s="2"/>
      <c r="V293" s="2"/>
      <c r="W293" s="2"/>
      <c r="X293" s="2"/>
      <c r="Y293" s="2"/>
      <c r="Z293" s="2"/>
      <c r="AA293" s="2"/>
      <c r="AB293" s="2"/>
      <c r="AC293" s="2"/>
      <c r="AD293" s="2"/>
      <c r="AE293" s="3"/>
      <c r="AF293" s="2"/>
      <c r="AG293" s="2"/>
      <c r="AH293" s="2"/>
      <c r="AI293" s="2"/>
      <c r="AJ293" s="2"/>
      <c r="AK293" s="2"/>
      <c r="AL293" s="2"/>
      <c r="AM293" s="2"/>
      <c r="AN293" s="2"/>
      <c r="AO293" s="2"/>
      <c r="AP293" s="2"/>
      <c r="AQ293" s="2"/>
      <c r="AR293" s="2"/>
      <c r="AS293" s="3"/>
      <c r="AT293" s="2"/>
      <c r="AU293" s="2"/>
      <c r="AV293" s="2"/>
      <c r="AW293" s="2"/>
      <c r="AX293" s="2"/>
      <c r="AY293" s="2"/>
      <c r="AZ293" s="2"/>
      <c r="BA293" s="2"/>
      <c r="BB293" s="2"/>
      <c r="BC293" s="2"/>
      <c r="BD293" s="2"/>
    </row>
    <row r="294" spans="1:56" ht="12.75" hidden="1" customHeight="1">
      <c r="A294" s="2"/>
      <c r="B294" s="6"/>
      <c r="C294" s="2"/>
      <c r="D294" s="2"/>
      <c r="E294" s="2"/>
      <c r="F294" s="2"/>
      <c r="G294" s="2"/>
      <c r="H294" s="2"/>
      <c r="I294" s="2"/>
      <c r="J294" s="2"/>
      <c r="K294" s="2"/>
      <c r="L294" s="7"/>
      <c r="M294" s="2"/>
      <c r="N294" s="2"/>
      <c r="O294" s="2"/>
      <c r="P294" s="2"/>
      <c r="Q294" s="2"/>
      <c r="R294" s="2"/>
      <c r="S294" s="2"/>
      <c r="T294" s="2"/>
      <c r="U294" s="2"/>
      <c r="V294" s="2"/>
      <c r="W294" s="2"/>
      <c r="X294" s="2"/>
      <c r="Y294" s="2"/>
      <c r="Z294" s="2"/>
      <c r="AA294" s="2"/>
      <c r="AB294" s="2"/>
      <c r="AC294" s="2"/>
      <c r="AD294" s="2"/>
      <c r="AE294" s="3"/>
      <c r="AF294" s="2"/>
      <c r="AG294" s="2"/>
      <c r="AH294" s="2"/>
      <c r="AI294" s="2"/>
      <c r="AJ294" s="2"/>
      <c r="AK294" s="2"/>
      <c r="AL294" s="2"/>
      <c r="AM294" s="2"/>
      <c r="AN294" s="2"/>
      <c r="AO294" s="2"/>
      <c r="AP294" s="2"/>
      <c r="AQ294" s="2"/>
      <c r="AR294" s="2"/>
      <c r="AS294" s="3"/>
      <c r="AT294" s="2"/>
      <c r="AU294" s="2"/>
      <c r="AV294" s="2"/>
      <c r="AW294" s="2"/>
      <c r="AX294" s="2"/>
      <c r="AY294" s="2"/>
      <c r="AZ294" s="2"/>
      <c r="BA294" s="2"/>
      <c r="BB294" s="2"/>
      <c r="BC294" s="2"/>
      <c r="BD294" s="2"/>
    </row>
    <row r="295" spans="1:56" ht="12.75" hidden="1" customHeight="1">
      <c r="A295" s="2"/>
      <c r="B295" s="6"/>
      <c r="C295" s="2"/>
      <c r="D295" s="2"/>
      <c r="E295" s="2"/>
      <c r="F295" s="2"/>
      <c r="G295" s="2"/>
      <c r="H295" s="2"/>
      <c r="I295" s="2"/>
      <c r="J295" s="2"/>
      <c r="K295" s="2"/>
      <c r="L295" s="7"/>
      <c r="M295" s="2"/>
      <c r="N295" s="2"/>
      <c r="O295" s="2"/>
      <c r="P295" s="2"/>
      <c r="Q295" s="2"/>
      <c r="R295" s="2"/>
      <c r="S295" s="2"/>
      <c r="T295" s="2"/>
      <c r="U295" s="2"/>
      <c r="V295" s="2"/>
      <c r="W295" s="2"/>
      <c r="X295" s="2"/>
      <c r="Y295" s="2"/>
      <c r="Z295" s="2"/>
      <c r="AA295" s="2"/>
      <c r="AB295" s="2"/>
      <c r="AC295" s="2"/>
      <c r="AD295" s="2"/>
      <c r="AE295" s="3"/>
      <c r="AF295" s="2"/>
      <c r="AG295" s="2"/>
      <c r="AH295" s="2"/>
      <c r="AI295" s="2"/>
      <c r="AJ295" s="2"/>
      <c r="AK295" s="2"/>
      <c r="AL295" s="2"/>
      <c r="AM295" s="2"/>
      <c r="AN295" s="2"/>
      <c r="AO295" s="2"/>
      <c r="AP295" s="2"/>
      <c r="AQ295" s="2"/>
      <c r="AR295" s="2"/>
      <c r="AS295" s="3"/>
      <c r="AT295" s="2"/>
      <c r="AU295" s="2"/>
      <c r="AV295" s="2"/>
      <c r="AW295" s="2"/>
      <c r="AX295" s="2"/>
      <c r="AY295" s="2"/>
      <c r="AZ295" s="2"/>
      <c r="BA295" s="2"/>
      <c r="BB295" s="2"/>
      <c r="BC295" s="2"/>
      <c r="BD295" s="2"/>
    </row>
    <row r="296" spans="1:56" ht="12.75" hidden="1" customHeight="1">
      <c r="A296" s="2"/>
      <c r="B296" s="6"/>
      <c r="C296" s="2"/>
      <c r="D296" s="2"/>
      <c r="E296" s="2"/>
      <c r="F296" s="2"/>
      <c r="G296" s="2"/>
      <c r="H296" s="2"/>
      <c r="I296" s="2"/>
      <c r="J296" s="2"/>
      <c r="K296" s="2"/>
      <c r="L296" s="7"/>
      <c r="M296" s="2"/>
      <c r="N296" s="2"/>
      <c r="O296" s="2"/>
      <c r="P296" s="2"/>
      <c r="Q296" s="2"/>
      <c r="R296" s="2"/>
      <c r="S296" s="2"/>
      <c r="T296" s="2"/>
      <c r="U296" s="2"/>
      <c r="V296" s="2"/>
      <c r="W296" s="2"/>
      <c r="X296" s="2"/>
      <c r="Y296" s="2"/>
      <c r="Z296" s="2"/>
      <c r="AA296" s="2"/>
      <c r="AB296" s="2"/>
      <c r="AC296" s="2"/>
      <c r="AD296" s="2"/>
      <c r="AE296" s="3"/>
      <c r="AF296" s="2"/>
      <c r="AG296" s="2"/>
      <c r="AH296" s="2"/>
      <c r="AI296" s="2"/>
      <c r="AJ296" s="2"/>
      <c r="AK296" s="2"/>
      <c r="AL296" s="2"/>
      <c r="AM296" s="2"/>
      <c r="AN296" s="2"/>
      <c r="AO296" s="2"/>
      <c r="AP296" s="2"/>
      <c r="AQ296" s="2"/>
      <c r="AR296" s="2"/>
      <c r="AS296" s="3"/>
      <c r="AT296" s="2"/>
      <c r="AU296" s="2"/>
      <c r="AV296" s="2"/>
      <c r="AW296" s="2"/>
      <c r="AX296" s="2"/>
      <c r="AY296" s="2"/>
      <c r="AZ296" s="2"/>
      <c r="BA296" s="2"/>
      <c r="BB296" s="2"/>
      <c r="BC296" s="2"/>
      <c r="BD296" s="2"/>
    </row>
    <row r="297" spans="1:56" ht="12.75" hidden="1" customHeight="1">
      <c r="A297" s="2"/>
      <c r="B297" s="6"/>
      <c r="C297" s="2"/>
      <c r="D297" s="2"/>
      <c r="E297" s="2"/>
      <c r="F297" s="2"/>
      <c r="G297" s="2"/>
      <c r="H297" s="2"/>
      <c r="I297" s="2"/>
      <c r="J297" s="2"/>
      <c r="K297" s="2"/>
      <c r="L297" s="7"/>
      <c r="M297" s="2"/>
      <c r="N297" s="2"/>
      <c r="O297" s="2"/>
      <c r="P297" s="2"/>
      <c r="Q297" s="2"/>
      <c r="R297" s="2"/>
      <c r="S297" s="2"/>
      <c r="T297" s="2"/>
      <c r="U297" s="2"/>
      <c r="V297" s="2"/>
      <c r="W297" s="2"/>
      <c r="X297" s="2"/>
      <c r="Y297" s="2"/>
      <c r="Z297" s="2"/>
      <c r="AA297" s="2"/>
      <c r="AB297" s="2"/>
      <c r="AC297" s="2"/>
      <c r="AD297" s="2"/>
      <c r="AE297" s="3"/>
      <c r="AF297" s="2"/>
      <c r="AG297" s="2"/>
      <c r="AH297" s="2"/>
      <c r="AI297" s="2"/>
      <c r="AJ297" s="2"/>
      <c r="AK297" s="2"/>
      <c r="AL297" s="2"/>
      <c r="AM297" s="2"/>
      <c r="AN297" s="2"/>
      <c r="AO297" s="2"/>
      <c r="AP297" s="2"/>
      <c r="AQ297" s="2"/>
      <c r="AR297" s="2"/>
      <c r="AS297" s="3"/>
      <c r="AT297" s="2"/>
      <c r="AU297" s="2"/>
      <c r="AV297" s="2"/>
      <c r="AW297" s="2"/>
      <c r="AX297" s="2"/>
      <c r="AY297" s="2"/>
      <c r="AZ297" s="2"/>
      <c r="BA297" s="2"/>
      <c r="BB297" s="2"/>
      <c r="BC297" s="2"/>
      <c r="BD297" s="2"/>
    </row>
    <row r="298" spans="1:56" ht="12.75" hidden="1" customHeight="1">
      <c r="A298" s="2"/>
      <c r="B298" s="6"/>
      <c r="C298" s="2"/>
      <c r="D298" s="2"/>
      <c r="E298" s="2"/>
      <c r="F298" s="2"/>
      <c r="G298" s="2"/>
      <c r="H298" s="2"/>
      <c r="I298" s="2"/>
      <c r="J298" s="2"/>
      <c r="K298" s="2"/>
      <c r="L298" s="7"/>
      <c r="M298" s="2"/>
      <c r="N298" s="2"/>
      <c r="O298" s="2"/>
      <c r="P298" s="2"/>
      <c r="Q298" s="2"/>
      <c r="R298" s="2"/>
      <c r="S298" s="2"/>
      <c r="T298" s="2"/>
      <c r="U298" s="2"/>
      <c r="V298" s="2"/>
      <c r="W298" s="2"/>
      <c r="X298" s="2"/>
      <c r="Y298" s="2"/>
      <c r="Z298" s="2"/>
      <c r="AA298" s="2"/>
      <c r="AB298" s="2"/>
      <c r="AC298" s="2"/>
      <c r="AD298" s="2"/>
      <c r="AE298" s="3"/>
      <c r="AF298" s="2"/>
      <c r="AG298" s="2"/>
      <c r="AH298" s="2"/>
      <c r="AI298" s="2"/>
      <c r="AJ298" s="2"/>
      <c r="AK298" s="2"/>
      <c r="AL298" s="2"/>
      <c r="AM298" s="2"/>
      <c r="AN298" s="2"/>
      <c r="AO298" s="2"/>
      <c r="AP298" s="2"/>
      <c r="AQ298" s="2"/>
      <c r="AR298" s="2"/>
      <c r="AS298" s="3"/>
      <c r="AT298" s="2"/>
      <c r="AU298" s="2"/>
      <c r="AV298" s="2"/>
      <c r="AW298" s="2"/>
      <c r="AX298" s="2"/>
      <c r="AY298" s="2"/>
      <c r="AZ298" s="2"/>
      <c r="BA298" s="2"/>
      <c r="BB298" s="2"/>
      <c r="BC298" s="2"/>
      <c r="BD298" s="2"/>
    </row>
    <row r="299" spans="1:56" ht="12.75" hidden="1" customHeight="1">
      <c r="A299" s="2"/>
      <c r="B299" s="6"/>
      <c r="C299" s="2"/>
      <c r="D299" s="2"/>
      <c r="E299" s="2"/>
      <c r="F299" s="2"/>
      <c r="G299" s="2"/>
      <c r="H299" s="2"/>
      <c r="I299" s="2"/>
      <c r="J299" s="2"/>
      <c r="K299" s="2"/>
      <c r="L299" s="7"/>
      <c r="M299" s="2"/>
      <c r="N299" s="2"/>
      <c r="O299" s="2"/>
      <c r="P299" s="2"/>
      <c r="Q299" s="2"/>
      <c r="R299" s="2"/>
      <c r="S299" s="2"/>
      <c r="T299" s="2"/>
      <c r="U299" s="2"/>
      <c r="V299" s="2"/>
      <c r="W299" s="2"/>
      <c r="X299" s="2"/>
      <c r="Y299" s="2"/>
      <c r="Z299" s="2"/>
      <c r="AA299" s="2"/>
      <c r="AB299" s="2"/>
      <c r="AC299" s="2"/>
      <c r="AD299" s="2"/>
      <c r="AE299" s="3"/>
      <c r="AF299" s="2"/>
      <c r="AG299" s="2"/>
      <c r="AH299" s="2"/>
      <c r="AI299" s="2"/>
      <c r="AJ299" s="2"/>
      <c r="AK299" s="2"/>
      <c r="AL299" s="2"/>
      <c r="AM299" s="2"/>
      <c r="AN299" s="2"/>
      <c r="AO299" s="2"/>
      <c r="AP299" s="2"/>
      <c r="AQ299" s="2"/>
      <c r="AR299" s="2"/>
      <c r="AS299" s="3"/>
      <c r="AT299" s="2"/>
      <c r="AU299" s="2"/>
      <c r="AV299" s="2"/>
      <c r="AW299" s="2"/>
      <c r="AX299" s="2"/>
      <c r="AY299" s="2"/>
      <c r="AZ299" s="2"/>
      <c r="BA299" s="2"/>
      <c r="BB299" s="2"/>
      <c r="BC299" s="2"/>
      <c r="BD299" s="2"/>
    </row>
    <row r="300" spans="1:56" ht="12.75" hidden="1" customHeight="1">
      <c r="A300" s="2"/>
      <c r="B300" s="6"/>
      <c r="C300" s="2"/>
      <c r="D300" s="2"/>
      <c r="E300" s="2"/>
      <c r="F300" s="2"/>
      <c r="G300" s="2"/>
      <c r="H300" s="2"/>
      <c r="I300" s="2"/>
      <c r="J300" s="2"/>
      <c r="K300" s="2"/>
      <c r="L300" s="7"/>
      <c r="M300" s="2"/>
      <c r="N300" s="2"/>
      <c r="O300" s="2"/>
      <c r="P300" s="2"/>
      <c r="Q300" s="2"/>
      <c r="R300" s="2"/>
      <c r="S300" s="2"/>
      <c r="T300" s="2"/>
      <c r="U300" s="2"/>
      <c r="V300" s="2"/>
      <c r="W300" s="2"/>
      <c r="X300" s="2"/>
      <c r="Y300" s="2"/>
      <c r="Z300" s="2"/>
      <c r="AA300" s="2"/>
      <c r="AB300" s="2"/>
      <c r="AC300" s="2"/>
      <c r="AD300" s="2"/>
      <c r="AE300" s="3"/>
      <c r="AF300" s="2"/>
      <c r="AG300" s="2"/>
      <c r="AH300" s="2"/>
      <c r="AI300" s="2"/>
      <c r="AJ300" s="2"/>
      <c r="AK300" s="2"/>
      <c r="AL300" s="2"/>
      <c r="AM300" s="2"/>
      <c r="AN300" s="2"/>
      <c r="AO300" s="2"/>
      <c r="AP300" s="2"/>
      <c r="AQ300" s="2"/>
      <c r="AR300" s="2"/>
      <c r="AS300" s="3"/>
      <c r="AT300" s="2"/>
      <c r="AU300" s="2"/>
      <c r="AV300" s="2"/>
      <c r="AW300" s="2"/>
      <c r="AX300" s="2"/>
      <c r="AY300" s="2"/>
      <c r="AZ300" s="2"/>
      <c r="BA300" s="2"/>
      <c r="BB300" s="2"/>
      <c r="BC300" s="2"/>
      <c r="BD300" s="2"/>
    </row>
    <row r="301" spans="1:56" ht="12.75" hidden="1" customHeight="1">
      <c r="A301" s="2"/>
      <c r="B301" s="6"/>
      <c r="C301" s="2"/>
      <c r="D301" s="2"/>
      <c r="E301" s="2"/>
      <c r="F301" s="2"/>
      <c r="G301" s="2"/>
      <c r="H301" s="2"/>
      <c r="I301" s="2"/>
      <c r="J301" s="2"/>
      <c r="K301" s="2"/>
      <c r="L301" s="7"/>
      <c r="M301" s="2"/>
      <c r="N301" s="2"/>
      <c r="O301" s="2"/>
      <c r="P301" s="2"/>
      <c r="Q301" s="2"/>
      <c r="R301" s="2"/>
      <c r="S301" s="2"/>
      <c r="T301" s="2"/>
      <c r="U301" s="2"/>
      <c r="V301" s="2"/>
      <c r="W301" s="2"/>
      <c r="X301" s="2"/>
      <c r="Y301" s="2"/>
      <c r="Z301" s="2"/>
      <c r="AA301" s="2"/>
      <c r="AB301" s="2"/>
      <c r="AC301" s="2"/>
      <c r="AD301" s="2"/>
      <c r="AE301" s="3"/>
      <c r="AF301" s="2"/>
      <c r="AG301" s="2"/>
      <c r="AH301" s="2"/>
      <c r="AI301" s="2"/>
      <c r="AJ301" s="2"/>
      <c r="AK301" s="2"/>
      <c r="AL301" s="2"/>
      <c r="AM301" s="2"/>
      <c r="AN301" s="2"/>
      <c r="AO301" s="2"/>
      <c r="AP301" s="2"/>
      <c r="AQ301" s="2"/>
      <c r="AR301" s="2"/>
      <c r="AS301" s="3"/>
      <c r="AT301" s="2"/>
      <c r="AU301" s="2"/>
      <c r="AV301" s="2"/>
      <c r="AW301" s="2"/>
      <c r="AX301" s="2"/>
      <c r="AY301" s="2"/>
      <c r="AZ301" s="2"/>
      <c r="BA301" s="2"/>
      <c r="BB301" s="2"/>
      <c r="BC301" s="2"/>
      <c r="BD301" s="2"/>
    </row>
    <row r="302" spans="1:56" ht="12.75" hidden="1" customHeight="1">
      <c r="A302" s="2"/>
      <c r="B302" s="6"/>
      <c r="C302" s="2"/>
      <c r="D302" s="2"/>
      <c r="E302" s="2"/>
      <c r="F302" s="2"/>
      <c r="G302" s="2"/>
      <c r="H302" s="2"/>
      <c r="I302" s="2"/>
      <c r="J302" s="2"/>
      <c r="K302" s="2"/>
      <c r="L302" s="7"/>
      <c r="M302" s="2"/>
      <c r="N302" s="2"/>
      <c r="O302" s="2"/>
      <c r="P302" s="2"/>
      <c r="Q302" s="2"/>
      <c r="R302" s="2"/>
      <c r="S302" s="2"/>
      <c r="T302" s="2"/>
      <c r="U302" s="2"/>
      <c r="V302" s="2"/>
      <c r="W302" s="2"/>
      <c r="X302" s="2"/>
      <c r="Y302" s="2"/>
      <c r="Z302" s="2"/>
      <c r="AA302" s="2"/>
      <c r="AB302" s="2"/>
      <c r="AC302" s="2"/>
      <c r="AD302" s="2"/>
      <c r="AE302" s="3"/>
      <c r="AF302" s="2"/>
      <c r="AG302" s="2"/>
      <c r="AH302" s="2"/>
      <c r="AI302" s="2"/>
      <c r="AJ302" s="2"/>
      <c r="AK302" s="2"/>
      <c r="AL302" s="2"/>
      <c r="AM302" s="2"/>
      <c r="AN302" s="2"/>
      <c r="AO302" s="2"/>
      <c r="AP302" s="2"/>
      <c r="AQ302" s="2"/>
      <c r="AR302" s="2"/>
      <c r="AS302" s="3"/>
      <c r="AT302" s="2"/>
      <c r="AU302" s="2"/>
      <c r="AV302" s="2"/>
      <c r="AW302" s="2"/>
      <c r="AX302" s="2"/>
      <c r="AY302" s="2"/>
      <c r="AZ302" s="2"/>
      <c r="BA302" s="2"/>
      <c r="BB302" s="2"/>
      <c r="BC302" s="2"/>
      <c r="BD302" s="2"/>
    </row>
    <row r="303" spans="1:56" ht="12.75" hidden="1" customHeight="1">
      <c r="A303" s="2"/>
      <c r="B303" s="6"/>
      <c r="C303" s="2"/>
      <c r="D303" s="2"/>
      <c r="E303" s="2"/>
      <c r="F303" s="2"/>
      <c r="G303" s="2"/>
      <c r="H303" s="2"/>
      <c r="I303" s="2"/>
      <c r="J303" s="2"/>
      <c r="K303" s="2"/>
      <c r="L303" s="7"/>
      <c r="M303" s="2"/>
      <c r="N303" s="2"/>
      <c r="O303" s="2"/>
      <c r="P303" s="2"/>
      <c r="Q303" s="2"/>
      <c r="R303" s="2"/>
      <c r="S303" s="2"/>
      <c r="T303" s="2"/>
      <c r="U303" s="2"/>
      <c r="V303" s="2"/>
      <c r="W303" s="2"/>
      <c r="X303" s="2"/>
      <c r="Y303" s="2"/>
      <c r="Z303" s="2"/>
      <c r="AA303" s="2"/>
      <c r="AB303" s="2"/>
      <c r="AC303" s="2"/>
      <c r="AD303" s="2"/>
      <c r="AE303" s="3"/>
      <c r="AF303" s="2"/>
      <c r="AG303" s="2"/>
      <c r="AH303" s="2"/>
      <c r="AI303" s="2"/>
      <c r="AJ303" s="2"/>
      <c r="AK303" s="2"/>
      <c r="AL303" s="2"/>
      <c r="AM303" s="2"/>
      <c r="AN303" s="2"/>
      <c r="AO303" s="2"/>
      <c r="AP303" s="2"/>
      <c r="AQ303" s="2"/>
      <c r="AR303" s="2"/>
      <c r="AS303" s="3"/>
      <c r="AT303" s="2"/>
      <c r="AU303" s="2"/>
      <c r="AV303" s="2"/>
      <c r="AW303" s="2"/>
      <c r="AX303" s="2"/>
      <c r="AY303" s="2"/>
      <c r="AZ303" s="2"/>
      <c r="BA303" s="2"/>
      <c r="BB303" s="2"/>
      <c r="BC303" s="2"/>
      <c r="BD303" s="2"/>
    </row>
    <row r="304" spans="1:56" ht="12.75" hidden="1" customHeight="1">
      <c r="A304" s="2"/>
      <c r="B304" s="6"/>
      <c r="C304" s="2"/>
      <c r="D304" s="2"/>
      <c r="E304" s="2"/>
      <c r="F304" s="2"/>
      <c r="G304" s="2"/>
      <c r="H304" s="2"/>
      <c r="I304" s="2"/>
      <c r="J304" s="2"/>
      <c r="K304" s="2"/>
      <c r="L304" s="7"/>
      <c r="M304" s="2"/>
      <c r="N304" s="2"/>
      <c r="O304" s="2"/>
      <c r="P304" s="2"/>
      <c r="Q304" s="2"/>
      <c r="R304" s="2"/>
      <c r="S304" s="2"/>
      <c r="T304" s="2"/>
      <c r="U304" s="2"/>
      <c r="V304" s="2"/>
      <c r="W304" s="2"/>
      <c r="X304" s="2"/>
      <c r="Y304" s="2"/>
      <c r="Z304" s="2"/>
      <c r="AA304" s="2"/>
      <c r="AB304" s="2"/>
      <c r="AC304" s="2"/>
      <c r="AD304" s="2"/>
      <c r="AE304" s="3"/>
      <c r="AF304" s="2"/>
      <c r="AG304" s="2"/>
      <c r="AH304" s="2"/>
      <c r="AI304" s="2"/>
      <c r="AJ304" s="2"/>
      <c r="AK304" s="2"/>
      <c r="AL304" s="2"/>
      <c r="AM304" s="2"/>
      <c r="AN304" s="2"/>
      <c r="AO304" s="2"/>
      <c r="AP304" s="2"/>
      <c r="AQ304" s="2"/>
      <c r="AR304" s="2"/>
      <c r="AS304" s="3"/>
      <c r="AT304" s="2"/>
      <c r="AU304" s="2"/>
      <c r="AV304" s="2"/>
      <c r="AW304" s="2"/>
      <c r="AX304" s="2"/>
      <c r="AY304" s="2"/>
      <c r="AZ304" s="2"/>
      <c r="BA304" s="2"/>
      <c r="BB304" s="2"/>
      <c r="BC304" s="2"/>
      <c r="BD304" s="2"/>
    </row>
    <row r="305" spans="1:56" ht="12.75" hidden="1" customHeight="1">
      <c r="A305" s="2"/>
      <c r="B305" s="6"/>
      <c r="C305" s="2"/>
      <c r="D305" s="2"/>
      <c r="E305" s="2"/>
      <c r="F305" s="2"/>
      <c r="G305" s="2"/>
      <c r="H305" s="2"/>
      <c r="I305" s="2"/>
      <c r="J305" s="2"/>
      <c r="K305" s="2"/>
      <c r="L305" s="7"/>
      <c r="M305" s="2"/>
      <c r="N305" s="2"/>
      <c r="O305" s="2"/>
      <c r="P305" s="2"/>
      <c r="Q305" s="2"/>
      <c r="R305" s="2"/>
      <c r="S305" s="2"/>
      <c r="T305" s="2"/>
      <c r="U305" s="2"/>
      <c r="V305" s="2"/>
      <c r="W305" s="2"/>
      <c r="X305" s="2"/>
      <c r="Y305" s="2"/>
      <c r="Z305" s="2"/>
      <c r="AA305" s="2"/>
      <c r="AB305" s="2"/>
      <c r="AC305" s="2"/>
      <c r="AD305" s="2"/>
      <c r="AE305" s="3"/>
      <c r="AF305" s="2"/>
      <c r="AG305" s="2"/>
      <c r="AH305" s="2"/>
      <c r="AI305" s="2"/>
      <c r="AJ305" s="2"/>
      <c r="AK305" s="2"/>
      <c r="AL305" s="2"/>
      <c r="AM305" s="2"/>
      <c r="AN305" s="2"/>
      <c r="AO305" s="2"/>
      <c r="AP305" s="2"/>
      <c r="AQ305" s="2"/>
      <c r="AR305" s="2"/>
      <c r="AS305" s="3"/>
      <c r="AT305" s="2"/>
      <c r="AU305" s="2"/>
      <c r="AV305" s="2"/>
      <c r="AW305" s="2"/>
      <c r="AX305" s="2"/>
      <c r="AY305" s="2"/>
      <c r="AZ305" s="2"/>
      <c r="BA305" s="2"/>
      <c r="BB305" s="2"/>
      <c r="BC305" s="2"/>
      <c r="BD305" s="2"/>
    </row>
    <row r="306" spans="1:56" ht="12.75" hidden="1" customHeight="1">
      <c r="A306" s="2"/>
      <c r="B306" s="6"/>
      <c r="C306" s="2"/>
      <c r="D306" s="2"/>
      <c r="E306" s="2"/>
      <c r="F306" s="2"/>
      <c r="G306" s="2"/>
      <c r="H306" s="2"/>
      <c r="I306" s="2"/>
      <c r="J306" s="2"/>
      <c r="K306" s="2"/>
      <c r="L306" s="7"/>
      <c r="M306" s="2"/>
      <c r="N306" s="2"/>
      <c r="O306" s="2"/>
      <c r="P306" s="2"/>
      <c r="Q306" s="2"/>
      <c r="R306" s="2"/>
      <c r="S306" s="2"/>
      <c r="T306" s="2"/>
      <c r="U306" s="2"/>
      <c r="V306" s="2"/>
      <c r="W306" s="2"/>
      <c r="X306" s="2"/>
      <c r="Y306" s="2"/>
      <c r="Z306" s="2"/>
      <c r="AA306" s="2"/>
      <c r="AB306" s="2"/>
      <c r="AC306" s="2"/>
      <c r="AD306" s="2"/>
      <c r="AE306" s="3"/>
      <c r="AF306" s="2"/>
      <c r="AG306" s="2"/>
      <c r="AH306" s="2"/>
      <c r="AI306" s="2"/>
      <c r="AJ306" s="2"/>
      <c r="AK306" s="2"/>
      <c r="AL306" s="2"/>
      <c r="AM306" s="2"/>
      <c r="AN306" s="2"/>
      <c r="AO306" s="2"/>
      <c r="AP306" s="2"/>
      <c r="AQ306" s="2"/>
      <c r="AR306" s="2"/>
      <c r="AS306" s="3"/>
      <c r="AT306" s="2"/>
      <c r="AU306" s="2"/>
      <c r="AV306" s="2"/>
      <c r="AW306" s="2"/>
      <c r="AX306" s="2"/>
      <c r="AY306" s="2"/>
      <c r="AZ306" s="2"/>
      <c r="BA306" s="2"/>
      <c r="BB306" s="2"/>
      <c r="BC306" s="2"/>
      <c r="BD306" s="2"/>
    </row>
    <row r="307" spans="1:56" ht="12.75" hidden="1" customHeight="1">
      <c r="A307" s="2"/>
      <c r="B307" s="6"/>
      <c r="C307" s="2"/>
      <c r="D307" s="2"/>
      <c r="E307" s="2"/>
      <c r="F307" s="2"/>
      <c r="G307" s="2"/>
      <c r="H307" s="2"/>
      <c r="I307" s="2"/>
      <c r="J307" s="2"/>
      <c r="K307" s="2"/>
      <c r="L307" s="7"/>
      <c r="M307" s="2"/>
      <c r="N307" s="2"/>
      <c r="O307" s="2"/>
      <c r="P307" s="2"/>
      <c r="Q307" s="2"/>
      <c r="R307" s="2"/>
      <c r="S307" s="2"/>
      <c r="T307" s="2"/>
      <c r="U307" s="2"/>
      <c r="V307" s="2"/>
      <c r="W307" s="2"/>
      <c r="X307" s="2"/>
      <c r="Y307" s="2"/>
      <c r="Z307" s="2"/>
      <c r="AA307" s="2"/>
      <c r="AB307" s="2"/>
      <c r="AC307" s="2"/>
      <c r="AD307" s="2"/>
      <c r="AE307" s="3"/>
      <c r="AF307" s="2"/>
      <c r="AG307" s="2"/>
      <c r="AH307" s="2"/>
      <c r="AI307" s="2"/>
      <c r="AJ307" s="2"/>
      <c r="AK307" s="2"/>
      <c r="AL307" s="2"/>
      <c r="AM307" s="2"/>
      <c r="AN307" s="2"/>
      <c r="AO307" s="2"/>
      <c r="AP307" s="2"/>
      <c r="AQ307" s="2"/>
      <c r="AR307" s="2"/>
      <c r="AS307" s="3"/>
      <c r="AT307" s="2"/>
      <c r="AU307" s="2"/>
      <c r="AV307" s="2"/>
      <c r="AW307" s="2"/>
      <c r="AX307" s="2"/>
      <c r="AY307" s="2"/>
      <c r="AZ307" s="2"/>
      <c r="BA307" s="2"/>
      <c r="BB307" s="2"/>
      <c r="BC307" s="2"/>
      <c r="BD307" s="2"/>
    </row>
    <row r="308" spans="1:56" ht="12.75" hidden="1" customHeight="1">
      <c r="A308" s="2"/>
      <c r="B308" s="6"/>
      <c r="C308" s="2"/>
      <c r="D308" s="2"/>
      <c r="E308" s="2"/>
      <c r="F308" s="2"/>
      <c r="G308" s="2"/>
      <c r="H308" s="2"/>
      <c r="I308" s="2"/>
      <c r="J308" s="2"/>
      <c r="K308" s="2"/>
      <c r="L308" s="7"/>
      <c r="M308" s="2"/>
      <c r="N308" s="2"/>
      <c r="O308" s="2"/>
      <c r="P308" s="2"/>
      <c r="Q308" s="2"/>
      <c r="R308" s="2"/>
      <c r="S308" s="2"/>
      <c r="T308" s="2"/>
      <c r="U308" s="2"/>
      <c r="V308" s="2"/>
      <c r="W308" s="2"/>
      <c r="X308" s="2"/>
      <c r="Y308" s="2"/>
      <c r="Z308" s="2"/>
      <c r="AA308" s="2"/>
      <c r="AB308" s="2"/>
      <c r="AC308" s="2"/>
      <c r="AD308" s="2"/>
      <c r="AE308" s="3"/>
      <c r="AF308" s="2"/>
      <c r="AG308" s="2"/>
      <c r="AH308" s="2"/>
      <c r="AI308" s="2"/>
      <c r="AJ308" s="2"/>
      <c r="AK308" s="2"/>
      <c r="AL308" s="2"/>
      <c r="AM308" s="2"/>
      <c r="AN308" s="2"/>
      <c r="AO308" s="2"/>
      <c r="AP308" s="2"/>
      <c r="AQ308" s="2"/>
      <c r="AR308" s="2"/>
      <c r="AS308" s="3"/>
      <c r="AT308" s="2"/>
      <c r="AU308" s="2"/>
      <c r="AV308" s="2"/>
      <c r="AW308" s="2"/>
      <c r="AX308" s="2"/>
      <c r="AY308" s="2"/>
      <c r="AZ308" s="2"/>
      <c r="BA308" s="2"/>
      <c r="BB308" s="2"/>
      <c r="BC308" s="2"/>
      <c r="BD308" s="2"/>
    </row>
    <row r="309" spans="1:56" ht="12.75" hidden="1" customHeight="1">
      <c r="A309" s="2"/>
      <c r="B309" s="6"/>
      <c r="C309" s="2"/>
      <c r="D309" s="2"/>
      <c r="E309" s="2"/>
      <c r="F309" s="2"/>
      <c r="G309" s="2"/>
      <c r="H309" s="2"/>
      <c r="I309" s="2"/>
      <c r="J309" s="2"/>
      <c r="K309" s="2"/>
      <c r="L309" s="7"/>
      <c r="M309" s="2"/>
      <c r="N309" s="2"/>
      <c r="O309" s="2"/>
      <c r="P309" s="2"/>
      <c r="Q309" s="2"/>
      <c r="R309" s="2"/>
      <c r="S309" s="2"/>
      <c r="T309" s="2"/>
      <c r="U309" s="2"/>
      <c r="V309" s="2"/>
      <c r="W309" s="2"/>
      <c r="X309" s="2"/>
      <c r="Y309" s="2"/>
      <c r="Z309" s="2"/>
      <c r="AA309" s="2"/>
      <c r="AB309" s="2"/>
      <c r="AC309" s="2"/>
      <c r="AD309" s="2"/>
      <c r="AE309" s="3"/>
      <c r="AF309" s="2"/>
      <c r="AG309" s="2"/>
      <c r="AH309" s="2"/>
      <c r="AI309" s="2"/>
      <c r="AJ309" s="2"/>
      <c r="AK309" s="2"/>
      <c r="AL309" s="2"/>
      <c r="AM309" s="2"/>
      <c r="AN309" s="2"/>
      <c r="AO309" s="2"/>
      <c r="AP309" s="2"/>
      <c r="AQ309" s="2"/>
      <c r="AR309" s="2"/>
      <c r="AS309" s="3"/>
      <c r="AT309" s="2"/>
      <c r="AU309" s="2"/>
      <c r="AV309" s="2"/>
      <c r="AW309" s="2"/>
      <c r="AX309" s="2"/>
      <c r="AY309" s="2"/>
      <c r="AZ309" s="2"/>
      <c r="BA309" s="2"/>
      <c r="BB309" s="2"/>
      <c r="BC309" s="2"/>
      <c r="BD309" s="2"/>
    </row>
    <row r="310" spans="1:56" ht="12.75" hidden="1" customHeight="1">
      <c r="A310" s="2"/>
      <c r="B310" s="6"/>
      <c r="C310" s="2"/>
      <c r="D310" s="2"/>
      <c r="E310" s="2"/>
      <c r="F310" s="2"/>
      <c r="G310" s="2"/>
      <c r="H310" s="2"/>
      <c r="I310" s="2"/>
      <c r="J310" s="2"/>
      <c r="K310" s="2"/>
      <c r="L310" s="7"/>
      <c r="M310" s="2"/>
      <c r="N310" s="2"/>
      <c r="O310" s="2"/>
      <c r="P310" s="2"/>
      <c r="Q310" s="2"/>
      <c r="R310" s="2"/>
      <c r="S310" s="2"/>
      <c r="T310" s="2"/>
      <c r="U310" s="2"/>
      <c r="V310" s="2"/>
      <c r="W310" s="2"/>
      <c r="X310" s="2"/>
      <c r="Y310" s="2"/>
      <c r="Z310" s="2"/>
      <c r="AA310" s="2"/>
      <c r="AB310" s="2"/>
      <c r="AC310" s="2"/>
      <c r="AD310" s="2"/>
      <c r="AE310" s="3"/>
      <c r="AF310" s="2"/>
      <c r="AG310" s="2"/>
      <c r="AH310" s="2"/>
      <c r="AI310" s="2"/>
      <c r="AJ310" s="2"/>
      <c r="AK310" s="2"/>
      <c r="AL310" s="2"/>
      <c r="AM310" s="2"/>
      <c r="AN310" s="2"/>
      <c r="AO310" s="2"/>
      <c r="AP310" s="2"/>
      <c r="AQ310" s="2"/>
      <c r="AR310" s="2"/>
      <c r="AS310" s="3"/>
      <c r="AT310" s="2"/>
      <c r="AU310" s="2"/>
      <c r="AV310" s="2"/>
      <c r="AW310" s="2"/>
      <c r="AX310" s="2"/>
      <c r="AY310" s="2"/>
      <c r="AZ310" s="2"/>
      <c r="BA310" s="2"/>
      <c r="BB310" s="2"/>
      <c r="BC310" s="2"/>
      <c r="BD310" s="2"/>
    </row>
    <row r="311" spans="1:56" ht="12.75" hidden="1" customHeight="1">
      <c r="A311" s="2"/>
      <c r="B311" s="6"/>
      <c r="C311" s="2"/>
      <c r="D311" s="2"/>
      <c r="E311" s="2"/>
      <c r="F311" s="2"/>
      <c r="G311" s="2"/>
      <c r="H311" s="2"/>
      <c r="I311" s="2"/>
      <c r="J311" s="2"/>
      <c r="K311" s="2"/>
      <c r="L311" s="7"/>
      <c r="M311" s="2"/>
      <c r="N311" s="2"/>
      <c r="O311" s="2"/>
      <c r="P311" s="2"/>
      <c r="Q311" s="2"/>
      <c r="R311" s="2"/>
      <c r="S311" s="2"/>
      <c r="T311" s="2"/>
      <c r="U311" s="2"/>
      <c r="V311" s="2"/>
      <c r="W311" s="2"/>
      <c r="X311" s="2"/>
      <c r="Y311" s="2"/>
      <c r="Z311" s="2"/>
      <c r="AA311" s="2"/>
      <c r="AB311" s="2"/>
      <c r="AC311" s="2"/>
      <c r="AD311" s="2"/>
      <c r="AE311" s="3"/>
      <c r="AF311" s="2"/>
      <c r="AG311" s="2"/>
      <c r="AH311" s="2"/>
      <c r="AI311" s="2"/>
      <c r="AJ311" s="2"/>
      <c r="AK311" s="2"/>
      <c r="AL311" s="2"/>
      <c r="AM311" s="2"/>
      <c r="AN311" s="2"/>
      <c r="AO311" s="2"/>
      <c r="AP311" s="2"/>
      <c r="AQ311" s="2"/>
      <c r="AR311" s="2"/>
      <c r="AS311" s="3"/>
      <c r="AT311" s="2"/>
      <c r="AU311" s="2"/>
      <c r="AV311" s="2"/>
      <c r="AW311" s="2"/>
      <c r="AX311" s="2"/>
      <c r="AY311" s="2"/>
      <c r="AZ311" s="2"/>
      <c r="BA311" s="2"/>
      <c r="BB311" s="2"/>
      <c r="BC311" s="2"/>
      <c r="BD311" s="2"/>
    </row>
    <row r="312" spans="1:56" ht="12.75" hidden="1" customHeight="1">
      <c r="A312" s="2"/>
      <c r="B312" s="6"/>
      <c r="C312" s="2"/>
      <c r="D312" s="2"/>
      <c r="E312" s="2"/>
      <c r="F312" s="2"/>
      <c r="G312" s="2"/>
      <c r="H312" s="2"/>
      <c r="I312" s="2"/>
      <c r="J312" s="2"/>
      <c r="K312" s="2"/>
      <c r="L312" s="7"/>
      <c r="M312" s="2"/>
      <c r="N312" s="2"/>
      <c r="O312" s="2"/>
      <c r="P312" s="2"/>
      <c r="Q312" s="2"/>
      <c r="R312" s="2"/>
      <c r="S312" s="2"/>
      <c r="T312" s="2"/>
      <c r="U312" s="2"/>
      <c r="V312" s="2"/>
      <c r="W312" s="2"/>
      <c r="X312" s="2"/>
      <c r="Y312" s="2"/>
      <c r="Z312" s="2"/>
      <c r="AA312" s="2"/>
      <c r="AB312" s="2"/>
      <c r="AC312" s="2"/>
      <c r="AD312" s="2"/>
      <c r="AE312" s="3"/>
      <c r="AF312" s="2"/>
      <c r="AG312" s="2"/>
      <c r="AH312" s="2"/>
      <c r="AI312" s="2"/>
      <c r="AJ312" s="2"/>
      <c r="AK312" s="2"/>
      <c r="AL312" s="2"/>
      <c r="AM312" s="2"/>
      <c r="AN312" s="2"/>
      <c r="AO312" s="2"/>
      <c r="AP312" s="2"/>
      <c r="AQ312" s="2"/>
      <c r="AR312" s="2"/>
      <c r="AS312" s="3"/>
      <c r="AT312" s="2"/>
      <c r="AU312" s="2"/>
      <c r="AV312" s="2"/>
      <c r="AW312" s="2"/>
      <c r="AX312" s="2"/>
      <c r="AY312" s="2"/>
      <c r="AZ312" s="2"/>
      <c r="BA312" s="2"/>
      <c r="BB312" s="2"/>
      <c r="BC312" s="2"/>
      <c r="BD312" s="2"/>
    </row>
    <row r="313" spans="1:56" ht="12.75" hidden="1" customHeight="1">
      <c r="A313" s="2"/>
      <c r="B313" s="6"/>
      <c r="C313" s="2"/>
      <c r="D313" s="2"/>
      <c r="E313" s="2"/>
      <c r="F313" s="2"/>
      <c r="G313" s="2"/>
      <c r="H313" s="2"/>
      <c r="I313" s="2"/>
      <c r="J313" s="2"/>
      <c r="K313" s="2"/>
      <c r="L313" s="7"/>
      <c r="M313" s="2"/>
      <c r="N313" s="2"/>
      <c r="O313" s="2"/>
      <c r="P313" s="2"/>
      <c r="Q313" s="2"/>
      <c r="R313" s="2"/>
      <c r="S313" s="2"/>
      <c r="T313" s="2"/>
      <c r="U313" s="2"/>
      <c r="V313" s="2"/>
      <c r="W313" s="2"/>
      <c r="X313" s="2"/>
      <c r="Y313" s="2"/>
      <c r="Z313" s="2"/>
      <c r="AA313" s="2"/>
      <c r="AB313" s="2"/>
      <c r="AC313" s="2"/>
      <c r="AD313" s="2"/>
      <c r="AE313" s="3"/>
      <c r="AF313" s="2"/>
      <c r="AG313" s="2"/>
      <c r="AH313" s="2"/>
      <c r="AI313" s="2"/>
      <c r="AJ313" s="2"/>
      <c r="AK313" s="2"/>
      <c r="AL313" s="2"/>
      <c r="AM313" s="2"/>
      <c r="AN313" s="2"/>
      <c r="AO313" s="2"/>
      <c r="AP313" s="2"/>
      <c r="AQ313" s="2"/>
      <c r="AR313" s="2"/>
      <c r="AS313" s="3"/>
      <c r="AT313" s="2"/>
      <c r="AU313" s="2"/>
      <c r="AV313" s="2"/>
      <c r="AW313" s="2"/>
      <c r="AX313" s="2"/>
      <c r="AY313" s="2"/>
      <c r="AZ313" s="2"/>
      <c r="BA313" s="2"/>
      <c r="BB313" s="2"/>
      <c r="BC313" s="2"/>
      <c r="BD313" s="2"/>
    </row>
    <row r="314" spans="1:56" ht="12.75" hidden="1" customHeight="1">
      <c r="A314" s="2"/>
      <c r="B314" s="6"/>
      <c r="C314" s="2"/>
      <c r="D314" s="2"/>
      <c r="E314" s="2"/>
      <c r="F314" s="2"/>
      <c r="G314" s="2"/>
      <c r="H314" s="2"/>
      <c r="I314" s="2"/>
      <c r="J314" s="2"/>
      <c r="K314" s="2"/>
      <c r="L314" s="7"/>
      <c r="M314" s="2"/>
      <c r="N314" s="2"/>
      <c r="O314" s="2"/>
      <c r="P314" s="2"/>
      <c r="Q314" s="2"/>
      <c r="R314" s="2"/>
      <c r="S314" s="2"/>
      <c r="T314" s="2"/>
      <c r="U314" s="2"/>
      <c r="V314" s="2"/>
      <c r="W314" s="2"/>
      <c r="X314" s="2"/>
      <c r="Y314" s="2"/>
      <c r="Z314" s="2"/>
      <c r="AA314" s="2"/>
      <c r="AB314" s="2"/>
      <c r="AC314" s="2"/>
      <c r="AD314" s="2"/>
      <c r="AE314" s="3"/>
      <c r="AF314" s="2"/>
      <c r="AG314" s="2"/>
      <c r="AH314" s="2"/>
      <c r="AI314" s="2"/>
      <c r="AJ314" s="2"/>
      <c r="AK314" s="2"/>
      <c r="AL314" s="2"/>
      <c r="AM314" s="2"/>
      <c r="AN314" s="2"/>
      <c r="AO314" s="2"/>
      <c r="AP314" s="2"/>
      <c r="AQ314" s="2"/>
      <c r="AR314" s="2"/>
      <c r="AS314" s="3"/>
      <c r="AT314" s="2"/>
      <c r="AU314" s="2"/>
      <c r="AV314" s="2"/>
      <c r="AW314" s="2"/>
      <c r="AX314" s="2"/>
      <c r="AY314" s="2"/>
      <c r="AZ314" s="2"/>
      <c r="BA314" s="2"/>
      <c r="BB314" s="2"/>
      <c r="BC314" s="2"/>
      <c r="BD314" s="2"/>
    </row>
    <row r="315" spans="1:56" ht="12.75" hidden="1" customHeight="1">
      <c r="A315" s="2"/>
      <c r="B315" s="6"/>
      <c r="C315" s="2"/>
      <c r="D315" s="2"/>
      <c r="E315" s="2"/>
      <c r="F315" s="2"/>
      <c r="G315" s="2"/>
      <c r="H315" s="2"/>
      <c r="I315" s="2"/>
      <c r="J315" s="2"/>
      <c r="K315" s="2"/>
      <c r="L315" s="7"/>
      <c r="M315" s="2"/>
      <c r="N315" s="2"/>
      <c r="O315" s="2"/>
      <c r="P315" s="2"/>
      <c r="Q315" s="2"/>
      <c r="R315" s="2"/>
      <c r="S315" s="2"/>
      <c r="T315" s="2"/>
      <c r="U315" s="2"/>
      <c r="V315" s="2"/>
      <c r="W315" s="2"/>
      <c r="X315" s="2"/>
      <c r="Y315" s="2"/>
      <c r="Z315" s="2"/>
      <c r="AA315" s="2"/>
      <c r="AB315" s="2"/>
      <c r="AC315" s="2"/>
      <c r="AD315" s="2"/>
      <c r="AE315" s="3"/>
      <c r="AF315" s="2"/>
      <c r="AG315" s="2"/>
      <c r="AH315" s="2"/>
      <c r="AI315" s="2"/>
      <c r="AJ315" s="2"/>
      <c r="AK315" s="2"/>
      <c r="AL315" s="2"/>
      <c r="AM315" s="2"/>
      <c r="AN315" s="2"/>
      <c r="AO315" s="2"/>
      <c r="AP315" s="2"/>
      <c r="AQ315" s="2"/>
      <c r="AR315" s="2"/>
      <c r="AS315" s="3"/>
      <c r="AT315" s="2"/>
      <c r="AU315" s="2"/>
      <c r="AV315" s="2"/>
      <c r="AW315" s="2"/>
      <c r="AX315" s="2"/>
      <c r="AY315" s="2"/>
      <c r="AZ315" s="2"/>
      <c r="BA315" s="2"/>
      <c r="BB315" s="2"/>
      <c r="BC315" s="2"/>
      <c r="BD315" s="2"/>
    </row>
    <row r="316" spans="1:56" ht="12.75" hidden="1" customHeight="1">
      <c r="A316" s="2"/>
      <c r="B316" s="6"/>
      <c r="C316" s="2"/>
      <c r="D316" s="2"/>
      <c r="E316" s="2"/>
      <c r="F316" s="2"/>
      <c r="G316" s="2"/>
      <c r="H316" s="2"/>
      <c r="I316" s="2"/>
      <c r="J316" s="2"/>
      <c r="K316" s="2"/>
      <c r="L316" s="7"/>
      <c r="M316" s="2"/>
      <c r="N316" s="2"/>
      <c r="O316" s="2"/>
      <c r="P316" s="2"/>
      <c r="Q316" s="2"/>
      <c r="R316" s="2"/>
      <c r="S316" s="2"/>
      <c r="T316" s="2"/>
      <c r="U316" s="2"/>
      <c r="V316" s="2"/>
      <c r="W316" s="2"/>
      <c r="X316" s="2"/>
      <c r="Y316" s="2"/>
      <c r="Z316" s="2"/>
      <c r="AA316" s="2"/>
      <c r="AB316" s="2"/>
      <c r="AC316" s="2"/>
      <c r="AD316" s="2"/>
      <c r="AE316" s="3"/>
      <c r="AF316" s="2"/>
      <c r="AG316" s="2"/>
      <c r="AH316" s="2"/>
      <c r="AI316" s="2"/>
      <c r="AJ316" s="2"/>
      <c r="AK316" s="2"/>
      <c r="AL316" s="2"/>
      <c r="AM316" s="2"/>
      <c r="AN316" s="2"/>
      <c r="AO316" s="2"/>
      <c r="AP316" s="2"/>
      <c r="AQ316" s="2"/>
      <c r="AR316" s="2"/>
      <c r="AS316" s="3"/>
      <c r="AT316" s="2"/>
      <c r="AU316" s="2"/>
      <c r="AV316" s="2"/>
      <c r="AW316" s="2"/>
      <c r="AX316" s="2"/>
      <c r="AY316" s="2"/>
      <c r="AZ316" s="2"/>
      <c r="BA316" s="2"/>
      <c r="BB316" s="2"/>
      <c r="BC316" s="2"/>
      <c r="BD316" s="2"/>
    </row>
    <row r="317" spans="1:56" ht="12.75" hidden="1" customHeight="1">
      <c r="A317" s="2"/>
      <c r="B317" s="6"/>
      <c r="C317" s="2"/>
      <c r="D317" s="2"/>
      <c r="E317" s="2"/>
      <c r="F317" s="2"/>
      <c r="G317" s="2"/>
      <c r="H317" s="2"/>
      <c r="I317" s="2"/>
      <c r="J317" s="2"/>
      <c r="K317" s="2"/>
      <c r="L317" s="7"/>
      <c r="M317" s="2"/>
      <c r="N317" s="2"/>
      <c r="O317" s="2"/>
      <c r="P317" s="2"/>
      <c r="Q317" s="2"/>
      <c r="R317" s="2"/>
      <c r="S317" s="2"/>
      <c r="T317" s="2"/>
      <c r="U317" s="2"/>
      <c r="V317" s="2"/>
      <c r="W317" s="2"/>
      <c r="X317" s="2"/>
      <c r="Y317" s="2"/>
      <c r="Z317" s="2"/>
      <c r="AA317" s="2"/>
      <c r="AB317" s="2"/>
      <c r="AC317" s="2"/>
      <c r="AD317" s="2"/>
      <c r="AE317" s="3"/>
      <c r="AF317" s="2"/>
      <c r="AG317" s="2"/>
      <c r="AH317" s="2"/>
      <c r="AI317" s="2"/>
      <c r="AJ317" s="2"/>
      <c r="AK317" s="2"/>
      <c r="AL317" s="2"/>
      <c r="AM317" s="2"/>
      <c r="AN317" s="2"/>
      <c r="AO317" s="2"/>
      <c r="AP317" s="2"/>
      <c r="AQ317" s="2"/>
      <c r="AR317" s="2"/>
      <c r="AS317" s="3"/>
      <c r="AT317" s="2"/>
      <c r="AU317" s="2"/>
      <c r="AV317" s="2"/>
      <c r="AW317" s="2"/>
      <c r="AX317" s="2"/>
      <c r="AY317" s="2"/>
      <c r="AZ317" s="2"/>
      <c r="BA317" s="2"/>
      <c r="BB317" s="2"/>
      <c r="BC317" s="2"/>
      <c r="BD317" s="2"/>
    </row>
    <row r="318" spans="1:56" ht="12.75" hidden="1" customHeight="1">
      <c r="A318" s="2"/>
      <c r="B318" s="6"/>
      <c r="C318" s="2"/>
      <c r="D318" s="2"/>
      <c r="E318" s="2"/>
      <c r="F318" s="2"/>
      <c r="G318" s="2"/>
      <c r="H318" s="2"/>
      <c r="I318" s="2"/>
      <c r="J318" s="2"/>
      <c r="K318" s="2"/>
      <c r="L318" s="7"/>
      <c r="M318" s="2"/>
      <c r="N318" s="2"/>
      <c r="O318" s="2"/>
      <c r="P318" s="2"/>
      <c r="Q318" s="2"/>
      <c r="R318" s="2"/>
      <c r="S318" s="2"/>
      <c r="T318" s="2"/>
      <c r="U318" s="2"/>
      <c r="V318" s="2"/>
      <c r="W318" s="2"/>
      <c r="X318" s="2"/>
      <c r="Y318" s="2"/>
      <c r="Z318" s="2"/>
      <c r="AA318" s="2"/>
      <c r="AB318" s="2"/>
      <c r="AC318" s="2"/>
      <c r="AD318" s="2"/>
      <c r="AE318" s="3"/>
      <c r="AF318" s="2"/>
      <c r="AG318" s="2"/>
      <c r="AH318" s="2"/>
      <c r="AI318" s="2"/>
      <c r="AJ318" s="2"/>
      <c r="AK318" s="2"/>
      <c r="AL318" s="2"/>
      <c r="AM318" s="2"/>
      <c r="AN318" s="2"/>
      <c r="AO318" s="2"/>
      <c r="AP318" s="2"/>
      <c r="AQ318" s="2"/>
      <c r="AR318" s="2"/>
      <c r="AS318" s="3"/>
      <c r="AT318" s="2"/>
      <c r="AU318" s="2"/>
      <c r="AV318" s="2"/>
      <c r="AW318" s="2"/>
      <c r="AX318" s="2"/>
      <c r="AY318" s="2"/>
      <c r="AZ318" s="2"/>
      <c r="BA318" s="2"/>
      <c r="BB318" s="2"/>
      <c r="BC318" s="2"/>
      <c r="BD318" s="2"/>
    </row>
    <row r="319" spans="1:56" ht="12.75" hidden="1" customHeight="1">
      <c r="A319" s="2"/>
      <c r="B319" s="6"/>
      <c r="C319" s="2"/>
      <c r="D319" s="2"/>
      <c r="E319" s="2"/>
      <c r="F319" s="2"/>
      <c r="G319" s="2"/>
      <c r="H319" s="2"/>
      <c r="I319" s="2"/>
      <c r="J319" s="2"/>
      <c r="K319" s="2"/>
      <c r="L319" s="7"/>
      <c r="M319" s="2"/>
      <c r="N319" s="2"/>
      <c r="O319" s="2"/>
      <c r="P319" s="2"/>
      <c r="Q319" s="2"/>
      <c r="R319" s="2"/>
      <c r="S319" s="2"/>
      <c r="T319" s="2"/>
      <c r="U319" s="2"/>
      <c r="V319" s="2"/>
      <c r="W319" s="2"/>
      <c r="X319" s="2"/>
      <c r="Y319" s="2"/>
      <c r="Z319" s="2"/>
      <c r="AA319" s="2"/>
      <c r="AB319" s="2"/>
      <c r="AC319" s="2"/>
      <c r="AD319" s="2"/>
      <c r="AE319" s="3"/>
      <c r="AF319" s="2"/>
      <c r="AG319" s="2"/>
      <c r="AH319" s="2"/>
      <c r="AI319" s="2"/>
      <c r="AJ319" s="2"/>
      <c r="AK319" s="2"/>
      <c r="AL319" s="2"/>
      <c r="AM319" s="2"/>
      <c r="AN319" s="2"/>
      <c r="AO319" s="2"/>
      <c r="AP319" s="2"/>
      <c r="AQ319" s="2"/>
      <c r="AR319" s="2"/>
      <c r="AS319" s="3"/>
      <c r="AT319" s="2"/>
      <c r="AU319" s="2"/>
      <c r="AV319" s="2"/>
      <c r="AW319" s="2"/>
      <c r="AX319" s="2"/>
      <c r="AY319" s="2"/>
      <c r="AZ319" s="2"/>
      <c r="BA319" s="2"/>
      <c r="BB319" s="2"/>
      <c r="BC319" s="2"/>
      <c r="BD319" s="2"/>
    </row>
    <row r="320" spans="1:56" ht="12.75" hidden="1" customHeight="1">
      <c r="A320" s="2"/>
      <c r="B320" s="6"/>
      <c r="C320" s="2"/>
      <c r="D320" s="2"/>
      <c r="E320" s="2"/>
      <c r="F320" s="2"/>
      <c r="G320" s="2"/>
      <c r="H320" s="2"/>
      <c r="I320" s="2"/>
      <c r="J320" s="2"/>
      <c r="K320" s="2"/>
      <c r="L320" s="7"/>
      <c r="M320" s="2"/>
      <c r="N320" s="2"/>
      <c r="O320" s="2"/>
      <c r="P320" s="2"/>
      <c r="Q320" s="2"/>
      <c r="R320" s="2"/>
      <c r="S320" s="2"/>
      <c r="T320" s="2"/>
      <c r="U320" s="2"/>
      <c r="V320" s="2"/>
      <c r="W320" s="2"/>
      <c r="X320" s="2"/>
      <c r="Y320" s="2"/>
      <c r="Z320" s="2"/>
      <c r="AA320" s="2"/>
      <c r="AB320" s="2"/>
      <c r="AC320" s="2"/>
      <c r="AD320" s="2"/>
      <c r="AE320" s="3"/>
      <c r="AF320" s="2"/>
      <c r="AG320" s="2"/>
      <c r="AH320" s="2"/>
      <c r="AI320" s="2"/>
      <c r="AJ320" s="2"/>
      <c r="AK320" s="2"/>
      <c r="AL320" s="2"/>
      <c r="AM320" s="2"/>
      <c r="AN320" s="2"/>
      <c r="AO320" s="2"/>
      <c r="AP320" s="2"/>
      <c r="AQ320" s="2"/>
      <c r="AR320" s="2"/>
      <c r="AS320" s="3"/>
      <c r="AT320" s="2"/>
      <c r="AU320" s="2"/>
      <c r="AV320" s="2"/>
      <c r="AW320" s="2"/>
      <c r="AX320" s="2"/>
      <c r="AY320" s="2"/>
      <c r="AZ320" s="2"/>
      <c r="BA320" s="2"/>
      <c r="BB320" s="2"/>
      <c r="BC320" s="2"/>
      <c r="BD320" s="2"/>
    </row>
    <row r="321" spans="1:56" ht="12.75" hidden="1" customHeight="1">
      <c r="A321" s="2"/>
      <c r="B321" s="6"/>
      <c r="C321" s="2"/>
      <c r="D321" s="2"/>
      <c r="E321" s="2"/>
      <c r="F321" s="2"/>
      <c r="G321" s="2"/>
      <c r="H321" s="2"/>
      <c r="I321" s="2"/>
      <c r="J321" s="2"/>
      <c r="K321" s="2"/>
      <c r="L321" s="7"/>
      <c r="M321" s="2"/>
      <c r="N321" s="2"/>
      <c r="O321" s="2"/>
      <c r="P321" s="2"/>
      <c r="Q321" s="2"/>
      <c r="R321" s="2"/>
      <c r="S321" s="2"/>
      <c r="T321" s="2"/>
      <c r="U321" s="2"/>
      <c r="V321" s="2"/>
      <c r="W321" s="2"/>
      <c r="X321" s="2"/>
      <c r="Y321" s="2"/>
      <c r="Z321" s="2"/>
      <c r="AA321" s="2"/>
      <c r="AB321" s="2"/>
      <c r="AC321" s="2"/>
      <c r="AD321" s="2"/>
      <c r="AE321" s="3"/>
      <c r="AF321" s="2"/>
      <c r="AG321" s="2"/>
      <c r="AH321" s="2"/>
      <c r="AI321" s="2"/>
      <c r="AJ321" s="2"/>
      <c r="AK321" s="2"/>
      <c r="AL321" s="2"/>
      <c r="AM321" s="2"/>
      <c r="AN321" s="2"/>
      <c r="AO321" s="2"/>
      <c r="AP321" s="2"/>
      <c r="AQ321" s="2"/>
      <c r="AR321" s="2"/>
      <c r="AS321" s="3"/>
      <c r="AT321" s="2"/>
      <c r="AU321" s="2"/>
      <c r="AV321" s="2"/>
      <c r="AW321" s="2"/>
      <c r="AX321" s="2"/>
      <c r="AY321" s="2"/>
      <c r="AZ321" s="2"/>
      <c r="BA321" s="2"/>
      <c r="BB321" s="2"/>
      <c r="BC321" s="2"/>
      <c r="BD321" s="2"/>
    </row>
    <row r="322" spans="1:56" ht="12.75" hidden="1" customHeight="1">
      <c r="A322" s="2"/>
      <c r="B322" s="6"/>
      <c r="C322" s="2"/>
      <c r="D322" s="2"/>
      <c r="E322" s="2"/>
      <c r="F322" s="2"/>
      <c r="G322" s="2"/>
      <c r="H322" s="2"/>
      <c r="I322" s="2"/>
      <c r="J322" s="2"/>
      <c r="K322" s="2"/>
      <c r="L322" s="7"/>
      <c r="M322" s="2"/>
      <c r="N322" s="2"/>
      <c r="O322" s="2"/>
      <c r="P322" s="2"/>
      <c r="Q322" s="2"/>
      <c r="R322" s="2"/>
      <c r="S322" s="2"/>
      <c r="T322" s="2"/>
      <c r="U322" s="2"/>
      <c r="V322" s="2"/>
      <c r="W322" s="2"/>
      <c r="X322" s="2"/>
      <c r="Y322" s="2"/>
      <c r="Z322" s="2"/>
      <c r="AA322" s="2"/>
      <c r="AB322" s="2"/>
      <c r="AC322" s="2"/>
      <c r="AD322" s="2"/>
      <c r="AE322" s="3"/>
      <c r="AF322" s="2"/>
      <c r="AG322" s="2"/>
      <c r="AH322" s="2"/>
      <c r="AI322" s="2"/>
      <c r="AJ322" s="2"/>
      <c r="AK322" s="2"/>
      <c r="AL322" s="2"/>
      <c r="AM322" s="2"/>
      <c r="AN322" s="2"/>
      <c r="AO322" s="2"/>
      <c r="AP322" s="2"/>
      <c r="AQ322" s="2"/>
      <c r="AR322" s="2"/>
      <c r="AS322" s="3"/>
      <c r="AT322" s="2"/>
      <c r="AU322" s="2"/>
      <c r="AV322" s="2"/>
      <c r="AW322" s="2"/>
      <c r="AX322" s="2"/>
      <c r="AY322" s="2"/>
      <c r="AZ322" s="2"/>
      <c r="BA322" s="2"/>
      <c r="BB322" s="2"/>
      <c r="BC322" s="2"/>
      <c r="BD322" s="2"/>
    </row>
    <row r="323" spans="1:56" ht="12.75" hidden="1" customHeight="1">
      <c r="A323" s="2"/>
      <c r="B323" s="6"/>
      <c r="C323" s="2"/>
      <c r="D323" s="2"/>
      <c r="E323" s="2"/>
      <c r="F323" s="2"/>
      <c r="G323" s="2"/>
      <c r="H323" s="2"/>
      <c r="I323" s="2"/>
      <c r="J323" s="2"/>
      <c r="K323" s="2"/>
      <c r="L323" s="7"/>
      <c r="M323" s="2"/>
      <c r="N323" s="2"/>
      <c r="O323" s="2"/>
      <c r="P323" s="2"/>
      <c r="Q323" s="2"/>
      <c r="R323" s="2"/>
      <c r="S323" s="2"/>
      <c r="T323" s="2"/>
      <c r="U323" s="2"/>
      <c r="V323" s="2"/>
      <c r="W323" s="2"/>
      <c r="X323" s="2"/>
      <c r="Y323" s="2"/>
      <c r="Z323" s="2"/>
      <c r="AA323" s="2"/>
      <c r="AB323" s="2"/>
      <c r="AC323" s="2"/>
      <c r="AD323" s="2"/>
      <c r="AE323" s="3"/>
      <c r="AF323" s="2"/>
      <c r="AG323" s="2"/>
      <c r="AH323" s="2"/>
      <c r="AI323" s="2"/>
      <c r="AJ323" s="2"/>
      <c r="AK323" s="2"/>
      <c r="AL323" s="2"/>
      <c r="AM323" s="2"/>
      <c r="AN323" s="2"/>
      <c r="AO323" s="2"/>
      <c r="AP323" s="2"/>
      <c r="AQ323" s="2"/>
      <c r="AR323" s="2"/>
      <c r="AS323" s="3"/>
      <c r="AT323" s="2"/>
      <c r="AU323" s="2"/>
      <c r="AV323" s="2"/>
      <c r="AW323" s="2"/>
      <c r="AX323" s="2"/>
      <c r="AY323" s="2"/>
      <c r="AZ323" s="2"/>
      <c r="BA323" s="2"/>
      <c r="BB323" s="2"/>
      <c r="BC323" s="2"/>
      <c r="BD323" s="2"/>
    </row>
    <row r="324" spans="1:56" ht="12.75" hidden="1" customHeight="1">
      <c r="A324" s="2"/>
      <c r="B324" s="6"/>
      <c r="C324" s="2"/>
      <c r="D324" s="2"/>
      <c r="E324" s="2"/>
      <c r="F324" s="2"/>
      <c r="G324" s="2"/>
      <c r="H324" s="2"/>
      <c r="I324" s="2"/>
      <c r="J324" s="2"/>
      <c r="K324" s="2"/>
      <c r="L324" s="7"/>
      <c r="M324" s="2"/>
      <c r="N324" s="2"/>
      <c r="O324" s="2"/>
      <c r="P324" s="2"/>
      <c r="Q324" s="2"/>
      <c r="R324" s="2"/>
      <c r="S324" s="2"/>
      <c r="T324" s="2"/>
      <c r="U324" s="2"/>
      <c r="V324" s="2"/>
      <c r="W324" s="2"/>
      <c r="X324" s="2"/>
      <c r="Y324" s="2"/>
      <c r="Z324" s="2"/>
      <c r="AA324" s="2"/>
      <c r="AB324" s="2"/>
      <c r="AC324" s="2"/>
      <c r="AD324" s="2"/>
      <c r="AE324" s="3"/>
      <c r="AF324" s="2"/>
      <c r="AG324" s="2"/>
      <c r="AH324" s="2"/>
      <c r="AI324" s="2"/>
      <c r="AJ324" s="2"/>
      <c r="AK324" s="2"/>
      <c r="AL324" s="2"/>
      <c r="AM324" s="2"/>
      <c r="AN324" s="2"/>
      <c r="AO324" s="2"/>
      <c r="AP324" s="2"/>
      <c r="AQ324" s="2"/>
      <c r="AR324" s="2"/>
      <c r="AS324" s="3"/>
      <c r="AT324" s="2"/>
      <c r="AU324" s="2"/>
      <c r="AV324" s="2"/>
      <c r="AW324" s="2"/>
      <c r="AX324" s="2"/>
      <c r="AY324" s="2"/>
      <c r="AZ324" s="2"/>
      <c r="BA324" s="2"/>
      <c r="BB324" s="2"/>
      <c r="BC324" s="2"/>
      <c r="BD324" s="2"/>
    </row>
    <row r="325" spans="1:56" ht="12.75" hidden="1" customHeight="1">
      <c r="A325" s="2"/>
      <c r="B325" s="6"/>
      <c r="C325" s="2"/>
      <c r="D325" s="2"/>
      <c r="E325" s="2"/>
      <c r="F325" s="2"/>
      <c r="G325" s="2"/>
      <c r="H325" s="2"/>
      <c r="I325" s="2"/>
      <c r="J325" s="2"/>
      <c r="K325" s="2"/>
      <c r="L325" s="7"/>
      <c r="M325" s="2"/>
      <c r="N325" s="2"/>
      <c r="O325" s="2"/>
      <c r="P325" s="2"/>
      <c r="Q325" s="2"/>
      <c r="R325" s="2"/>
      <c r="S325" s="2"/>
      <c r="T325" s="2"/>
      <c r="U325" s="2"/>
      <c r="V325" s="2"/>
      <c r="W325" s="2"/>
      <c r="X325" s="2"/>
      <c r="Y325" s="2"/>
      <c r="Z325" s="2"/>
      <c r="AA325" s="2"/>
      <c r="AB325" s="2"/>
      <c r="AC325" s="2"/>
      <c r="AD325" s="2"/>
      <c r="AE325" s="3"/>
      <c r="AF325" s="2"/>
      <c r="AG325" s="2"/>
      <c r="AH325" s="2"/>
      <c r="AI325" s="2"/>
      <c r="AJ325" s="2"/>
      <c r="AK325" s="2"/>
      <c r="AL325" s="2"/>
      <c r="AM325" s="2"/>
      <c r="AN325" s="2"/>
      <c r="AO325" s="2"/>
      <c r="AP325" s="2"/>
      <c r="AQ325" s="2"/>
      <c r="AR325" s="2"/>
      <c r="AS325" s="3"/>
      <c r="AT325" s="2"/>
      <c r="AU325" s="2"/>
      <c r="AV325" s="2"/>
      <c r="AW325" s="2"/>
      <c r="AX325" s="2"/>
      <c r="AY325" s="2"/>
      <c r="AZ325" s="2"/>
      <c r="BA325" s="2"/>
      <c r="BB325" s="2"/>
      <c r="BC325" s="2"/>
      <c r="BD325" s="2"/>
    </row>
    <row r="326" spans="1:56" ht="12.75" hidden="1" customHeight="1">
      <c r="A326" s="2"/>
      <c r="B326" s="6"/>
      <c r="C326" s="2"/>
      <c r="D326" s="2"/>
      <c r="E326" s="2"/>
      <c r="F326" s="2"/>
      <c r="G326" s="2"/>
      <c r="H326" s="2"/>
      <c r="I326" s="2"/>
      <c r="J326" s="2"/>
      <c r="K326" s="2"/>
      <c r="L326" s="7"/>
      <c r="M326" s="2"/>
      <c r="N326" s="2"/>
      <c r="O326" s="2"/>
      <c r="P326" s="2"/>
      <c r="Q326" s="2"/>
      <c r="R326" s="2"/>
      <c r="S326" s="2"/>
      <c r="T326" s="2"/>
      <c r="U326" s="2"/>
      <c r="V326" s="2"/>
      <c r="W326" s="2"/>
      <c r="X326" s="2"/>
      <c r="Y326" s="2"/>
      <c r="Z326" s="2"/>
      <c r="AA326" s="2"/>
      <c r="AB326" s="2"/>
      <c r="AC326" s="2"/>
      <c r="AD326" s="2"/>
      <c r="AE326" s="3"/>
      <c r="AF326" s="2"/>
      <c r="AG326" s="2"/>
      <c r="AH326" s="2"/>
      <c r="AI326" s="2"/>
      <c r="AJ326" s="2"/>
      <c r="AK326" s="2"/>
      <c r="AL326" s="2"/>
      <c r="AM326" s="2"/>
      <c r="AN326" s="2"/>
      <c r="AO326" s="2"/>
      <c r="AP326" s="2"/>
      <c r="AQ326" s="2"/>
      <c r="AR326" s="2"/>
      <c r="AS326" s="3"/>
      <c r="AT326" s="2"/>
      <c r="AU326" s="2"/>
      <c r="AV326" s="2"/>
      <c r="AW326" s="2"/>
      <c r="AX326" s="2"/>
      <c r="AY326" s="2"/>
      <c r="AZ326" s="2"/>
      <c r="BA326" s="2"/>
      <c r="BB326" s="2"/>
      <c r="BC326" s="2"/>
      <c r="BD326" s="2"/>
    </row>
    <row r="327" spans="1:56" ht="12.75" hidden="1" customHeight="1">
      <c r="A327" s="2"/>
      <c r="B327" s="6"/>
      <c r="C327" s="2"/>
      <c r="D327" s="2"/>
      <c r="E327" s="2"/>
      <c r="F327" s="2"/>
      <c r="G327" s="2"/>
      <c r="H327" s="2"/>
      <c r="I327" s="2"/>
      <c r="J327" s="2"/>
      <c r="K327" s="2"/>
      <c r="L327" s="7"/>
      <c r="M327" s="2"/>
      <c r="N327" s="2"/>
      <c r="O327" s="2"/>
      <c r="P327" s="2"/>
      <c r="Q327" s="2"/>
      <c r="R327" s="2"/>
      <c r="S327" s="2"/>
      <c r="T327" s="2"/>
      <c r="U327" s="2"/>
      <c r="V327" s="2"/>
      <c r="W327" s="2"/>
      <c r="X327" s="2"/>
      <c r="Y327" s="2"/>
      <c r="Z327" s="2"/>
      <c r="AA327" s="2"/>
      <c r="AB327" s="2"/>
      <c r="AC327" s="2"/>
      <c r="AD327" s="2"/>
      <c r="AE327" s="3"/>
      <c r="AF327" s="2"/>
      <c r="AG327" s="2"/>
      <c r="AH327" s="2"/>
      <c r="AI327" s="2"/>
      <c r="AJ327" s="2"/>
      <c r="AK327" s="2"/>
      <c r="AL327" s="2"/>
      <c r="AM327" s="2"/>
      <c r="AN327" s="2"/>
      <c r="AO327" s="2"/>
      <c r="AP327" s="2"/>
      <c r="AQ327" s="2"/>
      <c r="AR327" s="2"/>
      <c r="AS327" s="3"/>
      <c r="AT327" s="2"/>
      <c r="AU327" s="2"/>
      <c r="AV327" s="2"/>
      <c r="AW327" s="2"/>
      <c r="AX327" s="2"/>
      <c r="AY327" s="2"/>
      <c r="AZ327" s="2"/>
      <c r="BA327" s="2"/>
      <c r="BB327" s="2"/>
      <c r="BC327" s="2"/>
      <c r="BD327" s="2"/>
    </row>
    <row r="328" spans="1:56" ht="12.75" hidden="1" customHeight="1">
      <c r="A328" s="2"/>
      <c r="B328" s="6"/>
      <c r="C328" s="2"/>
      <c r="D328" s="2"/>
      <c r="E328" s="2"/>
      <c r="F328" s="2"/>
      <c r="G328" s="2"/>
      <c r="H328" s="2"/>
      <c r="I328" s="2"/>
      <c r="J328" s="2"/>
      <c r="K328" s="2"/>
      <c r="L328" s="7"/>
      <c r="M328" s="2"/>
      <c r="N328" s="2"/>
      <c r="O328" s="2"/>
      <c r="P328" s="2"/>
      <c r="Q328" s="2"/>
      <c r="R328" s="2"/>
      <c r="S328" s="2"/>
      <c r="T328" s="2"/>
      <c r="U328" s="2"/>
      <c r="V328" s="2"/>
      <c r="W328" s="2"/>
      <c r="X328" s="2"/>
      <c r="Y328" s="2"/>
      <c r="Z328" s="2"/>
      <c r="AA328" s="2"/>
      <c r="AB328" s="2"/>
      <c r="AC328" s="2"/>
      <c r="AD328" s="2"/>
      <c r="AE328" s="3"/>
      <c r="AF328" s="2"/>
      <c r="AG328" s="2"/>
      <c r="AH328" s="2"/>
      <c r="AI328" s="2"/>
      <c r="AJ328" s="2"/>
      <c r="AK328" s="2"/>
      <c r="AL328" s="2"/>
      <c r="AM328" s="2"/>
      <c r="AN328" s="2"/>
      <c r="AO328" s="2"/>
      <c r="AP328" s="2"/>
      <c r="AQ328" s="2"/>
      <c r="AR328" s="2"/>
      <c r="AS328" s="3"/>
      <c r="AT328" s="2"/>
      <c r="AU328" s="2"/>
      <c r="AV328" s="2"/>
      <c r="AW328" s="2"/>
      <c r="AX328" s="2"/>
      <c r="AY328" s="2"/>
      <c r="AZ328" s="2"/>
      <c r="BA328" s="2"/>
      <c r="BB328" s="2"/>
      <c r="BC328" s="2"/>
      <c r="BD328" s="2"/>
    </row>
    <row r="329" spans="1:56" ht="12.75" hidden="1" customHeight="1">
      <c r="A329" s="2"/>
      <c r="B329" s="6"/>
      <c r="C329" s="2"/>
      <c r="D329" s="2"/>
      <c r="E329" s="2"/>
      <c r="F329" s="2"/>
      <c r="G329" s="2"/>
      <c r="H329" s="2"/>
      <c r="I329" s="2"/>
      <c r="J329" s="2"/>
      <c r="K329" s="2"/>
      <c r="L329" s="7"/>
      <c r="M329" s="2"/>
      <c r="N329" s="2"/>
      <c r="O329" s="2"/>
      <c r="P329" s="2"/>
      <c r="Q329" s="2"/>
      <c r="R329" s="2"/>
      <c r="S329" s="2"/>
      <c r="T329" s="2"/>
      <c r="U329" s="2"/>
      <c r="V329" s="2"/>
      <c r="W329" s="2"/>
      <c r="X329" s="2"/>
      <c r="Y329" s="2"/>
      <c r="Z329" s="2"/>
      <c r="AA329" s="2"/>
      <c r="AB329" s="2"/>
      <c r="AC329" s="2"/>
      <c r="AD329" s="2"/>
      <c r="AE329" s="3"/>
      <c r="AF329" s="2"/>
      <c r="AG329" s="2"/>
      <c r="AH329" s="2"/>
      <c r="AI329" s="2"/>
      <c r="AJ329" s="2"/>
      <c r="AK329" s="2"/>
      <c r="AL329" s="2"/>
      <c r="AM329" s="2"/>
      <c r="AN329" s="2"/>
      <c r="AO329" s="2"/>
      <c r="AP329" s="2"/>
      <c r="AQ329" s="2"/>
      <c r="AR329" s="2"/>
      <c r="AS329" s="3"/>
      <c r="AT329" s="2"/>
      <c r="AU329" s="2"/>
      <c r="AV329" s="2"/>
      <c r="AW329" s="2"/>
      <c r="AX329" s="2"/>
      <c r="AY329" s="2"/>
      <c r="AZ329" s="2"/>
      <c r="BA329" s="2"/>
      <c r="BB329" s="2"/>
      <c r="BC329" s="2"/>
      <c r="BD329" s="2"/>
    </row>
    <row r="330" spans="1:56" ht="12.75" hidden="1" customHeight="1">
      <c r="A330" s="2"/>
      <c r="B330" s="6"/>
      <c r="C330" s="2"/>
      <c r="D330" s="2"/>
      <c r="E330" s="2"/>
      <c r="F330" s="2"/>
      <c r="G330" s="2"/>
      <c r="H330" s="2"/>
      <c r="I330" s="2"/>
      <c r="J330" s="2"/>
      <c r="K330" s="2"/>
      <c r="L330" s="7"/>
      <c r="M330" s="2"/>
      <c r="N330" s="2"/>
      <c r="O330" s="2"/>
      <c r="P330" s="2"/>
      <c r="Q330" s="2"/>
      <c r="R330" s="2"/>
      <c r="S330" s="2"/>
      <c r="T330" s="2"/>
      <c r="U330" s="2"/>
      <c r="V330" s="2"/>
      <c r="W330" s="2"/>
      <c r="X330" s="2"/>
      <c r="Y330" s="2"/>
      <c r="Z330" s="2"/>
      <c r="AA330" s="2"/>
      <c r="AB330" s="2"/>
      <c r="AC330" s="2"/>
      <c r="AD330" s="2"/>
      <c r="AE330" s="3"/>
      <c r="AF330" s="2"/>
      <c r="AG330" s="2"/>
      <c r="AH330" s="2"/>
      <c r="AI330" s="2"/>
      <c r="AJ330" s="2"/>
      <c r="AK330" s="2"/>
      <c r="AL330" s="2"/>
      <c r="AM330" s="2"/>
      <c r="AN330" s="2"/>
      <c r="AO330" s="2"/>
      <c r="AP330" s="2"/>
      <c r="AQ330" s="2"/>
      <c r="AR330" s="2"/>
      <c r="AS330" s="3"/>
      <c r="AT330" s="2"/>
      <c r="AU330" s="2"/>
      <c r="AV330" s="2"/>
      <c r="AW330" s="2"/>
      <c r="AX330" s="2"/>
      <c r="AY330" s="2"/>
      <c r="AZ330" s="2"/>
      <c r="BA330" s="2"/>
      <c r="BB330" s="2"/>
      <c r="BC330" s="2"/>
      <c r="BD330" s="2"/>
    </row>
    <row r="331" spans="1:56" ht="12.75" hidden="1" customHeight="1">
      <c r="A331" s="2"/>
      <c r="B331" s="6"/>
      <c r="C331" s="2"/>
      <c r="D331" s="2"/>
      <c r="E331" s="2"/>
      <c r="F331" s="2"/>
      <c r="G331" s="2"/>
      <c r="H331" s="2"/>
      <c r="I331" s="2"/>
      <c r="J331" s="2"/>
      <c r="K331" s="2"/>
      <c r="L331" s="7"/>
      <c r="M331" s="2"/>
      <c r="N331" s="2"/>
      <c r="O331" s="2"/>
      <c r="P331" s="2"/>
      <c r="Q331" s="2"/>
      <c r="R331" s="2"/>
      <c r="S331" s="2"/>
      <c r="T331" s="2"/>
      <c r="U331" s="2"/>
      <c r="V331" s="2"/>
      <c r="W331" s="2"/>
      <c r="X331" s="2"/>
      <c r="Y331" s="2"/>
      <c r="Z331" s="2"/>
      <c r="AA331" s="2"/>
      <c r="AB331" s="2"/>
      <c r="AC331" s="2"/>
      <c r="AD331" s="2"/>
      <c r="AE331" s="3"/>
      <c r="AF331" s="2"/>
      <c r="AG331" s="2"/>
      <c r="AH331" s="2"/>
      <c r="AI331" s="2"/>
      <c r="AJ331" s="2"/>
      <c r="AK331" s="2"/>
      <c r="AL331" s="2"/>
      <c r="AM331" s="2"/>
      <c r="AN331" s="2"/>
      <c r="AO331" s="2"/>
      <c r="AP331" s="2"/>
      <c r="AQ331" s="2"/>
      <c r="AR331" s="2"/>
      <c r="AS331" s="3"/>
      <c r="AT331" s="2"/>
      <c r="AU331" s="2"/>
      <c r="AV331" s="2"/>
      <c r="AW331" s="2"/>
      <c r="AX331" s="2"/>
      <c r="AY331" s="2"/>
      <c r="AZ331" s="2"/>
      <c r="BA331" s="2"/>
      <c r="BB331" s="2"/>
      <c r="BC331" s="2"/>
      <c r="BD331" s="2"/>
    </row>
    <row r="332" spans="1:56" ht="12.75" hidden="1" customHeight="1">
      <c r="A332" s="2"/>
      <c r="B332" s="6"/>
      <c r="C332" s="2"/>
      <c r="D332" s="2"/>
      <c r="E332" s="2"/>
      <c r="F332" s="2"/>
      <c r="G332" s="2"/>
      <c r="H332" s="2"/>
      <c r="I332" s="2"/>
      <c r="J332" s="2"/>
      <c r="K332" s="2"/>
      <c r="L332" s="7"/>
      <c r="M332" s="2"/>
      <c r="N332" s="2"/>
      <c r="O332" s="2"/>
      <c r="P332" s="2"/>
      <c r="Q332" s="2"/>
      <c r="R332" s="2"/>
      <c r="S332" s="2"/>
      <c r="T332" s="2"/>
      <c r="U332" s="2"/>
      <c r="V332" s="2"/>
      <c r="W332" s="2"/>
      <c r="X332" s="2"/>
      <c r="Y332" s="2"/>
      <c r="Z332" s="2"/>
      <c r="AA332" s="2"/>
      <c r="AB332" s="2"/>
      <c r="AC332" s="2"/>
      <c r="AD332" s="2"/>
      <c r="AE332" s="3"/>
      <c r="AF332" s="2"/>
      <c r="AG332" s="2"/>
      <c r="AH332" s="2"/>
      <c r="AI332" s="2"/>
      <c r="AJ332" s="2"/>
      <c r="AK332" s="2"/>
      <c r="AL332" s="2"/>
      <c r="AM332" s="2"/>
      <c r="AN332" s="2"/>
      <c r="AO332" s="2"/>
      <c r="AP332" s="2"/>
      <c r="AQ332" s="2"/>
      <c r="AR332" s="2"/>
      <c r="AS332" s="3"/>
      <c r="AT332" s="2"/>
      <c r="AU332" s="2"/>
      <c r="AV332" s="2"/>
      <c r="AW332" s="2"/>
      <c r="AX332" s="2"/>
      <c r="AY332" s="2"/>
      <c r="AZ332" s="2"/>
      <c r="BA332" s="2"/>
      <c r="BB332" s="2"/>
      <c r="BC332" s="2"/>
      <c r="BD332" s="2"/>
    </row>
    <row r="333" spans="1:56" ht="12.75" hidden="1" customHeight="1">
      <c r="A333" s="2"/>
      <c r="B333" s="6"/>
      <c r="C333" s="2"/>
      <c r="D333" s="2"/>
      <c r="E333" s="2"/>
      <c r="F333" s="2"/>
      <c r="G333" s="2"/>
      <c r="H333" s="2"/>
      <c r="I333" s="2"/>
      <c r="J333" s="2"/>
      <c r="K333" s="2"/>
      <c r="L333" s="7"/>
      <c r="M333" s="2"/>
      <c r="N333" s="2"/>
      <c r="O333" s="2"/>
      <c r="P333" s="2"/>
      <c r="Q333" s="2"/>
      <c r="R333" s="2"/>
      <c r="S333" s="2"/>
      <c r="T333" s="2"/>
      <c r="U333" s="2"/>
      <c r="V333" s="2"/>
      <c r="W333" s="2"/>
      <c r="X333" s="2"/>
      <c r="Y333" s="2"/>
      <c r="Z333" s="2"/>
      <c r="AA333" s="2"/>
      <c r="AB333" s="2"/>
      <c r="AC333" s="2"/>
      <c r="AD333" s="2"/>
      <c r="AE333" s="3"/>
      <c r="AF333" s="2"/>
      <c r="AG333" s="2"/>
      <c r="AH333" s="2"/>
      <c r="AI333" s="2"/>
      <c r="AJ333" s="2"/>
      <c r="AK333" s="2"/>
      <c r="AL333" s="2"/>
      <c r="AM333" s="2"/>
      <c r="AN333" s="2"/>
      <c r="AO333" s="2"/>
      <c r="AP333" s="2"/>
      <c r="AQ333" s="2"/>
      <c r="AR333" s="2"/>
      <c r="AS333" s="3"/>
      <c r="AT333" s="2"/>
      <c r="AU333" s="2"/>
      <c r="AV333" s="2"/>
      <c r="AW333" s="2"/>
      <c r="AX333" s="2"/>
      <c r="AY333" s="2"/>
      <c r="AZ333" s="2"/>
      <c r="BA333" s="2"/>
      <c r="BB333" s="2"/>
      <c r="BC333" s="2"/>
      <c r="BD333" s="2"/>
    </row>
    <row r="334" spans="1:56" ht="12.75" hidden="1" customHeight="1">
      <c r="A334" s="2"/>
      <c r="B334" s="6"/>
      <c r="C334" s="2"/>
      <c r="D334" s="2"/>
      <c r="E334" s="2"/>
      <c r="F334" s="2"/>
      <c r="G334" s="2"/>
      <c r="H334" s="2"/>
      <c r="I334" s="2"/>
      <c r="J334" s="2"/>
      <c r="K334" s="2"/>
      <c r="L334" s="7"/>
      <c r="M334" s="2"/>
      <c r="N334" s="2"/>
      <c r="O334" s="2"/>
      <c r="P334" s="2"/>
      <c r="Q334" s="2"/>
      <c r="R334" s="2"/>
      <c r="S334" s="2"/>
      <c r="T334" s="2"/>
      <c r="U334" s="2"/>
      <c r="V334" s="2"/>
      <c r="W334" s="2"/>
      <c r="X334" s="2"/>
      <c r="Y334" s="2"/>
      <c r="Z334" s="2"/>
      <c r="AA334" s="2"/>
      <c r="AB334" s="2"/>
      <c r="AC334" s="2"/>
      <c r="AD334" s="2"/>
      <c r="AE334" s="3"/>
      <c r="AF334" s="2"/>
      <c r="AG334" s="2"/>
      <c r="AH334" s="2"/>
      <c r="AI334" s="2"/>
      <c r="AJ334" s="2"/>
      <c r="AK334" s="2"/>
      <c r="AL334" s="2"/>
      <c r="AM334" s="2"/>
      <c r="AN334" s="2"/>
      <c r="AO334" s="2"/>
      <c r="AP334" s="2"/>
      <c r="AQ334" s="2"/>
      <c r="AR334" s="2"/>
      <c r="AS334" s="3"/>
      <c r="AT334" s="2"/>
      <c r="AU334" s="2"/>
      <c r="AV334" s="2"/>
      <c r="AW334" s="2"/>
      <c r="AX334" s="2"/>
      <c r="AY334" s="2"/>
      <c r="AZ334" s="2"/>
      <c r="BA334" s="2"/>
      <c r="BB334" s="2"/>
      <c r="BC334" s="2"/>
      <c r="BD334" s="2"/>
    </row>
    <row r="335" spans="1:56" ht="12.75" hidden="1" customHeight="1">
      <c r="A335" s="2"/>
      <c r="B335" s="6"/>
      <c r="C335" s="2"/>
      <c r="D335" s="2"/>
      <c r="E335" s="2"/>
      <c r="F335" s="2"/>
      <c r="G335" s="2"/>
      <c r="H335" s="2"/>
      <c r="I335" s="2"/>
      <c r="J335" s="2"/>
      <c r="K335" s="2"/>
      <c r="L335" s="7"/>
      <c r="M335" s="2"/>
      <c r="N335" s="2"/>
      <c r="O335" s="2"/>
      <c r="P335" s="2"/>
      <c r="Q335" s="2"/>
      <c r="R335" s="2"/>
      <c r="S335" s="2"/>
      <c r="T335" s="2"/>
      <c r="U335" s="2"/>
      <c r="V335" s="2"/>
      <c r="W335" s="2"/>
      <c r="X335" s="2"/>
      <c r="Y335" s="2"/>
      <c r="Z335" s="2"/>
      <c r="AA335" s="2"/>
      <c r="AB335" s="2"/>
      <c r="AC335" s="2"/>
      <c r="AD335" s="2"/>
      <c r="AE335" s="3"/>
      <c r="AF335" s="2"/>
      <c r="AG335" s="2"/>
      <c r="AH335" s="2"/>
      <c r="AI335" s="2"/>
      <c r="AJ335" s="2"/>
      <c r="AK335" s="2"/>
      <c r="AL335" s="2"/>
      <c r="AM335" s="2"/>
      <c r="AN335" s="2"/>
      <c r="AO335" s="2"/>
      <c r="AP335" s="2"/>
      <c r="AQ335" s="2"/>
      <c r="AR335" s="2"/>
      <c r="AS335" s="3"/>
      <c r="AT335" s="2"/>
      <c r="AU335" s="2"/>
      <c r="AV335" s="2"/>
      <c r="AW335" s="2"/>
      <c r="AX335" s="2"/>
      <c r="AY335" s="2"/>
      <c r="AZ335" s="2"/>
      <c r="BA335" s="2"/>
      <c r="BB335" s="2"/>
      <c r="BC335" s="2"/>
      <c r="BD335" s="2"/>
    </row>
    <row r="336" spans="1:56" ht="12.75" hidden="1" customHeight="1">
      <c r="A336" s="2"/>
      <c r="B336" s="6"/>
      <c r="C336" s="2"/>
      <c r="D336" s="2"/>
      <c r="E336" s="2"/>
      <c r="F336" s="2"/>
      <c r="G336" s="2"/>
      <c r="H336" s="2"/>
      <c r="I336" s="2"/>
      <c r="J336" s="2"/>
      <c r="K336" s="2"/>
      <c r="L336" s="7"/>
      <c r="M336" s="2"/>
      <c r="N336" s="2"/>
      <c r="O336" s="2"/>
      <c r="P336" s="2"/>
      <c r="Q336" s="2"/>
      <c r="R336" s="2"/>
      <c r="S336" s="2"/>
      <c r="T336" s="2"/>
      <c r="U336" s="2"/>
      <c r="V336" s="2"/>
      <c r="W336" s="2"/>
      <c r="X336" s="2"/>
      <c r="Y336" s="2"/>
      <c r="Z336" s="2"/>
      <c r="AA336" s="2"/>
      <c r="AB336" s="2"/>
      <c r="AC336" s="2"/>
      <c r="AD336" s="2"/>
      <c r="AE336" s="3"/>
      <c r="AF336" s="2"/>
      <c r="AG336" s="2"/>
      <c r="AH336" s="2"/>
      <c r="AI336" s="2"/>
      <c r="AJ336" s="2"/>
      <c r="AK336" s="2"/>
      <c r="AL336" s="2"/>
      <c r="AM336" s="2"/>
      <c r="AN336" s="2"/>
      <c r="AO336" s="2"/>
      <c r="AP336" s="2"/>
      <c r="AQ336" s="2"/>
      <c r="AR336" s="2"/>
      <c r="AS336" s="3"/>
      <c r="AT336" s="2"/>
      <c r="AU336" s="2"/>
      <c r="AV336" s="2"/>
      <c r="AW336" s="2"/>
      <c r="AX336" s="2"/>
      <c r="AY336" s="2"/>
      <c r="AZ336" s="2"/>
      <c r="BA336" s="2"/>
      <c r="BB336" s="2"/>
      <c r="BC336" s="2"/>
      <c r="BD336" s="2"/>
    </row>
    <row r="337" spans="1:56" ht="12.75" hidden="1" customHeight="1">
      <c r="A337" s="2"/>
      <c r="B337" s="6"/>
      <c r="C337" s="2"/>
      <c r="D337" s="2"/>
      <c r="E337" s="2"/>
      <c r="F337" s="2"/>
      <c r="G337" s="2"/>
      <c r="H337" s="2"/>
      <c r="I337" s="2"/>
      <c r="J337" s="2"/>
      <c r="K337" s="2"/>
      <c r="L337" s="7"/>
      <c r="M337" s="2"/>
      <c r="N337" s="2"/>
      <c r="O337" s="2"/>
      <c r="P337" s="2"/>
      <c r="Q337" s="2"/>
      <c r="R337" s="2"/>
      <c r="S337" s="2"/>
      <c r="T337" s="2"/>
      <c r="U337" s="2"/>
      <c r="V337" s="2"/>
      <c r="W337" s="2"/>
      <c r="X337" s="2"/>
      <c r="Y337" s="2"/>
      <c r="Z337" s="2"/>
      <c r="AA337" s="2"/>
      <c r="AB337" s="2"/>
      <c r="AC337" s="2"/>
      <c r="AD337" s="2"/>
      <c r="AE337" s="3"/>
      <c r="AF337" s="2"/>
      <c r="AG337" s="2"/>
      <c r="AH337" s="2"/>
      <c r="AI337" s="2"/>
      <c r="AJ337" s="2"/>
      <c r="AK337" s="2"/>
      <c r="AL337" s="2"/>
      <c r="AM337" s="2"/>
      <c r="AN337" s="2"/>
      <c r="AO337" s="2"/>
      <c r="AP337" s="2"/>
      <c r="AQ337" s="2"/>
      <c r="AR337" s="2"/>
      <c r="AS337" s="3"/>
      <c r="AT337" s="2"/>
      <c r="AU337" s="2"/>
      <c r="AV337" s="2"/>
      <c r="AW337" s="2"/>
      <c r="AX337" s="2"/>
      <c r="AY337" s="2"/>
      <c r="AZ337" s="2"/>
      <c r="BA337" s="2"/>
      <c r="BB337" s="2"/>
      <c r="BC337" s="2"/>
      <c r="BD337" s="2"/>
    </row>
    <row r="338" spans="1:56" ht="12.75" hidden="1" customHeight="1">
      <c r="A338" s="2"/>
      <c r="B338" s="6"/>
      <c r="C338" s="2"/>
      <c r="D338" s="2"/>
      <c r="E338" s="2"/>
      <c r="F338" s="2"/>
      <c r="G338" s="2"/>
      <c r="H338" s="2"/>
      <c r="I338" s="2"/>
      <c r="J338" s="2"/>
      <c r="K338" s="2"/>
      <c r="L338" s="7"/>
      <c r="M338" s="2"/>
      <c r="N338" s="2"/>
      <c r="O338" s="2"/>
      <c r="P338" s="2"/>
      <c r="Q338" s="2"/>
      <c r="R338" s="2"/>
      <c r="S338" s="2"/>
      <c r="T338" s="2"/>
      <c r="U338" s="2"/>
      <c r="V338" s="2"/>
      <c r="W338" s="2"/>
      <c r="X338" s="2"/>
      <c r="Y338" s="2"/>
      <c r="Z338" s="2"/>
      <c r="AA338" s="2"/>
      <c r="AB338" s="2"/>
      <c r="AC338" s="2"/>
      <c r="AD338" s="2"/>
      <c r="AE338" s="3"/>
      <c r="AF338" s="2"/>
      <c r="AG338" s="2"/>
      <c r="AH338" s="2"/>
      <c r="AI338" s="2"/>
      <c r="AJ338" s="2"/>
      <c r="AK338" s="2"/>
      <c r="AL338" s="2"/>
      <c r="AM338" s="2"/>
      <c r="AN338" s="2"/>
      <c r="AO338" s="2"/>
      <c r="AP338" s="2"/>
      <c r="AQ338" s="2"/>
      <c r="AR338" s="2"/>
      <c r="AS338" s="3"/>
      <c r="AT338" s="2"/>
      <c r="AU338" s="2"/>
      <c r="AV338" s="2"/>
      <c r="AW338" s="2"/>
      <c r="AX338" s="2"/>
      <c r="AY338" s="2"/>
      <c r="AZ338" s="2"/>
      <c r="BA338" s="2"/>
      <c r="BB338" s="2"/>
      <c r="BC338" s="2"/>
      <c r="BD338" s="2"/>
    </row>
    <row r="339" spans="1:56" ht="12.75" hidden="1" customHeight="1">
      <c r="A339" s="2"/>
      <c r="B339" s="6"/>
      <c r="C339" s="2"/>
      <c r="D339" s="2"/>
      <c r="E339" s="2"/>
      <c r="F339" s="2"/>
      <c r="G339" s="2"/>
      <c r="H339" s="2"/>
      <c r="I339" s="2"/>
      <c r="J339" s="2"/>
      <c r="K339" s="2"/>
      <c r="L339" s="7"/>
      <c r="M339" s="2"/>
      <c r="N339" s="2"/>
      <c r="O339" s="2"/>
      <c r="P339" s="2"/>
      <c r="Q339" s="2"/>
      <c r="R339" s="2"/>
      <c r="S339" s="2"/>
      <c r="T339" s="2"/>
      <c r="U339" s="2"/>
      <c r="V339" s="2"/>
      <c r="W339" s="2"/>
      <c r="X339" s="2"/>
      <c r="Y339" s="2"/>
      <c r="Z339" s="2"/>
      <c r="AA339" s="2"/>
      <c r="AB339" s="2"/>
      <c r="AC339" s="2"/>
      <c r="AD339" s="2"/>
      <c r="AE339" s="3"/>
      <c r="AF339" s="2"/>
      <c r="AG339" s="2"/>
      <c r="AH339" s="2"/>
      <c r="AI339" s="2"/>
      <c r="AJ339" s="2"/>
      <c r="AK339" s="2"/>
      <c r="AL339" s="2"/>
      <c r="AM339" s="2"/>
      <c r="AN339" s="2"/>
      <c r="AO339" s="2"/>
      <c r="AP339" s="2"/>
      <c r="AQ339" s="2"/>
      <c r="AR339" s="2"/>
      <c r="AS339" s="3"/>
      <c r="AT339" s="2"/>
      <c r="AU339" s="2"/>
      <c r="AV339" s="2"/>
      <c r="AW339" s="2"/>
      <c r="AX339" s="2"/>
      <c r="AY339" s="2"/>
      <c r="AZ339" s="2"/>
      <c r="BA339" s="2"/>
      <c r="BB339" s="2"/>
      <c r="BC339" s="2"/>
      <c r="BD339" s="2"/>
    </row>
    <row r="340" spans="1:56" ht="12.75" hidden="1" customHeight="1">
      <c r="A340" s="2"/>
      <c r="B340" s="6"/>
      <c r="C340" s="2"/>
      <c r="D340" s="2"/>
      <c r="E340" s="2"/>
      <c r="F340" s="2"/>
      <c r="G340" s="2"/>
      <c r="H340" s="2"/>
      <c r="I340" s="2"/>
      <c r="J340" s="2"/>
      <c r="K340" s="2"/>
      <c r="L340" s="7"/>
      <c r="M340" s="2"/>
      <c r="N340" s="2"/>
      <c r="O340" s="2"/>
      <c r="P340" s="2"/>
      <c r="Q340" s="2"/>
      <c r="R340" s="2"/>
      <c r="S340" s="2"/>
      <c r="T340" s="2"/>
      <c r="U340" s="2"/>
      <c r="V340" s="2"/>
      <c r="W340" s="2"/>
      <c r="X340" s="2"/>
      <c r="Y340" s="2"/>
      <c r="Z340" s="2"/>
      <c r="AA340" s="2"/>
      <c r="AB340" s="2"/>
      <c r="AC340" s="2"/>
      <c r="AD340" s="2"/>
      <c r="AE340" s="3"/>
      <c r="AF340" s="2"/>
      <c r="AG340" s="2"/>
      <c r="AH340" s="2"/>
      <c r="AI340" s="2"/>
      <c r="AJ340" s="2"/>
      <c r="AK340" s="2"/>
      <c r="AL340" s="2"/>
      <c r="AM340" s="2"/>
      <c r="AN340" s="2"/>
      <c r="AO340" s="2"/>
      <c r="AP340" s="2"/>
      <c r="AQ340" s="2"/>
      <c r="AR340" s="2"/>
      <c r="AS340" s="3"/>
      <c r="AT340" s="2"/>
      <c r="AU340" s="2"/>
      <c r="AV340" s="2"/>
      <c r="AW340" s="2"/>
      <c r="AX340" s="2"/>
      <c r="AY340" s="2"/>
      <c r="AZ340" s="2"/>
      <c r="BA340" s="2"/>
      <c r="BB340" s="2"/>
      <c r="BC340" s="2"/>
      <c r="BD340" s="2"/>
    </row>
    <row r="341" spans="1:56" ht="12.75" hidden="1" customHeight="1">
      <c r="A341" s="2"/>
      <c r="B341" s="6"/>
      <c r="C341" s="2"/>
      <c r="D341" s="2"/>
      <c r="E341" s="2"/>
      <c r="F341" s="2"/>
      <c r="G341" s="2"/>
      <c r="H341" s="2"/>
      <c r="I341" s="2"/>
      <c r="J341" s="2"/>
      <c r="K341" s="2"/>
      <c r="L341" s="7"/>
      <c r="M341" s="2"/>
      <c r="N341" s="2"/>
      <c r="O341" s="2"/>
      <c r="P341" s="2"/>
      <c r="Q341" s="2"/>
      <c r="R341" s="2"/>
      <c r="S341" s="2"/>
      <c r="T341" s="2"/>
      <c r="U341" s="2"/>
      <c r="V341" s="2"/>
      <c r="W341" s="2"/>
      <c r="X341" s="2"/>
      <c r="Y341" s="2"/>
      <c r="Z341" s="2"/>
      <c r="AA341" s="2"/>
      <c r="AB341" s="2"/>
      <c r="AC341" s="2"/>
      <c r="AD341" s="2"/>
      <c r="AE341" s="3"/>
      <c r="AF341" s="2"/>
      <c r="AG341" s="2"/>
      <c r="AH341" s="2"/>
      <c r="AI341" s="2"/>
      <c r="AJ341" s="2"/>
      <c r="AK341" s="2"/>
      <c r="AL341" s="2"/>
      <c r="AM341" s="2"/>
      <c r="AN341" s="2"/>
      <c r="AO341" s="2"/>
      <c r="AP341" s="2"/>
      <c r="AQ341" s="2"/>
      <c r="AR341" s="2"/>
      <c r="AS341" s="3"/>
      <c r="AT341" s="2"/>
      <c r="AU341" s="2"/>
      <c r="AV341" s="2"/>
      <c r="AW341" s="2"/>
      <c r="AX341" s="2"/>
      <c r="AY341" s="2"/>
      <c r="AZ341" s="2"/>
      <c r="BA341" s="2"/>
      <c r="BB341" s="2"/>
      <c r="BC341" s="2"/>
      <c r="BD341" s="2"/>
    </row>
    <row r="342" spans="1:56" ht="12.75" hidden="1" customHeight="1">
      <c r="A342" s="2"/>
      <c r="B342" s="6"/>
      <c r="C342" s="2"/>
      <c r="D342" s="2"/>
      <c r="E342" s="2"/>
      <c r="F342" s="2"/>
      <c r="G342" s="2"/>
      <c r="H342" s="2"/>
      <c r="I342" s="2"/>
      <c r="J342" s="2"/>
      <c r="K342" s="2"/>
      <c r="L342" s="7"/>
      <c r="M342" s="2"/>
      <c r="N342" s="2"/>
      <c r="O342" s="2"/>
      <c r="P342" s="2"/>
      <c r="Q342" s="2"/>
      <c r="R342" s="2"/>
      <c r="S342" s="2"/>
      <c r="T342" s="2"/>
      <c r="U342" s="2"/>
      <c r="V342" s="2"/>
      <c r="W342" s="2"/>
      <c r="X342" s="2"/>
      <c r="Y342" s="2"/>
      <c r="Z342" s="2"/>
      <c r="AA342" s="2"/>
      <c r="AB342" s="2"/>
      <c r="AC342" s="2"/>
      <c r="AD342" s="2"/>
      <c r="AE342" s="3"/>
      <c r="AF342" s="2"/>
      <c r="AG342" s="2"/>
      <c r="AH342" s="2"/>
      <c r="AI342" s="2"/>
      <c r="AJ342" s="2"/>
      <c r="AK342" s="2"/>
      <c r="AL342" s="2"/>
      <c r="AM342" s="2"/>
      <c r="AN342" s="2"/>
      <c r="AO342" s="2"/>
      <c r="AP342" s="2"/>
      <c r="AQ342" s="2"/>
      <c r="AR342" s="2"/>
      <c r="AS342" s="3"/>
      <c r="AT342" s="2"/>
      <c r="AU342" s="2"/>
      <c r="AV342" s="2"/>
      <c r="AW342" s="2"/>
      <c r="AX342" s="2"/>
      <c r="AY342" s="2"/>
      <c r="AZ342" s="2"/>
      <c r="BA342" s="2"/>
      <c r="BB342" s="2"/>
      <c r="BC342" s="2"/>
      <c r="BD342" s="2"/>
    </row>
    <row r="343" spans="1:56" ht="12.75" hidden="1" customHeight="1">
      <c r="A343" s="2"/>
      <c r="B343" s="6"/>
      <c r="C343" s="2"/>
      <c r="D343" s="2"/>
      <c r="E343" s="2"/>
      <c r="F343" s="2"/>
      <c r="G343" s="2"/>
      <c r="H343" s="2"/>
      <c r="I343" s="2"/>
      <c r="J343" s="2"/>
      <c r="K343" s="2"/>
      <c r="L343" s="7"/>
      <c r="M343" s="2"/>
      <c r="N343" s="2"/>
      <c r="O343" s="2"/>
      <c r="P343" s="2"/>
      <c r="Q343" s="2"/>
      <c r="R343" s="2"/>
      <c r="S343" s="2"/>
      <c r="T343" s="2"/>
      <c r="U343" s="2"/>
      <c r="V343" s="2"/>
      <c r="W343" s="2"/>
      <c r="X343" s="2"/>
      <c r="Y343" s="2"/>
      <c r="Z343" s="2"/>
      <c r="AA343" s="2"/>
      <c r="AB343" s="2"/>
      <c r="AC343" s="2"/>
      <c r="AD343" s="2"/>
      <c r="AE343" s="3"/>
      <c r="AF343" s="2"/>
      <c r="AG343" s="2"/>
      <c r="AH343" s="2"/>
      <c r="AI343" s="2"/>
      <c r="AJ343" s="2"/>
      <c r="AK343" s="2"/>
      <c r="AL343" s="2"/>
      <c r="AM343" s="2"/>
      <c r="AN343" s="2"/>
      <c r="AO343" s="2"/>
      <c r="AP343" s="2"/>
      <c r="AQ343" s="2"/>
      <c r="AR343" s="2"/>
      <c r="AS343" s="3"/>
      <c r="AT343" s="2"/>
      <c r="AU343" s="2"/>
      <c r="AV343" s="2"/>
      <c r="AW343" s="2"/>
      <c r="AX343" s="2"/>
      <c r="AY343" s="2"/>
      <c r="AZ343" s="2"/>
      <c r="BA343" s="2"/>
      <c r="BB343" s="2"/>
      <c r="BC343" s="2"/>
      <c r="BD343" s="2"/>
    </row>
    <row r="344" spans="1:56" ht="12.75" hidden="1" customHeight="1">
      <c r="A344" s="2"/>
      <c r="B344" s="6"/>
      <c r="C344" s="2"/>
      <c r="D344" s="2"/>
      <c r="E344" s="2"/>
      <c r="F344" s="2"/>
      <c r="G344" s="2"/>
      <c r="H344" s="2"/>
      <c r="I344" s="2"/>
      <c r="J344" s="2"/>
      <c r="K344" s="2"/>
      <c r="L344" s="7"/>
      <c r="M344" s="2"/>
      <c r="N344" s="2"/>
      <c r="O344" s="2"/>
      <c r="P344" s="2"/>
      <c r="Q344" s="2"/>
      <c r="R344" s="2"/>
      <c r="S344" s="2"/>
      <c r="T344" s="2"/>
      <c r="U344" s="2"/>
      <c r="V344" s="2"/>
      <c r="W344" s="2"/>
      <c r="X344" s="2"/>
      <c r="Y344" s="2"/>
      <c r="Z344" s="2"/>
      <c r="AA344" s="2"/>
      <c r="AB344" s="2"/>
      <c r="AC344" s="2"/>
      <c r="AD344" s="2"/>
      <c r="AE344" s="3"/>
      <c r="AF344" s="2"/>
      <c r="AG344" s="2"/>
      <c r="AH344" s="2"/>
      <c r="AI344" s="2"/>
      <c r="AJ344" s="2"/>
      <c r="AK344" s="2"/>
      <c r="AL344" s="2"/>
      <c r="AM344" s="2"/>
      <c r="AN344" s="2"/>
      <c r="AO344" s="2"/>
      <c r="AP344" s="2"/>
      <c r="AQ344" s="2"/>
      <c r="AR344" s="2"/>
      <c r="AS344" s="3"/>
      <c r="AT344" s="2"/>
      <c r="AU344" s="2"/>
      <c r="AV344" s="2"/>
      <c r="AW344" s="2"/>
      <c r="AX344" s="2"/>
      <c r="AY344" s="2"/>
      <c r="AZ344" s="2"/>
      <c r="BA344" s="2"/>
      <c r="BB344" s="2"/>
      <c r="BC344" s="2"/>
      <c r="BD344" s="2"/>
    </row>
    <row r="345" spans="1:56" ht="12.75" hidden="1" customHeight="1">
      <c r="A345" s="2"/>
      <c r="B345" s="6"/>
      <c r="C345" s="2"/>
      <c r="D345" s="2"/>
      <c r="E345" s="2"/>
      <c r="F345" s="2"/>
      <c r="G345" s="2"/>
      <c r="H345" s="2"/>
      <c r="I345" s="2"/>
      <c r="J345" s="2"/>
      <c r="K345" s="2"/>
      <c r="L345" s="7"/>
      <c r="M345" s="2"/>
      <c r="N345" s="2"/>
      <c r="O345" s="2"/>
      <c r="P345" s="2"/>
      <c r="Q345" s="2"/>
      <c r="R345" s="2"/>
      <c r="S345" s="2"/>
      <c r="T345" s="2"/>
      <c r="U345" s="2"/>
      <c r="V345" s="2"/>
      <c r="W345" s="2"/>
      <c r="X345" s="2"/>
      <c r="Y345" s="2"/>
      <c r="Z345" s="2"/>
      <c r="AA345" s="2"/>
      <c r="AB345" s="2"/>
      <c r="AC345" s="2"/>
      <c r="AD345" s="2"/>
      <c r="AE345" s="3"/>
      <c r="AF345" s="2"/>
      <c r="AG345" s="2"/>
      <c r="AH345" s="2"/>
      <c r="AI345" s="2"/>
      <c r="AJ345" s="2"/>
      <c r="AK345" s="2"/>
      <c r="AL345" s="2"/>
      <c r="AM345" s="2"/>
      <c r="AN345" s="2"/>
      <c r="AO345" s="2"/>
      <c r="AP345" s="2"/>
      <c r="AQ345" s="2"/>
      <c r="AR345" s="2"/>
      <c r="AS345" s="3"/>
      <c r="AT345" s="2"/>
      <c r="AU345" s="2"/>
      <c r="AV345" s="2"/>
      <c r="AW345" s="2"/>
      <c r="AX345" s="2"/>
      <c r="AY345" s="2"/>
      <c r="AZ345" s="2"/>
      <c r="BA345" s="2"/>
      <c r="BB345" s="2"/>
      <c r="BC345" s="2"/>
      <c r="BD345" s="2"/>
    </row>
    <row r="346" spans="1:56" ht="12.75" hidden="1" customHeight="1">
      <c r="A346" s="2"/>
      <c r="B346" s="6"/>
      <c r="C346" s="2"/>
      <c r="D346" s="2"/>
      <c r="E346" s="2"/>
      <c r="F346" s="2"/>
      <c r="G346" s="2"/>
      <c r="H346" s="2"/>
      <c r="I346" s="2"/>
      <c r="J346" s="2"/>
      <c r="K346" s="2"/>
      <c r="L346" s="7"/>
      <c r="M346" s="2"/>
      <c r="N346" s="2"/>
      <c r="O346" s="2"/>
      <c r="P346" s="2"/>
      <c r="Q346" s="2"/>
      <c r="R346" s="2"/>
      <c r="S346" s="2"/>
      <c r="T346" s="2"/>
      <c r="U346" s="2"/>
      <c r="V346" s="2"/>
      <c r="W346" s="2"/>
      <c r="X346" s="2"/>
      <c r="Y346" s="2"/>
      <c r="Z346" s="2"/>
      <c r="AA346" s="2"/>
      <c r="AB346" s="2"/>
      <c r="AC346" s="2"/>
      <c r="AD346" s="2"/>
      <c r="AE346" s="3"/>
      <c r="AF346" s="2"/>
      <c r="AG346" s="2"/>
      <c r="AH346" s="2"/>
      <c r="AI346" s="2"/>
      <c r="AJ346" s="2"/>
      <c r="AK346" s="2"/>
      <c r="AL346" s="2"/>
      <c r="AM346" s="2"/>
      <c r="AN346" s="2"/>
      <c r="AO346" s="2"/>
      <c r="AP346" s="2"/>
      <c r="AQ346" s="2"/>
      <c r="AR346" s="2"/>
      <c r="AS346" s="3"/>
      <c r="AT346" s="2"/>
      <c r="AU346" s="2"/>
      <c r="AV346" s="2"/>
      <c r="AW346" s="2"/>
      <c r="AX346" s="2"/>
      <c r="AY346" s="2"/>
      <c r="AZ346" s="2"/>
      <c r="BA346" s="2"/>
      <c r="BB346" s="2"/>
      <c r="BC346" s="2"/>
      <c r="BD346" s="2"/>
    </row>
    <row r="347" spans="1:56" ht="12.75" hidden="1" customHeight="1">
      <c r="A347" s="2"/>
      <c r="B347" s="6"/>
      <c r="C347" s="2"/>
      <c r="D347" s="2"/>
      <c r="E347" s="2"/>
      <c r="F347" s="2"/>
      <c r="G347" s="2"/>
      <c r="H347" s="2"/>
      <c r="I347" s="2"/>
      <c r="J347" s="2"/>
      <c r="K347" s="2"/>
      <c r="L347" s="7"/>
      <c r="M347" s="2"/>
      <c r="N347" s="2"/>
      <c r="O347" s="2"/>
      <c r="P347" s="2"/>
      <c r="Q347" s="2"/>
      <c r="R347" s="2"/>
      <c r="S347" s="2"/>
      <c r="T347" s="2"/>
      <c r="U347" s="2"/>
      <c r="V347" s="2"/>
      <c r="W347" s="2"/>
      <c r="X347" s="2"/>
      <c r="Y347" s="2"/>
      <c r="Z347" s="2"/>
      <c r="AA347" s="2"/>
      <c r="AB347" s="2"/>
      <c r="AC347" s="2"/>
      <c r="AD347" s="2"/>
      <c r="AE347" s="3"/>
      <c r="AF347" s="2"/>
      <c r="AG347" s="2"/>
      <c r="AH347" s="2"/>
      <c r="AI347" s="2"/>
      <c r="AJ347" s="2"/>
      <c r="AK347" s="2"/>
      <c r="AL347" s="2"/>
      <c r="AM347" s="2"/>
      <c r="AN347" s="2"/>
      <c r="AO347" s="2"/>
      <c r="AP347" s="2"/>
      <c r="AQ347" s="2"/>
      <c r="AR347" s="2"/>
      <c r="AS347" s="3"/>
      <c r="AT347" s="2"/>
      <c r="AU347" s="2"/>
      <c r="AV347" s="2"/>
      <c r="AW347" s="2"/>
      <c r="AX347" s="2"/>
      <c r="AY347" s="2"/>
      <c r="AZ347" s="2"/>
      <c r="BA347" s="2"/>
      <c r="BB347" s="2"/>
      <c r="BC347" s="2"/>
      <c r="BD347" s="2"/>
    </row>
    <row r="348" spans="1:56" ht="12.75" hidden="1" customHeight="1">
      <c r="A348" s="2"/>
      <c r="B348" s="6"/>
      <c r="C348" s="2"/>
      <c r="D348" s="2"/>
      <c r="E348" s="2"/>
      <c r="F348" s="2"/>
      <c r="G348" s="2"/>
      <c r="H348" s="2"/>
      <c r="I348" s="2"/>
      <c r="J348" s="2"/>
      <c r="K348" s="2"/>
      <c r="L348" s="7"/>
      <c r="M348" s="2"/>
      <c r="N348" s="2"/>
      <c r="O348" s="2"/>
      <c r="P348" s="2"/>
      <c r="Q348" s="2"/>
      <c r="R348" s="2"/>
      <c r="S348" s="2"/>
      <c r="T348" s="2"/>
      <c r="U348" s="2"/>
      <c r="V348" s="2"/>
      <c r="W348" s="2"/>
      <c r="X348" s="2"/>
      <c r="Y348" s="2"/>
      <c r="Z348" s="2"/>
      <c r="AA348" s="2"/>
      <c r="AB348" s="2"/>
      <c r="AC348" s="2"/>
      <c r="AD348" s="2"/>
      <c r="AE348" s="3"/>
      <c r="AF348" s="2"/>
      <c r="AG348" s="2"/>
      <c r="AH348" s="2"/>
      <c r="AI348" s="2"/>
      <c r="AJ348" s="2"/>
      <c r="AK348" s="2"/>
      <c r="AL348" s="2"/>
      <c r="AM348" s="2"/>
      <c r="AN348" s="2"/>
      <c r="AO348" s="2"/>
      <c r="AP348" s="2"/>
      <c r="AQ348" s="2"/>
      <c r="AR348" s="2"/>
      <c r="AS348" s="3"/>
      <c r="AT348" s="2"/>
      <c r="AU348" s="2"/>
      <c r="AV348" s="2"/>
      <c r="AW348" s="2"/>
      <c r="AX348" s="2"/>
      <c r="AY348" s="2"/>
      <c r="AZ348" s="2"/>
      <c r="BA348" s="2"/>
      <c r="BB348" s="2"/>
      <c r="BC348" s="2"/>
      <c r="BD348" s="2"/>
    </row>
    <row r="349" spans="1:56" ht="12.75" hidden="1" customHeight="1">
      <c r="A349" s="2"/>
      <c r="B349" s="6"/>
      <c r="C349" s="2"/>
      <c r="D349" s="2"/>
      <c r="E349" s="2"/>
      <c r="F349" s="2"/>
      <c r="G349" s="2"/>
      <c r="H349" s="2"/>
      <c r="I349" s="2"/>
      <c r="J349" s="2"/>
      <c r="K349" s="2"/>
      <c r="L349" s="7"/>
      <c r="M349" s="2"/>
      <c r="N349" s="2"/>
      <c r="O349" s="2"/>
      <c r="P349" s="2"/>
      <c r="Q349" s="2"/>
      <c r="R349" s="2"/>
      <c r="S349" s="2"/>
      <c r="T349" s="2"/>
      <c r="U349" s="2"/>
      <c r="V349" s="2"/>
      <c r="W349" s="2"/>
      <c r="X349" s="2"/>
      <c r="Y349" s="2"/>
      <c r="Z349" s="2"/>
      <c r="AA349" s="2"/>
      <c r="AB349" s="2"/>
      <c r="AC349" s="2"/>
      <c r="AD349" s="2"/>
      <c r="AE349" s="3"/>
      <c r="AF349" s="2"/>
      <c r="AG349" s="2"/>
      <c r="AH349" s="2"/>
      <c r="AI349" s="2"/>
      <c r="AJ349" s="2"/>
      <c r="AK349" s="2"/>
      <c r="AL349" s="2"/>
      <c r="AM349" s="2"/>
      <c r="AN349" s="2"/>
      <c r="AO349" s="2"/>
      <c r="AP349" s="2"/>
      <c r="AQ349" s="2"/>
      <c r="AR349" s="2"/>
      <c r="AS349" s="3"/>
      <c r="AT349" s="2"/>
      <c r="AU349" s="2"/>
      <c r="AV349" s="2"/>
      <c r="AW349" s="2"/>
      <c r="AX349" s="2"/>
      <c r="AY349" s="2"/>
      <c r="AZ349" s="2"/>
      <c r="BA349" s="2"/>
      <c r="BB349" s="2"/>
      <c r="BC349" s="2"/>
      <c r="BD349" s="2"/>
    </row>
    <row r="350" spans="1:56" ht="12.75" hidden="1" customHeight="1">
      <c r="A350" s="2"/>
      <c r="B350" s="6"/>
      <c r="C350" s="2"/>
      <c r="D350" s="2"/>
      <c r="E350" s="2"/>
      <c r="F350" s="2"/>
      <c r="G350" s="2"/>
      <c r="H350" s="2"/>
      <c r="I350" s="2"/>
      <c r="J350" s="2"/>
      <c r="K350" s="2"/>
      <c r="L350" s="7"/>
      <c r="M350" s="2"/>
      <c r="N350" s="2"/>
      <c r="O350" s="2"/>
      <c r="P350" s="2"/>
      <c r="Q350" s="2"/>
      <c r="R350" s="2"/>
      <c r="S350" s="2"/>
      <c r="T350" s="2"/>
      <c r="U350" s="2"/>
      <c r="V350" s="2"/>
      <c r="W350" s="2"/>
      <c r="X350" s="2"/>
      <c r="Y350" s="2"/>
      <c r="Z350" s="2"/>
      <c r="AA350" s="2"/>
      <c r="AB350" s="2"/>
      <c r="AC350" s="2"/>
      <c r="AD350" s="2"/>
      <c r="AE350" s="3"/>
      <c r="AF350" s="2"/>
      <c r="AG350" s="2"/>
      <c r="AH350" s="2"/>
      <c r="AI350" s="2"/>
      <c r="AJ350" s="2"/>
      <c r="AK350" s="2"/>
      <c r="AL350" s="2"/>
      <c r="AM350" s="2"/>
      <c r="AN350" s="2"/>
      <c r="AO350" s="2"/>
      <c r="AP350" s="2"/>
      <c r="AQ350" s="2"/>
      <c r="AR350" s="2"/>
      <c r="AS350" s="3"/>
      <c r="AT350" s="2"/>
      <c r="AU350" s="2"/>
      <c r="AV350" s="2"/>
      <c r="AW350" s="2"/>
      <c r="AX350" s="2"/>
      <c r="AY350" s="2"/>
      <c r="AZ350" s="2"/>
      <c r="BA350" s="2"/>
      <c r="BB350" s="2"/>
      <c r="BC350" s="2"/>
      <c r="BD350" s="2"/>
    </row>
    <row r="351" spans="1:56" ht="12.75" hidden="1" customHeight="1">
      <c r="A351" s="2"/>
      <c r="B351" s="6"/>
      <c r="C351" s="2"/>
      <c r="D351" s="2"/>
      <c r="E351" s="2"/>
      <c r="F351" s="2"/>
      <c r="G351" s="2"/>
      <c r="H351" s="2"/>
      <c r="I351" s="2"/>
      <c r="J351" s="2"/>
      <c r="K351" s="2"/>
      <c r="L351" s="7"/>
      <c r="M351" s="2"/>
      <c r="N351" s="2"/>
      <c r="O351" s="2"/>
      <c r="P351" s="2"/>
      <c r="Q351" s="2"/>
      <c r="R351" s="2"/>
      <c r="S351" s="2"/>
      <c r="T351" s="2"/>
      <c r="U351" s="2"/>
      <c r="V351" s="2"/>
      <c r="W351" s="2"/>
      <c r="X351" s="2"/>
      <c r="Y351" s="2"/>
      <c r="Z351" s="2"/>
      <c r="AA351" s="2"/>
      <c r="AB351" s="2"/>
      <c r="AC351" s="2"/>
      <c r="AD351" s="2"/>
      <c r="AE351" s="3"/>
      <c r="AF351" s="2"/>
      <c r="AG351" s="2"/>
      <c r="AH351" s="2"/>
      <c r="AI351" s="2"/>
      <c r="AJ351" s="2"/>
      <c r="AK351" s="2"/>
      <c r="AL351" s="2"/>
      <c r="AM351" s="2"/>
      <c r="AN351" s="2"/>
      <c r="AO351" s="2"/>
      <c r="AP351" s="2"/>
      <c r="AQ351" s="2"/>
      <c r="AR351" s="2"/>
      <c r="AS351" s="3"/>
      <c r="AT351" s="2"/>
      <c r="AU351" s="2"/>
      <c r="AV351" s="2"/>
      <c r="AW351" s="2"/>
      <c r="AX351" s="2"/>
      <c r="AY351" s="2"/>
      <c r="AZ351" s="2"/>
      <c r="BA351" s="2"/>
      <c r="BB351" s="2"/>
      <c r="BC351" s="2"/>
      <c r="BD351" s="2"/>
    </row>
    <row r="352" spans="1:56" ht="12.75" hidden="1" customHeight="1">
      <c r="A352" s="2"/>
      <c r="B352" s="6"/>
      <c r="C352" s="2"/>
      <c r="D352" s="2"/>
      <c r="E352" s="2"/>
      <c r="F352" s="2"/>
      <c r="G352" s="2"/>
      <c r="H352" s="2"/>
      <c r="I352" s="2"/>
      <c r="J352" s="2"/>
      <c r="K352" s="2"/>
      <c r="L352" s="7"/>
      <c r="M352" s="2"/>
      <c r="N352" s="2"/>
      <c r="O352" s="2"/>
      <c r="P352" s="2"/>
      <c r="Q352" s="2"/>
      <c r="R352" s="2"/>
      <c r="S352" s="2"/>
      <c r="T352" s="2"/>
      <c r="U352" s="2"/>
      <c r="V352" s="2"/>
      <c r="W352" s="2"/>
      <c r="X352" s="2"/>
      <c r="Y352" s="2"/>
      <c r="Z352" s="2"/>
      <c r="AA352" s="2"/>
      <c r="AB352" s="2"/>
      <c r="AC352" s="2"/>
      <c r="AD352" s="2"/>
      <c r="AE352" s="3"/>
      <c r="AF352" s="2"/>
      <c r="AG352" s="2"/>
      <c r="AH352" s="2"/>
      <c r="AI352" s="2"/>
      <c r="AJ352" s="2"/>
      <c r="AK352" s="2"/>
      <c r="AL352" s="2"/>
      <c r="AM352" s="2"/>
      <c r="AN352" s="2"/>
      <c r="AO352" s="2"/>
      <c r="AP352" s="2"/>
      <c r="AQ352" s="2"/>
      <c r="AR352" s="2"/>
      <c r="AS352" s="3"/>
      <c r="AT352" s="2"/>
      <c r="AU352" s="2"/>
      <c r="AV352" s="2"/>
      <c r="AW352" s="2"/>
      <c r="AX352" s="2"/>
      <c r="AY352" s="2"/>
      <c r="AZ352" s="2"/>
      <c r="BA352" s="2"/>
      <c r="BB352" s="2"/>
      <c r="BC352" s="2"/>
      <c r="BD352" s="2"/>
    </row>
    <row r="353" spans="1:56" ht="12.75" hidden="1" customHeight="1">
      <c r="A353" s="2"/>
      <c r="B353" s="6"/>
      <c r="C353" s="2"/>
      <c r="D353" s="2"/>
      <c r="E353" s="2"/>
      <c r="F353" s="2"/>
      <c r="G353" s="2"/>
      <c r="H353" s="2"/>
      <c r="I353" s="2"/>
      <c r="J353" s="2"/>
      <c r="K353" s="2"/>
      <c r="L353" s="7"/>
      <c r="M353" s="2"/>
      <c r="N353" s="2"/>
      <c r="O353" s="2"/>
      <c r="P353" s="2"/>
      <c r="Q353" s="2"/>
      <c r="R353" s="2"/>
      <c r="S353" s="2"/>
      <c r="T353" s="2"/>
      <c r="U353" s="2"/>
      <c r="V353" s="2"/>
      <c r="W353" s="2"/>
      <c r="X353" s="2"/>
      <c r="Y353" s="2"/>
      <c r="Z353" s="2"/>
      <c r="AA353" s="2"/>
      <c r="AB353" s="2"/>
      <c r="AC353" s="2"/>
      <c r="AD353" s="2"/>
      <c r="AE353" s="3"/>
      <c r="AF353" s="2"/>
      <c r="AG353" s="2"/>
      <c r="AH353" s="2"/>
      <c r="AI353" s="2"/>
      <c r="AJ353" s="2"/>
      <c r="AK353" s="2"/>
      <c r="AL353" s="2"/>
      <c r="AM353" s="2"/>
      <c r="AN353" s="2"/>
      <c r="AO353" s="2"/>
      <c r="AP353" s="2"/>
      <c r="AQ353" s="2"/>
      <c r="AR353" s="2"/>
      <c r="AS353" s="3"/>
      <c r="AT353" s="2"/>
      <c r="AU353" s="2"/>
      <c r="AV353" s="2"/>
      <c r="AW353" s="2"/>
      <c r="AX353" s="2"/>
      <c r="AY353" s="2"/>
      <c r="AZ353" s="2"/>
      <c r="BA353" s="2"/>
      <c r="BB353" s="2"/>
      <c r="BC353" s="2"/>
      <c r="BD353" s="2"/>
    </row>
    <row r="354" spans="1:56" ht="12.75" hidden="1" customHeight="1">
      <c r="A354" s="2"/>
      <c r="B354" s="6"/>
      <c r="C354" s="2"/>
      <c r="D354" s="2"/>
      <c r="E354" s="2"/>
      <c r="F354" s="2"/>
      <c r="G354" s="2"/>
      <c r="H354" s="2"/>
      <c r="I354" s="2"/>
      <c r="J354" s="2"/>
      <c r="K354" s="2"/>
      <c r="L354" s="7"/>
      <c r="M354" s="2"/>
      <c r="N354" s="2"/>
      <c r="O354" s="2"/>
      <c r="P354" s="2"/>
      <c r="Q354" s="2"/>
      <c r="R354" s="2"/>
      <c r="S354" s="2"/>
      <c r="T354" s="2"/>
      <c r="U354" s="2"/>
      <c r="V354" s="2"/>
      <c r="W354" s="2"/>
      <c r="X354" s="2"/>
      <c r="Y354" s="2"/>
      <c r="Z354" s="2"/>
      <c r="AA354" s="2"/>
      <c r="AB354" s="2"/>
      <c r="AC354" s="2"/>
      <c r="AD354" s="2"/>
      <c r="AE354" s="3"/>
      <c r="AF354" s="2"/>
      <c r="AG354" s="2"/>
      <c r="AH354" s="2"/>
      <c r="AI354" s="2"/>
      <c r="AJ354" s="2"/>
      <c r="AK354" s="2"/>
      <c r="AL354" s="2"/>
      <c r="AM354" s="2"/>
      <c r="AN354" s="2"/>
      <c r="AO354" s="2"/>
      <c r="AP354" s="2"/>
      <c r="AQ354" s="2"/>
      <c r="AR354" s="2"/>
      <c r="AS354" s="3"/>
      <c r="AT354" s="2"/>
      <c r="AU354" s="2"/>
      <c r="AV354" s="2"/>
      <c r="AW354" s="2"/>
      <c r="AX354" s="2"/>
      <c r="AY354" s="2"/>
      <c r="AZ354" s="2"/>
      <c r="BA354" s="2"/>
      <c r="BB354" s="2"/>
      <c r="BC354" s="2"/>
      <c r="BD354" s="2"/>
    </row>
    <row r="355" spans="1:56" ht="12.75" hidden="1" customHeight="1">
      <c r="A355" s="2"/>
      <c r="B355" s="6"/>
      <c r="C355" s="2"/>
      <c r="D355" s="2"/>
      <c r="E355" s="2"/>
      <c r="F355" s="2"/>
      <c r="G355" s="2"/>
      <c r="H355" s="2"/>
      <c r="I355" s="2"/>
      <c r="J355" s="2"/>
      <c r="K355" s="2"/>
      <c r="L355" s="7"/>
      <c r="M355" s="2"/>
      <c r="N355" s="2"/>
      <c r="O355" s="2"/>
      <c r="P355" s="2"/>
      <c r="Q355" s="2"/>
      <c r="R355" s="2"/>
      <c r="S355" s="2"/>
      <c r="T355" s="2"/>
      <c r="U355" s="2"/>
      <c r="V355" s="2"/>
      <c r="W355" s="2"/>
      <c r="X355" s="2"/>
      <c r="Y355" s="2"/>
      <c r="Z355" s="2"/>
      <c r="AA355" s="2"/>
      <c r="AB355" s="2"/>
      <c r="AC355" s="2"/>
      <c r="AD355" s="2"/>
      <c r="AE355" s="3"/>
      <c r="AF355" s="2"/>
      <c r="AG355" s="2"/>
      <c r="AH355" s="2"/>
      <c r="AI355" s="2"/>
      <c r="AJ355" s="2"/>
      <c r="AK355" s="2"/>
      <c r="AL355" s="2"/>
      <c r="AM355" s="2"/>
      <c r="AN355" s="2"/>
      <c r="AO355" s="2"/>
      <c r="AP355" s="2"/>
      <c r="AQ355" s="2"/>
      <c r="AR355" s="2"/>
      <c r="AS355" s="3"/>
      <c r="AT355" s="2"/>
      <c r="AU355" s="2"/>
      <c r="AV355" s="2"/>
      <c r="AW355" s="2"/>
      <c r="AX355" s="2"/>
      <c r="AY355" s="2"/>
      <c r="AZ355" s="2"/>
      <c r="BA355" s="2"/>
      <c r="BB355" s="2"/>
      <c r="BC355" s="2"/>
      <c r="BD355" s="2"/>
    </row>
    <row r="356" spans="1:56" ht="12.75" hidden="1" customHeight="1">
      <c r="A356" s="2"/>
      <c r="B356" s="6"/>
      <c r="C356" s="2"/>
      <c r="D356" s="2"/>
      <c r="E356" s="2"/>
      <c r="F356" s="2"/>
      <c r="G356" s="2"/>
      <c r="H356" s="2"/>
      <c r="I356" s="2"/>
      <c r="J356" s="2"/>
      <c r="K356" s="2"/>
      <c r="L356" s="7"/>
      <c r="M356" s="2"/>
      <c r="N356" s="2"/>
      <c r="O356" s="2"/>
      <c r="P356" s="2"/>
      <c r="Q356" s="2"/>
      <c r="R356" s="2"/>
      <c r="S356" s="2"/>
      <c r="T356" s="2"/>
      <c r="U356" s="2"/>
      <c r="V356" s="2"/>
      <c r="W356" s="2"/>
      <c r="X356" s="2"/>
      <c r="Y356" s="2"/>
      <c r="Z356" s="2"/>
      <c r="AA356" s="2"/>
      <c r="AB356" s="2"/>
      <c r="AC356" s="2"/>
      <c r="AD356" s="2"/>
      <c r="AE356" s="3"/>
      <c r="AF356" s="2"/>
      <c r="AG356" s="2"/>
      <c r="AH356" s="2"/>
      <c r="AI356" s="2"/>
      <c r="AJ356" s="2"/>
      <c r="AK356" s="2"/>
      <c r="AL356" s="2"/>
      <c r="AM356" s="2"/>
      <c r="AN356" s="2"/>
      <c r="AO356" s="2"/>
      <c r="AP356" s="2"/>
      <c r="AQ356" s="2"/>
      <c r="AR356" s="2"/>
      <c r="AS356" s="3"/>
      <c r="AT356" s="2"/>
      <c r="AU356" s="2"/>
      <c r="AV356" s="2"/>
      <c r="AW356" s="2"/>
      <c r="AX356" s="2"/>
      <c r="AY356" s="2"/>
      <c r="AZ356" s="2"/>
      <c r="BA356" s="2"/>
      <c r="BB356" s="2"/>
      <c r="BC356" s="2"/>
      <c r="BD356" s="2"/>
    </row>
    <row r="357" spans="1:56" ht="12.75" hidden="1" customHeight="1">
      <c r="A357" s="2"/>
      <c r="B357" s="6"/>
      <c r="C357" s="2"/>
      <c r="D357" s="2"/>
      <c r="E357" s="2"/>
      <c r="F357" s="2"/>
      <c r="G357" s="2"/>
      <c r="H357" s="2"/>
      <c r="I357" s="2"/>
      <c r="J357" s="2"/>
      <c r="K357" s="2"/>
      <c r="L357" s="7"/>
      <c r="M357" s="2"/>
      <c r="N357" s="2"/>
      <c r="O357" s="2"/>
      <c r="P357" s="2"/>
      <c r="Q357" s="2"/>
      <c r="R357" s="2"/>
      <c r="S357" s="2"/>
      <c r="T357" s="2"/>
      <c r="U357" s="2"/>
      <c r="V357" s="2"/>
      <c r="W357" s="2"/>
      <c r="X357" s="2"/>
      <c r="Y357" s="2"/>
      <c r="Z357" s="2"/>
      <c r="AA357" s="2"/>
      <c r="AB357" s="2"/>
      <c r="AC357" s="2"/>
      <c r="AD357" s="2"/>
      <c r="AE357" s="3"/>
      <c r="AF357" s="2"/>
      <c r="AG357" s="2"/>
      <c r="AH357" s="2"/>
      <c r="AI357" s="2"/>
      <c r="AJ357" s="2"/>
      <c r="AK357" s="2"/>
      <c r="AL357" s="2"/>
      <c r="AM357" s="2"/>
      <c r="AN357" s="2"/>
      <c r="AO357" s="2"/>
      <c r="AP357" s="2"/>
      <c r="AQ357" s="2"/>
      <c r="AR357" s="2"/>
      <c r="AS357" s="3"/>
      <c r="AT357" s="2"/>
      <c r="AU357" s="2"/>
      <c r="AV357" s="2"/>
      <c r="AW357" s="2"/>
      <c r="AX357" s="2"/>
      <c r="AY357" s="2"/>
      <c r="AZ357" s="2"/>
      <c r="BA357" s="2"/>
      <c r="BB357" s="2"/>
      <c r="BC357" s="2"/>
      <c r="BD357" s="2"/>
    </row>
    <row r="358" spans="1:56" ht="12.75" hidden="1" customHeight="1">
      <c r="A358" s="2"/>
      <c r="B358" s="6"/>
      <c r="C358" s="2"/>
      <c r="D358" s="2"/>
      <c r="E358" s="2"/>
      <c r="F358" s="2"/>
      <c r="G358" s="2"/>
      <c r="H358" s="2"/>
      <c r="I358" s="2"/>
      <c r="J358" s="2"/>
      <c r="K358" s="2"/>
      <c r="L358" s="7"/>
      <c r="M358" s="2"/>
      <c r="N358" s="2"/>
      <c r="O358" s="2"/>
      <c r="P358" s="2"/>
      <c r="Q358" s="2"/>
      <c r="R358" s="2"/>
      <c r="S358" s="2"/>
      <c r="T358" s="2"/>
      <c r="U358" s="2"/>
      <c r="V358" s="2"/>
      <c r="W358" s="2"/>
      <c r="X358" s="2"/>
      <c r="Y358" s="2"/>
      <c r="Z358" s="2"/>
      <c r="AA358" s="2"/>
      <c r="AB358" s="2"/>
      <c r="AC358" s="2"/>
      <c r="AD358" s="2"/>
      <c r="AE358" s="3"/>
      <c r="AF358" s="2"/>
      <c r="AG358" s="2"/>
      <c r="AH358" s="2"/>
      <c r="AI358" s="2"/>
      <c r="AJ358" s="2"/>
      <c r="AK358" s="2"/>
      <c r="AL358" s="2"/>
      <c r="AM358" s="2"/>
      <c r="AN358" s="2"/>
      <c r="AO358" s="2"/>
      <c r="AP358" s="2"/>
      <c r="AQ358" s="2"/>
      <c r="AR358" s="2"/>
      <c r="AS358" s="3"/>
      <c r="AT358" s="2"/>
      <c r="AU358" s="2"/>
      <c r="AV358" s="2"/>
      <c r="AW358" s="2"/>
      <c r="AX358" s="2"/>
      <c r="AY358" s="2"/>
      <c r="AZ358" s="2"/>
      <c r="BA358" s="2"/>
      <c r="BB358" s="2"/>
      <c r="BC358" s="2"/>
      <c r="BD358" s="2"/>
    </row>
    <row r="359" spans="1:56" ht="12.75" hidden="1" customHeight="1">
      <c r="A359" s="2"/>
      <c r="B359" s="6"/>
      <c r="C359" s="2"/>
      <c r="D359" s="2"/>
      <c r="E359" s="2"/>
      <c r="F359" s="2"/>
      <c r="G359" s="2"/>
      <c r="H359" s="2"/>
      <c r="I359" s="2"/>
      <c r="J359" s="2"/>
      <c r="K359" s="2"/>
      <c r="L359" s="7"/>
      <c r="M359" s="2"/>
      <c r="N359" s="2"/>
      <c r="O359" s="2"/>
      <c r="P359" s="2"/>
      <c r="Q359" s="2"/>
      <c r="R359" s="2"/>
      <c r="S359" s="2"/>
      <c r="T359" s="2"/>
      <c r="U359" s="2"/>
      <c r="V359" s="2"/>
      <c r="W359" s="2"/>
      <c r="X359" s="2"/>
      <c r="Y359" s="2"/>
      <c r="Z359" s="2"/>
      <c r="AA359" s="2"/>
      <c r="AB359" s="2"/>
      <c r="AC359" s="2"/>
      <c r="AD359" s="2"/>
      <c r="AE359" s="3"/>
      <c r="AF359" s="2"/>
      <c r="AG359" s="2"/>
      <c r="AH359" s="2"/>
      <c r="AI359" s="2"/>
      <c r="AJ359" s="2"/>
      <c r="AK359" s="2"/>
      <c r="AL359" s="2"/>
      <c r="AM359" s="2"/>
      <c r="AN359" s="2"/>
      <c r="AO359" s="2"/>
      <c r="AP359" s="2"/>
      <c r="AQ359" s="2"/>
      <c r="AR359" s="2"/>
      <c r="AS359" s="3"/>
      <c r="AT359" s="2"/>
      <c r="AU359" s="2"/>
      <c r="AV359" s="2"/>
      <c r="AW359" s="2"/>
      <c r="AX359" s="2"/>
      <c r="AY359" s="2"/>
      <c r="AZ359" s="2"/>
      <c r="BA359" s="2"/>
      <c r="BB359" s="2"/>
      <c r="BC359" s="2"/>
      <c r="BD359" s="2"/>
    </row>
    <row r="360" spans="1:56" ht="12.75" hidden="1" customHeight="1">
      <c r="A360" s="2"/>
      <c r="B360" s="6"/>
      <c r="C360" s="2"/>
      <c r="D360" s="2"/>
      <c r="E360" s="2"/>
      <c r="F360" s="2"/>
      <c r="G360" s="2"/>
      <c r="H360" s="2"/>
      <c r="I360" s="2"/>
      <c r="J360" s="2"/>
      <c r="K360" s="2"/>
      <c r="L360" s="7"/>
      <c r="M360" s="2"/>
      <c r="N360" s="2"/>
      <c r="O360" s="2"/>
      <c r="P360" s="2"/>
      <c r="Q360" s="2"/>
      <c r="R360" s="2"/>
      <c r="S360" s="2"/>
      <c r="T360" s="2"/>
      <c r="U360" s="2"/>
      <c r="V360" s="2"/>
      <c r="W360" s="2"/>
      <c r="X360" s="2"/>
      <c r="Y360" s="2"/>
      <c r="Z360" s="2"/>
      <c r="AA360" s="2"/>
      <c r="AB360" s="2"/>
      <c r="AC360" s="2"/>
      <c r="AD360" s="2"/>
      <c r="AE360" s="3"/>
      <c r="AF360" s="2"/>
      <c r="AG360" s="2"/>
      <c r="AH360" s="2"/>
      <c r="AI360" s="2"/>
      <c r="AJ360" s="2"/>
      <c r="AK360" s="2"/>
      <c r="AL360" s="2"/>
      <c r="AM360" s="2"/>
      <c r="AN360" s="2"/>
      <c r="AO360" s="2"/>
      <c r="AP360" s="2"/>
      <c r="AQ360" s="2"/>
      <c r="AR360" s="2"/>
      <c r="AS360" s="3"/>
      <c r="AT360" s="2"/>
      <c r="AU360" s="2"/>
      <c r="AV360" s="2"/>
      <c r="AW360" s="2"/>
      <c r="AX360" s="2"/>
      <c r="AY360" s="2"/>
      <c r="AZ360" s="2"/>
      <c r="BA360" s="2"/>
      <c r="BB360" s="2"/>
      <c r="BC360" s="2"/>
      <c r="BD360" s="2"/>
    </row>
    <row r="361" spans="1:56" ht="12.75" hidden="1" customHeight="1">
      <c r="A361" s="2"/>
      <c r="B361" s="6"/>
      <c r="C361" s="2"/>
      <c r="D361" s="2"/>
      <c r="E361" s="2"/>
      <c r="F361" s="2"/>
      <c r="G361" s="2"/>
      <c r="H361" s="2"/>
      <c r="I361" s="2"/>
      <c r="J361" s="2"/>
      <c r="K361" s="2"/>
      <c r="L361" s="7"/>
      <c r="M361" s="2"/>
      <c r="N361" s="2"/>
      <c r="O361" s="2"/>
      <c r="P361" s="2"/>
      <c r="Q361" s="2"/>
      <c r="R361" s="2"/>
      <c r="S361" s="2"/>
      <c r="T361" s="2"/>
      <c r="U361" s="2"/>
      <c r="V361" s="2"/>
      <c r="W361" s="2"/>
      <c r="X361" s="2"/>
      <c r="Y361" s="2"/>
      <c r="Z361" s="2"/>
      <c r="AA361" s="2"/>
      <c r="AB361" s="2"/>
      <c r="AC361" s="2"/>
      <c r="AD361" s="2"/>
      <c r="AE361" s="3"/>
      <c r="AF361" s="2"/>
      <c r="AG361" s="2"/>
      <c r="AH361" s="2"/>
      <c r="AI361" s="2"/>
      <c r="AJ361" s="2"/>
      <c r="AK361" s="2"/>
      <c r="AL361" s="2"/>
      <c r="AM361" s="2"/>
      <c r="AN361" s="2"/>
      <c r="AO361" s="2"/>
      <c r="AP361" s="2"/>
      <c r="AQ361" s="2"/>
      <c r="AR361" s="2"/>
      <c r="AS361" s="3"/>
      <c r="AT361" s="2"/>
      <c r="AU361" s="2"/>
      <c r="AV361" s="2"/>
      <c r="AW361" s="2"/>
      <c r="AX361" s="2"/>
      <c r="AY361" s="2"/>
      <c r="AZ361" s="2"/>
      <c r="BA361" s="2"/>
      <c r="BB361" s="2"/>
      <c r="BC361" s="2"/>
      <c r="BD361" s="2"/>
    </row>
    <row r="362" spans="1:56" ht="12.75" hidden="1" customHeight="1">
      <c r="A362" s="2"/>
      <c r="B362" s="6"/>
      <c r="C362" s="2"/>
      <c r="D362" s="2"/>
      <c r="E362" s="2"/>
      <c r="F362" s="2"/>
      <c r="G362" s="2"/>
      <c r="H362" s="2"/>
      <c r="I362" s="2"/>
      <c r="J362" s="2"/>
      <c r="K362" s="2"/>
      <c r="L362" s="7"/>
      <c r="M362" s="2"/>
      <c r="N362" s="2"/>
      <c r="O362" s="2"/>
      <c r="P362" s="2"/>
      <c r="Q362" s="2"/>
      <c r="R362" s="2"/>
      <c r="S362" s="2"/>
      <c r="T362" s="2"/>
      <c r="U362" s="2"/>
      <c r="V362" s="2"/>
      <c r="W362" s="2"/>
      <c r="X362" s="2"/>
      <c r="Y362" s="2"/>
      <c r="Z362" s="2"/>
      <c r="AA362" s="2"/>
      <c r="AB362" s="2"/>
      <c r="AC362" s="2"/>
      <c r="AD362" s="2"/>
      <c r="AE362" s="3"/>
      <c r="AF362" s="2"/>
      <c r="AG362" s="2"/>
      <c r="AH362" s="2"/>
      <c r="AI362" s="2"/>
      <c r="AJ362" s="2"/>
      <c r="AK362" s="2"/>
      <c r="AL362" s="2"/>
      <c r="AM362" s="2"/>
      <c r="AN362" s="2"/>
      <c r="AO362" s="2"/>
      <c r="AP362" s="2"/>
      <c r="AQ362" s="2"/>
      <c r="AR362" s="2"/>
      <c r="AS362" s="3"/>
      <c r="AT362" s="2"/>
      <c r="AU362" s="2"/>
      <c r="AV362" s="2"/>
      <c r="AW362" s="2"/>
      <c r="AX362" s="2"/>
      <c r="AY362" s="2"/>
      <c r="AZ362" s="2"/>
      <c r="BA362" s="2"/>
      <c r="BB362" s="2"/>
      <c r="BC362" s="2"/>
      <c r="BD362" s="2"/>
    </row>
    <row r="363" spans="1:56" ht="12.75" hidden="1" customHeight="1">
      <c r="A363" s="2"/>
      <c r="B363" s="6"/>
      <c r="C363" s="2"/>
      <c r="D363" s="2"/>
      <c r="E363" s="2"/>
      <c r="F363" s="2"/>
      <c r="G363" s="2"/>
      <c r="H363" s="2"/>
      <c r="I363" s="2"/>
      <c r="J363" s="2"/>
      <c r="K363" s="2"/>
      <c r="L363" s="7"/>
      <c r="M363" s="2"/>
      <c r="N363" s="2"/>
      <c r="O363" s="2"/>
      <c r="P363" s="2"/>
      <c r="Q363" s="2"/>
      <c r="R363" s="2"/>
      <c r="S363" s="2"/>
      <c r="T363" s="2"/>
      <c r="U363" s="2"/>
      <c r="V363" s="2"/>
      <c r="W363" s="2"/>
      <c r="X363" s="2"/>
      <c r="Y363" s="2"/>
      <c r="Z363" s="2"/>
      <c r="AA363" s="2"/>
      <c r="AB363" s="2"/>
      <c r="AC363" s="2"/>
      <c r="AD363" s="2"/>
      <c r="AE363" s="3"/>
      <c r="AF363" s="2"/>
      <c r="AG363" s="2"/>
      <c r="AH363" s="2"/>
      <c r="AI363" s="2"/>
      <c r="AJ363" s="2"/>
      <c r="AK363" s="2"/>
      <c r="AL363" s="2"/>
      <c r="AM363" s="2"/>
      <c r="AN363" s="2"/>
      <c r="AO363" s="2"/>
      <c r="AP363" s="2"/>
      <c r="AQ363" s="2"/>
      <c r="AR363" s="2"/>
      <c r="AS363" s="3"/>
      <c r="AT363" s="2"/>
      <c r="AU363" s="2"/>
      <c r="AV363" s="2"/>
      <c r="AW363" s="2"/>
      <c r="AX363" s="2"/>
      <c r="AY363" s="2"/>
      <c r="AZ363" s="2"/>
      <c r="BA363" s="2"/>
      <c r="BB363" s="2"/>
      <c r="BC363" s="2"/>
      <c r="BD363" s="2"/>
    </row>
    <row r="364" spans="1:56" ht="12.75" hidden="1" customHeight="1">
      <c r="A364" s="2"/>
      <c r="B364" s="6"/>
      <c r="C364" s="2"/>
      <c r="D364" s="2"/>
      <c r="E364" s="2"/>
      <c r="F364" s="2"/>
      <c r="G364" s="2"/>
      <c r="H364" s="2"/>
      <c r="I364" s="2"/>
      <c r="J364" s="2"/>
      <c r="K364" s="2"/>
      <c r="L364" s="7"/>
      <c r="M364" s="2"/>
      <c r="N364" s="2"/>
      <c r="O364" s="2"/>
      <c r="P364" s="2"/>
      <c r="Q364" s="2"/>
      <c r="R364" s="2"/>
      <c r="S364" s="2"/>
      <c r="T364" s="2"/>
      <c r="U364" s="2"/>
      <c r="V364" s="2"/>
      <c r="W364" s="2"/>
      <c r="X364" s="2"/>
      <c r="Y364" s="2"/>
      <c r="Z364" s="2"/>
      <c r="AA364" s="2"/>
      <c r="AB364" s="2"/>
      <c r="AC364" s="2"/>
      <c r="AD364" s="2"/>
      <c r="AE364" s="3"/>
      <c r="AF364" s="2"/>
      <c r="AG364" s="2"/>
      <c r="AH364" s="2"/>
      <c r="AI364" s="2"/>
      <c r="AJ364" s="2"/>
      <c r="AK364" s="2"/>
      <c r="AL364" s="2"/>
      <c r="AM364" s="2"/>
      <c r="AN364" s="2"/>
      <c r="AO364" s="2"/>
      <c r="AP364" s="2"/>
      <c r="AQ364" s="2"/>
      <c r="AR364" s="2"/>
      <c r="AS364" s="3"/>
      <c r="AT364" s="2"/>
      <c r="AU364" s="2"/>
      <c r="AV364" s="2"/>
      <c r="AW364" s="2"/>
      <c r="AX364" s="2"/>
      <c r="AY364" s="2"/>
      <c r="AZ364" s="2"/>
      <c r="BA364" s="2"/>
      <c r="BB364" s="2"/>
      <c r="BC364" s="2"/>
      <c r="BD364" s="2"/>
    </row>
    <row r="365" spans="1:56" ht="12.75" hidden="1" customHeight="1">
      <c r="A365" s="2"/>
      <c r="B365" s="6"/>
      <c r="C365" s="2"/>
      <c r="D365" s="2"/>
      <c r="E365" s="2"/>
      <c r="F365" s="2"/>
      <c r="G365" s="2"/>
      <c r="H365" s="2"/>
      <c r="I365" s="2"/>
      <c r="J365" s="2"/>
      <c r="K365" s="2"/>
      <c r="L365" s="7"/>
      <c r="M365" s="2"/>
      <c r="N365" s="2"/>
      <c r="O365" s="2"/>
      <c r="P365" s="2"/>
      <c r="Q365" s="2"/>
      <c r="R365" s="2"/>
      <c r="S365" s="2"/>
      <c r="T365" s="2"/>
      <c r="U365" s="2"/>
      <c r="V365" s="2"/>
      <c r="W365" s="2"/>
      <c r="X365" s="2"/>
      <c r="Y365" s="2"/>
      <c r="Z365" s="2"/>
      <c r="AA365" s="2"/>
      <c r="AB365" s="2"/>
      <c r="AC365" s="2"/>
      <c r="AD365" s="2"/>
      <c r="AE365" s="3"/>
      <c r="AF365" s="2"/>
      <c r="AG365" s="2"/>
      <c r="AH365" s="2"/>
      <c r="AI365" s="2"/>
      <c r="AJ365" s="2"/>
      <c r="AK365" s="2"/>
      <c r="AL365" s="2"/>
      <c r="AM365" s="2"/>
      <c r="AN365" s="2"/>
      <c r="AO365" s="2"/>
      <c r="AP365" s="2"/>
      <c r="AQ365" s="2"/>
      <c r="AR365" s="2"/>
      <c r="AS365" s="3"/>
      <c r="AT365" s="2"/>
      <c r="AU365" s="2"/>
      <c r="AV365" s="2"/>
      <c r="AW365" s="2"/>
      <c r="AX365" s="2"/>
      <c r="AY365" s="2"/>
      <c r="AZ365" s="2"/>
      <c r="BA365" s="2"/>
      <c r="BB365" s="2"/>
      <c r="BC365" s="2"/>
      <c r="BD365" s="2"/>
    </row>
    <row r="366" spans="1:56" ht="12.75" hidden="1" customHeight="1">
      <c r="A366" s="2"/>
      <c r="B366" s="6"/>
      <c r="C366" s="2"/>
      <c r="D366" s="2"/>
      <c r="E366" s="2"/>
      <c r="F366" s="2"/>
      <c r="G366" s="2"/>
      <c r="H366" s="2"/>
      <c r="I366" s="2"/>
      <c r="J366" s="2"/>
      <c r="K366" s="2"/>
      <c r="L366" s="7"/>
      <c r="M366" s="2"/>
      <c r="N366" s="2"/>
      <c r="O366" s="2"/>
      <c r="P366" s="2"/>
      <c r="Q366" s="2"/>
      <c r="R366" s="2"/>
      <c r="S366" s="2"/>
      <c r="T366" s="2"/>
      <c r="U366" s="2"/>
      <c r="V366" s="2"/>
      <c r="W366" s="2"/>
      <c r="X366" s="2"/>
      <c r="Y366" s="2"/>
      <c r="Z366" s="2"/>
      <c r="AA366" s="2"/>
      <c r="AB366" s="2"/>
      <c r="AC366" s="2"/>
      <c r="AD366" s="2"/>
      <c r="AE366" s="3"/>
      <c r="AF366" s="2"/>
      <c r="AG366" s="2"/>
      <c r="AH366" s="2"/>
      <c r="AI366" s="2"/>
      <c r="AJ366" s="2"/>
      <c r="AK366" s="2"/>
      <c r="AL366" s="2"/>
      <c r="AM366" s="2"/>
      <c r="AN366" s="2"/>
      <c r="AO366" s="2"/>
      <c r="AP366" s="2"/>
      <c r="AQ366" s="2"/>
      <c r="AR366" s="2"/>
      <c r="AS366" s="3"/>
      <c r="AT366" s="2"/>
      <c r="AU366" s="2"/>
      <c r="AV366" s="2"/>
      <c r="AW366" s="2"/>
      <c r="AX366" s="2"/>
      <c r="AY366" s="2"/>
      <c r="AZ366" s="2"/>
      <c r="BA366" s="2"/>
      <c r="BB366" s="2"/>
      <c r="BC366" s="2"/>
      <c r="BD366" s="2"/>
    </row>
    <row r="367" spans="1:56" ht="12.75" hidden="1" customHeight="1">
      <c r="A367" s="2"/>
      <c r="B367" s="6"/>
      <c r="C367" s="2"/>
      <c r="D367" s="2"/>
      <c r="E367" s="2"/>
      <c r="F367" s="2"/>
      <c r="G367" s="2"/>
      <c r="H367" s="2"/>
      <c r="I367" s="2"/>
      <c r="J367" s="2"/>
      <c r="K367" s="2"/>
      <c r="L367" s="7"/>
      <c r="M367" s="2"/>
      <c r="N367" s="2"/>
      <c r="O367" s="2"/>
      <c r="P367" s="2"/>
      <c r="Q367" s="2"/>
      <c r="R367" s="2"/>
      <c r="S367" s="2"/>
      <c r="T367" s="2"/>
      <c r="U367" s="2"/>
      <c r="V367" s="2"/>
      <c r="W367" s="2"/>
      <c r="X367" s="2"/>
      <c r="Y367" s="2"/>
      <c r="Z367" s="2"/>
      <c r="AA367" s="2"/>
      <c r="AB367" s="2"/>
      <c r="AC367" s="2"/>
      <c r="AD367" s="2"/>
      <c r="AE367" s="3"/>
      <c r="AF367" s="2"/>
      <c r="AG367" s="2"/>
      <c r="AH367" s="2"/>
      <c r="AI367" s="2"/>
      <c r="AJ367" s="2"/>
      <c r="AK367" s="2"/>
      <c r="AL367" s="2"/>
      <c r="AM367" s="2"/>
      <c r="AN367" s="2"/>
      <c r="AO367" s="2"/>
      <c r="AP367" s="2"/>
      <c r="AQ367" s="2"/>
      <c r="AR367" s="2"/>
      <c r="AS367" s="3"/>
      <c r="AT367" s="2"/>
      <c r="AU367" s="2"/>
      <c r="AV367" s="2"/>
      <c r="AW367" s="2"/>
      <c r="AX367" s="2"/>
      <c r="AY367" s="2"/>
      <c r="AZ367" s="2"/>
      <c r="BA367" s="2"/>
      <c r="BB367" s="2"/>
      <c r="BC367" s="2"/>
      <c r="BD367" s="2"/>
    </row>
    <row r="368" spans="1:56" ht="12.75" hidden="1" customHeight="1">
      <c r="A368" s="2"/>
      <c r="B368" s="6"/>
      <c r="C368" s="2"/>
      <c r="D368" s="2"/>
      <c r="E368" s="2"/>
      <c r="F368" s="2"/>
      <c r="G368" s="2"/>
      <c r="H368" s="2"/>
      <c r="I368" s="2"/>
      <c r="J368" s="2"/>
      <c r="K368" s="2"/>
      <c r="L368" s="7"/>
      <c r="M368" s="2"/>
      <c r="N368" s="2"/>
      <c r="O368" s="2"/>
      <c r="P368" s="2"/>
      <c r="Q368" s="2"/>
      <c r="R368" s="2"/>
      <c r="S368" s="2"/>
      <c r="T368" s="2"/>
      <c r="U368" s="2"/>
      <c r="V368" s="2"/>
      <c r="W368" s="2"/>
      <c r="X368" s="2"/>
      <c r="Y368" s="2"/>
      <c r="Z368" s="2"/>
      <c r="AA368" s="2"/>
      <c r="AB368" s="2"/>
      <c r="AC368" s="2"/>
      <c r="AD368" s="2"/>
      <c r="AE368" s="3"/>
      <c r="AF368" s="2"/>
      <c r="AG368" s="2"/>
      <c r="AH368" s="2"/>
      <c r="AI368" s="2"/>
      <c r="AJ368" s="2"/>
      <c r="AK368" s="2"/>
      <c r="AL368" s="2"/>
      <c r="AM368" s="2"/>
      <c r="AN368" s="2"/>
      <c r="AO368" s="2"/>
      <c r="AP368" s="2"/>
      <c r="AQ368" s="2"/>
      <c r="AR368" s="2"/>
      <c r="AS368" s="3"/>
      <c r="AT368" s="2"/>
      <c r="AU368" s="2"/>
      <c r="AV368" s="2"/>
      <c r="AW368" s="2"/>
      <c r="AX368" s="2"/>
      <c r="AY368" s="2"/>
      <c r="AZ368" s="2"/>
      <c r="BA368" s="2"/>
      <c r="BB368" s="2"/>
      <c r="BC368" s="2"/>
      <c r="BD368" s="2"/>
    </row>
    <row r="369" spans="1:56" ht="12.75" hidden="1" customHeight="1">
      <c r="A369" s="2"/>
      <c r="B369" s="6"/>
      <c r="C369" s="2"/>
      <c r="D369" s="2"/>
      <c r="E369" s="2"/>
      <c r="F369" s="2"/>
      <c r="G369" s="2"/>
      <c r="H369" s="2"/>
      <c r="I369" s="2"/>
      <c r="J369" s="2"/>
      <c r="K369" s="2"/>
      <c r="L369" s="7"/>
      <c r="M369" s="2"/>
      <c r="N369" s="2"/>
      <c r="O369" s="2"/>
      <c r="P369" s="2"/>
      <c r="Q369" s="2"/>
      <c r="R369" s="2"/>
      <c r="S369" s="2"/>
      <c r="T369" s="2"/>
      <c r="U369" s="2"/>
      <c r="V369" s="2"/>
      <c r="W369" s="2"/>
      <c r="X369" s="2"/>
      <c r="Y369" s="2"/>
      <c r="Z369" s="2"/>
      <c r="AA369" s="2"/>
      <c r="AB369" s="2"/>
      <c r="AC369" s="2"/>
      <c r="AD369" s="2"/>
      <c r="AE369" s="3"/>
      <c r="AF369" s="2"/>
      <c r="AG369" s="2"/>
      <c r="AH369" s="2"/>
      <c r="AI369" s="2"/>
      <c r="AJ369" s="2"/>
      <c r="AK369" s="2"/>
      <c r="AL369" s="2"/>
      <c r="AM369" s="2"/>
      <c r="AN369" s="2"/>
      <c r="AO369" s="2"/>
      <c r="AP369" s="2"/>
      <c r="AQ369" s="2"/>
      <c r="AR369" s="2"/>
      <c r="AS369" s="3"/>
      <c r="AT369" s="2"/>
      <c r="AU369" s="2"/>
      <c r="AV369" s="2"/>
      <c r="AW369" s="2"/>
      <c r="AX369" s="2"/>
      <c r="AY369" s="2"/>
      <c r="AZ369" s="2"/>
      <c r="BA369" s="2"/>
      <c r="BB369" s="2"/>
      <c r="BC369" s="2"/>
      <c r="BD369" s="2"/>
    </row>
    <row r="370" spans="1:56" ht="12.75" hidden="1" customHeight="1">
      <c r="A370" s="2"/>
      <c r="B370" s="6"/>
      <c r="C370" s="2"/>
      <c r="D370" s="2"/>
      <c r="E370" s="2"/>
      <c r="F370" s="2"/>
      <c r="G370" s="2"/>
      <c r="H370" s="2"/>
      <c r="I370" s="2"/>
      <c r="J370" s="2"/>
      <c r="K370" s="2"/>
      <c r="L370" s="7"/>
      <c r="M370" s="2"/>
      <c r="N370" s="2"/>
      <c r="O370" s="2"/>
      <c r="P370" s="2"/>
      <c r="Q370" s="2"/>
      <c r="R370" s="2"/>
      <c r="S370" s="2"/>
      <c r="T370" s="2"/>
      <c r="U370" s="2"/>
      <c r="V370" s="2"/>
      <c r="W370" s="2"/>
      <c r="X370" s="2"/>
      <c r="Y370" s="2"/>
      <c r="Z370" s="2"/>
      <c r="AA370" s="2"/>
      <c r="AB370" s="2"/>
      <c r="AC370" s="2"/>
      <c r="AD370" s="2"/>
      <c r="AE370" s="3"/>
      <c r="AF370" s="2"/>
      <c r="AG370" s="2"/>
      <c r="AH370" s="2"/>
      <c r="AI370" s="2"/>
      <c r="AJ370" s="2"/>
      <c r="AK370" s="2"/>
      <c r="AL370" s="2"/>
      <c r="AM370" s="2"/>
      <c r="AN370" s="2"/>
      <c r="AO370" s="2"/>
      <c r="AP370" s="2"/>
      <c r="AQ370" s="2"/>
      <c r="AR370" s="2"/>
      <c r="AS370" s="3"/>
      <c r="AT370" s="2"/>
      <c r="AU370" s="2"/>
      <c r="AV370" s="2"/>
      <c r="AW370" s="2"/>
      <c r="AX370" s="2"/>
      <c r="AY370" s="2"/>
      <c r="AZ370" s="2"/>
      <c r="BA370" s="2"/>
      <c r="BB370" s="2"/>
      <c r="BC370" s="2"/>
      <c r="BD370" s="2"/>
    </row>
    <row r="371" spans="1:56" ht="12.75" hidden="1" customHeight="1">
      <c r="A371" s="2"/>
      <c r="B371" s="6"/>
      <c r="C371" s="2"/>
      <c r="D371" s="2"/>
      <c r="E371" s="2"/>
      <c r="F371" s="2"/>
      <c r="G371" s="2"/>
      <c r="H371" s="2"/>
      <c r="I371" s="2"/>
      <c r="J371" s="2"/>
      <c r="K371" s="2"/>
      <c r="L371" s="7"/>
      <c r="M371" s="2"/>
      <c r="N371" s="2"/>
      <c r="O371" s="2"/>
      <c r="P371" s="2"/>
      <c r="Q371" s="2"/>
      <c r="R371" s="2"/>
      <c r="S371" s="2"/>
      <c r="T371" s="2"/>
      <c r="U371" s="2"/>
      <c r="V371" s="2"/>
      <c r="W371" s="2"/>
      <c r="X371" s="2"/>
      <c r="Y371" s="2"/>
      <c r="Z371" s="2"/>
      <c r="AA371" s="2"/>
      <c r="AB371" s="2"/>
      <c r="AC371" s="2"/>
      <c r="AD371" s="2"/>
      <c r="AE371" s="3"/>
      <c r="AF371" s="2"/>
      <c r="AG371" s="2"/>
      <c r="AH371" s="2"/>
      <c r="AI371" s="2"/>
      <c r="AJ371" s="2"/>
      <c r="AK371" s="2"/>
      <c r="AL371" s="2"/>
      <c r="AM371" s="2"/>
      <c r="AN371" s="2"/>
      <c r="AO371" s="2"/>
      <c r="AP371" s="2"/>
      <c r="AQ371" s="2"/>
      <c r="AR371" s="2"/>
      <c r="AS371" s="3"/>
      <c r="AT371" s="2"/>
      <c r="AU371" s="2"/>
      <c r="AV371" s="2"/>
      <c r="AW371" s="2"/>
      <c r="AX371" s="2"/>
      <c r="AY371" s="2"/>
      <c r="AZ371" s="2"/>
      <c r="BA371" s="2"/>
      <c r="BB371" s="2"/>
      <c r="BC371" s="2"/>
      <c r="BD371" s="2"/>
    </row>
    <row r="372" spans="1:56" ht="12.75" hidden="1" customHeight="1">
      <c r="A372" s="2"/>
      <c r="B372" s="6"/>
      <c r="C372" s="2"/>
      <c r="D372" s="2"/>
      <c r="E372" s="2"/>
      <c r="F372" s="2"/>
      <c r="G372" s="2"/>
      <c r="H372" s="2"/>
      <c r="I372" s="2"/>
      <c r="J372" s="2"/>
      <c r="K372" s="2"/>
      <c r="L372" s="7"/>
      <c r="M372" s="2"/>
      <c r="N372" s="2"/>
      <c r="O372" s="2"/>
      <c r="P372" s="2"/>
      <c r="Q372" s="2"/>
      <c r="R372" s="2"/>
      <c r="S372" s="2"/>
      <c r="T372" s="2"/>
      <c r="U372" s="2"/>
      <c r="V372" s="2"/>
      <c r="W372" s="2"/>
      <c r="X372" s="2"/>
      <c r="Y372" s="2"/>
      <c r="Z372" s="2"/>
      <c r="AA372" s="2"/>
      <c r="AB372" s="2"/>
      <c r="AC372" s="2"/>
      <c r="AD372" s="2"/>
      <c r="AE372" s="3"/>
      <c r="AF372" s="2"/>
      <c r="AG372" s="2"/>
      <c r="AH372" s="2"/>
      <c r="AI372" s="2"/>
      <c r="AJ372" s="2"/>
      <c r="AK372" s="2"/>
      <c r="AL372" s="2"/>
      <c r="AM372" s="2"/>
      <c r="AN372" s="2"/>
      <c r="AO372" s="2"/>
      <c r="AP372" s="2"/>
      <c r="AQ372" s="2"/>
      <c r="AR372" s="2"/>
      <c r="AS372" s="3"/>
      <c r="AT372" s="2"/>
      <c r="AU372" s="2"/>
      <c r="AV372" s="2"/>
      <c r="AW372" s="2"/>
      <c r="AX372" s="2"/>
      <c r="AY372" s="2"/>
      <c r="AZ372" s="2"/>
      <c r="BA372" s="2"/>
      <c r="BB372" s="2"/>
      <c r="BC372" s="2"/>
      <c r="BD372" s="2"/>
    </row>
    <row r="373" spans="1:56" ht="12.75" hidden="1" customHeight="1">
      <c r="A373" s="2"/>
      <c r="B373" s="6"/>
      <c r="C373" s="2"/>
      <c r="D373" s="2"/>
      <c r="E373" s="2"/>
      <c r="F373" s="2"/>
      <c r="G373" s="2"/>
      <c r="H373" s="2"/>
      <c r="I373" s="2"/>
      <c r="J373" s="2"/>
      <c r="K373" s="2"/>
      <c r="L373" s="7"/>
      <c r="M373" s="2"/>
      <c r="N373" s="2"/>
      <c r="O373" s="2"/>
      <c r="P373" s="2"/>
      <c r="Q373" s="2"/>
      <c r="R373" s="2"/>
      <c r="S373" s="2"/>
      <c r="T373" s="2"/>
      <c r="U373" s="2"/>
      <c r="V373" s="2"/>
      <c r="W373" s="2"/>
      <c r="X373" s="2"/>
      <c r="Y373" s="2"/>
      <c r="Z373" s="2"/>
      <c r="AA373" s="2"/>
      <c r="AB373" s="2"/>
      <c r="AC373" s="2"/>
      <c r="AD373" s="2"/>
      <c r="AE373" s="3"/>
      <c r="AF373" s="2"/>
      <c r="AG373" s="2"/>
      <c r="AH373" s="2"/>
      <c r="AI373" s="2"/>
      <c r="AJ373" s="2"/>
      <c r="AK373" s="2"/>
      <c r="AL373" s="2"/>
      <c r="AM373" s="2"/>
      <c r="AN373" s="2"/>
      <c r="AO373" s="2"/>
      <c r="AP373" s="2"/>
      <c r="AQ373" s="2"/>
      <c r="AR373" s="2"/>
      <c r="AS373" s="3"/>
      <c r="AT373" s="2"/>
      <c r="AU373" s="2"/>
      <c r="AV373" s="2"/>
      <c r="AW373" s="2"/>
      <c r="AX373" s="2"/>
      <c r="AY373" s="2"/>
      <c r="AZ373" s="2"/>
      <c r="BA373" s="2"/>
      <c r="BB373" s="2"/>
      <c r="BC373" s="2"/>
      <c r="BD373" s="2"/>
    </row>
    <row r="374" spans="1:56" ht="12.75" hidden="1" customHeight="1">
      <c r="A374" s="2"/>
      <c r="B374" s="6"/>
      <c r="C374" s="2"/>
      <c r="D374" s="2"/>
      <c r="E374" s="2"/>
      <c r="F374" s="2"/>
      <c r="G374" s="2"/>
      <c r="H374" s="2"/>
      <c r="I374" s="2"/>
      <c r="J374" s="2"/>
      <c r="K374" s="2"/>
      <c r="L374" s="7"/>
      <c r="M374" s="2"/>
      <c r="N374" s="2"/>
      <c r="O374" s="2"/>
      <c r="P374" s="2"/>
      <c r="Q374" s="2"/>
      <c r="R374" s="2"/>
      <c r="S374" s="2"/>
      <c r="T374" s="2"/>
      <c r="U374" s="2"/>
      <c r="V374" s="2"/>
      <c r="W374" s="2"/>
      <c r="X374" s="2"/>
      <c r="Y374" s="2"/>
      <c r="Z374" s="2"/>
      <c r="AA374" s="2"/>
      <c r="AB374" s="2"/>
      <c r="AC374" s="2"/>
      <c r="AD374" s="2"/>
      <c r="AE374" s="3"/>
      <c r="AF374" s="2"/>
      <c r="AG374" s="2"/>
      <c r="AH374" s="2"/>
      <c r="AI374" s="2"/>
      <c r="AJ374" s="2"/>
      <c r="AK374" s="2"/>
      <c r="AL374" s="2"/>
      <c r="AM374" s="2"/>
      <c r="AN374" s="2"/>
      <c r="AO374" s="2"/>
      <c r="AP374" s="2"/>
      <c r="AQ374" s="2"/>
      <c r="AR374" s="2"/>
      <c r="AS374" s="3"/>
      <c r="AT374" s="2"/>
      <c r="AU374" s="2"/>
      <c r="AV374" s="2"/>
      <c r="AW374" s="2"/>
      <c r="AX374" s="2"/>
      <c r="AY374" s="2"/>
      <c r="AZ374" s="2"/>
      <c r="BA374" s="2"/>
      <c r="BB374" s="2"/>
      <c r="BC374" s="2"/>
      <c r="BD374" s="2"/>
    </row>
    <row r="375" spans="1:56" ht="12.75" hidden="1" customHeight="1">
      <c r="A375" s="2"/>
      <c r="B375" s="6"/>
      <c r="C375" s="2"/>
      <c r="D375" s="2"/>
      <c r="E375" s="2"/>
      <c r="F375" s="2"/>
      <c r="G375" s="2"/>
      <c r="H375" s="2"/>
      <c r="I375" s="2"/>
      <c r="J375" s="2"/>
      <c r="K375" s="2"/>
      <c r="L375" s="7"/>
      <c r="M375" s="2"/>
      <c r="N375" s="2"/>
      <c r="O375" s="2"/>
      <c r="P375" s="2"/>
      <c r="Q375" s="2"/>
      <c r="R375" s="2"/>
      <c r="S375" s="2"/>
      <c r="T375" s="2"/>
      <c r="U375" s="2"/>
      <c r="V375" s="2"/>
      <c r="W375" s="2"/>
      <c r="X375" s="2"/>
      <c r="Y375" s="2"/>
      <c r="Z375" s="2"/>
      <c r="AA375" s="2"/>
      <c r="AB375" s="2"/>
      <c r="AC375" s="2"/>
      <c r="AD375" s="2"/>
      <c r="AE375" s="3"/>
      <c r="AF375" s="2"/>
      <c r="AG375" s="2"/>
      <c r="AH375" s="2"/>
      <c r="AI375" s="2"/>
      <c r="AJ375" s="2"/>
      <c r="AK375" s="2"/>
      <c r="AL375" s="2"/>
      <c r="AM375" s="2"/>
      <c r="AN375" s="2"/>
      <c r="AO375" s="2"/>
      <c r="AP375" s="2"/>
      <c r="AQ375" s="2"/>
      <c r="AR375" s="2"/>
      <c r="AS375" s="3"/>
      <c r="AT375" s="2"/>
      <c r="AU375" s="2"/>
      <c r="AV375" s="2"/>
      <c r="AW375" s="2"/>
      <c r="AX375" s="2"/>
      <c r="AY375" s="2"/>
      <c r="AZ375" s="2"/>
      <c r="BA375" s="2"/>
      <c r="BB375" s="2"/>
      <c r="BC375" s="2"/>
      <c r="BD375" s="2"/>
    </row>
    <row r="376" spans="1:56" ht="12.75" hidden="1" customHeight="1">
      <c r="A376" s="2"/>
      <c r="B376" s="6"/>
      <c r="C376" s="2"/>
      <c r="D376" s="2"/>
      <c r="E376" s="2"/>
      <c r="F376" s="2"/>
      <c r="G376" s="2"/>
      <c r="H376" s="2"/>
      <c r="I376" s="2"/>
      <c r="J376" s="2"/>
      <c r="K376" s="2"/>
      <c r="L376" s="7"/>
      <c r="M376" s="2"/>
      <c r="N376" s="2"/>
      <c r="O376" s="2"/>
      <c r="P376" s="2"/>
      <c r="Q376" s="2"/>
      <c r="R376" s="2"/>
      <c r="S376" s="2"/>
      <c r="T376" s="2"/>
      <c r="U376" s="2"/>
      <c r="V376" s="2"/>
      <c r="W376" s="2"/>
      <c r="X376" s="2"/>
      <c r="Y376" s="2"/>
      <c r="Z376" s="2"/>
      <c r="AA376" s="2"/>
      <c r="AB376" s="2"/>
      <c r="AC376" s="2"/>
      <c r="AD376" s="2"/>
      <c r="AE376" s="3"/>
      <c r="AF376" s="2"/>
      <c r="AG376" s="2"/>
      <c r="AH376" s="2"/>
      <c r="AI376" s="2"/>
      <c r="AJ376" s="2"/>
      <c r="AK376" s="2"/>
      <c r="AL376" s="2"/>
      <c r="AM376" s="2"/>
      <c r="AN376" s="2"/>
      <c r="AO376" s="2"/>
      <c r="AP376" s="2"/>
      <c r="AQ376" s="2"/>
      <c r="AR376" s="2"/>
      <c r="AS376" s="3"/>
      <c r="AT376" s="2"/>
      <c r="AU376" s="2"/>
      <c r="AV376" s="2"/>
      <c r="AW376" s="2"/>
      <c r="AX376" s="2"/>
      <c r="AY376" s="2"/>
      <c r="AZ376" s="2"/>
      <c r="BA376" s="2"/>
      <c r="BB376" s="2"/>
      <c r="BC376" s="2"/>
      <c r="BD376" s="2"/>
    </row>
    <row r="377" spans="1:56" ht="12.75" hidden="1" customHeight="1">
      <c r="A377" s="2"/>
      <c r="B377" s="6"/>
      <c r="C377" s="2"/>
      <c r="D377" s="2"/>
      <c r="E377" s="2"/>
      <c r="F377" s="2"/>
      <c r="G377" s="2"/>
      <c r="H377" s="2"/>
      <c r="I377" s="2"/>
      <c r="J377" s="2"/>
      <c r="K377" s="2"/>
      <c r="L377" s="7"/>
      <c r="M377" s="2"/>
      <c r="N377" s="2"/>
      <c r="O377" s="2"/>
      <c r="P377" s="2"/>
      <c r="Q377" s="2"/>
      <c r="R377" s="2"/>
      <c r="S377" s="2"/>
      <c r="T377" s="2"/>
      <c r="U377" s="2"/>
      <c r="V377" s="2"/>
      <c r="W377" s="2"/>
      <c r="X377" s="2"/>
      <c r="Y377" s="2"/>
      <c r="Z377" s="2"/>
      <c r="AA377" s="2"/>
      <c r="AB377" s="2"/>
      <c r="AC377" s="2"/>
      <c r="AD377" s="2"/>
      <c r="AE377" s="3"/>
      <c r="AF377" s="2"/>
      <c r="AG377" s="2"/>
      <c r="AH377" s="2"/>
      <c r="AI377" s="2"/>
      <c r="AJ377" s="2"/>
      <c r="AK377" s="2"/>
      <c r="AL377" s="2"/>
      <c r="AM377" s="2"/>
      <c r="AN377" s="2"/>
      <c r="AO377" s="2"/>
      <c r="AP377" s="2"/>
      <c r="AQ377" s="2"/>
      <c r="AR377" s="2"/>
      <c r="AS377" s="3"/>
      <c r="AT377" s="2"/>
      <c r="AU377" s="2"/>
      <c r="AV377" s="2"/>
      <c r="AW377" s="2"/>
      <c r="AX377" s="2"/>
      <c r="AY377" s="2"/>
      <c r="AZ377" s="2"/>
      <c r="BA377" s="2"/>
      <c r="BB377" s="2"/>
      <c r="BC377" s="2"/>
      <c r="BD377" s="2"/>
    </row>
    <row r="378" spans="1:56" ht="12.75" hidden="1" customHeight="1">
      <c r="A378" s="2"/>
      <c r="B378" s="6"/>
      <c r="C378" s="2"/>
      <c r="D378" s="2"/>
      <c r="E378" s="2"/>
      <c r="F378" s="2"/>
      <c r="G378" s="2"/>
      <c r="H378" s="2"/>
      <c r="I378" s="2"/>
      <c r="J378" s="2"/>
      <c r="K378" s="2"/>
      <c r="L378" s="7"/>
      <c r="M378" s="2"/>
      <c r="N378" s="2"/>
      <c r="O378" s="2"/>
      <c r="P378" s="2"/>
      <c r="Q378" s="2"/>
      <c r="R378" s="2"/>
      <c r="S378" s="2"/>
      <c r="T378" s="2"/>
      <c r="U378" s="2"/>
      <c r="V378" s="2"/>
      <c r="W378" s="2"/>
      <c r="X378" s="2"/>
      <c r="Y378" s="2"/>
      <c r="Z378" s="2"/>
      <c r="AA378" s="2"/>
      <c r="AB378" s="2"/>
      <c r="AC378" s="2"/>
      <c r="AD378" s="2"/>
      <c r="AE378" s="3"/>
      <c r="AF378" s="2"/>
      <c r="AG378" s="2"/>
      <c r="AH378" s="2"/>
      <c r="AI378" s="2"/>
      <c r="AJ378" s="2"/>
      <c r="AK378" s="2"/>
      <c r="AL378" s="2"/>
      <c r="AM378" s="2"/>
      <c r="AN378" s="2"/>
      <c r="AO378" s="2"/>
      <c r="AP378" s="2"/>
      <c r="AQ378" s="2"/>
      <c r="AR378" s="2"/>
      <c r="AS378" s="3"/>
      <c r="AT378" s="2"/>
      <c r="AU378" s="2"/>
      <c r="AV378" s="2"/>
      <c r="AW378" s="2"/>
      <c r="AX378" s="2"/>
      <c r="AY378" s="2"/>
      <c r="AZ378" s="2"/>
      <c r="BA378" s="2"/>
      <c r="BB378" s="2"/>
      <c r="BC378" s="2"/>
      <c r="BD378" s="2"/>
    </row>
    <row r="379" spans="1:56" ht="12.75" hidden="1" customHeight="1">
      <c r="A379" s="2"/>
      <c r="B379" s="6"/>
      <c r="C379" s="2"/>
      <c r="D379" s="2"/>
      <c r="E379" s="2"/>
      <c r="F379" s="2"/>
      <c r="G379" s="2"/>
      <c r="H379" s="2"/>
      <c r="I379" s="2"/>
      <c r="J379" s="2"/>
      <c r="K379" s="2"/>
      <c r="L379" s="7"/>
      <c r="M379" s="2"/>
      <c r="N379" s="2"/>
      <c r="O379" s="2"/>
      <c r="P379" s="2"/>
      <c r="Q379" s="2"/>
      <c r="R379" s="2"/>
      <c r="S379" s="2"/>
      <c r="T379" s="2"/>
      <c r="U379" s="2"/>
      <c r="V379" s="2"/>
      <c r="W379" s="2"/>
      <c r="X379" s="2"/>
      <c r="Y379" s="2"/>
      <c r="Z379" s="2"/>
      <c r="AA379" s="2"/>
      <c r="AB379" s="2"/>
      <c r="AC379" s="2"/>
      <c r="AD379" s="2"/>
      <c r="AE379" s="3"/>
      <c r="AF379" s="2"/>
      <c r="AG379" s="2"/>
      <c r="AH379" s="2"/>
      <c r="AI379" s="2"/>
      <c r="AJ379" s="2"/>
      <c r="AK379" s="2"/>
      <c r="AL379" s="2"/>
      <c r="AM379" s="2"/>
      <c r="AN379" s="2"/>
      <c r="AO379" s="2"/>
      <c r="AP379" s="2"/>
      <c r="AQ379" s="2"/>
      <c r="AR379" s="2"/>
      <c r="AS379" s="3"/>
      <c r="AT379" s="2"/>
      <c r="AU379" s="2"/>
      <c r="AV379" s="2"/>
      <c r="AW379" s="2"/>
      <c r="AX379" s="2"/>
      <c r="AY379" s="2"/>
      <c r="AZ379" s="2"/>
      <c r="BA379" s="2"/>
      <c r="BB379" s="2"/>
      <c r="BC379" s="2"/>
      <c r="BD379" s="2"/>
    </row>
    <row r="380" spans="1:56" ht="12.75" hidden="1" customHeight="1">
      <c r="A380" s="2"/>
      <c r="B380" s="6"/>
      <c r="C380" s="2"/>
      <c r="D380" s="2"/>
      <c r="E380" s="2"/>
      <c r="F380" s="2"/>
      <c r="G380" s="2"/>
      <c r="H380" s="2"/>
      <c r="I380" s="2"/>
      <c r="J380" s="2"/>
      <c r="K380" s="2"/>
      <c r="L380" s="7"/>
      <c r="M380" s="2"/>
      <c r="N380" s="2"/>
      <c r="O380" s="2"/>
      <c r="P380" s="2"/>
      <c r="Q380" s="2"/>
      <c r="R380" s="2"/>
      <c r="S380" s="2"/>
      <c r="T380" s="2"/>
      <c r="U380" s="2"/>
      <c r="V380" s="2"/>
      <c r="W380" s="2"/>
      <c r="X380" s="2"/>
      <c r="Y380" s="2"/>
      <c r="Z380" s="2"/>
      <c r="AA380" s="2"/>
      <c r="AB380" s="2"/>
      <c r="AC380" s="2"/>
      <c r="AD380" s="2"/>
      <c r="AE380" s="3"/>
      <c r="AF380" s="2"/>
      <c r="AG380" s="2"/>
      <c r="AH380" s="2"/>
      <c r="AI380" s="2"/>
      <c r="AJ380" s="2"/>
      <c r="AK380" s="2"/>
      <c r="AL380" s="2"/>
      <c r="AM380" s="2"/>
      <c r="AN380" s="2"/>
      <c r="AO380" s="2"/>
      <c r="AP380" s="2"/>
      <c r="AQ380" s="2"/>
      <c r="AR380" s="2"/>
      <c r="AS380" s="3"/>
      <c r="AT380" s="2"/>
      <c r="AU380" s="2"/>
      <c r="AV380" s="2"/>
      <c r="AW380" s="2"/>
      <c r="AX380" s="2"/>
      <c r="AY380" s="2"/>
      <c r="AZ380" s="2"/>
      <c r="BA380" s="2"/>
      <c r="BB380" s="2"/>
      <c r="BC380" s="2"/>
      <c r="BD380" s="2"/>
    </row>
    <row r="381" spans="1:56" ht="12.75" hidden="1" customHeight="1">
      <c r="A381" s="2"/>
      <c r="B381" s="6"/>
      <c r="C381" s="2"/>
      <c r="D381" s="2"/>
      <c r="E381" s="2"/>
      <c r="F381" s="2"/>
      <c r="G381" s="2"/>
      <c r="H381" s="2"/>
      <c r="I381" s="2"/>
      <c r="J381" s="2"/>
      <c r="K381" s="2"/>
      <c r="L381" s="7"/>
      <c r="M381" s="2"/>
      <c r="N381" s="2"/>
      <c r="O381" s="2"/>
      <c r="P381" s="2"/>
      <c r="Q381" s="2"/>
      <c r="R381" s="2"/>
      <c r="S381" s="2"/>
      <c r="T381" s="2"/>
      <c r="U381" s="2"/>
      <c r="V381" s="2"/>
      <c r="W381" s="2"/>
      <c r="X381" s="2"/>
      <c r="Y381" s="2"/>
      <c r="Z381" s="2"/>
      <c r="AA381" s="2"/>
      <c r="AB381" s="2"/>
      <c r="AC381" s="2"/>
      <c r="AD381" s="2"/>
      <c r="AE381" s="3"/>
      <c r="AF381" s="2"/>
      <c r="AG381" s="2"/>
      <c r="AH381" s="2"/>
      <c r="AI381" s="2"/>
      <c r="AJ381" s="2"/>
      <c r="AK381" s="2"/>
      <c r="AL381" s="2"/>
      <c r="AM381" s="2"/>
      <c r="AN381" s="2"/>
      <c r="AO381" s="2"/>
      <c r="AP381" s="2"/>
      <c r="AQ381" s="2"/>
      <c r="AR381" s="2"/>
      <c r="AS381" s="3"/>
      <c r="AT381" s="2"/>
      <c r="AU381" s="2"/>
      <c r="AV381" s="2"/>
      <c r="AW381" s="2"/>
      <c r="AX381" s="2"/>
      <c r="AY381" s="2"/>
      <c r="AZ381" s="2"/>
      <c r="BA381" s="2"/>
      <c r="BB381" s="2"/>
      <c r="BC381" s="2"/>
      <c r="BD381" s="2"/>
    </row>
    <row r="382" spans="1:56" ht="12.75" hidden="1" customHeight="1">
      <c r="A382" s="2"/>
      <c r="B382" s="6"/>
      <c r="C382" s="2"/>
      <c r="D382" s="2"/>
      <c r="E382" s="2"/>
      <c r="F382" s="2"/>
      <c r="G382" s="2"/>
      <c r="H382" s="2"/>
      <c r="I382" s="2"/>
      <c r="J382" s="2"/>
      <c r="K382" s="2"/>
      <c r="L382" s="7"/>
      <c r="M382" s="2"/>
      <c r="N382" s="2"/>
      <c r="O382" s="2"/>
      <c r="P382" s="2"/>
      <c r="Q382" s="2"/>
      <c r="R382" s="2"/>
      <c r="S382" s="2"/>
      <c r="T382" s="2"/>
      <c r="U382" s="2"/>
      <c r="V382" s="2"/>
      <c r="W382" s="2"/>
      <c r="X382" s="2"/>
      <c r="Y382" s="2"/>
      <c r="Z382" s="2"/>
      <c r="AA382" s="2"/>
      <c r="AB382" s="2"/>
      <c r="AC382" s="2"/>
      <c r="AD382" s="2"/>
      <c r="AE382" s="3"/>
      <c r="AF382" s="2"/>
      <c r="AG382" s="2"/>
      <c r="AH382" s="2"/>
      <c r="AI382" s="2"/>
      <c r="AJ382" s="2"/>
      <c r="AK382" s="2"/>
      <c r="AL382" s="2"/>
      <c r="AM382" s="2"/>
      <c r="AN382" s="2"/>
      <c r="AO382" s="2"/>
      <c r="AP382" s="2"/>
      <c r="AQ382" s="2"/>
      <c r="AR382" s="2"/>
      <c r="AS382" s="3"/>
      <c r="AT382" s="2"/>
      <c r="AU382" s="2"/>
      <c r="AV382" s="2"/>
      <c r="AW382" s="2"/>
      <c r="AX382" s="2"/>
      <c r="AY382" s="2"/>
      <c r="AZ382" s="2"/>
      <c r="BA382" s="2"/>
      <c r="BB382" s="2"/>
      <c r="BC382" s="2"/>
      <c r="BD382" s="2"/>
    </row>
    <row r="383" spans="1:56" ht="12.75" hidden="1" customHeight="1">
      <c r="A383" s="2"/>
      <c r="B383" s="6"/>
      <c r="C383" s="2"/>
      <c r="D383" s="2"/>
      <c r="E383" s="2"/>
      <c r="F383" s="2"/>
      <c r="G383" s="2"/>
      <c r="H383" s="2"/>
      <c r="I383" s="2"/>
      <c r="J383" s="2"/>
      <c r="K383" s="2"/>
      <c r="L383" s="7"/>
      <c r="M383" s="2"/>
      <c r="N383" s="2"/>
      <c r="O383" s="2"/>
      <c r="P383" s="2"/>
      <c r="Q383" s="2"/>
      <c r="R383" s="2"/>
      <c r="S383" s="2"/>
      <c r="T383" s="2"/>
      <c r="U383" s="2"/>
      <c r="V383" s="2"/>
      <c r="W383" s="2"/>
      <c r="X383" s="2"/>
      <c r="Y383" s="2"/>
      <c r="Z383" s="2"/>
      <c r="AA383" s="2"/>
      <c r="AB383" s="2"/>
      <c r="AC383" s="2"/>
      <c r="AD383" s="2"/>
      <c r="AE383" s="3"/>
      <c r="AF383" s="2"/>
      <c r="AG383" s="2"/>
      <c r="AH383" s="2"/>
      <c r="AI383" s="2"/>
      <c r="AJ383" s="2"/>
      <c r="AK383" s="2"/>
      <c r="AL383" s="2"/>
      <c r="AM383" s="2"/>
      <c r="AN383" s="2"/>
      <c r="AO383" s="2"/>
      <c r="AP383" s="2"/>
      <c r="AQ383" s="2"/>
      <c r="AR383" s="2"/>
      <c r="AS383" s="3"/>
      <c r="AT383" s="2"/>
      <c r="AU383" s="2"/>
      <c r="AV383" s="2"/>
      <c r="AW383" s="2"/>
      <c r="AX383" s="2"/>
      <c r="AY383" s="2"/>
      <c r="AZ383" s="2"/>
      <c r="BA383" s="2"/>
      <c r="BB383" s="2"/>
      <c r="BC383" s="2"/>
      <c r="BD383" s="2"/>
    </row>
    <row r="384" spans="1:56" ht="12.75" hidden="1" customHeight="1">
      <c r="A384" s="2"/>
      <c r="B384" s="6"/>
      <c r="C384" s="2"/>
      <c r="D384" s="2"/>
      <c r="E384" s="2"/>
      <c r="F384" s="2"/>
      <c r="G384" s="2"/>
      <c r="H384" s="2"/>
      <c r="I384" s="2"/>
      <c r="J384" s="2"/>
      <c r="K384" s="2"/>
      <c r="L384" s="7"/>
      <c r="M384" s="2"/>
      <c r="N384" s="2"/>
      <c r="O384" s="2"/>
      <c r="P384" s="2"/>
      <c r="Q384" s="2"/>
      <c r="R384" s="2"/>
      <c r="S384" s="2"/>
      <c r="T384" s="2"/>
      <c r="U384" s="2"/>
      <c r="V384" s="2"/>
      <c r="W384" s="2"/>
      <c r="X384" s="2"/>
      <c r="Y384" s="2"/>
      <c r="Z384" s="2"/>
      <c r="AA384" s="2"/>
      <c r="AB384" s="2"/>
      <c r="AC384" s="2"/>
      <c r="AD384" s="2"/>
      <c r="AE384" s="3"/>
      <c r="AF384" s="2"/>
      <c r="AG384" s="2"/>
      <c r="AH384" s="2"/>
      <c r="AI384" s="2"/>
      <c r="AJ384" s="2"/>
      <c r="AK384" s="2"/>
      <c r="AL384" s="2"/>
      <c r="AM384" s="2"/>
      <c r="AN384" s="2"/>
      <c r="AO384" s="2"/>
      <c r="AP384" s="2"/>
      <c r="AQ384" s="2"/>
      <c r="AR384" s="2"/>
      <c r="AS384" s="3"/>
      <c r="AT384" s="2"/>
      <c r="AU384" s="2"/>
      <c r="AV384" s="2"/>
      <c r="AW384" s="2"/>
      <c r="AX384" s="2"/>
      <c r="AY384" s="2"/>
      <c r="AZ384" s="2"/>
      <c r="BA384" s="2"/>
      <c r="BB384" s="2"/>
      <c r="BC384" s="2"/>
      <c r="BD384" s="2"/>
    </row>
    <row r="385" spans="1:56" ht="12.75" hidden="1" customHeight="1">
      <c r="A385" s="2"/>
      <c r="B385" s="6"/>
      <c r="C385" s="2"/>
      <c r="D385" s="2"/>
      <c r="E385" s="2"/>
      <c r="F385" s="2"/>
      <c r="G385" s="2"/>
      <c r="H385" s="2"/>
      <c r="I385" s="2"/>
      <c r="J385" s="2"/>
      <c r="K385" s="2"/>
      <c r="L385" s="7"/>
      <c r="M385" s="2"/>
      <c r="N385" s="2"/>
      <c r="O385" s="2"/>
      <c r="P385" s="2"/>
      <c r="Q385" s="2"/>
      <c r="R385" s="2"/>
      <c r="S385" s="2"/>
      <c r="T385" s="2"/>
      <c r="U385" s="2"/>
      <c r="V385" s="2"/>
      <c r="W385" s="2"/>
      <c r="X385" s="2"/>
      <c r="Y385" s="2"/>
      <c r="Z385" s="2"/>
      <c r="AA385" s="2"/>
      <c r="AB385" s="2"/>
      <c r="AC385" s="2"/>
      <c r="AD385" s="2"/>
      <c r="AE385" s="3"/>
      <c r="AF385" s="2"/>
      <c r="AG385" s="2"/>
      <c r="AH385" s="2"/>
      <c r="AI385" s="2"/>
      <c r="AJ385" s="2"/>
      <c r="AK385" s="2"/>
      <c r="AL385" s="2"/>
      <c r="AM385" s="2"/>
      <c r="AN385" s="2"/>
      <c r="AO385" s="2"/>
      <c r="AP385" s="2"/>
      <c r="AQ385" s="2"/>
      <c r="AR385" s="2"/>
      <c r="AS385" s="3"/>
      <c r="AT385" s="2"/>
      <c r="AU385" s="2"/>
      <c r="AV385" s="2"/>
      <c r="AW385" s="2"/>
      <c r="AX385" s="2"/>
      <c r="AY385" s="2"/>
      <c r="AZ385" s="2"/>
      <c r="BA385" s="2"/>
      <c r="BB385" s="2"/>
      <c r="BC385" s="2"/>
      <c r="BD385" s="2"/>
    </row>
    <row r="386" spans="1:56" ht="12.75" hidden="1" customHeight="1">
      <c r="A386" s="2"/>
      <c r="B386" s="6"/>
      <c r="C386" s="2"/>
      <c r="D386" s="2"/>
      <c r="E386" s="2"/>
      <c r="F386" s="2"/>
      <c r="G386" s="2"/>
      <c r="H386" s="2"/>
      <c r="I386" s="2"/>
      <c r="J386" s="2"/>
      <c r="K386" s="2"/>
      <c r="L386" s="7"/>
      <c r="M386" s="2"/>
      <c r="N386" s="2"/>
      <c r="O386" s="2"/>
      <c r="P386" s="2"/>
      <c r="Q386" s="2"/>
      <c r="R386" s="2"/>
      <c r="S386" s="2"/>
      <c r="T386" s="2"/>
      <c r="U386" s="2"/>
      <c r="V386" s="2"/>
      <c r="W386" s="2"/>
      <c r="X386" s="2"/>
      <c r="Y386" s="2"/>
      <c r="Z386" s="2"/>
      <c r="AA386" s="2"/>
      <c r="AB386" s="2"/>
      <c r="AC386" s="2"/>
      <c r="AD386" s="2"/>
      <c r="AE386" s="3"/>
      <c r="AF386" s="2"/>
      <c r="AG386" s="2"/>
      <c r="AH386" s="2"/>
      <c r="AI386" s="2"/>
      <c r="AJ386" s="2"/>
      <c r="AK386" s="2"/>
      <c r="AL386" s="2"/>
      <c r="AM386" s="2"/>
      <c r="AN386" s="2"/>
      <c r="AO386" s="2"/>
      <c r="AP386" s="2"/>
      <c r="AQ386" s="2"/>
      <c r="AR386" s="2"/>
      <c r="AS386" s="3"/>
      <c r="AT386" s="2"/>
      <c r="AU386" s="2"/>
      <c r="AV386" s="2"/>
      <c r="AW386" s="2"/>
      <c r="AX386" s="2"/>
      <c r="AY386" s="2"/>
      <c r="AZ386" s="2"/>
      <c r="BA386" s="2"/>
      <c r="BB386" s="2"/>
      <c r="BC386" s="2"/>
      <c r="BD386" s="2"/>
    </row>
    <row r="387" spans="1:56" ht="12.75" hidden="1" customHeight="1">
      <c r="A387" s="2"/>
      <c r="B387" s="6"/>
      <c r="C387" s="2"/>
      <c r="D387" s="2"/>
      <c r="E387" s="2"/>
      <c r="F387" s="2"/>
      <c r="G387" s="2"/>
      <c r="H387" s="2"/>
      <c r="I387" s="2"/>
      <c r="J387" s="2"/>
      <c r="K387" s="2"/>
      <c r="L387" s="7"/>
      <c r="M387" s="2"/>
      <c r="N387" s="2"/>
      <c r="O387" s="2"/>
      <c r="P387" s="2"/>
      <c r="Q387" s="2"/>
      <c r="R387" s="2"/>
      <c r="S387" s="2"/>
      <c r="T387" s="2"/>
      <c r="U387" s="2"/>
      <c r="V387" s="2"/>
      <c r="W387" s="2"/>
      <c r="X387" s="2"/>
      <c r="Y387" s="2"/>
      <c r="Z387" s="2"/>
      <c r="AA387" s="2"/>
      <c r="AB387" s="2"/>
      <c r="AC387" s="2"/>
      <c r="AD387" s="2"/>
      <c r="AE387" s="3"/>
      <c r="AF387" s="2"/>
      <c r="AG387" s="2"/>
      <c r="AH387" s="2"/>
      <c r="AI387" s="2"/>
      <c r="AJ387" s="2"/>
      <c r="AK387" s="2"/>
      <c r="AL387" s="2"/>
      <c r="AM387" s="2"/>
      <c r="AN387" s="2"/>
      <c r="AO387" s="2"/>
      <c r="AP387" s="2"/>
      <c r="AQ387" s="2"/>
      <c r="AR387" s="2"/>
      <c r="AS387" s="3"/>
      <c r="AT387" s="2"/>
      <c r="AU387" s="2"/>
      <c r="AV387" s="2"/>
      <c r="AW387" s="2"/>
      <c r="AX387" s="2"/>
      <c r="AY387" s="2"/>
      <c r="AZ387" s="2"/>
      <c r="BA387" s="2"/>
      <c r="BB387" s="2"/>
      <c r="BC387" s="2"/>
      <c r="BD387" s="2"/>
    </row>
    <row r="388" spans="1:56" ht="12.75" hidden="1" customHeight="1">
      <c r="A388" s="2"/>
      <c r="B388" s="6"/>
      <c r="C388" s="2"/>
      <c r="D388" s="2"/>
      <c r="E388" s="2"/>
      <c r="F388" s="2"/>
      <c r="G388" s="2"/>
      <c r="H388" s="2"/>
      <c r="I388" s="2"/>
      <c r="J388" s="2"/>
      <c r="K388" s="2"/>
      <c r="L388" s="7"/>
      <c r="M388" s="2"/>
      <c r="N388" s="2"/>
      <c r="O388" s="2"/>
      <c r="P388" s="2"/>
      <c r="Q388" s="2"/>
      <c r="R388" s="2"/>
      <c r="S388" s="2"/>
      <c r="T388" s="2"/>
      <c r="U388" s="2"/>
      <c r="V388" s="2"/>
      <c r="W388" s="2"/>
      <c r="X388" s="2"/>
      <c r="Y388" s="2"/>
      <c r="Z388" s="2"/>
      <c r="AA388" s="2"/>
      <c r="AB388" s="2"/>
      <c r="AC388" s="2"/>
      <c r="AD388" s="2"/>
      <c r="AE388" s="3"/>
      <c r="AF388" s="2"/>
      <c r="AG388" s="2"/>
      <c r="AH388" s="2"/>
      <c r="AI388" s="2"/>
      <c r="AJ388" s="2"/>
      <c r="AK388" s="2"/>
      <c r="AL388" s="2"/>
      <c r="AM388" s="2"/>
      <c r="AN388" s="2"/>
      <c r="AO388" s="2"/>
      <c r="AP388" s="2"/>
      <c r="AQ388" s="2"/>
      <c r="AR388" s="2"/>
      <c r="AS388" s="3"/>
      <c r="AT388" s="2"/>
      <c r="AU388" s="2"/>
      <c r="AV388" s="2"/>
      <c r="AW388" s="2"/>
      <c r="AX388" s="2"/>
      <c r="AY388" s="2"/>
      <c r="AZ388" s="2"/>
      <c r="BA388" s="2"/>
      <c r="BB388" s="2"/>
      <c r="BC388" s="2"/>
      <c r="BD388" s="2"/>
    </row>
    <row r="389" spans="1:56" ht="12.75" hidden="1" customHeight="1">
      <c r="A389" s="2"/>
      <c r="B389" s="6"/>
      <c r="C389" s="2"/>
      <c r="D389" s="2"/>
      <c r="E389" s="2"/>
      <c r="F389" s="2"/>
      <c r="G389" s="2"/>
      <c r="H389" s="2"/>
      <c r="I389" s="2"/>
      <c r="J389" s="2"/>
      <c r="K389" s="2"/>
      <c r="L389" s="7"/>
      <c r="M389" s="2"/>
      <c r="N389" s="2"/>
      <c r="O389" s="2"/>
      <c r="P389" s="2"/>
      <c r="Q389" s="2"/>
      <c r="R389" s="2"/>
      <c r="S389" s="2"/>
      <c r="T389" s="2"/>
      <c r="U389" s="2"/>
      <c r="V389" s="2"/>
      <c r="W389" s="2"/>
      <c r="X389" s="2"/>
      <c r="Y389" s="2"/>
      <c r="Z389" s="2"/>
      <c r="AA389" s="2"/>
      <c r="AB389" s="2"/>
      <c r="AC389" s="2"/>
      <c r="AD389" s="2"/>
      <c r="AE389" s="3"/>
      <c r="AF389" s="2"/>
      <c r="AG389" s="2"/>
      <c r="AH389" s="2"/>
      <c r="AI389" s="2"/>
      <c r="AJ389" s="2"/>
      <c r="AK389" s="2"/>
      <c r="AL389" s="2"/>
      <c r="AM389" s="2"/>
      <c r="AN389" s="2"/>
      <c r="AO389" s="2"/>
      <c r="AP389" s="2"/>
      <c r="AQ389" s="2"/>
      <c r="AR389" s="2"/>
      <c r="AS389" s="3"/>
      <c r="AT389" s="2"/>
      <c r="AU389" s="2"/>
      <c r="AV389" s="2"/>
      <c r="AW389" s="2"/>
      <c r="AX389" s="2"/>
      <c r="AY389" s="2"/>
      <c r="AZ389" s="2"/>
      <c r="BA389" s="2"/>
      <c r="BB389" s="2"/>
      <c r="BC389" s="2"/>
      <c r="BD389" s="2"/>
    </row>
    <row r="390" spans="1:56" ht="12.75" hidden="1" customHeight="1">
      <c r="A390" s="2"/>
      <c r="B390" s="6"/>
      <c r="C390" s="2"/>
      <c r="D390" s="2"/>
      <c r="E390" s="2"/>
      <c r="F390" s="2"/>
      <c r="G390" s="2"/>
      <c r="H390" s="2"/>
      <c r="I390" s="2"/>
      <c r="J390" s="2"/>
      <c r="K390" s="2"/>
      <c r="L390" s="7"/>
      <c r="M390" s="2"/>
      <c r="N390" s="2"/>
      <c r="O390" s="2"/>
      <c r="P390" s="2"/>
      <c r="Q390" s="2"/>
      <c r="R390" s="2"/>
      <c r="S390" s="2"/>
      <c r="T390" s="2"/>
      <c r="U390" s="2"/>
      <c r="V390" s="2"/>
      <c r="W390" s="2"/>
      <c r="X390" s="2"/>
      <c r="Y390" s="2"/>
      <c r="Z390" s="2"/>
      <c r="AA390" s="2"/>
      <c r="AB390" s="2"/>
      <c r="AC390" s="2"/>
      <c r="AD390" s="2"/>
      <c r="AE390" s="3"/>
      <c r="AF390" s="2"/>
      <c r="AG390" s="2"/>
      <c r="AH390" s="2"/>
      <c r="AI390" s="2"/>
      <c r="AJ390" s="2"/>
      <c r="AK390" s="2"/>
      <c r="AL390" s="2"/>
      <c r="AM390" s="2"/>
      <c r="AN390" s="2"/>
      <c r="AO390" s="2"/>
      <c r="AP390" s="2"/>
      <c r="AQ390" s="2"/>
      <c r="AR390" s="2"/>
      <c r="AS390" s="3"/>
      <c r="AT390" s="2"/>
      <c r="AU390" s="2"/>
      <c r="AV390" s="2"/>
      <c r="AW390" s="2"/>
      <c r="AX390" s="2"/>
      <c r="AY390" s="2"/>
      <c r="AZ390" s="2"/>
      <c r="BA390" s="2"/>
      <c r="BB390" s="2"/>
      <c r="BC390" s="2"/>
      <c r="BD390" s="2"/>
    </row>
    <row r="391" spans="1:56" ht="12.75" hidden="1" customHeight="1">
      <c r="A391" s="2"/>
      <c r="B391" s="6"/>
      <c r="C391" s="2"/>
      <c r="D391" s="2"/>
      <c r="E391" s="2"/>
      <c r="F391" s="2"/>
      <c r="G391" s="2"/>
      <c r="H391" s="2"/>
      <c r="I391" s="2"/>
      <c r="J391" s="2"/>
      <c r="K391" s="2"/>
      <c r="L391" s="7"/>
      <c r="M391" s="2"/>
      <c r="N391" s="2"/>
      <c r="O391" s="2"/>
      <c r="P391" s="2"/>
      <c r="Q391" s="2"/>
      <c r="R391" s="2"/>
      <c r="S391" s="2"/>
      <c r="T391" s="2"/>
      <c r="U391" s="2"/>
      <c r="V391" s="2"/>
      <c r="W391" s="2"/>
      <c r="X391" s="2"/>
      <c r="Y391" s="2"/>
      <c r="Z391" s="2"/>
      <c r="AA391" s="2"/>
      <c r="AB391" s="2"/>
      <c r="AC391" s="2"/>
      <c r="AD391" s="2"/>
      <c r="AE391" s="3"/>
      <c r="AF391" s="2"/>
      <c r="AG391" s="2"/>
      <c r="AH391" s="2"/>
      <c r="AI391" s="2"/>
      <c r="AJ391" s="2"/>
      <c r="AK391" s="2"/>
      <c r="AL391" s="2"/>
      <c r="AM391" s="2"/>
      <c r="AN391" s="2"/>
      <c r="AO391" s="2"/>
      <c r="AP391" s="2"/>
      <c r="AQ391" s="2"/>
      <c r="AR391" s="2"/>
      <c r="AS391" s="3"/>
      <c r="AT391" s="2"/>
      <c r="AU391" s="2"/>
      <c r="AV391" s="2"/>
      <c r="AW391" s="2"/>
      <c r="AX391" s="2"/>
      <c r="AY391" s="2"/>
      <c r="AZ391" s="2"/>
      <c r="BA391" s="2"/>
      <c r="BB391" s="2"/>
      <c r="BC391" s="2"/>
      <c r="BD391" s="2"/>
    </row>
    <row r="392" spans="1:56" ht="12.75" hidden="1" customHeight="1">
      <c r="A392" s="2"/>
      <c r="B392" s="6"/>
      <c r="C392" s="2"/>
      <c r="D392" s="2"/>
      <c r="E392" s="2"/>
      <c r="F392" s="2"/>
      <c r="G392" s="2"/>
      <c r="H392" s="2"/>
      <c r="I392" s="2"/>
      <c r="J392" s="2"/>
      <c r="K392" s="2"/>
      <c r="L392" s="7"/>
      <c r="M392" s="2"/>
      <c r="N392" s="2"/>
      <c r="O392" s="2"/>
      <c r="P392" s="2"/>
      <c r="Q392" s="2"/>
      <c r="R392" s="2"/>
      <c r="S392" s="2"/>
      <c r="T392" s="2"/>
      <c r="U392" s="2"/>
      <c r="V392" s="2"/>
      <c r="W392" s="2"/>
      <c r="X392" s="2"/>
      <c r="Y392" s="2"/>
      <c r="Z392" s="2"/>
      <c r="AA392" s="2"/>
      <c r="AB392" s="2"/>
      <c r="AC392" s="2"/>
      <c r="AD392" s="2"/>
      <c r="AE392" s="3"/>
      <c r="AF392" s="2"/>
      <c r="AG392" s="2"/>
      <c r="AH392" s="2"/>
      <c r="AI392" s="2"/>
      <c r="AJ392" s="2"/>
      <c r="AK392" s="2"/>
      <c r="AL392" s="2"/>
      <c r="AM392" s="2"/>
      <c r="AN392" s="2"/>
      <c r="AO392" s="2"/>
      <c r="AP392" s="2"/>
      <c r="AQ392" s="2"/>
      <c r="AR392" s="2"/>
      <c r="AS392" s="3"/>
      <c r="AT392" s="2"/>
      <c r="AU392" s="2"/>
      <c r="AV392" s="2"/>
      <c r="AW392" s="2"/>
      <c r="AX392" s="2"/>
      <c r="AY392" s="2"/>
      <c r="AZ392" s="2"/>
      <c r="BA392" s="2"/>
      <c r="BB392" s="2"/>
      <c r="BC392" s="2"/>
      <c r="BD392" s="2"/>
    </row>
    <row r="393" spans="1:56" ht="12.75" hidden="1" customHeight="1">
      <c r="A393" s="2"/>
      <c r="B393" s="6"/>
      <c r="C393" s="2"/>
      <c r="D393" s="2"/>
      <c r="E393" s="2"/>
      <c r="F393" s="2"/>
      <c r="G393" s="2"/>
      <c r="H393" s="2"/>
      <c r="I393" s="2"/>
      <c r="J393" s="2"/>
      <c r="K393" s="2"/>
      <c r="L393" s="7"/>
      <c r="M393" s="2"/>
      <c r="N393" s="2"/>
      <c r="O393" s="2"/>
      <c r="P393" s="2"/>
      <c r="Q393" s="2"/>
      <c r="R393" s="2"/>
      <c r="S393" s="2"/>
      <c r="T393" s="2"/>
      <c r="U393" s="2"/>
      <c r="V393" s="2"/>
      <c r="W393" s="2"/>
      <c r="X393" s="2"/>
      <c r="Y393" s="2"/>
      <c r="Z393" s="2"/>
      <c r="AA393" s="2"/>
      <c r="AB393" s="2"/>
      <c r="AC393" s="2"/>
      <c r="AD393" s="2"/>
      <c r="AE393" s="3"/>
      <c r="AF393" s="2"/>
      <c r="AG393" s="2"/>
      <c r="AH393" s="2"/>
      <c r="AI393" s="2"/>
      <c r="AJ393" s="2"/>
      <c r="AK393" s="2"/>
      <c r="AL393" s="2"/>
      <c r="AM393" s="2"/>
      <c r="AN393" s="2"/>
      <c r="AO393" s="2"/>
      <c r="AP393" s="2"/>
      <c r="AQ393" s="2"/>
      <c r="AR393" s="2"/>
      <c r="AS393" s="3"/>
      <c r="AT393" s="2"/>
      <c r="AU393" s="2"/>
      <c r="AV393" s="2"/>
      <c r="AW393" s="2"/>
      <c r="AX393" s="2"/>
      <c r="AY393" s="2"/>
      <c r="AZ393" s="2"/>
      <c r="BA393" s="2"/>
      <c r="BB393" s="2"/>
      <c r="BC393" s="2"/>
      <c r="BD393" s="2"/>
    </row>
    <row r="394" spans="1:56" ht="12.75" hidden="1" customHeight="1">
      <c r="A394" s="2"/>
      <c r="B394" s="6"/>
      <c r="C394" s="2"/>
      <c r="D394" s="2"/>
      <c r="E394" s="2"/>
      <c r="F394" s="2"/>
      <c r="G394" s="2"/>
      <c r="H394" s="2"/>
      <c r="I394" s="2"/>
      <c r="J394" s="2"/>
      <c r="K394" s="2"/>
      <c r="L394" s="7"/>
      <c r="M394" s="2"/>
      <c r="N394" s="2"/>
      <c r="O394" s="2"/>
      <c r="P394" s="2"/>
      <c r="Q394" s="2"/>
      <c r="R394" s="2"/>
      <c r="S394" s="2"/>
      <c r="T394" s="2"/>
      <c r="U394" s="2"/>
      <c r="V394" s="2"/>
      <c r="W394" s="2"/>
      <c r="X394" s="2"/>
      <c r="Y394" s="2"/>
      <c r="Z394" s="2"/>
      <c r="AA394" s="2"/>
      <c r="AB394" s="2"/>
      <c r="AC394" s="2"/>
      <c r="AD394" s="2"/>
      <c r="AE394" s="3"/>
      <c r="AF394" s="2"/>
      <c r="AG394" s="2"/>
      <c r="AH394" s="2"/>
      <c r="AI394" s="2"/>
      <c r="AJ394" s="2"/>
      <c r="AK394" s="2"/>
      <c r="AL394" s="2"/>
      <c r="AM394" s="2"/>
      <c r="AN394" s="2"/>
      <c r="AO394" s="2"/>
      <c r="AP394" s="2"/>
      <c r="AQ394" s="2"/>
      <c r="AR394" s="2"/>
      <c r="AS394" s="3"/>
      <c r="AT394" s="2"/>
      <c r="AU394" s="2"/>
      <c r="AV394" s="2"/>
      <c r="AW394" s="2"/>
      <c r="AX394" s="2"/>
      <c r="AY394" s="2"/>
      <c r="AZ394" s="2"/>
      <c r="BA394" s="2"/>
      <c r="BB394" s="2"/>
      <c r="BC394" s="2"/>
      <c r="BD394" s="2"/>
    </row>
    <row r="395" spans="1:56" ht="12.75" hidden="1" customHeight="1">
      <c r="A395" s="2"/>
      <c r="B395" s="6"/>
      <c r="C395" s="2"/>
      <c r="D395" s="2"/>
      <c r="E395" s="2"/>
      <c r="F395" s="2"/>
      <c r="G395" s="2"/>
      <c r="H395" s="2"/>
      <c r="I395" s="2"/>
      <c r="J395" s="2"/>
      <c r="K395" s="2"/>
      <c r="L395" s="7"/>
      <c r="M395" s="2"/>
      <c r="N395" s="2"/>
      <c r="O395" s="2"/>
      <c r="P395" s="2"/>
      <c r="Q395" s="2"/>
      <c r="R395" s="2"/>
      <c r="S395" s="2"/>
      <c r="T395" s="2"/>
      <c r="U395" s="2"/>
      <c r="V395" s="2"/>
      <c r="W395" s="2"/>
      <c r="X395" s="2"/>
      <c r="Y395" s="2"/>
      <c r="Z395" s="2"/>
      <c r="AA395" s="2"/>
      <c r="AB395" s="2"/>
      <c r="AC395" s="2"/>
      <c r="AD395" s="2"/>
      <c r="AE395" s="3"/>
      <c r="AF395" s="2"/>
      <c r="AG395" s="2"/>
      <c r="AH395" s="2"/>
      <c r="AI395" s="2"/>
      <c r="AJ395" s="2"/>
      <c r="AK395" s="2"/>
      <c r="AL395" s="2"/>
      <c r="AM395" s="2"/>
      <c r="AN395" s="2"/>
      <c r="AO395" s="2"/>
      <c r="AP395" s="2"/>
      <c r="AQ395" s="2"/>
      <c r="AR395" s="2"/>
      <c r="AS395" s="3"/>
      <c r="AT395" s="2"/>
      <c r="AU395" s="2"/>
      <c r="AV395" s="2"/>
      <c r="AW395" s="2"/>
      <c r="AX395" s="2"/>
      <c r="AY395" s="2"/>
      <c r="AZ395" s="2"/>
      <c r="BA395" s="2"/>
      <c r="BB395" s="2"/>
      <c r="BC395" s="2"/>
      <c r="BD395" s="2"/>
    </row>
    <row r="396" spans="1:56" ht="12.75" hidden="1" customHeight="1">
      <c r="A396" s="2"/>
      <c r="B396" s="6"/>
      <c r="C396" s="2"/>
      <c r="D396" s="2"/>
      <c r="E396" s="2"/>
      <c r="F396" s="2"/>
      <c r="G396" s="2"/>
      <c r="H396" s="2"/>
      <c r="I396" s="2"/>
      <c r="J396" s="2"/>
      <c r="K396" s="2"/>
      <c r="L396" s="7"/>
      <c r="M396" s="2"/>
      <c r="N396" s="2"/>
      <c r="O396" s="2"/>
      <c r="P396" s="2"/>
      <c r="Q396" s="2"/>
      <c r="R396" s="2"/>
      <c r="S396" s="2"/>
      <c r="T396" s="2"/>
      <c r="U396" s="2"/>
      <c r="V396" s="2"/>
      <c r="W396" s="2"/>
      <c r="X396" s="2"/>
      <c r="Y396" s="2"/>
      <c r="Z396" s="2"/>
      <c r="AA396" s="2"/>
      <c r="AB396" s="2"/>
      <c r="AC396" s="2"/>
      <c r="AD396" s="2"/>
      <c r="AE396" s="3"/>
      <c r="AF396" s="2"/>
      <c r="AG396" s="2"/>
      <c r="AH396" s="2"/>
      <c r="AI396" s="2"/>
      <c r="AJ396" s="2"/>
      <c r="AK396" s="2"/>
      <c r="AL396" s="2"/>
      <c r="AM396" s="2"/>
      <c r="AN396" s="2"/>
      <c r="AO396" s="2"/>
      <c r="AP396" s="2"/>
      <c r="AQ396" s="2"/>
      <c r="AR396" s="2"/>
      <c r="AS396" s="3"/>
      <c r="AT396" s="2"/>
      <c r="AU396" s="2"/>
      <c r="AV396" s="2"/>
      <c r="AW396" s="2"/>
      <c r="AX396" s="2"/>
      <c r="AY396" s="2"/>
      <c r="AZ396" s="2"/>
      <c r="BA396" s="2"/>
      <c r="BB396" s="2"/>
      <c r="BC396" s="2"/>
      <c r="BD396" s="2"/>
    </row>
    <row r="397" spans="1:56" ht="12.75" hidden="1" customHeight="1">
      <c r="A397" s="2"/>
      <c r="B397" s="6"/>
      <c r="C397" s="2"/>
      <c r="D397" s="2"/>
      <c r="E397" s="2"/>
      <c r="F397" s="2"/>
      <c r="G397" s="2"/>
      <c r="H397" s="2"/>
      <c r="I397" s="2"/>
      <c r="J397" s="2"/>
      <c r="K397" s="2"/>
      <c r="L397" s="7"/>
      <c r="M397" s="2"/>
      <c r="N397" s="2"/>
      <c r="O397" s="2"/>
      <c r="P397" s="2"/>
      <c r="Q397" s="2"/>
      <c r="R397" s="2"/>
      <c r="S397" s="2"/>
      <c r="T397" s="2"/>
      <c r="U397" s="2"/>
      <c r="V397" s="2"/>
      <c r="W397" s="2"/>
      <c r="X397" s="2"/>
      <c r="Y397" s="2"/>
      <c r="Z397" s="2"/>
      <c r="AA397" s="2"/>
      <c r="AB397" s="2"/>
      <c r="AC397" s="2"/>
      <c r="AD397" s="2"/>
      <c r="AE397" s="3"/>
      <c r="AF397" s="2"/>
      <c r="AG397" s="2"/>
      <c r="AH397" s="2"/>
      <c r="AI397" s="2"/>
      <c r="AJ397" s="2"/>
      <c r="AK397" s="2"/>
      <c r="AL397" s="2"/>
      <c r="AM397" s="2"/>
      <c r="AN397" s="2"/>
      <c r="AO397" s="2"/>
      <c r="AP397" s="2"/>
      <c r="AQ397" s="2"/>
      <c r="AR397" s="2"/>
      <c r="AS397" s="3"/>
      <c r="AT397" s="2"/>
      <c r="AU397" s="2"/>
      <c r="AV397" s="2"/>
      <c r="AW397" s="2"/>
      <c r="AX397" s="2"/>
      <c r="AY397" s="2"/>
      <c r="AZ397" s="2"/>
      <c r="BA397" s="2"/>
      <c r="BB397" s="2"/>
      <c r="BC397" s="2"/>
      <c r="BD397" s="2"/>
    </row>
    <row r="398" spans="1:56" ht="12.75" hidden="1" customHeight="1">
      <c r="A398" s="2"/>
      <c r="B398" s="6"/>
      <c r="C398" s="2"/>
      <c r="D398" s="2"/>
      <c r="E398" s="2"/>
      <c r="F398" s="2"/>
      <c r="G398" s="2"/>
      <c r="H398" s="2"/>
      <c r="I398" s="2"/>
      <c r="J398" s="2"/>
      <c r="K398" s="2"/>
      <c r="L398" s="7"/>
      <c r="M398" s="2"/>
      <c r="N398" s="2"/>
      <c r="O398" s="2"/>
      <c r="P398" s="2"/>
      <c r="Q398" s="2"/>
      <c r="R398" s="2"/>
      <c r="S398" s="2"/>
      <c r="T398" s="2"/>
      <c r="U398" s="2"/>
      <c r="V398" s="2"/>
      <c r="W398" s="2"/>
      <c r="X398" s="2"/>
      <c r="Y398" s="2"/>
      <c r="Z398" s="2"/>
      <c r="AA398" s="2"/>
      <c r="AB398" s="2"/>
      <c r="AC398" s="2"/>
      <c r="AD398" s="2"/>
      <c r="AE398" s="3"/>
      <c r="AF398" s="2"/>
      <c r="AG398" s="2"/>
      <c r="AH398" s="2"/>
      <c r="AI398" s="2"/>
      <c r="AJ398" s="2"/>
      <c r="AK398" s="2"/>
      <c r="AL398" s="2"/>
      <c r="AM398" s="2"/>
      <c r="AN398" s="2"/>
      <c r="AO398" s="2"/>
      <c r="AP398" s="2"/>
      <c r="AQ398" s="2"/>
      <c r="AR398" s="2"/>
      <c r="AS398" s="3"/>
      <c r="AT398" s="2"/>
      <c r="AU398" s="2"/>
      <c r="AV398" s="2"/>
      <c r="AW398" s="2"/>
      <c r="AX398" s="2"/>
      <c r="AY398" s="2"/>
      <c r="AZ398" s="2"/>
      <c r="BA398" s="2"/>
      <c r="BB398" s="2"/>
      <c r="BC398" s="2"/>
      <c r="BD398" s="2"/>
    </row>
    <row r="399" spans="1:56" ht="12.75" hidden="1" customHeight="1">
      <c r="A399" s="2"/>
      <c r="B399" s="6"/>
      <c r="C399" s="2"/>
      <c r="D399" s="2"/>
      <c r="E399" s="2"/>
      <c r="F399" s="2"/>
      <c r="G399" s="2"/>
      <c r="H399" s="2"/>
      <c r="I399" s="2"/>
      <c r="J399" s="2"/>
      <c r="K399" s="2"/>
      <c r="L399" s="7"/>
      <c r="M399" s="2"/>
      <c r="N399" s="2"/>
      <c r="O399" s="2"/>
      <c r="P399" s="2"/>
      <c r="Q399" s="2"/>
      <c r="R399" s="2"/>
      <c r="S399" s="2"/>
      <c r="T399" s="2"/>
      <c r="U399" s="2"/>
      <c r="V399" s="2"/>
      <c r="W399" s="2"/>
      <c r="X399" s="2"/>
      <c r="Y399" s="2"/>
      <c r="Z399" s="2"/>
      <c r="AA399" s="2"/>
      <c r="AB399" s="2"/>
      <c r="AC399" s="2"/>
      <c r="AD399" s="2"/>
      <c r="AE399" s="3"/>
      <c r="AF399" s="2"/>
      <c r="AG399" s="2"/>
      <c r="AH399" s="2"/>
      <c r="AI399" s="2"/>
      <c r="AJ399" s="2"/>
      <c r="AK399" s="2"/>
      <c r="AL399" s="2"/>
      <c r="AM399" s="2"/>
      <c r="AN399" s="2"/>
      <c r="AO399" s="2"/>
      <c r="AP399" s="2"/>
      <c r="AQ399" s="2"/>
      <c r="AR399" s="2"/>
      <c r="AS399" s="3"/>
      <c r="AT399" s="2"/>
      <c r="AU399" s="2"/>
      <c r="AV399" s="2"/>
      <c r="AW399" s="2"/>
      <c r="AX399" s="2"/>
      <c r="AY399" s="2"/>
      <c r="AZ399" s="2"/>
      <c r="BA399" s="2"/>
      <c r="BB399" s="2"/>
      <c r="BC399" s="2"/>
      <c r="BD399" s="2"/>
    </row>
    <row r="400" spans="1:56" ht="12.75" hidden="1" customHeight="1">
      <c r="A400" s="2"/>
      <c r="B400" s="6"/>
      <c r="C400" s="2"/>
      <c r="D400" s="2"/>
      <c r="E400" s="2"/>
      <c r="F400" s="2"/>
      <c r="G400" s="2"/>
      <c r="H400" s="2"/>
      <c r="I400" s="2"/>
      <c r="J400" s="2"/>
      <c r="K400" s="2"/>
      <c r="L400" s="7"/>
      <c r="M400" s="2"/>
      <c r="N400" s="2"/>
      <c r="O400" s="2"/>
      <c r="P400" s="2"/>
      <c r="Q400" s="2"/>
      <c r="R400" s="2"/>
      <c r="S400" s="2"/>
      <c r="T400" s="2"/>
      <c r="U400" s="2"/>
      <c r="V400" s="2"/>
      <c r="W400" s="2"/>
      <c r="X400" s="2"/>
      <c r="Y400" s="2"/>
      <c r="Z400" s="2"/>
      <c r="AA400" s="2"/>
      <c r="AB400" s="2"/>
      <c r="AC400" s="2"/>
      <c r="AD400" s="2"/>
      <c r="AE400" s="3"/>
      <c r="AF400" s="2"/>
      <c r="AG400" s="2"/>
      <c r="AH400" s="2"/>
      <c r="AI400" s="2"/>
      <c r="AJ400" s="2"/>
      <c r="AK400" s="2"/>
      <c r="AL400" s="2"/>
      <c r="AM400" s="2"/>
      <c r="AN400" s="2"/>
      <c r="AO400" s="2"/>
      <c r="AP400" s="2"/>
      <c r="AQ400" s="2"/>
      <c r="AR400" s="2"/>
      <c r="AS400" s="3"/>
      <c r="AT400" s="2"/>
      <c r="AU400" s="2"/>
      <c r="AV400" s="2"/>
      <c r="AW400" s="2"/>
      <c r="AX400" s="2"/>
      <c r="AY400" s="2"/>
      <c r="AZ400" s="2"/>
      <c r="BA400" s="2"/>
      <c r="BB400" s="2"/>
      <c r="BC400" s="2"/>
      <c r="BD400" s="2"/>
    </row>
    <row r="401" spans="1:56" ht="12.75" hidden="1" customHeight="1">
      <c r="A401" s="2"/>
      <c r="B401" s="6"/>
      <c r="C401" s="2"/>
      <c r="D401" s="2"/>
      <c r="E401" s="2"/>
      <c r="F401" s="2"/>
      <c r="G401" s="2"/>
      <c r="H401" s="2"/>
      <c r="I401" s="2"/>
      <c r="J401" s="2"/>
      <c r="K401" s="2"/>
      <c r="L401" s="7"/>
      <c r="M401" s="2"/>
      <c r="N401" s="2"/>
      <c r="O401" s="2"/>
      <c r="P401" s="2"/>
      <c r="Q401" s="2"/>
      <c r="R401" s="2"/>
      <c r="S401" s="2"/>
      <c r="T401" s="2"/>
      <c r="U401" s="2"/>
      <c r="V401" s="2"/>
      <c r="W401" s="2"/>
      <c r="X401" s="2"/>
      <c r="Y401" s="2"/>
      <c r="Z401" s="2"/>
      <c r="AA401" s="2"/>
      <c r="AB401" s="2"/>
      <c r="AC401" s="2"/>
      <c r="AD401" s="2"/>
      <c r="AE401" s="3"/>
      <c r="AF401" s="2"/>
      <c r="AG401" s="2"/>
      <c r="AH401" s="2"/>
      <c r="AI401" s="2"/>
      <c r="AJ401" s="2"/>
      <c r="AK401" s="2"/>
      <c r="AL401" s="2"/>
      <c r="AM401" s="2"/>
      <c r="AN401" s="2"/>
      <c r="AO401" s="2"/>
      <c r="AP401" s="2"/>
      <c r="AQ401" s="2"/>
      <c r="AR401" s="2"/>
      <c r="AS401" s="3"/>
      <c r="AT401" s="2"/>
      <c r="AU401" s="2"/>
      <c r="AV401" s="2"/>
      <c r="AW401" s="2"/>
      <c r="AX401" s="2"/>
      <c r="AY401" s="2"/>
      <c r="AZ401" s="2"/>
      <c r="BA401" s="2"/>
      <c r="BB401" s="2"/>
      <c r="BC401" s="2"/>
      <c r="BD401" s="2"/>
    </row>
    <row r="402" spans="1:56" ht="12.75" hidden="1" customHeight="1">
      <c r="A402" s="2"/>
      <c r="B402" s="6"/>
      <c r="C402" s="2"/>
      <c r="D402" s="2"/>
      <c r="E402" s="2"/>
      <c r="F402" s="2"/>
      <c r="G402" s="2"/>
      <c r="H402" s="2"/>
      <c r="I402" s="2"/>
      <c r="J402" s="2"/>
      <c r="K402" s="2"/>
      <c r="L402" s="7"/>
      <c r="M402" s="2"/>
      <c r="N402" s="2"/>
      <c r="O402" s="2"/>
      <c r="P402" s="2"/>
      <c r="Q402" s="2"/>
      <c r="R402" s="2"/>
      <c r="S402" s="2"/>
      <c r="T402" s="2"/>
      <c r="U402" s="2"/>
      <c r="V402" s="2"/>
      <c r="W402" s="2"/>
      <c r="X402" s="2"/>
      <c r="Y402" s="2"/>
      <c r="Z402" s="2"/>
      <c r="AA402" s="2"/>
      <c r="AB402" s="2"/>
      <c r="AC402" s="2"/>
      <c r="AD402" s="2"/>
      <c r="AE402" s="3"/>
      <c r="AF402" s="2"/>
      <c r="AG402" s="2"/>
      <c r="AH402" s="2"/>
      <c r="AI402" s="2"/>
      <c r="AJ402" s="2"/>
      <c r="AK402" s="2"/>
      <c r="AL402" s="2"/>
      <c r="AM402" s="2"/>
      <c r="AN402" s="2"/>
      <c r="AO402" s="2"/>
      <c r="AP402" s="2"/>
      <c r="AQ402" s="2"/>
      <c r="AR402" s="2"/>
      <c r="AS402" s="3"/>
      <c r="AT402" s="2"/>
      <c r="AU402" s="2"/>
      <c r="AV402" s="2"/>
      <c r="AW402" s="2"/>
      <c r="AX402" s="2"/>
      <c r="AY402" s="2"/>
      <c r="AZ402" s="2"/>
      <c r="BA402" s="2"/>
      <c r="BB402" s="2"/>
      <c r="BC402" s="2"/>
      <c r="BD402" s="2"/>
    </row>
    <row r="403" spans="1:56" ht="12.75" hidden="1" customHeight="1">
      <c r="A403" s="2"/>
      <c r="B403" s="6"/>
      <c r="C403" s="2"/>
      <c r="D403" s="2"/>
      <c r="E403" s="2"/>
      <c r="F403" s="2"/>
      <c r="G403" s="2"/>
      <c r="H403" s="2"/>
      <c r="I403" s="2"/>
      <c r="J403" s="2"/>
      <c r="K403" s="2"/>
      <c r="L403" s="7"/>
      <c r="M403" s="2"/>
      <c r="N403" s="2"/>
      <c r="O403" s="2"/>
      <c r="P403" s="2"/>
      <c r="Q403" s="2"/>
      <c r="R403" s="2"/>
      <c r="S403" s="2"/>
      <c r="T403" s="2"/>
      <c r="U403" s="2"/>
      <c r="V403" s="2"/>
      <c r="W403" s="2"/>
      <c r="X403" s="2"/>
      <c r="Y403" s="2"/>
      <c r="Z403" s="2"/>
      <c r="AA403" s="2"/>
      <c r="AB403" s="2"/>
      <c r="AC403" s="2"/>
      <c r="AD403" s="2"/>
      <c r="AE403" s="3"/>
      <c r="AF403" s="2"/>
      <c r="AG403" s="2"/>
      <c r="AH403" s="2"/>
      <c r="AI403" s="2"/>
      <c r="AJ403" s="2"/>
      <c r="AK403" s="2"/>
      <c r="AL403" s="2"/>
      <c r="AM403" s="2"/>
      <c r="AN403" s="2"/>
      <c r="AO403" s="2"/>
      <c r="AP403" s="2"/>
      <c r="AQ403" s="2"/>
      <c r="AR403" s="2"/>
      <c r="AS403" s="3"/>
      <c r="AT403" s="2"/>
      <c r="AU403" s="2"/>
      <c r="AV403" s="2"/>
      <c r="AW403" s="2"/>
      <c r="AX403" s="2"/>
      <c r="AY403" s="2"/>
      <c r="AZ403" s="2"/>
      <c r="BA403" s="2"/>
      <c r="BB403" s="2"/>
      <c r="BC403" s="2"/>
      <c r="BD403" s="2"/>
    </row>
    <row r="404" spans="1:56" ht="12.75" hidden="1" customHeight="1">
      <c r="A404" s="2"/>
      <c r="B404" s="6"/>
      <c r="C404" s="2"/>
      <c r="D404" s="2"/>
      <c r="E404" s="2"/>
      <c r="F404" s="2"/>
      <c r="G404" s="2"/>
      <c r="H404" s="2"/>
      <c r="I404" s="2"/>
      <c r="J404" s="2"/>
      <c r="K404" s="2"/>
      <c r="L404" s="7"/>
      <c r="M404" s="2"/>
      <c r="N404" s="2"/>
      <c r="O404" s="2"/>
      <c r="P404" s="2"/>
      <c r="Q404" s="2"/>
      <c r="R404" s="2"/>
      <c r="S404" s="2"/>
      <c r="T404" s="2"/>
      <c r="U404" s="2"/>
      <c r="V404" s="2"/>
      <c r="W404" s="2"/>
      <c r="X404" s="2"/>
      <c r="Y404" s="2"/>
      <c r="Z404" s="2"/>
      <c r="AA404" s="2"/>
      <c r="AB404" s="2"/>
      <c r="AC404" s="2"/>
      <c r="AD404" s="2"/>
      <c r="AE404" s="3"/>
      <c r="AF404" s="2"/>
      <c r="AG404" s="2"/>
      <c r="AH404" s="2"/>
      <c r="AI404" s="2"/>
      <c r="AJ404" s="2"/>
      <c r="AK404" s="2"/>
      <c r="AL404" s="2"/>
      <c r="AM404" s="2"/>
      <c r="AN404" s="2"/>
      <c r="AO404" s="2"/>
      <c r="AP404" s="2"/>
      <c r="AQ404" s="2"/>
      <c r="AR404" s="2"/>
      <c r="AS404" s="3"/>
      <c r="AT404" s="2"/>
      <c r="AU404" s="2"/>
      <c r="AV404" s="2"/>
      <c r="AW404" s="2"/>
      <c r="AX404" s="2"/>
      <c r="AY404" s="2"/>
      <c r="AZ404" s="2"/>
      <c r="BA404" s="2"/>
      <c r="BB404" s="2"/>
      <c r="BC404" s="2"/>
      <c r="BD404" s="2"/>
    </row>
    <row r="405" spans="1:56" ht="12.75" hidden="1" customHeight="1">
      <c r="A405" s="2"/>
      <c r="B405" s="6"/>
      <c r="C405" s="2"/>
      <c r="D405" s="2"/>
      <c r="E405" s="2"/>
      <c r="F405" s="2"/>
      <c r="G405" s="2"/>
      <c r="H405" s="2"/>
      <c r="I405" s="2"/>
      <c r="J405" s="2"/>
      <c r="K405" s="2"/>
      <c r="L405" s="7"/>
      <c r="M405" s="2"/>
      <c r="N405" s="2"/>
      <c r="O405" s="2"/>
      <c r="P405" s="2"/>
      <c r="Q405" s="2"/>
      <c r="R405" s="2"/>
      <c r="S405" s="2"/>
      <c r="T405" s="2"/>
      <c r="U405" s="2"/>
      <c r="V405" s="2"/>
      <c r="W405" s="2"/>
      <c r="X405" s="2"/>
      <c r="Y405" s="2"/>
      <c r="Z405" s="2"/>
      <c r="AA405" s="2"/>
      <c r="AB405" s="2"/>
      <c r="AC405" s="2"/>
      <c r="AD405" s="2"/>
      <c r="AE405" s="3"/>
      <c r="AF405" s="2"/>
      <c r="AG405" s="2"/>
      <c r="AH405" s="2"/>
      <c r="AI405" s="2"/>
      <c r="AJ405" s="2"/>
      <c r="AK405" s="2"/>
      <c r="AL405" s="2"/>
      <c r="AM405" s="2"/>
      <c r="AN405" s="2"/>
      <c r="AO405" s="2"/>
      <c r="AP405" s="2"/>
      <c r="AQ405" s="2"/>
      <c r="AR405" s="2"/>
      <c r="AS405" s="3"/>
      <c r="AT405" s="2"/>
      <c r="AU405" s="2"/>
      <c r="AV405" s="2"/>
      <c r="AW405" s="2"/>
      <c r="AX405" s="2"/>
      <c r="AY405" s="2"/>
      <c r="AZ405" s="2"/>
      <c r="BA405" s="2"/>
      <c r="BB405" s="2"/>
      <c r="BC405" s="2"/>
      <c r="BD405" s="2"/>
    </row>
    <row r="406" spans="1:56" ht="12.75" hidden="1" customHeight="1">
      <c r="A406" s="2"/>
      <c r="B406" s="6"/>
      <c r="C406" s="2"/>
      <c r="D406" s="2"/>
      <c r="E406" s="2"/>
      <c r="F406" s="2"/>
      <c r="G406" s="2"/>
      <c r="H406" s="2"/>
      <c r="I406" s="2"/>
      <c r="J406" s="2"/>
      <c r="K406" s="2"/>
      <c r="L406" s="7"/>
      <c r="M406" s="2"/>
      <c r="N406" s="2"/>
      <c r="O406" s="2"/>
      <c r="P406" s="2"/>
      <c r="Q406" s="2"/>
      <c r="R406" s="2"/>
      <c r="S406" s="2"/>
      <c r="T406" s="2"/>
      <c r="U406" s="2"/>
      <c r="V406" s="2"/>
      <c r="W406" s="2"/>
      <c r="X406" s="2"/>
      <c r="Y406" s="2"/>
      <c r="Z406" s="2"/>
      <c r="AA406" s="2"/>
      <c r="AB406" s="2"/>
      <c r="AC406" s="2"/>
      <c r="AD406" s="2"/>
      <c r="AE406" s="3"/>
      <c r="AF406" s="2"/>
      <c r="AG406" s="2"/>
      <c r="AH406" s="2"/>
      <c r="AI406" s="2"/>
      <c r="AJ406" s="2"/>
      <c r="AK406" s="2"/>
      <c r="AL406" s="2"/>
      <c r="AM406" s="2"/>
      <c r="AN406" s="2"/>
      <c r="AO406" s="2"/>
      <c r="AP406" s="2"/>
      <c r="AQ406" s="2"/>
      <c r="AR406" s="2"/>
      <c r="AS406" s="3"/>
      <c r="AT406" s="2"/>
      <c r="AU406" s="2"/>
      <c r="AV406" s="2"/>
      <c r="AW406" s="2"/>
      <c r="AX406" s="2"/>
      <c r="AY406" s="2"/>
      <c r="AZ406" s="2"/>
      <c r="BA406" s="2"/>
      <c r="BB406" s="2"/>
      <c r="BC406" s="2"/>
      <c r="BD406" s="2"/>
    </row>
    <row r="407" spans="1:56" ht="12.75" hidden="1" customHeight="1">
      <c r="A407" s="2"/>
      <c r="B407" s="6"/>
      <c r="C407" s="2"/>
      <c r="D407" s="2"/>
      <c r="E407" s="2"/>
      <c r="F407" s="2"/>
      <c r="G407" s="2"/>
      <c r="H407" s="2"/>
      <c r="I407" s="2"/>
      <c r="J407" s="2"/>
      <c r="K407" s="2"/>
      <c r="L407" s="7"/>
      <c r="M407" s="2"/>
      <c r="N407" s="2"/>
      <c r="O407" s="2"/>
      <c r="P407" s="2"/>
      <c r="Q407" s="2"/>
      <c r="R407" s="2"/>
      <c r="S407" s="2"/>
      <c r="T407" s="2"/>
      <c r="U407" s="2"/>
      <c r="V407" s="2"/>
      <c r="W407" s="2"/>
      <c r="X407" s="2"/>
      <c r="Y407" s="2"/>
      <c r="Z407" s="2"/>
      <c r="AA407" s="2"/>
      <c r="AB407" s="2"/>
      <c r="AC407" s="2"/>
      <c r="AD407" s="2"/>
      <c r="AE407" s="3"/>
      <c r="AF407" s="2"/>
      <c r="AG407" s="2"/>
      <c r="AH407" s="2"/>
      <c r="AI407" s="2"/>
      <c r="AJ407" s="2"/>
      <c r="AK407" s="2"/>
      <c r="AL407" s="2"/>
      <c r="AM407" s="2"/>
      <c r="AN407" s="2"/>
      <c r="AO407" s="2"/>
      <c r="AP407" s="2"/>
      <c r="AQ407" s="2"/>
      <c r="AR407" s="2"/>
      <c r="AS407" s="3"/>
      <c r="AT407" s="2"/>
      <c r="AU407" s="2"/>
      <c r="AV407" s="2"/>
      <c r="AW407" s="2"/>
      <c r="AX407" s="2"/>
      <c r="AY407" s="2"/>
      <c r="AZ407" s="2"/>
      <c r="BA407" s="2"/>
      <c r="BB407" s="2"/>
      <c r="BC407" s="2"/>
      <c r="BD407" s="2"/>
    </row>
    <row r="408" spans="1:56" ht="12.75" hidden="1" customHeight="1">
      <c r="A408" s="2"/>
      <c r="B408" s="6"/>
      <c r="C408" s="2"/>
      <c r="D408" s="2"/>
      <c r="E408" s="2"/>
      <c r="F408" s="2"/>
      <c r="G408" s="2"/>
      <c r="H408" s="2"/>
      <c r="I408" s="2"/>
      <c r="J408" s="2"/>
      <c r="K408" s="2"/>
      <c r="L408" s="7"/>
      <c r="M408" s="2"/>
      <c r="N408" s="2"/>
      <c r="O408" s="2"/>
      <c r="P408" s="2"/>
      <c r="Q408" s="2"/>
      <c r="R408" s="2"/>
      <c r="S408" s="2"/>
      <c r="T408" s="2"/>
      <c r="U408" s="2"/>
      <c r="V408" s="2"/>
      <c r="W408" s="2"/>
      <c r="X408" s="2"/>
      <c r="Y408" s="2"/>
      <c r="Z408" s="2"/>
      <c r="AA408" s="2"/>
      <c r="AB408" s="2"/>
      <c r="AC408" s="2"/>
      <c r="AD408" s="2"/>
      <c r="AE408" s="3"/>
      <c r="AF408" s="2"/>
      <c r="AG408" s="2"/>
      <c r="AH408" s="2"/>
      <c r="AI408" s="2"/>
      <c r="AJ408" s="2"/>
      <c r="AK408" s="2"/>
      <c r="AL408" s="2"/>
      <c r="AM408" s="2"/>
      <c r="AN408" s="2"/>
      <c r="AO408" s="2"/>
      <c r="AP408" s="2"/>
      <c r="AQ408" s="2"/>
      <c r="AR408" s="2"/>
      <c r="AS408" s="3"/>
      <c r="AT408" s="2"/>
      <c r="AU408" s="2"/>
      <c r="AV408" s="2"/>
      <c r="AW408" s="2"/>
      <c r="AX408" s="2"/>
      <c r="AY408" s="2"/>
      <c r="AZ408" s="2"/>
      <c r="BA408" s="2"/>
      <c r="BB408" s="2"/>
      <c r="BC408" s="2"/>
      <c r="BD408" s="2"/>
    </row>
    <row r="409" spans="1:56" ht="12.75" hidden="1" customHeight="1">
      <c r="A409" s="2"/>
      <c r="B409" s="6"/>
      <c r="C409" s="2"/>
      <c r="D409" s="2"/>
      <c r="E409" s="2"/>
      <c r="F409" s="2"/>
      <c r="G409" s="2"/>
      <c r="H409" s="2"/>
      <c r="I409" s="2"/>
      <c r="J409" s="2"/>
      <c r="K409" s="2"/>
      <c r="L409" s="7"/>
      <c r="M409" s="2"/>
      <c r="N409" s="2"/>
      <c r="O409" s="2"/>
      <c r="P409" s="2"/>
      <c r="Q409" s="2"/>
      <c r="R409" s="2"/>
      <c r="S409" s="2"/>
      <c r="T409" s="2"/>
      <c r="U409" s="2"/>
      <c r="V409" s="2"/>
      <c r="W409" s="2"/>
      <c r="X409" s="2"/>
      <c r="Y409" s="2"/>
      <c r="Z409" s="2"/>
      <c r="AA409" s="2"/>
      <c r="AB409" s="2"/>
      <c r="AC409" s="2"/>
      <c r="AD409" s="2"/>
      <c r="AE409" s="3"/>
      <c r="AF409" s="2"/>
      <c r="AG409" s="2"/>
      <c r="AH409" s="2"/>
      <c r="AI409" s="2"/>
      <c r="AJ409" s="2"/>
      <c r="AK409" s="2"/>
      <c r="AL409" s="2"/>
      <c r="AM409" s="2"/>
      <c r="AN409" s="2"/>
      <c r="AO409" s="2"/>
      <c r="AP409" s="2"/>
      <c r="AQ409" s="2"/>
      <c r="AR409" s="2"/>
      <c r="AS409" s="3"/>
      <c r="AT409" s="2"/>
      <c r="AU409" s="2"/>
      <c r="AV409" s="2"/>
      <c r="AW409" s="2"/>
      <c r="AX409" s="2"/>
      <c r="AY409" s="2"/>
      <c r="AZ409" s="2"/>
      <c r="BA409" s="2"/>
      <c r="BB409" s="2"/>
      <c r="BC409" s="2"/>
      <c r="BD409" s="2"/>
    </row>
    <row r="410" spans="1:56" ht="12.75" hidden="1" customHeight="1">
      <c r="A410" s="2"/>
      <c r="B410" s="6"/>
      <c r="C410" s="2"/>
      <c r="D410" s="2"/>
      <c r="E410" s="2"/>
      <c r="F410" s="2"/>
      <c r="G410" s="2"/>
      <c r="H410" s="2"/>
      <c r="I410" s="2"/>
      <c r="J410" s="2"/>
      <c r="K410" s="2"/>
      <c r="L410" s="7"/>
      <c r="M410" s="2"/>
      <c r="N410" s="2"/>
      <c r="O410" s="2"/>
      <c r="P410" s="2"/>
      <c r="Q410" s="2"/>
      <c r="R410" s="2"/>
      <c r="S410" s="2"/>
      <c r="T410" s="2"/>
      <c r="U410" s="2"/>
      <c r="V410" s="2"/>
      <c r="W410" s="2"/>
      <c r="X410" s="2"/>
      <c r="Y410" s="2"/>
      <c r="Z410" s="2"/>
      <c r="AA410" s="2"/>
      <c r="AB410" s="2"/>
      <c r="AC410" s="2"/>
      <c r="AD410" s="2"/>
      <c r="AE410" s="3"/>
      <c r="AF410" s="2"/>
      <c r="AG410" s="2"/>
      <c r="AH410" s="2"/>
      <c r="AI410" s="2"/>
      <c r="AJ410" s="2"/>
      <c r="AK410" s="2"/>
      <c r="AL410" s="2"/>
      <c r="AM410" s="2"/>
      <c r="AN410" s="2"/>
      <c r="AO410" s="2"/>
      <c r="AP410" s="2"/>
      <c r="AQ410" s="2"/>
      <c r="AR410" s="2"/>
      <c r="AS410" s="3"/>
      <c r="AT410" s="2"/>
      <c r="AU410" s="2"/>
      <c r="AV410" s="2"/>
      <c r="AW410" s="2"/>
      <c r="AX410" s="2"/>
      <c r="AY410" s="2"/>
      <c r="AZ410" s="2"/>
      <c r="BA410" s="2"/>
      <c r="BB410" s="2"/>
      <c r="BC410" s="2"/>
      <c r="BD410" s="2"/>
    </row>
    <row r="411" spans="1:56" ht="12.75" hidden="1" customHeight="1">
      <c r="A411" s="2"/>
      <c r="B411" s="6"/>
      <c r="C411" s="2"/>
      <c r="D411" s="2"/>
      <c r="E411" s="2"/>
      <c r="F411" s="2"/>
      <c r="G411" s="2"/>
      <c r="H411" s="2"/>
      <c r="I411" s="2"/>
      <c r="J411" s="2"/>
      <c r="K411" s="2"/>
      <c r="L411" s="7"/>
      <c r="M411" s="2"/>
      <c r="N411" s="2"/>
      <c r="O411" s="2"/>
      <c r="P411" s="2"/>
      <c r="Q411" s="2"/>
      <c r="R411" s="2"/>
      <c r="S411" s="2"/>
      <c r="T411" s="2"/>
      <c r="U411" s="2"/>
      <c r="V411" s="2"/>
      <c r="W411" s="2"/>
      <c r="X411" s="2"/>
      <c r="Y411" s="2"/>
      <c r="Z411" s="2"/>
      <c r="AA411" s="2"/>
      <c r="AB411" s="2"/>
      <c r="AC411" s="2"/>
      <c r="AD411" s="2"/>
      <c r="AE411" s="3"/>
      <c r="AF411" s="2"/>
      <c r="AG411" s="2"/>
      <c r="AH411" s="2"/>
      <c r="AI411" s="2"/>
      <c r="AJ411" s="2"/>
      <c r="AK411" s="2"/>
      <c r="AL411" s="2"/>
      <c r="AM411" s="2"/>
      <c r="AN411" s="2"/>
      <c r="AO411" s="2"/>
      <c r="AP411" s="2"/>
      <c r="AQ411" s="2"/>
      <c r="AR411" s="2"/>
      <c r="AS411" s="3"/>
      <c r="AT411" s="2"/>
      <c r="AU411" s="2"/>
      <c r="AV411" s="2"/>
      <c r="AW411" s="2"/>
      <c r="AX411" s="2"/>
      <c r="AY411" s="2"/>
      <c r="AZ411" s="2"/>
      <c r="BA411" s="2"/>
      <c r="BB411" s="2"/>
      <c r="BC411" s="2"/>
      <c r="BD411" s="2"/>
    </row>
    <row r="412" spans="1:56" ht="12.75" hidden="1" customHeight="1">
      <c r="A412" s="2"/>
      <c r="B412" s="6"/>
      <c r="C412" s="2"/>
      <c r="D412" s="2"/>
      <c r="E412" s="2"/>
      <c r="F412" s="2"/>
      <c r="G412" s="2"/>
      <c r="H412" s="2"/>
      <c r="I412" s="2"/>
      <c r="J412" s="2"/>
      <c r="K412" s="2"/>
      <c r="L412" s="7"/>
      <c r="M412" s="2"/>
      <c r="N412" s="2"/>
      <c r="O412" s="2"/>
      <c r="P412" s="2"/>
      <c r="Q412" s="2"/>
      <c r="R412" s="2"/>
      <c r="S412" s="2"/>
      <c r="T412" s="2"/>
      <c r="U412" s="2"/>
      <c r="V412" s="2"/>
      <c r="W412" s="2"/>
      <c r="X412" s="2"/>
      <c r="Y412" s="2"/>
      <c r="Z412" s="2"/>
      <c r="AA412" s="2"/>
      <c r="AB412" s="2"/>
      <c r="AC412" s="2"/>
      <c r="AD412" s="2"/>
      <c r="AE412" s="3"/>
      <c r="AF412" s="2"/>
      <c r="AG412" s="2"/>
      <c r="AH412" s="2"/>
      <c r="AI412" s="2"/>
      <c r="AJ412" s="2"/>
      <c r="AK412" s="2"/>
      <c r="AL412" s="2"/>
      <c r="AM412" s="2"/>
      <c r="AN412" s="2"/>
      <c r="AO412" s="2"/>
      <c r="AP412" s="2"/>
      <c r="AQ412" s="2"/>
      <c r="AR412" s="2"/>
      <c r="AS412" s="3"/>
      <c r="AT412" s="2"/>
      <c r="AU412" s="2"/>
      <c r="AV412" s="2"/>
      <c r="AW412" s="2"/>
      <c r="AX412" s="2"/>
      <c r="AY412" s="2"/>
      <c r="AZ412" s="2"/>
      <c r="BA412" s="2"/>
      <c r="BB412" s="2"/>
      <c r="BC412" s="2"/>
      <c r="BD412" s="2"/>
    </row>
    <row r="413" spans="1:56" ht="12.75" hidden="1" customHeight="1">
      <c r="A413" s="2"/>
      <c r="B413" s="6"/>
      <c r="C413" s="2"/>
      <c r="D413" s="2"/>
      <c r="E413" s="2"/>
      <c r="F413" s="2"/>
      <c r="G413" s="2"/>
      <c r="H413" s="2"/>
      <c r="I413" s="2"/>
      <c r="J413" s="2"/>
      <c r="K413" s="2"/>
      <c r="L413" s="7"/>
      <c r="M413" s="2"/>
      <c r="N413" s="2"/>
      <c r="O413" s="2"/>
      <c r="P413" s="2"/>
      <c r="Q413" s="2"/>
      <c r="R413" s="2"/>
      <c r="S413" s="2"/>
      <c r="T413" s="2"/>
      <c r="U413" s="2"/>
      <c r="V413" s="2"/>
      <c r="W413" s="2"/>
      <c r="X413" s="2"/>
      <c r="Y413" s="2"/>
      <c r="Z413" s="2"/>
      <c r="AA413" s="2"/>
      <c r="AB413" s="2"/>
      <c r="AC413" s="2"/>
      <c r="AD413" s="2"/>
      <c r="AE413" s="3"/>
      <c r="AF413" s="2"/>
      <c r="AG413" s="2"/>
      <c r="AH413" s="2"/>
      <c r="AI413" s="2"/>
      <c r="AJ413" s="2"/>
      <c r="AK413" s="2"/>
      <c r="AL413" s="2"/>
      <c r="AM413" s="2"/>
      <c r="AN413" s="2"/>
      <c r="AO413" s="2"/>
      <c r="AP413" s="2"/>
      <c r="AQ413" s="2"/>
      <c r="AR413" s="2"/>
      <c r="AS413" s="3"/>
      <c r="AT413" s="2"/>
      <c r="AU413" s="2"/>
      <c r="AV413" s="2"/>
      <c r="AW413" s="2"/>
      <c r="AX413" s="2"/>
      <c r="AY413" s="2"/>
      <c r="AZ413" s="2"/>
      <c r="BA413" s="2"/>
      <c r="BB413" s="2"/>
      <c r="BC413" s="2"/>
      <c r="BD413" s="2"/>
    </row>
    <row r="414" spans="1:56" ht="12.75" hidden="1" customHeight="1">
      <c r="A414" s="2"/>
      <c r="B414" s="6"/>
      <c r="C414" s="2"/>
      <c r="D414" s="2"/>
      <c r="E414" s="2"/>
      <c r="F414" s="2"/>
      <c r="G414" s="2"/>
      <c r="H414" s="2"/>
      <c r="I414" s="2"/>
      <c r="J414" s="2"/>
      <c r="K414" s="2"/>
      <c r="L414" s="7"/>
      <c r="M414" s="2"/>
      <c r="N414" s="2"/>
      <c r="O414" s="2"/>
      <c r="P414" s="2"/>
      <c r="Q414" s="2"/>
      <c r="R414" s="2"/>
      <c r="S414" s="2"/>
      <c r="T414" s="2"/>
      <c r="U414" s="2"/>
      <c r="V414" s="2"/>
      <c r="W414" s="2"/>
      <c r="X414" s="2"/>
      <c r="Y414" s="2"/>
      <c r="Z414" s="2"/>
      <c r="AA414" s="2"/>
      <c r="AB414" s="2"/>
      <c r="AC414" s="2"/>
      <c r="AD414" s="2"/>
      <c r="AE414" s="3"/>
      <c r="AF414" s="2"/>
      <c r="AG414" s="2"/>
      <c r="AH414" s="2"/>
      <c r="AI414" s="2"/>
      <c r="AJ414" s="2"/>
      <c r="AK414" s="2"/>
      <c r="AL414" s="2"/>
      <c r="AM414" s="2"/>
      <c r="AN414" s="2"/>
      <c r="AO414" s="2"/>
      <c r="AP414" s="2"/>
      <c r="AQ414" s="2"/>
      <c r="AR414" s="2"/>
      <c r="AS414" s="3"/>
      <c r="AT414" s="2"/>
      <c r="AU414" s="2"/>
      <c r="AV414" s="2"/>
      <c r="AW414" s="2"/>
      <c r="AX414" s="2"/>
      <c r="AY414" s="2"/>
      <c r="AZ414" s="2"/>
      <c r="BA414" s="2"/>
      <c r="BB414" s="2"/>
      <c r="BC414" s="2"/>
      <c r="BD414" s="2"/>
    </row>
    <row r="415" spans="1:56" ht="12.75" hidden="1" customHeight="1">
      <c r="A415" s="2"/>
      <c r="B415" s="6"/>
      <c r="C415" s="2"/>
      <c r="D415" s="2"/>
      <c r="E415" s="2"/>
      <c r="F415" s="2"/>
      <c r="G415" s="2"/>
      <c r="H415" s="2"/>
      <c r="I415" s="2"/>
      <c r="J415" s="2"/>
      <c r="K415" s="2"/>
      <c r="L415" s="7"/>
      <c r="M415" s="2"/>
      <c r="N415" s="2"/>
      <c r="O415" s="2"/>
      <c r="P415" s="2"/>
      <c r="Q415" s="2"/>
      <c r="R415" s="2"/>
      <c r="S415" s="2"/>
      <c r="T415" s="2"/>
      <c r="U415" s="2"/>
      <c r="V415" s="2"/>
      <c r="W415" s="2"/>
      <c r="X415" s="2"/>
      <c r="Y415" s="2"/>
      <c r="Z415" s="2"/>
      <c r="AA415" s="2"/>
      <c r="AB415" s="2"/>
      <c r="AC415" s="2"/>
      <c r="AD415" s="2"/>
      <c r="AE415" s="3"/>
      <c r="AF415" s="2"/>
      <c r="AG415" s="2"/>
      <c r="AH415" s="2"/>
      <c r="AI415" s="2"/>
      <c r="AJ415" s="2"/>
      <c r="AK415" s="2"/>
      <c r="AL415" s="2"/>
      <c r="AM415" s="2"/>
      <c r="AN415" s="2"/>
      <c r="AO415" s="2"/>
      <c r="AP415" s="2"/>
      <c r="AQ415" s="2"/>
      <c r="AR415" s="2"/>
      <c r="AS415" s="3"/>
      <c r="AT415" s="2"/>
      <c r="AU415" s="2"/>
      <c r="AV415" s="2"/>
      <c r="AW415" s="2"/>
      <c r="AX415" s="2"/>
      <c r="AY415" s="2"/>
      <c r="AZ415" s="2"/>
      <c r="BA415" s="2"/>
      <c r="BB415" s="2"/>
      <c r="BC415" s="2"/>
      <c r="BD415" s="2"/>
    </row>
    <row r="416" spans="1:56" ht="12.75" hidden="1" customHeight="1">
      <c r="A416" s="2"/>
      <c r="B416" s="6"/>
      <c r="C416" s="2"/>
      <c r="D416" s="2"/>
      <c r="E416" s="2"/>
      <c r="F416" s="2"/>
      <c r="G416" s="2"/>
      <c r="H416" s="2"/>
      <c r="I416" s="2"/>
      <c r="J416" s="2"/>
      <c r="K416" s="2"/>
      <c r="L416" s="7"/>
      <c r="M416" s="2"/>
      <c r="N416" s="2"/>
      <c r="O416" s="2"/>
      <c r="P416" s="2"/>
      <c r="Q416" s="2"/>
      <c r="R416" s="2"/>
      <c r="S416" s="2"/>
      <c r="T416" s="2"/>
      <c r="U416" s="2"/>
      <c r="V416" s="2"/>
      <c r="W416" s="2"/>
      <c r="X416" s="2"/>
      <c r="Y416" s="2"/>
      <c r="Z416" s="2"/>
      <c r="AA416" s="2"/>
      <c r="AB416" s="2"/>
      <c r="AC416" s="2"/>
      <c r="AD416" s="2"/>
      <c r="AE416" s="3"/>
      <c r="AF416" s="2"/>
      <c r="AG416" s="2"/>
      <c r="AH416" s="2"/>
      <c r="AI416" s="2"/>
      <c r="AJ416" s="2"/>
      <c r="AK416" s="2"/>
      <c r="AL416" s="2"/>
      <c r="AM416" s="2"/>
      <c r="AN416" s="2"/>
      <c r="AO416" s="2"/>
      <c r="AP416" s="2"/>
      <c r="AQ416" s="2"/>
      <c r="AR416" s="2"/>
      <c r="AS416" s="3"/>
      <c r="AT416" s="2"/>
      <c r="AU416" s="2"/>
      <c r="AV416" s="2"/>
      <c r="AW416" s="2"/>
      <c r="AX416" s="2"/>
      <c r="AY416" s="2"/>
      <c r="AZ416" s="2"/>
      <c r="BA416" s="2"/>
      <c r="BB416" s="2"/>
      <c r="BC416" s="2"/>
      <c r="BD416" s="2"/>
    </row>
    <row r="417" spans="1:56" ht="12.75" hidden="1" customHeight="1">
      <c r="A417" s="2"/>
      <c r="B417" s="6"/>
      <c r="C417" s="2"/>
      <c r="D417" s="2"/>
      <c r="E417" s="2"/>
      <c r="F417" s="2"/>
      <c r="G417" s="2"/>
      <c r="H417" s="2"/>
      <c r="I417" s="2"/>
      <c r="J417" s="2"/>
      <c r="K417" s="2"/>
      <c r="L417" s="7"/>
      <c r="M417" s="2"/>
      <c r="N417" s="2"/>
      <c r="O417" s="2"/>
      <c r="P417" s="2"/>
      <c r="Q417" s="2"/>
      <c r="R417" s="2"/>
      <c r="S417" s="2"/>
      <c r="T417" s="2"/>
      <c r="U417" s="2"/>
      <c r="V417" s="2"/>
      <c r="W417" s="2"/>
      <c r="X417" s="2"/>
      <c r="Y417" s="2"/>
      <c r="Z417" s="2"/>
      <c r="AA417" s="2"/>
      <c r="AB417" s="2"/>
      <c r="AC417" s="2"/>
      <c r="AD417" s="2"/>
      <c r="AE417" s="3"/>
      <c r="AF417" s="2"/>
      <c r="AG417" s="2"/>
      <c r="AH417" s="2"/>
      <c r="AI417" s="2"/>
      <c r="AJ417" s="2"/>
      <c r="AK417" s="2"/>
      <c r="AL417" s="2"/>
      <c r="AM417" s="2"/>
      <c r="AN417" s="2"/>
      <c r="AO417" s="2"/>
      <c r="AP417" s="2"/>
      <c r="AQ417" s="2"/>
      <c r="AR417" s="2"/>
      <c r="AS417" s="3"/>
      <c r="AT417" s="2"/>
      <c r="AU417" s="2"/>
      <c r="AV417" s="2"/>
      <c r="AW417" s="2"/>
      <c r="AX417" s="2"/>
      <c r="AY417" s="2"/>
      <c r="AZ417" s="2"/>
      <c r="BA417" s="2"/>
      <c r="BB417" s="2"/>
      <c r="BC417" s="2"/>
      <c r="BD417" s="2"/>
    </row>
    <row r="418" spans="1:56" ht="12.75" hidden="1" customHeight="1">
      <c r="A418" s="2"/>
      <c r="B418" s="6"/>
      <c r="C418" s="2"/>
      <c r="D418" s="2"/>
      <c r="E418" s="2"/>
      <c r="F418" s="2"/>
      <c r="G418" s="2"/>
      <c r="H418" s="2"/>
      <c r="I418" s="2"/>
      <c r="J418" s="2"/>
      <c r="K418" s="2"/>
      <c r="L418" s="7"/>
      <c r="M418" s="2"/>
      <c r="N418" s="2"/>
      <c r="O418" s="2"/>
      <c r="P418" s="2"/>
      <c r="Q418" s="2"/>
      <c r="R418" s="2"/>
      <c r="S418" s="2"/>
      <c r="T418" s="2"/>
      <c r="U418" s="2"/>
      <c r="V418" s="2"/>
      <c r="W418" s="2"/>
      <c r="X418" s="2"/>
      <c r="Y418" s="2"/>
      <c r="Z418" s="2"/>
      <c r="AA418" s="2"/>
      <c r="AB418" s="2"/>
      <c r="AC418" s="2"/>
      <c r="AD418" s="2"/>
      <c r="AE418" s="3"/>
      <c r="AF418" s="2"/>
      <c r="AG418" s="2"/>
      <c r="AH418" s="2"/>
      <c r="AI418" s="2"/>
      <c r="AJ418" s="2"/>
      <c r="AK418" s="2"/>
      <c r="AL418" s="2"/>
      <c r="AM418" s="2"/>
      <c r="AN418" s="2"/>
      <c r="AO418" s="2"/>
      <c r="AP418" s="2"/>
      <c r="AQ418" s="2"/>
      <c r="AR418" s="2"/>
      <c r="AS418" s="3"/>
      <c r="AT418" s="2"/>
      <c r="AU418" s="2"/>
      <c r="AV418" s="2"/>
      <c r="AW418" s="2"/>
      <c r="AX418" s="2"/>
      <c r="AY418" s="2"/>
      <c r="AZ418" s="2"/>
      <c r="BA418" s="2"/>
      <c r="BB418" s="2"/>
      <c r="BC418" s="2"/>
      <c r="BD418" s="2"/>
    </row>
    <row r="419" spans="1:56" ht="12.75" hidden="1" customHeight="1">
      <c r="A419" s="2"/>
      <c r="B419" s="6"/>
      <c r="C419" s="2"/>
      <c r="D419" s="2"/>
      <c r="E419" s="2"/>
      <c r="F419" s="2"/>
      <c r="G419" s="2"/>
      <c r="H419" s="2"/>
      <c r="I419" s="2"/>
      <c r="J419" s="2"/>
      <c r="K419" s="2"/>
      <c r="L419" s="7"/>
      <c r="M419" s="2"/>
      <c r="N419" s="2"/>
      <c r="O419" s="2"/>
      <c r="P419" s="2"/>
      <c r="Q419" s="2"/>
      <c r="R419" s="2"/>
      <c r="S419" s="2"/>
      <c r="T419" s="2"/>
      <c r="U419" s="2"/>
      <c r="V419" s="2"/>
      <c r="W419" s="2"/>
      <c r="X419" s="2"/>
      <c r="Y419" s="2"/>
      <c r="Z419" s="2"/>
      <c r="AA419" s="2"/>
      <c r="AB419" s="2"/>
      <c r="AC419" s="2"/>
      <c r="AD419" s="2"/>
      <c r="AE419" s="3"/>
      <c r="AF419" s="2"/>
      <c r="AG419" s="2"/>
      <c r="AH419" s="2"/>
      <c r="AI419" s="2"/>
      <c r="AJ419" s="2"/>
      <c r="AK419" s="2"/>
      <c r="AL419" s="2"/>
      <c r="AM419" s="2"/>
      <c r="AN419" s="2"/>
      <c r="AO419" s="2"/>
      <c r="AP419" s="2"/>
      <c r="AQ419" s="2"/>
      <c r="AR419" s="2"/>
      <c r="AS419" s="3"/>
      <c r="AT419" s="2"/>
      <c r="AU419" s="2"/>
      <c r="AV419" s="2"/>
      <c r="AW419" s="2"/>
      <c r="AX419" s="2"/>
      <c r="AY419" s="2"/>
      <c r="AZ419" s="2"/>
      <c r="BA419" s="2"/>
      <c r="BB419" s="2"/>
      <c r="BC419" s="2"/>
      <c r="BD419" s="2"/>
    </row>
    <row r="420" spans="1:56" ht="12.75" hidden="1" customHeight="1">
      <c r="A420" s="2"/>
      <c r="B420" s="6"/>
      <c r="C420" s="2"/>
      <c r="D420" s="2"/>
      <c r="E420" s="2"/>
      <c r="F420" s="2"/>
      <c r="G420" s="2"/>
      <c r="H420" s="2"/>
      <c r="I420" s="2"/>
      <c r="J420" s="2"/>
      <c r="K420" s="2"/>
      <c r="L420" s="7"/>
      <c r="M420" s="2"/>
      <c r="N420" s="2"/>
      <c r="O420" s="2"/>
      <c r="P420" s="2"/>
      <c r="Q420" s="2"/>
      <c r="R420" s="2"/>
      <c r="S420" s="2"/>
      <c r="T420" s="2"/>
      <c r="U420" s="2"/>
      <c r="V420" s="2"/>
      <c r="W420" s="2"/>
      <c r="X420" s="2"/>
      <c r="Y420" s="2"/>
      <c r="Z420" s="2"/>
      <c r="AA420" s="2"/>
      <c r="AB420" s="2"/>
      <c r="AC420" s="2"/>
      <c r="AD420" s="2"/>
      <c r="AE420" s="3"/>
      <c r="AF420" s="2"/>
      <c r="AG420" s="2"/>
      <c r="AH420" s="2"/>
      <c r="AI420" s="2"/>
      <c r="AJ420" s="2"/>
      <c r="AK420" s="2"/>
      <c r="AL420" s="2"/>
      <c r="AM420" s="2"/>
      <c r="AN420" s="2"/>
      <c r="AO420" s="2"/>
      <c r="AP420" s="2"/>
      <c r="AQ420" s="2"/>
      <c r="AR420" s="2"/>
      <c r="AS420" s="3"/>
      <c r="AT420" s="2"/>
      <c r="AU420" s="2"/>
      <c r="AV420" s="2"/>
      <c r="AW420" s="2"/>
      <c r="AX420" s="2"/>
      <c r="AY420" s="2"/>
      <c r="AZ420" s="2"/>
      <c r="BA420" s="2"/>
      <c r="BB420" s="2"/>
      <c r="BC420" s="2"/>
      <c r="BD420" s="2"/>
    </row>
    <row r="421" spans="1:56" ht="12.75" hidden="1" customHeight="1">
      <c r="A421" s="2"/>
      <c r="B421" s="6"/>
      <c r="C421" s="2"/>
      <c r="D421" s="2"/>
      <c r="E421" s="2"/>
      <c r="F421" s="2"/>
      <c r="G421" s="2"/>
      <c r="H421" s="2"/>
      <c r="I421" s="2"/>
      <c r="J421" s="2"/>
      <c r="K421" s="2"/>
      <c r="L421" s="7"/>
      <c r="M421" s="2"/>
      <c r="N421" s="2"/>
      <c r="O421" s="2"/>
      <c r="P421" s="2"/>
      <c r="Q421" s="2"/>
      <c r="R421" s="2"/>
      <c r="S421" s="2"/>
      <c r="T421" s="2"/>
      <c r="U421" s="2"/>
      <c r="V421" s="2"/>
      <c r="W421" s="2"/>
      <c r="X421" s="2"/>
      <c r="Y421" s="2"/>
      <c r="Z421" s="2"/>
      <c r="AA421" s="2"/>
      <c r="AB421" s="2"/>
      <c r="AC421" s="2"/>
      <c r="AD421" s="2"/>
      <c r="AE421" s="3"/>
      <c r="AF421" s="2"/>
      <c r="AG421" s="2"/>
      <c r="AH421" s="2"/>
      <c r="AI421" s="2"/>
      <c r="AJ421" s="2"/>
      <c r="AK421" s="2"/>
      <c r="AL421" s="2"/>
      <c r="AM421" s="2"/>
      <c r="AN421" s="2"/>
      <c r="AO421" s="2"/>
      <c r="AP421" s="2"/>
      <c r="AQ421" s="2"/>
      <c r="AR421" s="2"/>
      <c r="AS421" s="3"/>
      <c r="AT421" s="2"/>
      <c r="AU421" s="2"/>
      <c r="AV421" s="2"/>
      <c r="AW421" s="2"/>
      <c r="AX421" s="2"/>
      <c r="AY421" s="2"/>
      <c r="AZ421" s="2"/>
      <c r="BA421" s="2"/>
      <c r="BB421" s="2"/>
      <c r="BC421" s="2"/>
      <c r="BD421" s="2"/>
    </row>
    <row r="422" spans="1:56" ht="12.75" hidden="1" customHeight="1">
      <c r="A422" s="2"/>
      <c r="B422" s="6"/>
      <c r="C422" s="2"/>
      <c r="D422" s="2"/>
      <c r="E422" s="2"/>
      <c r="F422" s="2"/>
      <c r="G422" s="2"/>
      <c r="H422" s="2"/>
      <c r="I422" s="2"/>
      <c r="J422" s="2"/>
      <c r="K422" s="2"/>
      <c r="L422" s="7"/>
      <c r="M422" s="2"/>
      <c r="N422" s="2"/>
      <c r="O422" s="2"/>
      <c r="P422" s="2"/>
      <c r="Q422" s="2"/>
      <c r="R422" s="2"/>
      <c r="S422" s="2"/>
      <c r="T422" s="2"/>
      <c r="U422" s="2"/>
      <c r="V422" s="2"/>
      <c r="W422" s="2"/>
      <c r="X422" s="2"/>
      <c r="Y422" s="2"/>
      <c r="Z422" s="2"/>
      <c r="AA422" s="2"/>
      <c r="AB422" s="2"/>
      <c r="AC422" s="2"/>
      <c r="AD422" s="2"/>
      <c r="AE422" s="3"/>
      <c r="AF422" s="2"/>
      <c r="AG422" s="2"/>
      <c r="AH422" s="2"/>
      <c r="AI422" s="2"/>
      <c r="AJ422" s="2"/>
      <c r="AK422" s="2"/>
      <c r="AL422" s="2"/>
      <c r="AM422" s="2"/>
      <c r="AN422" s="2"/>
      <c r="AO422" s="2"/>
      <c r="AP422" s="2"/>
      <c r="AQ422" s="2"/>
      <c r="AR422" s="2"/>
      <c r="AS422" s="3"/>
      <c r="AT422" s="2"/>
      <c r="AU422" s="2"/>
      <c r="AV422" s="2"/>
      <c r="AW422" s="2"/>
      <c r="AX422" s="2"/>
      <c r="AY422" s="2"/>
      <c r="AZ422" s="2"/>
      <c r="BA422" s="2"/>
      <c r="BB422" s="2"/>
      <c r="BC422" s="2"/>
      <c r="BD422" s="2"/>
    </row>
    <row r="423" spans="1:56" ht="12.75" hidden="1" customHeight="1">
      <c r="A423" s="2"/>
      <c r="B423" s="6"/>
      <c r="C423" s="2"/>
      <c r="D423" s="2"/>
      <c r="E423" s="2"/>
      <c r="F423" s="2"/>
      <c r="G423" s="2"/>
      <c r="H423" s="2"/>
      <c r="I423" s="2"/>
      <c r="J423" s="2"/>
      <c r="K423" s="2"/>
      <c r="L423" s="7"/>
      <c r="M423" s="2"/>
      <c r="N423" s="2"/>
      <c r="O423" s="2"/>
      <c r="P423" s="2"/>
      <c r="Q423" s="2"/>
      <c r="R423" s="2"/>
      <c r="S423" s="2"/>
      <c r="T423" s="2"/>
      <c r="U423" s="2"/>
      <c r="V423" s="2"/>
      <c r="W423" s="2"/>
      <c r="X423" s="2"/>
      <c r="Y423" s="2"/>
      <c r="Z423" s="2"/>
      <c r="AA423" s="2"/>
      <c r="AB423" s="2"/>
      <c r="AC423" s="2"/>
      <c r="AD423" s="2"/>
      <c r="AE423" s="3"/>
      <c r="AF423" s="2"/>
      <c r="AG423" s="2"/>
      <c r="AH423" s="2"/>
      <c r="AI423" s="2"/>
      <c r="AJ423" s="2"/>
      <c r="AK423" s="2"/>
      <c r="AL423" s="2"/>
      <c r="AM423" s="2"/>
      <c r="AN423" s="2"/>
      <c r="AO423" s="2"/>
      <c r="AP423" s="2"/>
      <c r="AQ423" s="2"/>
      <c r="AR423" s="2"/>
      <c r="AS423" s="3"/>
      <c r="AT423" s="2"/>
      <c r="AU423" s="2"/>
      <c r="AV423" s="2"/>
      <c r="AW423" s="2"/>
      <c r="AX423" s="2"/>
      <c r="AY423" s="2"/>
      <c r="AZ423" s="2"/>
      <c r="BA423" s="2"/>
      <c r="BB423" s="2"/>
      <c r="BC423" s="2"/>
      <c r="BD423" s="2"/>
    </row>
    <row r="424" spans="1:56" ht="12.75" hidden="1" customHeight="1">
      <c r="A424" s="2"/>
      <c r="B424" s="6"/>
      <c r="C424" s="2"/>
      <c r="D424" s="2"/>
      <c r="E424" s="2"/>
      <c r="F424" s="2"/>
      <c r="G424" s="2"/>
      <c r="H424" s="2"/>
      <c r="I424" s="2"/>
      <c r="J424" s="2"/>
      <c r="K424" s="2"/>
      <c r="L424" s="7"/>
      <c r="M424" s="2"/>
      <c r="N424" s="2"/>
      <c r="O424" s="2"/>
      <c r="P424" s="2"/>
      <c r="Q424" s="2"/>
      <c r="R424" s="2"/>
      <c r="S424" s="2"/>
      <c r="T424" s="2"/>
      <c r="U424" s="2"/>
      <c r="V424" s="2"/>
      <c r="W424" s="2"/>
      <c r="X424" s="2"/>
      <c r="Y424" s="2"/>
      <c r="Z424" s="2"/>
      <c r="AA424" s="2"/>
      <c r="AB424" s="2"/>
      <c r="AC424" s="2"/>
      <c r="AD424" s="2"/>
      <c r="AE424" s="3"/>
      <c r="AF424" s="2"/>
      <c r="AG424" s="2"/>
      <c r="AH424" s="2"/>
      <c r="AI424" s="2"/>
      <c r="AJ424" s="2"/>
      <c r="AK424" s="2"/>
      <c r="AL424" s="2"/>
      <c r="AM424" s="2"/>
      <c r="AN424" s="2"/>
      <c r="AO424" s="2"/>
      <c r="AP424" s="2"/>
      <c r="AQ424" s="2"/>
      <c r="AR424" s="2"/>
      <c r="AS424" s="3"/>
      <c r="AT424" s="2"/>
      <c r="AU424" s="2"/>
      <c r="AV424" s="2"/>
      <c r="AW424" s="2"/>
      <c r="AX424" s="2"/>
      <c r="AY424" s="2"/>
      <c r="AZ424" s="2"/>
      <c r="BA424" s="2"/>
      <c r="BB424" s="2"/>
      <c r="BC424" s="2"/>
      <c r="BD424" s="2"/>
    </row>
    <row r="425" spans="1:56" ht="12.75" hidden="1" customHeight="1">
      <c r="A425" s="2"/>
      <c r="B425" s="6"/>
      <c r="C425" s="2"/>
      <c r="D425" s="2"/>
      <c r="E425" s="2"/>
      <c r="F425" s="2"/>
      <c r="G425" s="2"/>
      <c r="H425" s="2"/>
      <c r="I425" s="2"/>
      <c r="J425" s="2"/>
      <c r="K425" s="2"/>
      <c r="L425" s="7"/>
      <c r="M425" s="2"/>
      <c r="N425" s="2"/>
      <c r="O425" s="2"/>
      <c r="P425" s="2"/>
      <c r="Q425" s="2"/>
      <c r="R425" s="2"/>
      <c r="S425" s="2"/>
      <c r="T425" s="2"/>
      <c r="U425" s="2"/>
      <c r="V425" s="2"/>
      <c r="W425" s="2"/>
      <c r="X425" s="2"/>
      <c r="Y425" s="2"/>
      <c r="Z425" s="2"/>
      <c r="AA425" s="2"/>
      <c r="AB425" s="2"/>
      <c r="AC425" s="2"/>
      <c r="AD425" s="2"/>
      <c r="AE425" s="3"/>
      <c r="AF425" s="2"/>
      <c r="AG425" s="2"/>
      <c r="AH425" s="2"/>
      <c r="AI425" s="2"/>
      <c r="AJ425" s="2"/>
      <c r="AK425" s="2"/>
      <c r="AL425" s="2"/>
      <c r="AM425" s="2"/>
      <c r="AN425" s="2"/>
      <c r="AO425" s="2"/>
      <c r="AP425" s="2"/>
      <c r="AQ425" s="2"/>
      <c r="AR425" s="2"/>
      <c r="AS425" s="3"/>
      <c r="AT425" s="2"/>
      <c r="AU425" s="2"/>
      <c r="AV425" s="2"/>
      <c r="AW425" s="2"/>
      <c r="AX425" s="2"/>
      <c r="AY425" s="2"/>
      <c r="AZ425" s="2"/>
      <c r="BA425" s="2"/>
      <c r="BB425" s="2"/>
      <c r="BC425" s="2"/>
      <c r="BD425" s="2"/>
    </row>
    <row r="426" spans="1:56" ht="12.75" hidden="1" customHeight="1">
      <c r="A426" s="2"/>
      <c r="B426" s="6"/>
      <c r="C426" s="2"/>
      <c r="D426" s="2"/>
      <c r="E426" s="2"/>
      <c r="F426" s="2"/>
      <c r="G426" s="2"/>
      <c r="H426" s="2"/>
      <c r="I426" s="2"/>
      <c r="J426" s="2"/>
      <c r="K426" s="2"/>
      <c r="L426" s="7"/>
      <c r="M426" s="2"/>
      <c r="N426" s="2"/>
      <c r="O426" s="2"/>
      <c r="P426" s="2"/>
      <c r="Q426" s="2"/>
      <c r="R426" s="2"/>
      <c r="S426" s="2"/>
      <c r="T426" s="2"/>
      <c r="U426" s="2"/>
      <c r="V426" s="2"/>
      <c r="W426" s="2"/>
      <c r="X426" s="2"/>
      <c r="Y426" s="2"/>
      <c r="Z426" s="2"/>
      <c r="AA426" s="2"/>
      <c r="AB426" s="2"/>
      <c r="AC426" s="2"/>
      <c r="AD426" s="2"/>
      <c r="AE426" s="3"/>
      <c r="AF426" s="2"/>
      <c r="AG426" s="2"/>
      <c r="AH426" s="2"/>
      <c r="AI426" s="2"/>
      <c r="AJ426" s="2"/>
      <c r="AK426" s="2"/>
      <c r="AL426" s="2"/>
      <c r="AM426" s="2"/>
      <c r="AN426" s="2"/>
      <c r="AO426" s="2"/>
      <c r="AP426" s="2"/>
      <c r="AQ426" s="2"/>
      <c r="AR426" s="2"/>
      <c r="AS426" s="3"/>
      <c r="AT426" s="2"/>
      <c r="AU426" s="2"/>
      <c r="AV426" s="2"/>
      <c r="AW426" s="2"/>
      <c r="AX426" s="2"/>
      <c r="AY426" s="2"/>
      <c r="AZ426" s="2"/>
      <c r="BA426" s="2"/>
      <c r="BB426" s="2"/>
      <c r="BC426" s="2"/>
      <c r="BD426" s="2"/>
    </row>
    <row r="427" spans="1:56" ht="12.75" hidden="1" customHeight="1">
      <c r="A427" s="2"/>
      <c r="B427" s="6"/>
      <c r="C427" s="2"/>
      <c r="D427" s="2"/>
      <c r="E427" s="2"/>
      <c r="F427" s="2"/>
      <c r="G427" s="2"/>
      <c r="H427" s="2"/>
      <c r="I427" s="2"/>
      <c r="J427" s="2"/>
      <c r="K427" s="2"/>
      <c r="L427" s="7"/>
      <c r="M427" s="2"/>
      <c r="N427" s="2"/>
      <c r="O427" s="2"/>
      <c r="P427" s="2"/>
      <c r="Q427" s="2"/>
      <c r="R427" s="2"/>
      <c r="S427" s="2"/>
      <c r="T427" s="2"/>
      <c r="U427" s="2"/>
      <c r="V427" s="2"/>
      <c r="W427" s="2"/>
      <c r="X427" s="2"/>
      <c r="Y427" s="2"/>
      <c r="Z427" s="2"/>
      <c r="AA427" s="2"/>
      <c r="AB427" s="2"/>
      <c r="AC427" s="2"/>
      <c r="AD427" s="2"/>
      <c r="AE427" s="3"/>
      <c r="AF427" s="2"/>
      <c r="AG427" s="2"/>
      <c r="AH427" s="2"/>
      <c r="AI427" s="2"/>
      <c r="AJ427" s="2"/>
      <c r="AK427" s="2"/>
      <c r="AL427" s="2"/>
      <c r="AM427" s="2"/>
      <c r="AN427" s="2"/>
      <c r="AO427" s="2"/>
      <c r="AP427" s="2"/>
      <c r="AQ427" s="2"/>
      <c r="AR427" s="2"/>
      <c r="AS427" s="3"/>
      <c r="AT427" s="2"/>
      <c r="AU427" s="2"/>
      <c r="AV427" s="2"/>
      <c r="AW427" s="2"/>
      <c r="AX427" s="2"/>
      <c r="AY427" s="2"/>
      <c r="AZ427" s="2"/>
      <c r="BA427" s="2"/>
      <c r="BB427" s="2"/>
      <c r="BC427" s="2"/>
      <c r="BD427" s="2"/>
    </row>
    <row r="428" spans="1:56" ht="12.75" hidden="1" customHeight="1">
      <c r="A428" s="2"/>
      <c r="B428" s="6"/>
      <c r="C428" s="2"/>
      <c r="D428" s="2"/>
      <c r="E428" s="2"/>
      <c r="F428" s="2"/>
      <c r="G428" s="2"/>
      <c r="H428" s="2"/>
      <c r="I428" s="2"/>
      <c r="J428" s="2"/>
      <c r="K428" s="2"/>
      <c r="L428" s="7"/>
      <c r="M428" s="2"/>
      <c r="N428" s="2"/>
      <c r="O428" s="2"/>
      <c r="P428" s="2"/>
      <c r="Q428" s="2"/>
      <c r="R428" s="2"/>
      <c r="S428" s="2"/>
      <c r="T428" s="2"/>
      <c r="U428" s="2"/>
      <c r="V428" s="2"/>
      <c r="W428" s="2"/>
      <c r="X428" s="2"/>
      <c r="Y428" s="2"/>
      <c r="Z428" s="2"/>
      <c r="AA428" s="2"/>
      <c r="AB428" s="2"/>
      <c r="AC428" s="2"/>
      <c r="AD428" s="2"/>
      <c r="AE428" s="3"/>
      <c r="AF428" s="2"/>
      <c r="AG428" s="2"/>
      <c r="AH428" s="2"/>
      <c r="AI428" s="2"/>
      <c r="AJ428" s="2"/>
      <c r="AK428" s="2"/>
      <c r="AL428" s="2"/>
      <c r="AM428" s="2"/>
      <c r="AN428" s="2"/>
      <c r="AO428" s="2"/>
      <c r="AP428" s="2"/>
      <c r="AQ428" s="2"/>
      <c r="AR428" s="2"/>
      <c r="AS428" s="3"/>
      <c r="AT428" s="2"/>
      <c r="AU428" s="2"/>
      <c r="AV428" s="2"/>
      <c r="AW428" s="2"/>
      <c r="AX428" s="2"/>
      <c r="AY428" s="2"/>
      <c r="AZ428" s="2"/>
      <c r="BA428" s="2"/>
      <c r="BB428" s="2"/>
      <c r="BC428" s="2"/>
      <c r="BD428" s="2"/>
    </row>
    <row r="429" spans="1:56" ht="12.75" hidden="1" customHeight="1">
      <c r="A429" s="2"/>
      <c r="B429" s="6"/>
      <c r="C429" s="2"/>
      <c r="D429" s="2"/>
      <c r="E429" s="2"/>
      <c r="F429" s="2"/>
      <c r="G429" s="2"/>
      <c r="H429" s="2"/>
      <c r="I429" s="2"/>
      <c r="J429" s="2"/>
      <c r="K429" s="2"/>
      <c r="L429" s="7"/>
      <c r="M429" s="2"/>
      <c r="N429" s="2"/>
      <c r="O429" s="2"/>
      <c r="P429" s="2"/>
      <c r="Q429" s="2"/>
      <c r="R429" s="2"/>
      <c r="S429" s="2"/>
      <c r="T429" s="2"/>
      <c r="U429" s="2"/>
      <c r="V429" s="2"/>
      <c r="W429" s="2"/>
      <c r="X429" s="2"/>
      <c r="Y429" s="2"/>
      <c r="Z429" s="2"/>
      <c r="AA429" s="2"/>
      <c r="AB429" s="2"/>
      <c r="AC429" s="2"/>
      <c r="AD429" s="2"/>
      <c r="AE429" s="3"/>
      <c r="AF429" s="2"/>
      <c r="AG429" s="2"/>
      <c r="AH429" s="2"/>
      <c r="AI429" s="2"/>
      <c r="AJ429" s="2"/>
      <c r="AK429" s="2"/>
      <c r="AL429" s="2"/>
      <c r="AM429" s="2"/>
      <c r="AN429" s="2"/>
      <c r="AO429" s="2"/>
      <c r="AP429" s="2"/>
      <c r="AQ429" s="2"/>
      <c r="AR429" s="2"/>
      <c r="AS429" s="3"/>
      <c r="AT429" s="2"/>
      <c r="AU429" s="2"/>
      <c r="AV429" s="2"/>
      <c r="AW429" s="2"/>
      <c r="AX429" s="2"/>
      <c r="AY429" s="2"/>
      <c r="AZ429" s="2"/>
      <c r="BA429" s="2"/>
      <c r="BB429" s="2"/>
      <c r="BC429" s="2"/>
      <c r="BD429" s="2"/>
    </row>
    <row r="430" spans="1:56" ht="12.75" hidden="1" customHeight="1">
      <c r="A430" s="2"/>
      <c r="B430" s="6"/>
      <c r="C430" s="2"/>
      <c r="D430" s="2"/>
      <c r="E430" s="2"/>
      <c r="F430" s="2"/>
      <c r="G430" s="2"/>
      <c r="H430" s="2"/>
      <c r="I430" s="2"/>
      <c r="J430" s="2"/>
      <c r="K430" s="2"/>
      <c r="L430" s="7"/>
      <c r="M430" s="2"/>
      <c r="N430" s="2"/>
      <c r="O430" s="2"/>
      <c r="P430" s="2"/>
      <c r="Q430" s="2"/>
      <c r="R430" s="2"/>
      <c r="S430" s="2"/>
      <c r="T430" s="2"/>
      <c r="U430" s="2"/>
      <c r="V430" s="2"/>
      <c r="W430" s="2"/>
      <c r="X430" s="2"/>
      <c r="Y430" s="2"/>
      <c r="Z430" s="2"/>
      <c r="AA430" s="2"/>
      <c r="AB430" s="2"/>
      <c r="AC430" s="2"/>
      <c r="AD430" s="2"/>
      <c r="AE430" s="3"/>
      <c r="AF430" s="2"/>
      <c r="AG430" s="2"/>
      <c r="AH430" s="2"/>
      <c r="AI430" s="2"/>
      <c r="AJ430" s="2"/>
      <c r="AK430" s="2"/>
      <c r="AL430" s="2"/>
      <c r="AM430" s="2"/>
      <c r="AN430" s="2"/>
      <c r="AO430" s="2"/>
      <c r="AP430" s="2"/>
      <c r="AQ430" s="2"/>
      <c r="AR430" s="2"/>
      <c r="AS430" s="3"/>
      <c r="AT430" s="2"/>
      <c r="AU430" s="2"/>
      <c r="AV430" s="2"/>
      <c r="AW430" s="2"/>
      <c r="AX430" s="2"/>
      <c r="AY430" s="2"/>
      <c r="AZ430" s="2"/>
      <c r="BA430" s="2"/>
      <c r="BB430" s="2"/>
      <c r="BC430" s="2"/>
      <c r="BD430" s="2"/>
    </row>
    <row r="431" spans="1:56" ht="12.75" hidden="1" customHeight="1">
      <c r="A431" s="2"/>
      <c r="B431" s="6"/>
      <c r="C431" s="2"/>
      <c r="D431" s="2"/>
      <c r="E431" s="2"/>
      <c r="F431" s="2"/>
      <c r="G431" s="2"/>
      <c r="H431" s="2"/>
      <c r="I431" s="2"/>
      <c r="J431" s="2"/>
      <c r="K431" s="2"/>
      <c r="L431" s="7"/>
      <c r="M431" s="2"/>
      <c r="N431" s="2"/>
      <c r="O431" s="2"/>
      <c r="P431" s="2"/>
      <c r="Q431" s="2"/>
      <c r="R431" s="2"/>
      <c r="S431" s="2"/>
      <c r="T431" s="2"/>
      <c r="U431" s="2"/>
      <c r="V431" s="2"/>
      <c r="W431" s="2"/>
      <c r="X431" s="2"/>
      <c r="Y431" s="2"/>
      <c r="Z431" s="2"/>
      <c r="AA431" s="2"/>
      <c r="AB431" s="2"/>
      <c r="AC431" s="2"/>
      <c r="AD431" s="2"/>
      <c r="AE431" s="3"/>
      <c r="AF431" s="2"/>
      <c r="AG431" s="2"/>
      <c r="AH431" s="2"/>
      <c r="AI431" s="2"/>
      <c r="AJ431" s="2"/>
      <c r="AK431" s="2"/>
      <c r="AL431" s="2"/>
      <c r="AM431" s="2"/>
      <c r="AN431" s="2"/>
      <c r="AO431" s="2"/>
      <c r="AP431" s="2"/>
      <c r="AQ431" s="2"/>
      <c r="AR431" s="2"/>
      <c r="AS431" s="3"/>
      <c r="AT431" s="2"/>
      <c r="AU431" s="2"/>
      <c r="AV431" s="2"/>
      <c r="AW431" s="2"/>
      <c r="AX431" s="2"/>
      <c r="AY431" s="2"/>
      <c r="AZ431" s="2"/>
      <c r="BA431" s="2"/>
      <c r="BB431" s="2"/>
      <c r="BC431" s="2"/>
      <c r="BD431" s="2"/>
    </row>
    <row r="432" spans="1:56" ht="12.75" hidden="1" customHeight="1">
      <c r="A432" s="2"/>
      <c r="B432" s="6"/>
      <c r="C432" s="2"/>
      <c r="D432" s="2"/>
      <c r="E432" s="2"/>
      <c r="F432" s="2"/>
      <c r="G432" s="2"/>
      <c r="H432" s="2"/>
      <c r="I432" s="2"/>
      <c r="J432" s="2"/>
      <c r="K432" s="2"/>
      <c r="L432" s="7"/>
      <c r="M432" s="2"/>
      <c r="N432" s="2"/>
      <c r="O432" s="2"/>
      <c r="P432" s="2"/>
      <c r="Q432" s="2"/>
      <c r="R432" s="2"/>
      <c r="S432" s="2"/>
      <c r="T432" s="2"/>
      <c r="U432" s="2"/>
      <c r="V432" s="2"/>
      <c r="W432" s="2"/>
      <c r="X432" s="2"/>
      <c r="Y432" s="2"/>
      <c r="Z432" s="2"/>
      <c r="AA432" s="2"/>
      <c r="AB432" s="2"/>
      <c r="AC432" s="2"/>
      <c r="AD432" s="2"/>
      <c r="AE432" s="3"/>
      <c r="AF432" s="2"/>
      <c r="AG432" s="2"/>
      <c r="AH432" s="2"/>
      <c r="AI432" s="2"/>
      <c r="AJ432" s="2"/>
      <c r="AK432" s="2"/>
      <c r="AL432" s="2"/>
      <c r="AM432" s="2"/>
      <c r="AN432" s="2"/>
      <c r="AO432" s="2"/>
      <c r="AP432" s="2"/>
      <c r="AQ432" s="2"/>
      <c r="AR432" s="2"/>
      <c r="AS432" s="3"/>
      <c r="AT432" s="2"/>
      <c r="AU432" s="2"/>
      <c r="AV432" s="2"/>
      <c r="AW432" s="2"/>
      <c r="AX432" s="2"/>
      <c r="AY432" s="2"/>
      <c r="AZ432" s="2"/>
      <c r="BA432" s="2"/>
      <c r="BB432" s="2"/>
      <c r="BC432" s="2"/>
      <c r="BD432" s="2"/>
    </row>
    <row r="433" spans="1:56" ht="12.75" hidden="1" customHeight="1">
      <c r="A433" s="2"/>
      <c r="B433" s="6"/>
      <c r="C433" s="2"/>
      <c r="D433" s="2"/>
      <c r="E433" s="2"/>
      <c r="F433" s="2"/>
      <c r="G433" s="2"/>
      <c r="H433" s="2"/>
      <c r="I433" s="2"/>
      <c r="J433" s="2"/>
      <c r="K433" s="2"/>
      <c r="L433" s="7"/>
      <c r="M433" s="2"/>
      <c r="N433" s="2"/>
      <c r="O433" s="2"/>
      <c r="P433" s="2"/>
      <c r="Q433" s="2"/>
      <c r="R433" s="2"/>
      <c r="S433" s="2"/>
      <c r="T433" s="2"/>
      <c r="U433" s="2"/>
      <c r="V433" s="2"/>
      <c r="W433" s="2"/>
      <c r="X433" s="2"/>
      <c r="Y433" s="2"/>
      <c r="Z433" s="2"/>
      <c r="AA433" s="2"/>
      <c r="AB433" s="2"/>
      <c r="AC433" s="2"/>
      <c r="AD433" s="2"/>
      <c r="AE433" s="3"/>
      <c r="AF433" s="2"/>
      <c r="AG433" s="2"/>
      <c r="AH433" s="2"/>
      <c r="AI433" s="2"/>
      <c r="AJ433" s="2"/>
      <c r="AK433" s="2"/>
      <c r="AL433" s="2"/>
      <c r="AM433" s="2"/>
      <c r="AN433" s="2"/>
      <c r="AO433" s="2"/>
      <c r="AP433" s="2"/>
      <c r="AQ433" s="2"/>
      <c r="AR433" s="2"/>
      <c r="AS433" s="3"/>
      <c r="AT433" s="2"/>
      <c r="AU433" s="2"/>
      <c r="AV433" s="2"/>
      <c r="AW433" s="2"/>
      <c r="AX433" s="2"/>
      <c r="AY433" s="2"/>
      <c r="AZ433" s="2"/>
      <c r="BA433" s="2"/>
      <c r="BB433" s="2"/>
      <c r="BC433" s="2"/>
      <c r="BD433" s="2"/>
    </row>
    <row r="434" spans="1:56" ht="12.75" hidden="1" customHeight="1">
      <c r="A434" s="2"/>
      <c r="B434" s="6"/>
      <c r="C434" s="2"/>
      <c r="D434" s="2"/>
      <c r="E434" s="2"/>
      <c r="F434" s="2"/>
      <c r="G434" s="2"/>
      <c r="H434" s="2"/>
      <c r="I434" s="2"/>
      <c r="J434" s="2"/>
      <c r="K434" s="2"/>
      <c r="L434" s="7"/>
      <c r="M434" s="2"/>
      <c r="N434" s="2"/>
      <c r="O434" s="2"/>
      <c r="P434" s="2"/>
      <c r="Q434" s="2"/>
      <c r="R434" s="2"/>
      <c r="S434" s="2"/>
      <c r="T434" s="2"/>
      <c r="U434" s="2"/>
      <c r="V434" s="2"/>
      <c r="W434" s="2"/>
      <c r="X434" s="2"/>
      <c r="Y434" s="2"/>
      <c r="Z434" s="2"/>
      <c r="AA434" s="2"/>
      <c r="AB434" s="2"/>
      <c r="AC434" s="2"/>
      <c r="AD434" s="2"/>
      <c r="AE434" s="3"/>
      <c r="AF434" s="2"/>
      <c r="AG434" s="2"/>
      <c r="AH434" s="2"/>
      <c r="AI434" s="2"/>
      <c r="AJ434" s="2"/>
      <c r="AK434" s="2"/>
      <c r="AL434" s="2"/>
      <c r="AM434" s="2"/>
      <c r="AN434" s="2"/>
      <c r="AO434" s="2"/>
      <c r="AP434" s="2"/>
      <c r="AQ434" s="2"/>
      <c r="AR434" s="2"/>
      <c r="AS434" s="3"/>
      <c r="AT434" s="2"/>
      <c r="AU434" s="2"/>
      <c r="AV434" s="2"/>
      <c r="AW434" s="2"/>
      <c r="AX434" s="2"/>
      <c r="AY434" s="2"/>
      <c r="AZ434" s="2"/>
      <c r="BA434" s="2"/>
      <c r="BB434" s="2"/>
      <c r="BC434" s="2"/>
      <c r="BD434" s="2"/>
    </row>
    <row r="435" spans="1:56" ht="12.75" hidden="1" customHeight="1">
      <c r="A435" s="2"/>
      <c r="B435" s="6"/>
      <c r="C435" s="2"/>
      <c r="D435" s="2"/>
      <c r="E435" s="2"/>
      <c r="F435" s="2"/>
      <c r="G435" s="2"/>
      <c r="H435" s="2"/>
      <c r="I435" s="2"/>
      <c r="J435" s="2"/>
      <c r="K435" s="2"/>
      <c r="L435" s="7"/>
      <c r="M435" s="2"/>
      <c r="N435" s="2"/>
      <c r="O435" s="2"/>
      <c r="P435" s="2"/>
      <c r="Q435" s="2"/>
      <c r="R435" s="2"/>
      <c r="S435" s="2"/>
      <c r="T435" s="2"/>
      <c r="U435" s="2"/>
      <c r="V435" s="2"/>
      <c r="W435" s="2"/>
      <c r="X435" s="2"/>
      <c r="Y435" s="2"/>
      <c r="Z435" s="2"/>
      <c r="AA435" s="2"/>
      <c r="AB435" s="2"/>
      <c r="AC435" s="2"/>
      <c r="AD435" s="2"/>
      <c r="AE435" s="3"/>
      <c r="AF435" s="2"/>
      <c r="AG435" s="2"/>
      <c r="AH435" s="2"/>
      <c r="AI435" s="2"/>
      <c r="AJ435" s="2"/>
      <c r="AK435" s="2"/>
      <c r="AL435" s="2"/>
      <c r="AM435" s="2"/>
      <c r="AN435" s="2"/>
      <c r="AO435" s="2"/>
      <c r="AP435" s="2"/>
      <c r="AQ435" s="2"/>
      <c r="AR435" s="2"/>
      <c r="AS435" s="3"/>
      <c r="AT435" s="2"/>
      <c r="AU435" s="2"/>
      <c r="AV435" s="2"/>
      <c r="AW435" s="2"/>
      <c r="AX435" s="2"/>
      <c r="AY435" s="2"/>
      <c r="AZ435" s="2"/>
      <c r="BA435" s="2"/>
      <c r="BB435" s="2"/>
      <c r="BC435" s="2"/>
      <c r="BD435" s="2"/>
    </row>
    <row r="436" spans="1:56" ht="12.75" hidden="1" customHeight="1">
      <c r="A436" s="2"/>
      <c r="B436" s="6"/>
      <c r="C436" s="2"/>
      <c r="D436" s="2"/>
      <c r="E436" s="2"/>
      <c r="F436" s="2"/>
      <c r="G436" s="2"/>
      <c r="H436" s="2"/>
      <c r="I436" s="2"/>
      <c r="J436" s="2"/>
      <c r="K436" s="2"/>
      <c r="L436" s="7"/>
      <c r="M436" s="2"/>
      <c r="N436" s="2"/>
      <c r="O436" s="2"/>
      <c r="P436" s="2"/>
      <c r="Q436" s="2"/>
      <c r="R436" s="2"/>
      <c r="S436" s="2"/>
      <c r="T436" s="2"/>
      <c r="U436" s="2"/>
      <c r="V436" s="2"/>
      <c r="W436" s="2"/>
      <c r="X436" s="2"/>
      <c r="Y436" s="2"/>
      <c r="Z436" s="2"/>
      <c r="AA436" s="2"/>
      <c r="AB436" s="2"/>
      <c r="AC436" s="2"/>
      <c r="AD436" s="2"/>
      <c r="AE436" s="3"/>
      <c r="AF436" s="2"/>
      <c r="AG436" s="2"/>
      <c r="AH436" s="2"/>
      <c r="AI436" s="2"/>
      <c r="AJ436" s="2"/>
      <c r="AK436" s="2"/>
      <c r="AL436" s="2"/>
      <c r="AM436" s="2"/>
      <c r="AN436" s="2"/>
      <c r="AO436" s="2"/>
      <c r="AP436" s="2"/>
      <c r="AQ436" s="2"/>
      <c r="AR436" s="2"/>
      <c r="AS436" s="3"/>
      <c r="AT436" s="2"/>
      <c r="AU436" s="2"/>
      <c r="AV436" s="2"/>
      <c r="AW436" s="2"/>
      <c r="AX436" s="2"/>
      <c r="AY436" s="2"/>
      <c r="AZ436" s="2"/>
      <c r="BA436" s="2"/>
      <c r="BB436" s="2"/>
      <c r="BC436" s="2"/>
      <c r="BD436" s="2"/>
    </row>
    <row r="437" spans="1:56" ht="12.75" hidden="1" customHeight="1">
      <c r="A437" s="2"/>
      <c r="B437" s="6"/>
      <c r="C437" s="2"/>
      <c r="D437" s="2"/>
      <c r="E437" s="2"/>
      <c r="F437" s="2"/>
      <c r="G437" s="2"/>
      <c r="H437" s="2"/>
      <c r="I437" s="2"/>
      <c r="J437" s="2"/>
      <c r="K437" s="2"/>
      <c r="L437" s="7"/>
      <c r="M437" s="2"/>
      <c r="N437" s="2"/>
      <c r="O437" s="2"/>
      <c r="P437" s="2"/>
      <c r="Q437" s="2"/>
      <c r="R437" s="2"/>
      <c r="S437" s="2"/>
      <c r="T437" s="2"/>
      <c r="U437" s="2"/>
      <c r="V437" s="2"/>
      <c r="W437" s="2"/>
      <c r="X437" s="2"/>
      <c r="Y437" s="2"/>
      <c r="Z437" s="2"/>
      <c r="AA437" s="2"/>
      <c r="AB437" s="2"/>
      <c r="AC437" s="2"/>
      <c r="AD437" s="2"/>
      <c r="AE437" s="3"/>
      <c r="AF437" s="2"/>
      <c r="AG437" s="2"/>
      <c r="AH437" s="2"/>
      <c r="AI437" s="2"/>
      <c r="AJ437" s="2"/>
      <c r="AK437" s="2"/>
      <c r="AL437" s="2"/>
      <c r="AM437" s="2"/>
      <c r="AN437" s="2"/>
      <c r="AO437" s="2"/>
      <c r="AP437" s="2"/>
      <c r="AQ437" s="2"/>
      <c r="AR437" s="2"/>
      <c r="AS437" s="3"/>
      <c r="AT437" s="2"/>
      <c r="AU437" s="2"/>
      <c r="AV437" s="2"/>
      <c r="AW437" s="2"/>
      <c r="AX437" s="2"/>
      <c r="AY437" s="2"/>
      <c r="AZ437" s="2"/>
      <c r="BA437" s="2"/>
      <c r="BB437" s="2"/>
      <c r="BC437" s="2"/>
      <c r="BD437" s="2"/>
    </row>
    <row r="438" spans="1:56" ht="12.75" hidden="1" customHeight="1">
      <c r="A438" s="2"/>
      <c r="B438" s="6"/>
      <c r="C438" s="2"/>
      <c r="D438" s="2"/>
      <c r="E438" s="2"/>
      <c r="F438" s="2"/>
      <c r="G438" s="2"/>
      <c r="H438" s="2"/>
      <c r="I438" s="2"/>
      <c r="J438" s="2"/>
      <c r="K438" s="2"/>
      <c r="L438" s="7"/>
      <c r="M438" s="2"/>
      <c r="N438" s="2"/>
      <c r="O438" s="2"/>
      <c r="P438" s="2"/>
      <c r="Q438" s="2"/>
      <c r="R438" s="2"/>
      <c r="S438" s="2"/>
      <c r="T438" s="2"/>
      <c r="U438" s="2"/>
      <c r="V438" s="2"/>
      <c r="W438" s="2"/>
      <c r="X438" s="2"/>
      <c r="Y438" s="2"/>
      <c r="Z438" s="2"/>
      <c r="AA438" s="2"/>
      <c r="AB438" s="2"/>
      <c r="AC438" s="2"/>
      <c r="AD438" s="2"/>
      <c r="AE438" s="3"/>
      <c r="AF438" s="2"/>
      <c r="AG438" s="2"/>
      <c r="AH438" s="2"/>
      <c r="AI438" s="2"/>
      <c r="AJ438" s="2"/>
      <c r="AK438" s="2"/>
      <c r="AL438" s="2"/>
      <c r="AM438" s="2"/>
      <c r="AN438" s="2"/>
      <c r="AO438" s="2"/>
      <c r="AP438" s="2"/>
      <c r="AQ438" s="2"/>
      <c r="AR438" s="2"/>
      <c r="AS438" s="3"/>
      <c r="AT438" s="2"/>
      <c r="AU438" s="2"/>
      <c r="AV438" s="2"/>
      <c r="AW438" s="2"/>
      <c r="AX438" s="2"/>
      <c r="AY438" s="2"/>
      <c r="AZ438" s="2"/>
      <c r="BA438" s="2"/>
      <c r="BB438" s="2"/>
      <c r="BC438" s="2"/>
      <c r="BD438" s="2"/>
    </row>
    <row r="439" spans="1:56" ht="12.75" hidden="1" customHeight="1">
      <c r="A439" s="2"/>
      <c r="B439" s="6"/>
      <c r="C439" s="2"/>
      <c r="D439" s="2"/>
      <c r="E439" s="2"/>
      <c r="F439" s="2"/>
      <c r="G439" s="2"/>
      <c r="H439" s="2"/>
      <c r="I439" s="2"/>
      <c r="J439" s="2"/>
      <c r="K439" s="2"/>
      <c r="L439" s="7"/>
      <c r="M439" s="2"/>
      <c r="N439" s="2"/>
      <c r="O439" s="2"/>
      <c r="P439" s="2"/>
      <c r="Q439" s="2"/>
      <c r="R439" s="2"/>
      <c r="S439" s="2"/>
      <c r="T439" s="2"/>
      <c r="U439" s="2"/>
      <c r="V439" s="2"/>
      <c r="W439" s="2"/>
      <c r="X439" s="2"/>
      <c r="Y439" s="2"/>
      <c r="Z439" s="2"/>
      <c r="AA439" s="2"/>
      <c r="AB439" s="2"/>
      <c r="AC439" s="2"/>
      <c r="AD439" s="2"/>
      <c r="AE439" s="3"/>
      <c r="AF439" s="2"/>
      <c r="AG439" s="2"/>
      <c r="AH439" s="2"/>
      <c r="AI439" s="2"/>
      <c r="AJ439" s="2"/>
      <c r="AK439" s="2"/>
      <c r="AL439" s="2"/>
      <c r="AM439" s="2"/>
      <c r="AN439" s="2"/>
      <c r="AO439" s="2"/>
      <c r="AP439" s="2"/>
      <c r="AQ439" s="2"/>
      <c r="AR439" s="2"/>
      <c r="AS439" s="3"/>
      <c r="AT439" s="2"/>
      <c r="AU439" s="2"/>
      <c r="AV439" s="2"/>
      <c r="AW439" s="2"/>
      <c r="AX439" s="2"/>
      <c r="AY439" s="2"/>
      <c r="AZ439" s="2"/>
      <c r="BA439" s="2"/>
      <c r="BB439" s="2"/>
      <c r="BC439" s="2"/>
      <c r="BD439" s="2"/>
    </row>
    <row r="440" spans="1:56" ht="12.75" hidden="1" customHeight="1">
      <c r="A440" s="2"/>
      <c r="B440" s="6"/>
      <c r="C440" s="2"/>
      <c r="D440" s="2"/>
      <c r="E440" s="2"/>
      <c r="F440" s="2"/>
      <c r="G440" s="2"/>
      <c r="H440" s="2"/>
      <c r="I440" s="2"/>
      <c r="J440" s="2"/>
      <c r="K440" s="2"/>
      <c r="L440" s="7"/>
      <c r="M440" s="2"/>
      <c r="N440" s="2"/>
      <c r="O440" s="2"/>
      <c r="P440" s="2"/>
      <c r="Q440" s="2"/>
      <c r="R440" s="2"/>
      <c r="S440" s="2"/>
      <c r="T440" s="2"/>
      <c r="U440" s="2"/>
      <c r="V440" s="2"/>
      <c r="W440" s="2"/>
      <c r="X440" s="2"/>
      <c r="Y440" s="2"/>
      <c r="Z440" s="2"/>
      <c r="AA440" s="2"/>
      <c r="AB440" s="2"/>
      <c r="AC440" s="2"/>
      <c r="AD440" s="2"/>
      <c r="AE440" s="3"/>
      <c r="AF440" s="2"/>
      <c r="AG440" s="2"/>
      <c r="AH440" s="2"/>
      <c r="AI440" s="2"/>
      <c r="AJ440" s="2"/>
      <c r="AK440" s="2"/>
      <c r="AL440" s="2"/>
      <c r="AM440" s="2"/>
      <c r="AN440" s="2"/>
      <c r="AO440" s="2"/>
      <c r="AP440" s="2"/>
      <c r="AQ440" s="2"/>
      <c r="AR440" s="2"/>
      <c r="AS440" s="3"/>
      <c r="AT440" s="2"/>
      <c r="AU440" s="2"/>
      <c r="AV440" s="2"/>
      <c r="AW440" s="2"/>
      <c r="AX440" s="2"/>
      <c r="AY440" s="2"/>
      <c r="AZ440" s="2"/>
      <c r="BA440" s="2"/>
      <c r="BB440" s="2"/>
      <c r="BC440" s="2"/>
      <c r="BD440" s="2"/>
    </row>
    <row r="441" spans="1:56" ht="12.75" hidden="1" customHeight="1">
      <c r="A441" s="2"/>
      <c r="B441" s="6"/>
      <c r="C441" s="2"/>
      <c r="D441" s="2"/>
      <c r="E441" s="2"/>
      <c r="F441" s="2"/>
      <c r="G441" s="2"/>
      <c r="H441" s="2"/>
      <c r="I441" s="2"/>
      <c r="J441" s="2"/>
      <c r="K441" s="2"/>
      <c r="L441" s="7"/>
      <c r="M441" s="2"/>
      <c r="N441" s="2"/>
      <c r="O441" s="2"/>
      <c r="P441" s="2"/>
      <c r="Q441" s="2"/>
      <c r="R441" s="2"/>
      <c r="S441" s="2"/>
      <c r="T441" s="2"/>
      <c r="U441" s="2"/>
      <c r="V441" s="2"/>
      <c r="W441" s="2"/>
      <c r="X441" s="2"/>
      <c r="Y441" s="2"/>
      <c r="Z441" s="2"/>
      <c r="AA441" s="2"/>
      <c r="AB441" s="2"/>
      <c r="AC441" s="2"/>
      <c r="AD441" s="2"/>
      <c r="AE441" s="3"/>
      <c r="AF441" s="2"/>
      <c r="AG441" s="2"/>
      <c r="AH441" s="2"/>
      <c r="AI441" s="2"/>
      <c r="AJ441" s="2"/>
      <c r="AK441" s="2"/>
      <c r="AL441" s="2"/>
      <c r="AM441" s="2"/>
      <c r="AN441" s="2"/>
      <c r="AO441" s="2"/>
      <c r="AP441" s="2"/>
      <c r="AQ441" s="2"/>
      <c r="AR441" s="2"/>
      <c r="AS441" s="3"/>
      <c r="AT441" s="2"/>
      <c r="AU441" s="2"/>
      <c r="AV441" s="2"/>
      <c r="AW441" s="2"/>
      <c r="AX441" s="2"/>
      <c r="AY441" s="2"/>
      <c r="AZ441" s="2"/>
      <c r="BA441" s="2"/>
      <c r="BB441" s="2"/>
      <c r="BC441" s="2"/>
      <c r="BD441" s="2"/>
    </row>
    <row r="442" spans="1:56" ht="12.75" hidden="1" customHeight="1">
      <c r="A442" s="2"/>
      <c r="B442" s="6"/>
      <c r="C442" s="2"/>
      <c r="D442" s="2"/>
      <c r="E442" s="2"/>
      <c r="F442" s="2"/>
      <c r="G442" s="2"/>
      <c r="H442" s="2"/>
      <c r="I442" s="2"/>
      <c r="J442" s="2"/>
      <c r="K442" s="2"/>
      <c r="L442" s="7"/>
      <c r="M442" s="2"/>
      <c r="N442" s="2"/>
      <c r="O442" s="2"/>
      <c r="P442" s="2"/>
      <c r="Q442" s="2"/>
      <c r="R442" s="2"/>
      <c r="S442" s="2"/>
      <c r="T442" s="2"/>
      <c r="U442" s="2"/>
      <c r="V442" s="2"/>
      <c r="W442" s="2"/>
      <c r="X442" s="2"/>
      <c r="Y442" s="2"/>
      <c r="Z442" s="2"/>
      <c r="AA442" s="2"/>
      <c r="AB442" s="2"/>
      <c r="AC442" s="2"/>
      <c r="AD442" s="2"/>
      <c r="AE442" s="3"/>
      <c r="AF442" s="2"/>
      <c r="AG442" s="2"/>
      <c r="AH442" s="2"/>
      <c r="AI442" s="2"/>
      <c r="AJ442" s="2"/>
      <c r="AK442" s="2"/>
      <c r="AL442" s="2"/>
      <c r="AM442" s="2"/>
      <c r="AN442" s="2"/>
      <c r="AO442" s="2"/>
      <c r="AP442" s="2"/>
      <c r="AQ442" s="2"/>
      <c r="AR442" s="2"/>
      <c r="AS442" s="3"/>
      <c r="AT442" s="2"/>
      <c r="AU442" s="2"/>
      <c r="AV442" s="2"/>
      <c r="AW442" s="2"/>
      <c r="AX442" s="2"/>
      <c r="AY442" s="2"/>
      <c r="AZ442" s="2"/>
      <c r="BA442" s="2"/>
      <c r="BB442" s="2"/>
      <c r="BC442" s="2"/>
      <c r="BD442" s="2"/>
    </row>
    <row r="443" spans="1:56" ht="12.75" hidden="1" customHeight="1">
      <c r="A443" s="2"/>
      <c r="B443" s="6"/>
      <c r="C443" s="2"/>
      <c r="D443" s="2"/>
      <c r="E443" s="2"/>
      <c r="F443" s="2"/>
      <c r="G443" s="2"/>
      <c r="H443" s="2"/>
      <c r="I443" s="2"/>
      <c r="J443" s="2"/>
      <c r="K443" s="2"/>
      <c r="L443" s="7"/>
      <c r="M443" s="2"/>
      <c r="N443" s="2"/>
      <c r="O443" s="2"/>
      <c r="P443" s="2"/>
      <c r="Q443" s="2"/>
      <c r="R443" s="2"/>
      <c r="S443" s="2"/>
      <c r="T443" s="2"/>
      <c r="U443" s="2"/>
      <c r="V443" s="2"/>
      <c r="W443" s="2"/>
      <c r="X443" s="2"/>
      <c r="Y443" s="2"/>
      <c r="Z443" s="2"/>
      <c r="AA443" s="2"/>
      <c r="AB443" s="2"/>
      <c r="AC443" s="2"/>
      <c r="AD443" s="2"/>
      <c r="AE443" s="3"/>
      <c r="AF443" s="2"/>
      <c r="AG443" s="2"/>
      <c r="AH443" s="2"/>
      <c r="AI443" s="2"/>
      <c r="AJ443" s="2"/>
      <c r="AK443" s="2"/>
      <c r="AL443" s="2"/>
      <c r="AM443" s="2"/>
      <c r="AN443" s="2"/>
      <c r="AO443" s="2"/>
      <c r="AP443" s="2"/>
      <c r="AQ443" s="2"/>
      <c r="AR443" s="2"/>
      <c r="AS443" s="3"/>
      <c r="AT443" s="2"/>
      <c r="AU443" s="2"/>
      <c r="AV443" s="2"/>
      <c r="AW443" s="2"/>
      <c r="AX443" s="2"/>
      <c r="AY443" s="2"/>
      <c r="AZ443" s="2"/>
      <c r="BA443" s="2"/>
      <c r="BB443" s="2"/>
      <c r="BC443" s="2"/>
      <c r="BD443" s="2"/>
    </row>
    <row r="444" spans="1:56" ht="12.75" hidden="1" customHeight="1">
      <c r="A444" s="2"/>
      <c r="B444" s="6"/>
      <c r="C444" s="2"/>
      <c r="D444" s="2"/>
      <c r="E444" s="2"/>
      <c r="F444" s="2"/>
      <c r="G444" s="2"/>
      <c r="H444" s="2"/>
      <c r="I444" s="2"/>
      <c r="J444" s="2"/>
      <c r="K444" s="2"/>
      <c r="L444" s="7"/>
      <c r="M444" s="2"/>
      <c r="N444" s="2"/>
      <c r="O444" s="2"/>
      <c r="P444" s="2"/>
      <c r="Q444" s="2"/>
      <c r="R444" s="2"/>
      <c r="S444" s="2"/>
      <c r="T444" s="2"/>
      <c r="U444" s="2"/>
      <c r="V444" s="2"/>
      <c r="W444" s="2"/>
      <c r="X444" s="2"/>
      <c r="Y444" s="2"/>
      <c r="Z444" s="2"/>
      <c r="AA444" s="2"/>
      <c r="AB444" s="2"/>
      <c r="AC444" s="2"/>
      <c r="AD444" s="2"/>
      <c r="AE444" s="3"/>
      <c r="AF444" s="2"/>
      <c r="AG444" s="2"/>
      <c r="AH444" s="2"/>
      <c r="AI444" s="2"/>
      <c r="AJ444" s="2"/>
      <c r="AK444" s="2"/>
      <c r="AL444" s="2"/>
      <c r="AM444" s="2"/>
      <c r="AN444" s="2"/>
      <c r="AO444" s="2"/>
      <c r="AP444" s="2"/>
      <c r="AQ444" s="2"/>
      <c r="AR444" s="2"/>
      <c r="AS444" s="3"/>
      <c r="AT444" s="2"/>
      <c r="AU444" s="2"/>
      <c r="AV444" s="2"/>
      <c r="AW444" s="2"/>
      <c r="AX444" s="2"/>
      <c r="AY444" s="2"/>
      <c r="AZ444" s="2"/>
      <c r="BA444" s="2"/>
      <c r="BB444" s="2"/>
      <c r="BC444" s="2"/>
      <c r="BD444" s="2"/>
    </row>
    <row r="445" spans="1:56" ht="12.75" hidden="1" customHeight="1">
      <c r="A445" s="2"/>
      <c r="B445" s="6"/>
      <c r="C445" s="2"/>
      <c r="D445" s="2"/>
      <c r="E445" s="2"/>
      <c r="F445" s="2"/>
      <c r="G445" s="2"/>
      <c r="H445" s="2"/>
      <c r="I445" s="2"/>
      <c r="J445" s="2"/>
      <c r="K445" s="2"/>
      <c r="L445" s="7"/>
      <c r="M445" s="2"/>
      <c r="N445" s="2"/>
      <c r="O445" s="2"/>
      <c r="P445" s="2"/>
      <c r="Q445" s="2"/>
      <c r="R445" s="2"/>
      <c r="S445" s="2"/>
      <c r="T445" s="2"/>
      <c r="U445" s="2"/>
      <c r="V445" s="2"/>
      <c r="W445" s="2"/>
      <c r="X445" s="2"/>
      <c r="Y445" s="2"/>
      <c r="Z445" s="2"/>
      <c r="AA445" s="2"/>
      <c r="AB445" s="2"/>
      <c r="AC445" s="2"/>
      <c r="AD445" s="2"/>
      <c r="AE445" s="3"/>
      <c r="AF445" s="2"/>
      <c r="AG445" s="2"/>
      <c r="AH445" s="2"/>
      <c r="AI445" s="2"/>
      <c r="AJ445" s="2"/>
      <c r="AK445" s="2"/>
      <c r="AL445" s="2"/>
      <c r="AM445" s="2"/>
      <c r="AN445" s="2"/>
      <c r="AO445" s="2"/>
      <c r="AP445" s="2"/>
      <c r="AQ445" s="2"/>
      <c r="AR445" s="2"/>
      <c r="AS445" s="3"/>
      <c r="AT445" s="2"/>
      <c r="AU445" s="2"/>
      <c r="AV445" s="2"/>
      <c r="AW445" s="2"/>
      <c r="AX445" s="2"/>
      <c r="AY445" s="2"/>
      <c r="AZ445" s="2"/>
      <c r="BA445" s="2"/>
      <c r="BB445" s="2"/>
      <c r="BC445" s="2"/>
      <c r="BD445" s="2"/>
    </row>
    <row r="446" spans="1:56" ht="12.75" hidden="1" customHeight="1">
      <c r="A446" s="2"/>
      <c r="B446" s="6"/>
      <c r="C446" s="2"/>
      <c r="D446" s="2"/>
      <c r="E446" s="2"/>
      <c r="F446" s="2"/>
      <c r="G446" s="2"/>
      <c r="H446" s="2"/>
      <c r="I446" s="2"/>
      <c r="J446" s="2"/>
      <c r="K446" s="2"/>
      <c r="L446" s="7"/>
      <c r="M446" s="2"/>
      <c r="N446" s="2"/>
      <c r="O446" s="2"/>
      <c r="P446" s="2"/>
      <c r="Q446" s="2"/>
      <c r="R446" s="2"/>
      <c r="S446" s="2"/>
      <c r="T446" s="2"/>
      <c r="U446" s="2"/>
      <c r="V446" s="2"/>
      <c r="W446" s="2"/>
      <c r="X446" s="2"/>
      <c r="Y446" s="2"/>
      <c r="Z446" s="2"/>
      <c r="AA446" s="2"/>
      <c r="AB446" s="2"/>
      <c r="AC446" s="2"/>
      <c r="AD446" s="2"/>
      <c r="AE446" s="3"/>
      <c r="AF446" s="2"/>
      <c r="AG446" s="2"/>
      <c r="AH446" s="2"/>
      <c r="AI446" s="2"/>
      <c r="AJ446" s="2"/>
      <c r="AK446" s="2"/>
      <c r="AL446" s="2"/>
      <c r="AM446" s="2"/>
      <c r="AN446" s="2"/>
      <c r="AO446" s="2"/>
      <c r="AP446" s="2"/>
      <c r="AQ446" s="2"/>
      <c r="AR446" s="2"/>
      <c r="AS446" s="3"/>
      <c r="AT446" s="2"/>
      <c r="AU446" s="2"/>
      <c r="AV446" s="2"/>
      <c r="AW446" s="2"/>
      <c r="AX446" s="2"/>
      <c r="AY446" s="2"/>
      <c r="AZ446" s="2"/>
      <c r="BA446" s="2"/>
      <c r="BB446" s="2"/>
      <c r="BC446" s="2"/>
      <c r="BD446" s="2"/>
    </row>
    <row r="447" spans="1:56" ht="12.75" hidden="1" customHeight="1">
      <c r="A447" s="2"/>
      <c r="B447" s="6"/>
      <c r="C447" s="2"/>
      <c r="D447" s="2"/>
      <c r="E447" s="2"/>
      <c r="F447" s="2"/>
      <c r="G447" s="2"/>
      <c r="H447" s="2"/>
      <c r="I447" s="2"/>
      <c r="J447" s="2"/>
      <c r="K447" s="2"/>
      <c r="L447" s="7"/>
      <c r="M447" s="2"/>
      <c r="N447" s="2"/>
      <c r="O447" s="2"/>
      <c r="P447" s="2"/>
      <c r="Q447" s="2"/>
      <c r="R447" s="2"/>
      <c r="S447" s="2"/>
      <c r="T447" s="2"/>
      <c r="U447" s="2"/>
      <c r="V447" s="2"/>
      <c r="W447" s="2"/>
      <c r="X447" s="2"/>
      <c r="Y447" s="2"/>
      <c r="Z447" s="2"/>
      <c r="AA447" s="2"/>
      <c r="AB447" s="2"/>
      <c r="AC447" s="2"/>
      <c r="AD447" s="2"/>
      <c r="AE447" s="3"/>
      <c r="AF447" s="2"/>
      <c r="AG447" s="2"/>
      <c r="AH447" s="2"/>
      <c r="AI447" s="2"/>
      <c r="AJ447" s="2"/>
      <c r="AK447" s="2"/>
      <c r="AL447" s="2"/>
      <c r="AM447" s="2"/>
      <c r="AN447" s="2"/>
      <c r="AO447" s="2"/>
      <c r="AP447" s="2"/>
      <c r="AQ447" s="2"/>
      <c r="AR447" s="2"/>
      <c r="AS447" s="3"/>
      <c r="AT447" s="2"/>
      <c r="AU447" s="2"/>
      <c r="AV447" s="2"/>
      <c r="AW447" s="2"/>
      <c r="AX447" s="2"/>
      <c r="AY447" s="2"/>
      <c r="AZ447" s="2"/>
      <c r="BA447" s="2"/>
      <c r="BB447" s="2"/>
      <c r="BC447" s="2"/>
      <c r="BD447" s="2"/>
    </row>
    <row r="448" spans="1:56" ht="12.75" hidden="1" customHeight="1">
      <c r="A448" s="2"/>
      <c r="B448" s="6"/>
      <c r="C448" s="2"/>
      <c r="D448" s="2"/>
      <c r="E448" s="2"/>
      <c r="F448" s="2"/>
      <c r="G448" s="2"/>
      <c r="H448" s="2"/>
      <c r="I448" s="2"/>
      <c r="J448" s="2"/>
      <c r="K448" s="2"/>
      <c r="L448" s="7"/>
      <c r="M448" s="2"/>
      <c r="N448" s="2"/>
      <c r="O448" s="2"/>
      <c r="P448" s="2"/>
      <c r="Q448" s="2"/>
      <c r="R448" s="2"/>
      <c r="S448" s="2"/>
      <c r="T448" s="2"/>
      <c r="U448" s="2"/>
      <c r="V448" s="2"/>
      <c r="W448" s="2"/>
      <c r="X448" s="2"/>
      <c r="Y448" s="2"/>
      <c r="Z448" s="2"/>
      <c r="AA448" s="2"/>
      <c r="AB448" s="2"/>
      <c r="AC448" s="2"/>
      <c r="AD448" s="2"/>
      <c r="AE448" s="3"/>
      <c r="AF448" s="2"/>
      <c r="AG448" s="2"/>
      <c r="AH448" s="2"/>
      <c r="AI448" s="2"/>
      <c r="AJ448" s="2"/>
      <c r="AK448" s="2"/>
      <c r="AL448" s="2"/>
      <c r="AM448" s="2"/>
      <c r="AN448" s="2"/>
      <c r="AO448" s="2"/>
      <c r="AP448" s="2"/>
      <c r="AQ448" s="2"/>
      <c r="AR448" s="2"/>
      <c r="AS448" s="3"/>
      <c r="AT448" s="2"/>
      <c r="AU448" s="2"/>
      <c r="AV448" s="2"/>
      <c r="AW448" s="2"/>
      <c r="AX448" s="2"/>
      <c r="AY448" s="2"/>
      <c r="AZ448" s="2"/>
      <c r="BA448" s="2"/>
      <c r="BB448" s="2"/>
      <c r="BC448" s="2"/>
      <c r="BD448" s="2"/>
    </row>
    <row r="449" spans="1:56" ht="12.75" hidden="1" customHeight="1">
      <c r="A449" s="2"/>
      <c r="B449" s="6"/>
      <c r="C449" s="2"/>
      <c r="D449" s="2"/>
      <c r="E449" s="2"/>
      <c r="F449" s="2"/>
      <c r="G449" s="2"/>
      <c r="H449" s="2"/>
      <c r="I449" s="2"/>
      <c r="J449" s="2"/>
      <c r="K449" s="2"/>
      <c r="L449" s="7"/>
      <c r="M449" s="2"/>
      <c r="N449" s="2"/>
      <c r="O449" s="2"/>
      <c r="P449" s="2"/>
      <c r="Q449" s="2"/>
      <c r="R449" s="2"/>
      <c r="S449" s="2"/>
      <c r="T449" s="2"/>
      <c r="U449" s="2"/>
      <c r="V449" s="2"/>
      <c r="W449" s="2"/>
      <c r="X449" s="2"/>
      <c r="Y449" s="2"/>
      <c r="Z449" s="2"/>
      <c r="AA449" s="2"/>
      <c r="AB449" s="2"/>
      <c r="AC449" s="2"/>
      <c r="AD449" s="2"/>
      <c r="AE449" s="3"/>
      <c r="AF449" s="2"/>
      <c r="AG449" s="2"/>
      <c r="AH449" s="2"/>
      <c r="AI449" s="2"/>
      <c r="AJ449" s="2"/>
      <c r="AK449" s="2"/>
      <c r="AL449" s="2"/>
      <c r="AM449" s="2"/>
      <c r="AN449" s="2"/>
      <c r="AO449" s="2"/>
      <c r="AP449" s="2"/>
      <c r="AQ449" s="2"/>
      <c r="AR449" s="2"/>
      <c r="AS449" s="3"/>
      <c r="AT449" s="2"/>
      <c r="AU449" s="2"/>
      <c r="AV449" s="2"/>
      <c r="AW449" s="2"/>
      <c r="AX449" s="2"/>
      <c r="AY449" s="2"/>
      <c r="AZ449" s="2"/>
      <c r="BA449" s="2"/>
      <c r="BB449" s="2"/>
      <c r="BC449" s="2"/>
      <c r="BD449" s="2"/>
    </row>
    <row r="450" spans="1:56" ht="12.75" hidden="1" customHeight="1">
      <c r="A450" s="2"/>
      <c r="B450" s="6"/>
      <c r="C450" s="2"/>
      <c r="D450" s="2"/>
      <c r="E450" s="2"/>
      <c r="F450" s="2"/>
      <c r="G450" s="2"/>
      <c r="H450" s="2"/>
      <c r="I450" s="2"/>
      <c r="J450" s="2"/>
      <c r="K450" s="2"/>
      <c r="L450" s="7"/>
      <c r="M450" s="2"/>
      <c r="N450" s="2"/>
      <c r="O450" s="2"/>
      <c r="P450" s="2"/>
      <c r="Q450" s="2"/>
      <c r="R450" s="2"/>
      <c r="S450" s="2"/>
      <c r="T450" s="2"/>
      <c r="U450" s="2"/>
      <c r="V450" s="2"/>
      <c r="W450" s="2"/>
      <c r="X450" s="2"/>
      <c r="Y450" s="2"/>
      <c r="Z450" s="2"/>
      <c r="AA450" s="2"/>
      <c r="AB450" s="2"/>
      <c r="AC450" s="2"/>
      <c r="AD450" s="2"/>
      <c r="AE450" s="3"/>
      <c r="AF450" s="2"/>
      <c r="AG450" s="2"/>
      <c r="AH450" s="2"/>
      <c r="AI450" s="2"/>
      <c r="AJ450" s="2"/>
      <c r="AK450" s="2"/>
      <c r="AL450" s="2"/>
      <c r="AM450" s="2"/>
      <c r="AN450" s="2"/>
      <c r="AO450" s="2"/>
      <c r="AP450" s="2"/>
      <c r="AQ450" s="2"/>
      <c r="AR450" s="2"/>
      <c r="AS450" s="3"/>
      <c r="AT450" s="2"/>
      <c r="AU450" s="2"/>
      <c r="AV450" s="2"/>
      <c r="AW450" s="2"/>
      <c r="AX450" s="2"/>
      <c r="AY450" s="2"/>
      <c r="AZ450" s="2"/>
      <c r="BA450" s="2"/>
      <c r="BB450" s="2"/>
      <c r="BC450" s="2"/>
      <c r="BD450" s="2"/>
    </row>
    <row r="451" spans="1:56" ht="12.75" hidden="1" customHeight="1">
      <c r="A451" s="2"/>
      <c r="B451" s="6"/>
      <c r="C451" s="2"/>
      <c r="D451" s="2"/>
      <c r="E451" s="2"/>
      <c r="F451" s="2"/>
      <c r="G451" s="2"/>
      <c r="H451" s="2"/>
      <c r="I451" s="2"/>
      <c r="J451" s="2"/>
      <c r="K451" s="2"/>
      <c r="L451" s="7"/>
      <c r="M451" s="2"/>
      <c r="N451" s="2"/>
      <c r="O451" s="2"/>
      <c r="P451" s="2"/>
      <c r="Q451" s="2"/>
      <c r="R451" s="2"/>
      <c r="S451" s="2"/>
      <c r="T451" s="2"/>
      <c r="U451" s="2"/>
      <c r="V451" s="2"/>
      <c r="W451" s="2"/>
      <c r="X451" s="2"/>
      <c r="Y451" s="2"/>
      <c r="Z451" s="2"/>
      <c r="AA451" s="2"/>
      <c r="AB451" s="2"/>
      <c r="AC451" s="2"/>
      <c r="AD451" s="2"/>
      <c r="AE451" s="3"/>
      <c r="AF451" s="2"/>
      <c r="AG451" s="2"/>
      <c r="AH451" s="2"/>
      <c r="AI451" s="2"/>
      <c r="AJ451" s="2"/>
      <c r="AK451" s="2"/>
      <c r="AL451" s="2"/>
      <c r="AM451" s="2"/>
      <c r="AN451" s="2"/>
      <c r="AO451" s="2"/>
      <c r="AP451" s="2"/>
      <c r="AQ451" s="2"/>
      <c r="AR451" s="2"/>
      <c r="AS451" s="3"/>
      <c r="AT451" s="2"/>
      <c r="AU451" s="2"/>
      <c r="AV451" s="2"/>
      <c r="AW451" s="2"/>
      <c r="AX451" s="2"/>
      <c r="AY451" s="2"/>
      <c r="AZ451" s="2"/>
      <c r="BA451" s="2"/>
      <c r="BB451" s="2"/>
      <c r="BC451" s="2"/>
      <c r="BD451" s="2"/>
    </row>
    <row r="452" spans="1:56" ht="12.75" hidden="1" customHeight="1">
      <c r="A452" s="2"/>
      <c r="B452" s="6"/>
      <c r="C452" s="2"/>
      <c r="D452" s="2"/>
      <c r="E452" s="2"/>
      <c r="F452" s="2"/>
      <c r="G452" s="2"/>
      <c r="H452" s="2"/>
      <c r="I452" s="2"/>
      <c r="J452" s="2"/>
      <c r="K452" s="2"/>
      <c r="L452" s="7"/>
      <c r="M452" s="2"/>
      <c r="N452" s="2"/>
      <c r="O452" s="2"/>
      <c r="P452" s="2"/>
      <c r="Q452" s="2"/>
      <c r="R452" s="2"/>
      <c r="S452" s="2"/>
      <c r="T452" s="2"/>
      <c r="U452" s="2"/>
      <c r="V452" s="2"/>
      <c r="W452" s="2"/>
      <c r="X452" s="2"/>
      <c r="Y452" s="2"/>
      <c r="Z452" s="2"/>
      <c r="AA452" s="2"/>
      <c r="AB452" s="2"/>
      <c r="AC452" s="2"/>
      <c r="AD452" s="2"/>
      <c r="AE452" s="3"/>
      <c r="AF452" s="2"/>
      <c r="AG452" s="2"/>
      <c r="AH452" s="2"/>
      <c r="AI452" s="2"/>
      <c r="AJ452" s="2"/>
      <c r="AK452" s="2"/>
      <c r="AL452" s="2"/>
      <c r="AM452" s="2"/>
      <c r="AN452" s="2"/>
      <c r="AO452" s="2"/>
      <c r="AP452" s="2"/>
      <c r="AQ452" s="2"/>
      <c r="AR452" s="2"/>
      <c r="AS452" s="3"/>
      <c r="AT452" s="2"/>
      <c r="AU452" s="2"/>
      <c r="AV452" s="2"/>
      <c r="AW452" s="2"/>
      <c r="AX452" s="2"/>
      <c r="AY452" s="2"/>
      <c r="AZ452" s="2"/>
      <c r="BA452" s="2"/>
      <c r="BB452" s="2"/>
      <c r="BC452" s="2"/>
      <c r="BD452" s="2"/>
    </row>
    <row r="453" spans="1:56" ht="12.75" hidden="1" customHeight="1">
      <c r="A453" s="2"/>
      <c r="B453" s="6"/>
      <c r="C453" s="2"/>
      <c r="D453" s="2"/>
      <c r="E453" s="2"/>
      <c r="F453" s="2"/>
      <c r="G453" s="2"/>
      <c r="H453" s="2"/>
      <c r="I453" s="2"/>
      <c r="J453" s="2"/>
      <c r="K453" s="2"/>
      <c r="L453" s="7"/>
      <c r="M453" s="2"/>
      <c r="N453" s="2"/>
      <c r="O453" s="2"/>
      <c r="P453" s="2"/>
      <c r="Q453" s="2"/>
      <c r="R453" s="2"/>
      <c r="S453" s="2"/>
      <c r="T453" s="2"/>
      <c r="U453" s="2"/>
      <c r="V453" s="2"/>
      <c r="W453" s="2"/>
      <c r="X453" s="2"/>
      <c r="Y453" s="2"/>
      <c r="Z453" s="2"/>
      <c r="AA453" s="2"/>
      <c r="AB453" s="2"/>
      <c r="AC453" s="2"/>
      <c r="AD453" s="2"/>
      <c r="AE453" s="3"/>
      <c r="AF453" s="2"/>
      <c r="AG453" s="2"/>
      <c r="AH453" s="2"/>
      <c r="AI453" s="2"/>
      <c r="AJ453" s="2"/>
      <c r="AK453" s="2"/>
      <c r="AL453" s="2"/>
      <c r="AM453" s="2"/>
      <c r="AN453" s="2"/>
      <c r="AO453" s="2"/>
      <c r="AP453" s="2"/>
      <c r="AQ453" s="2"/>
      <c r="AR453" s="2"/>
      <c r="AS453" s="3"/>
      <c r="AT453" s="2"/>
      <c r="AU453" s="2"/>
      <c r="AV453" s="2"/>
      <c r="AW453" s="2"/>
      <c r="AX453" s="2"/>
      <c r="AY453" s="2"/>
      <c r="AZ453" s="2"/>
      <c r="BA453" s="2"/>
      <c r="BB453" s="2"/>
      <c r="BC453" s="2"/>
      <c r="BD453" s="2"/>
    </row>
    <row r="454" spans="1:56" ht="12.75" hidden="1" customHeight="1">
      <c r="A454" s="2"/>
      <c r="B454" s="6"/>
      <c r="C454" s="2"/>
      <c r="D454" s="2"/>
      <c r="E454" s="2"/>
      <c r="F454" s="2"/>
      <c r="G454" s="2"/>
      <c r="H454" s="2"/>
      <c r="I454" s="2"/>
      <c r="J454" s="2"/>
      <c r="K454" s="2"/>
      <c r="L454" s="7"/>
      <c r="M454" s="2"/>
      <c r="N454" s="2"/>
      <c r="O454" s="2"/>
      <c r="P454" s="2"/>
      <c r="Q454" s="2"/>
      <c r="R454" s="2"/>
      <c r="S454" s="2"/>
      <c r="T454" s="2"/>
      <c r="U454" s="2"/>
      <c r="V454" s="2"/>
      <c r="W454" s="2"/>
      <c r="X454" s="2"/>
      <c r="Y454" s="2"/>
      <c r="Z454" s="2"/>
      <c r="AA454" s="2"/>
      <c r="AB454" s="2"/>
      <c r="AC454" s="2"/>
      <c r="AD454" s="2"/>
      <c r="AE454" s="3"/>
      <c r="AF454" s="2"/>
      <c r="AG454" s="2"/>
      <c r="AH454" s="2"/>
      <c r="AI454" s="2"/>
      <c r="AJ454" s="2"/>
      <c r="AK454" s="2"/>
      <c r="AL454" s="2"/>
      <c r="AM454" s="2"/>
      <c r="AN454" s="2"/>
      <c r="AO454" s="2"/>
      <c r="AP454" s="2"/>
      <c r="AQ454" s="2"/>
      <c r="AR454" s="2"/>
      <c r="AS454" s="3"/>
      <c r="AT454" s="2"/>
      <c r="AU454" s="2"/>
      <c r="AV454" s="2"/>
      <c r="AW454" s="2"/>
      <c r="AX454" s="2"/>
      <c r="AY454" s="2"/>
      <c r="AZ454" s="2"/>
      <c r="BA454" s="2"/>
      <c r="BB454" s="2"/>
      <c r="BC454" s="2"/>
      <c r="BD454" s="2"/>
    </row>
    <row r="455" spans="1:56" ht="12.75" hidden="1" customHeight="1">
      <c r="A455" s="2"/>
      <c r="B455" s="6"/>
      <c r="C455" s="2"/>
      <c r="D455" s="2"/>
      <c r="E455" s="2"/>
      <c r="F455" s="2"/>
      <c r="G455" s="2"/>
      <c r="H455" s="2"/>
      <c r="I455" s="2"/>
      <c r="J455" s="2"/>
      <c r="K455" s="2"/>
      <c r="L455" s="7"/>
      <c r="M455" s="2"/>
      <c r="N455" s="2"/>
      <c r="O455" s="2"/>
      <c r="P455" s="2"/>
      <c r="Q455" s="2"/>
      <c r="R455" s="2"/>
      <c r="S455" s="2"/>
      <c r="T455" s="2"/>
      <c r="U455" s="2"/>
      <c r="V455" s="2"/>
      <c r="W455" s="2"/>
      <c r="X455" s="2"/>
      <c r="Y455" s="2"/>
      <c r="Z455" s="2"/>
      <c r="AA455" s="2"/>
      <c r="AB455" s="2"/>
      <c r="AC455" s="2"/>
      <c r="AD455" s="2"/>
      <c r="AE455" s="3"/>
      <c r="AF455" s="2"/>
      <c r="AG455" s="2"/>
      <c r="AH455" s="2"/>
      <c r="AI455" s="2"/>
      <c r="AJ455" s="2"/>
      <c r="AK455" s="2"/>
      <c r="AL455" s="2"/>
      <c r="AM455" s="2"/>
      <c r="AN455" s="2"/>
      <c r="AO455" s="2"/>
      <c r="AP455" s="2"/>
      <c r="AQ455" s="2"/>
      <c r="AR455" s="2"/>
      <c r="AS455" s="3"/>
      <c r="AT455" s="2"/>
      <c r="AU455" s="2"/>
      <c r="AV455" s="2"/>
      <c r="AW455" s="2"/>
      <c r="AX455" s="2"/>
      <c r="AY455" s="2"/>
      <c r="AZ455" s="2"/>
      <c r="BA455" s="2"/>
      <c r="BB455" s="2"/>
      <c r="BC455" s="2"/>
      <c r="BD455" s="2"/>
    </row>
    <row r="456" spans="1:56" ht="12.75" hidden="1" customHeight="1">
      <c r="A456" s="2"/>
      <c r="B456" s="6"/>
      <c r="C456" s="2"/>
      <c r="D456" s="2"/>
      <c r="E456" s="2"/>
      <c r="F456" s="2"/>
      <c r="G456" s="2"/>
      <c r="H456" s="2"/>
      <c r="I456" s="2"/>
      <c r="J456" s="2"/>
      <c r="K456" s="2"/>
      <c r="L456" s="7"/>
      <c r="M456" s="2"/>
      <c r="N456" s="2"/>
      <c r="O456" s="2"/>
      <c r="P456" s="2"/>
      <c r="Q456" s="2"/>
      <c r="R456" s="2"/>
      <c r="S456" s="2"/>
      <c r="T456" s="2"/>
      <c r="U456" s="2"/>
      <c r="V456" s="2"/>
      <c r="W456" s="2"/>
      <c r="X456" s="2"/>
      <c r="Y456" s="2"/>
      <c r="Z456" s="2"/>
      <c r="AA456" s="2"/>
      <c r="AB456" s="2"/>
      <c r="AC456" s="2"/>
      <c r="AD456" s="2"/>
      <c r="AE456" s="3"/>
      <c r="AF456" s="2"/>
      <c r="AG456" s="2"/>
      <c r="AH456" s="2"/>
      <c r="AI456" s="2"/>
      <c r="AJ456" s="2"/>
      <c r="AK456" s="2"/>
      <c r="AL456" s="2"/>
      <c r="AM456" s="2"/>
      <c r="AN456" s="2"/>
      <c r="AO456" s="2"/>
      <c r="AP456" s="2"/>
      <c r="AQ456" s="2"/>
      <c r="AR456" s="2"/>
      <c r="AS456" s="3"/>
      <c r="AT456" s="2"/>
      <c r="AU456" s="2"/>
      <c r="AV456" s="2"/>
      <c r="AW456" s="2"/>
      <c r="AX456" s="2"/>
      <c r="AY456" s="2"/>
      <c r="AZ456" s="2"/>
      <c r="BA456" s="2"/>
      <c r="BB456" s="2"/>
      <c r="BC456" s="2"/>
      <c r="BD456" s="2"/>
    </row>
    <row r="457" spans="1:56" ht="12.75" hidden="1" customHeight="1">
      <c r="A457" s="2"/>
      <c r="B457" s="6"/>
      <c r="C457" s="2"/>
      <c r="D457" s="2"/>
      <c r="E457" s="2"/>
      <c r="F457" s="2"/>
      <c r="G457" s="2"/>
      <c r="H457" s="2"/>
      <c r="I457" s="2"/>
      <c r="J457" s="2"/>
      <c r="K457" s="2"/>
      <c r="L457" s="7"/>
      <c r="M457" s="2"/>
      <c r="N457" s="2"/>
      <c r="O457" s="2"/>
      <c r="P457" s="2"/>
      <c r="Q457" s="2"/>
      <c r="R457" s="2"/>
      <c r="S457" s="2"/>
      <c r="T457" s="2"/>
      <c r="U457" s="2"/>
      <c r="V457" s="2"/>
      <c r="W457" s="2"/>
      <c r="X457" s="2"/>
      <c r="Y457" s="2"/>
      <c r="Z457" s="2"/>
      <c r="AA457" s="2"/>
      <c r="AB457" s="2"/>
      <c r="AC457" s="2"/>
      <c r="AD457" s="2"/>
      <c r="AE457" s="3"/>
      <c r="AF457" s="2"/>
      <c r="AG457" s="2"/>
      <c r="AH457" s="2"/>
      <c r="AI457" s="2"/>
      <c r="AJ457" s="2"/>
      <c r="AK457" s="2"/>
      <c r="AL457" s="2"/>
      <c r="AM457" s="2"/>
      <c r="AN457" s="2"/>
      <c r="AO457" s="2"/>
      <c r="AP457" s="2"/>
      <c r="AQ457" s="2"/>
      <c r="AR457" s="2"/>
      <c r="AS457" s="3"/>
      <c r="AT457" s="2"/>
      <c r="AU457" s="2"/>
      <c r="AV457" s="2"/>
      <c r="AW457" s="2"/>
      <c r="AX457" s="2"/>
      <c r="AY457" s="2"/>
      <c r="AZ457" s="2"/>
      <c r="BA457" s="2"/>
      <c r="BB457" s="2"/>
      <c r="BC457" s="2"/>
      <c r="BD457" s="2"/>
    </row>
    <row r="458" spans="1:56" ht="12.75" hidden="1" customHeight="1">
      <c r="A458" s="2"/>
      <c r="B458" s="6"/>
      <c r="C458" s="2"/>
      <c r="D458" s="2"/>
      <c r="E458" s="2"/>
      <c r="F458" s="2"/>
      <c r="G458" s="2"/>
      <c r="H458" s="2"/>
      <c r="I458" s="2"/>
      <c r="J458" s="2"/>
      <c r="K458" s="2"/>
      <c r="L458" s="7"/>
      <c r="M458" s="2"/>
      <c r="N458" s="2"/>
      <c r="O458" s="2"/>
      <c r="P458" s="2"/>
      <c r="Q458" s="2"/>
      <c r="R458" s="2"/>
      <c r="S458" s="2"/>
      <c r="T458" s="2"/>
      <c r="U458" s="2"/>
      <c r="V458" s="2"/>
      <c r="W458" s="2"/>
      <c r="X458" s="2"/>
      <c r="Y458" s="2"/>
      <c r="Z458" s="2"/>
      <c r="AA458" s="2"/>
      <c r="AB458" s="2"/>
      <c r="AC458" s="2"/>
      <c r="AD458" s="2"/>
      <c r="AE458" s="3"/>
      <c r="AF458" s="2"/>
      <c r="AG458" s="2"/>
      <c r="AH458" s="2"/>
      <c r="AI458" s="2"/>
      <c r="AJ458" s="2"/>
      <c r="AK458" s="2"/>
      <c r="AL458" s="2"/>
      <c r="AM458" s="2"/>
      <c r="AN458" s="2"/>
      <c r="AO458" s="2"/>
      <c r="AP458" s="2"/>
      <c r="AQ458" s="2"/>
      <c r="AR458" s="2"/>
      <c r="AS458" s="3"/>
      <c r="AT458" s="2"/>
      <c r="AU458" s="2"/>
      <c r="AV458" s="2"/>
      <c r="AW458" s="2"/>
      <c r="AX458" s="2"/>
      <c r="AY458" s="2"/>
      <c r="AZ458" s="2"/>
      <c r="BA458" s="2"/>
      <c r="BB458" s="2"/>
      <c r="BC458" s="2"/>
      <c r="BD458" s="2"/>
    </row>
    <row r="459" spans="1:56" ht="12.75" hidden="1" customHeight="1">
      <c r="A459" s="2"/>
      <c r="B459" s="6"/>
      <c r="C459" s="2"/>
      <c r="D459" s="2"/>
      <c r="E459" s="2"/>
      <c r="F459" s="2"/>
      <c r="G459" s="2"/>
      <c r="H459" s="2"/>
      <c r="I459" s="2"/>
      <c r="J459" s="2"/>
      <c r="K459" s="2"/>
      <c r="L459" s="7"/>
      <c r="M459" s="2"/>
      <c r="N459" s="2"/>
      <c r="O459" s="2"/>
      <c r="P459" s="2"/>
      <c r="Q459" s="2"/>
      <c r="R459" s="2"/>
      <c r="S459" s="2"/>
      <c r="T459" s="2"/>
      <c r="U459" s="2"/>
      <c r="V459" s="2"/>
      <c r="W459" s="2"/>
      <c r="X459" s="2"/>
      <c r="Y459" s="2"/>
      <c r="Z459" s="2"/>
      <c r="AA459" s="2"/>
      <c r="AB459" s="2"/>
      <c r="AC459" s="2"/>
      <c r="AD459" s="2"/>
      <c r="AE459" s="3"/>
      <c r="AF459" s="2"/>
      <c r="AG459" s="2"/>
      <c r="AH459" s="2"/>
      <c r="AI459" s="2"/>
      <c r="AJ459" s="2"/>
      <c r="AK459" s="2"/>
      <c r="AL459" s="2"/>
      <c r="AM459" s="2"/>
      <c r="AN459" s="2"/>
      <c r="AO459" s="2"/>
      <c r="AP459" s="2"/>
      <c r="AQ459" s="2"/>
      <c r="AR459" s="2"/>
      <c r="AS459" s="3"/>
      <c r="AT459" s="2"/>
      <c r="AU459" s="2"/>
      <c r="AV459" s="2"/>
      <c r="AW459" s="2"/>
      <c r="AX459" s="2"/>
      <c r="AY459" s="2"/>
      <c r="AZ459" s="2"/>
      <c r="BA459" s="2"/>
      <c r="BB459" s="2"/>
      <c r="BC459" s="2"/>
      <c r="BD459" s="2"/>
    </row>
    <row r="460" spans="1:56" ht="12.75" hidden="1" customHeight="1">
      <c r="A460" s="2"/>
      <c r="B460" s="6"/>
      <c r="C460" s="2"/>
      <c r="D460" s="2"/>
      <c r="E460" s="2"/>
      <c r="F460" s="2"/>
      <c r="G460" s="2"/>
      <c r="H460" s="2"/>
      <c r="I460" s="2"/>
      <c r="J460" s="2"/>
      <c r="K460" s="2"/>
      <c r="L460" s="7"/>
      <c r="M460" s="2"/>
      <c r="N460" s="2"/>
      <c r="O460" s="2"/>
      <c r="P460" s="2"/>
      <c r="Q460" s="2"/>
      <c r="R460" s="2"/>
      <c r="S460" s="2"/>
      <c r="T460" s="2"/>
      <c r="U460" s="2"/>
      <c r="V460" s="2"/>
      <c r="W460" s="2"/>
      <c r="X460" s="2"/>
      <c r="Y460" s="2"/>
      <c r="Z460" s="2"/>
      <c r="AA460" s="2"/>
      <c r="AB460" s="2"/>
      <c r="AC460" s="2"/>
      <c r="AD460" s="2"/>
      <c r="AE460" s="3"/>
      <c r="AF460" s="2"/>
      <c r="AG460" s="2"/>
      <c r="AH460" s="2"/>
      <c r="AI460" s="2"/>
      <c r="AJ460" s="2"/>
      <c r="AK460" s="2"/>
      <c r="AL460" s="2"/>
      <c r="AM460" s="2"/>
      <c r="AN460" s="2"/>
      <c r="AO460" s="2"/>
      <c r="AP460" s="2"/>
      <c r="AQ460" s="2"/>
      <c r="AR460" s="2"/>
      <c r="AS460" s="3"/>
      <c r="AT460" s="2"/>
      <c r="AU460" s="2"/>
      <c r="AV460" s="2"/>
      <c r="AW460" s="2"/>
      <c r="AX460" s="2"/>
      <c r="AY460" s="2"/>
      <c r="AZ460" s="2"/>
      <c r="BA460" s="2"/>
      <c r="BB460" s="2"/>
      <c r="BC460" s="2"/>
      <c r="BD460" s="2"/>
    </row>
    <row r="461" spans="1:56" ht="12.75" hidden="1" customHeight="1">
      <c r="A461" s="2"/>
      <c r="B461" s="6"/>
      <c r="C461" s="2"/>
      <c r="D461" s="2"/>
      <c r="E461" s="2"/>
      <c r="F461" s="2"/>
      <c r="G461" s="2"/>
      <c r="H461" s="2"/>
      <c r="I461" s="2"/>
      <c r="J461" s="2"/>
      <c r="K461" s="2"/>
      <c r="L461" s="7"/>
      <c r="M461" s="2"/>
      <c r="N461" s="2"/>
      <c r="O461" s="2"/>
      <c r="P461" s="2"/>
      <c r="Q461" s="2"/>
      <c r="R461" s="2"/>
      <c r="S461" s="2"/>
      <c r="T461" s="2"/>
      <c r="U461" s="2"/>
      <c r="V461" s="2"/>
      <c r="W461" s="2"/>
      <c r="X461" s="2"/>
      <c r="Y461" s="2"/>
      <c r="Z461" s="2"/>
      <c r="AA461" s="2"/>
      <c r="AB461" s="2"/>
      <c r="AC461" s="2"/>
      <c r="AD461" s="2"/>
      <c r="AE461" s="3"/>
      <c r="AF461" s="2"/>
      <c r="AG461" s="2"/>
      <c r="AH461" s="2"/>
      <c r="AI461" s="2"/>
      <c r="AJ461" s="2"/>
      <c r="AK461" s="2"/>
      <c r="AL461" s="2"/>
      <c r="AM461" s="2"/>
      <c r="AN461" s="2"/>
      <c r="AO461" s="2"/>
      <c r="AP461" s="2"/>
      <c r="AQ461" s="2"/>
      <c r="AR461" s="2"/>
      <c r="AS461" s="3"/>
      <c r="AT461" s="2"/>
      <c r="AU461" s="2"/>
      <c r="AV461" s="2"/>
      <c r="AW461" s="2"/>
      <c r="AX461" s="2"/>
      <c r="AY461" s="2"/>
      <c r="AZ461" s="2"/>
      <c r="BA461" s="2"/>
      <c r="BB461" s="2"/>
      <c r="BC461" s="2"/>
      <c r="BD461" s="2"/>
    </row>
    <row r="462" spans="1:56" ht="12.75" hidden="1" customHeight="1">
      <c r="A462" s="2"/>
      <c r="B462" s="6"/>
      <c r="C462" s="2"/>
      <c r="D462" s="2"/>
      <c r="E462" s="2"/>
      <c r="F462" s="2"/>
      <c r="G462" s="2"/>
      <c r="H462" s="2"/>
      <c r="I462" s="2"/>
      <c r="J462" s="2"/>
      <c r="K462" s="2"/>
      <c r="L462" s="7"/>
      <c r="M462" s="2"/>
      <c r="N462" s="2"/>
      <c r="O462" s="2"/>
      <c r="P462" s="2"/>
      <c r="Q462" s="2"/>
      <c r="R462" s="2"/>
      <c r="S462" s="2"/>
      <c r="T462" s="2"/>
      <c r="U462" s="2"/>
      <c r="V462" s="2"/>
      <c r="W462" s="2"/>
      <c r="X462" s="2"/>
      <c r="Y462" s="2"/>
      <c r="Z462" s="2"/>
      <c r="AA462" s="2"/>
      <c r="AB462" s="2"/>
      <c r="AC462" s="2"/>
      <c r="AD462" s="2"/>
      <c r="AE462" s="3"/>
      <c r="AF462" s="2"/>
      <c r="AG462" s="2"/>
      <c r="AH462" s="2"/>
      <c r="AI462" s="2"/>
      <c r="AJ462" s="2"/>
      <c r="AK462" s="2"/>
      <c r="AL462" s="2"/>
      <c r="AM462" s="2"/>
      <c r="AN462" s="2"/>
      <c r="AO462" s="2"/>
      <c r="AP462" s="2"/>
      <c r="AQ462" s="2"/>
      <c r="AR462" s="2"/>
      <c r="AS462" s="3"/>
      <c r="AT462" s="2"/>
      <c r="AU462" s="2"/>
      <c r="AV462" s="2"/>
      <c r="AW462" s="2"/>
      <c r="AX462" s="2"/>
      <c r="AY462" s="2"/>
      <c r="AZ462" s="2"/>
      <c r="BA462" s="2"/>
      <c r="BB462" s="2"/>
      <c r="BC462" s="2"/>
      <c r="BD462" s="2"/>
    </row>
    <row r="463" spans="1:56" ht="12.75" hidden="1" customHeight="1">
      <c r="A463" s="2"/>
      <c r="B463" s="6"/>
      <c r="C463" s="2"/>
      <c r="D463" s="2"/>
      <c r="E463" s="2"/>
      <c r="F463" s="2"/>
      <c r="G463" s="2"/>
      <c r="H463" s="2"/>
      <c r="I463" s="2"/>
      <c r="J463" s="2"/>
      <c r="K463" s="2"/>
      <c r="L463" s="7"/>
      <c r="M463" s="2"/>
      <c r="N463" s="2"/>
      <c r="O463" s="2"/>
      <c r="P463" s="2"/>
      <c r="Q463" s="2"/>
      <c r="R463" s="2"/>
      <c r="S463" s="2"/>
      <c r="T463" s="2"/>
      <c r="U463" s="2"/>
      <c r="V463" s="2"/>
      <c r="W463" s="2"/>
      <c r="X463" s="2"/>
      <c r="Y463" s="2"/>
      <c r="Z463" s="2"/>
      <c r="AA463" s="2"/>
      <c r="AB463" s="2"/>
      <c r="AC463" s="2"/>
      <c r="AD463" s="2"/>
      <c r="AE463" s="3"/>
      <c r="AF463" s="2"/>
      <c r="AG463" s="2"/>
      <c r="AH463" s="2"/>
      <c r="AI463" s="2"/>
      <c r="AJ463" s="2"/>
      <c r="AK463" s="2"/>
      <c r="AL463" s="2"/>
      <c r="AM463" s="2"/>
      <c r="AN463" s="2"/>
      <c r="AO463" s="2"/>
      <c r="AP463" s="2"/>
      <c r="AQ463" s="2"/>
      <c r="AR463" s="2"/>
      <c r="AS463" s="3"/>
      <c r="AT463" s="2"/>
      <c r="AU463" s="2"/>
      <c r="AV463" s="2"/>
      <c r="AW463" s="2"/>
      <c r="AX463" s="2"/>
      <c r="AY463" s="2"/>
      <c r="AZ463" s="2"/>
      <c r="BA463" s="2"/>
      <c r="BB463" s="2"/>
      <c r="BC463" s="2"/>
      <c r="BD463" s="2"/>
    </row>
    <row r="464" spans="1:56" ht="12.75" hidden="1" customHeight="1">
      <c r="A464" s="2"/>
      <c r="B464" s="6"/>
      <c r="C464" s="2"/>
      <c r="D464" s="2"/>
      <c r="E464" s="2"/>
      <c r="F464" s="2"/>
      <c r="G464" s="2"/>
      <c r="H464" s="2"/>
      <c r="I464" s="2"/>
      <c r="J464" s="2"/>
      <c r="K464" s="2"/>
      <c r="L464" s="7"/>
      <c r="M464" s="2"/>
      <c r="N464" s="2"/>
      <c r="O464" s="2"/>
      <c r="P464" s="2"/>
      <c r="Q464" s="2"/>
      <c r="R464" s="2"/>
      <c r="S464" s="2"/>
      <c r="T464" s="2"/>
      <c r="U464" s="2"/>
      <c r="V464" s="2"/>
      <c r="W464" s="2"/>
      <c r="X464" s="2"/>
      <c r="Y464" s="2"/>
      <c r="Z464" s="2"/>
      <c r="AA464" s="2"/>
      <c r="AB464" s="2"/>
      <c r="AC464" s="2"/>
      <c r="AD464" s="2"/>
      <c r="AE464" s="3"/>
      <c r="AF464" s="2"/>
      <c r="AG464" s="2"/>
      <c r="AH464" s="2"/>
      <c r="AI464" s="2"/>
      <c r="AJ464" s="2"/>
      <c r="AK464" s="2"/>
      <c r="AL464" s="2"/>
      <c r="AM464" s="2"/>
      <c r="AN464" s="2"/>
      <c r="AO464" s="2"/>
      <c r="AP464" s="2"/>
      <c r="AQ464" s="2"/>
      <c r="AR464" s="2"/>
      <c r="AS464" s="3"/>
      <c r="AT464" s="2"/>
      <c r="AU464" s="2"/>
      <c r="AV464" s="2"/>
      <c r="AW464" s="2"/>
      <c r="AX464" s="2"/>
      <c r="AY464" s="2"/>
      <c r="AZ464" s="2"/>
      <c r="BA464" s="2"/>
      <c r="BB464" s="2"/>
      <c r="BC464" s="2"/>
      <c r="BD464" s="2"/>
    </row>
    <row r="465" spans="1:56" ht="12.75" hidden="1" customHeight="1">
      <c r="A465" s="2"/>
      <c r="B465" s="6"/>
      <c r="C465" s="2"/>
      <c r="D465" s="2"/>
      <c r="E465" s="2"/>
      <c r="F465" s="2"/>
      <c r="G465" s="2"/>
      <c r="H465" s="2"/>
      <c r="I465" s="2"/>
      <c r="J465" s="2"/>
      <c r="K465" s="2"/>
      <c r="L465" s="7"/>
      <c r="M465" s="2"/>
      <c r="N465" s="2"/>
      <c r="O465" s="2"/>
      <c r="P465" s="2"/>
      <c r="Q465" s="2"/>
      <c r="R465" s="2"/>
      <c r="S465" s="2"/>
      <c r="T465" s="2"/>
      <c r="U465" s="2"/>
      <c r="V465" s="2"/>
      <c r="W465" s="2"/>
      <c r="X465" s="2"/>
      <c r="Y465" s="2"/>
      <c r="Z465" s="2"/>
      <c r="AA465" s="2"/>
      <c r="AB465" s="2"/>
      <c r="AC465" s="2"/>
      <c r="AD465" s="2"/>
      <c r="AE465" s="3"/>
      <c r="AF465" s="2"/>
      <c r="AG465" s="2"/>
      <c r="AH465" s="2"/>
      <c r="AI465" s="2"/>
      <c r="AJ465" s="2"/>
      <c r="AK465" s="2"/>
      <c r="AL465" s="2"/>
      <c r="AM465" s="2"/>
      <c r="AN465" s="2"/>
      <c r="AO465" s="2"/>
      <c r="AP465" s="2"/>
      <c r="AQ465" s="2"/>
      <c r="AR465" s="2"/>
      <c r="AS465" s="3"/>
      <c r="AT465" s="2"/>
      <c r="AU465" s="2"/>
      <c r="AV465" s="2"/>
      <c r="AW465" s="2"/>
      <c r="AX465" s="2"/>
      <c r="AY465" s="2"/>
      <c r="AZ465" s="2"/>
      <c r="BA465" s="2"/>
      <c r="BB465" s="2"/>
      <c r="BC465" s="2"/>
      <c r="BD465" s="2"/>
    </row>
    <row r="466" spans="1:56" ht="12.75" hidden="1" customHeight="1">
      <c r="A466" s="2"/>
      <c r="B466" s="6"/>
      <c r="C466" s="2"/>
      <c r="D466" s="2"/>
      <c r="E466" s="2"/>
      <c r="F466" s="2"/>
      <c r="G466" s="2"/>
      <c r="H466" s="2"/>
      <c r="I466" s="2"/>
      <c r="J466" s="2"/>
      <c r="K466" s="2"/>
      <c r="L466" s="7"/>
      <c r="M466" s="2"/>
      <c r="N466" s="2"/>
      <c r="O466" s="2"/>
      <c r="P466" s="2"/>
      <c r="Q466" s="2"/>
      <c r="R466" s="2"/>
      <c r="S466" s="2"/>
      <c r="T466" s="2"/>
      <c r="U466" s="2"/>
      <c r="V466" s="2"/>
      <c r="W466" s="2"/>
      <c r="X466" s="2"/>
      <c r="Y466" s="2"/>
      <c r="Z466" s="2"/>
      <c r="AA466" s="2"/>
      <c r="AB466" s="2"/>
      <c r="AC466" s="2"/>
      <c r="AD466" s="2"/>
      <c r="AE466" s="3"/>
      <c r="AF466" s="2"/>
      <c r="AG466" s="2"/>
      <c r="AH466" s="2"/>
      <c r="AI466" s="2"/>
      <c r="AJ466" s="2"/>
      <c r="AK466" s="2"/>
      <c r="AL466" s="2"/>
      <c r="AM466" s="2"/>
      <c r="AN466" s="2"/>
      <c r="AO466" s="2"/>
      <c r="AP466" s="2"/>
      <c r="AQ466" s="2"/>
      <c r="AR466" s="2"/>
      <c r="AS466" s="3"/>
      <c r="AT466" s="2"/>
      <c r="AU466" s="2"/>
      <c r="AV466" s="2"/>
      <c r="AW466" s="2"/>
      <c r="AX466" s="2"/>
      <c r="AY466" s="2"/>
      <c r="AZ466" s="2"/>
      <c r="BA466" s="2"/>
      <c r="BB466" s="2"/>
      <c r="BC466" s="2"/>
      <c r="BD466" s="2"/>
    </row>
    <row r="467" spans="1:56" ht="12.75" hidden="1" customHeight="1">
      <c r="A467" s="2"/>
      <c r="B467" s="6"/>
      <c r="C467" s="2"/>
      <c r="D467" s="2"/>
      <c r="E467" s="2"/>
      <c r="F467" s="2"/>
      <c r="G467" s="2"/>
      <c r="H467" s="2"/>
      <c r="I467" s="2"/>
      <c r="J467" s="2"/>
      <c r="K467" s="2"/>
      <c r="L467" s="7"/>
      <c r="M467" s="2"/>
      <c r="N467" s="2"/>
      <c r="O467" s="2"/>
      <c r="P467" s="2"/>
      <c r="Q467" s="2"/>
      <c r="R467" s="2"/>
      <c r="S467" s="2"/>
      <c r="T467" s="2"/>
      <c r="U467" s="2"/>
      <c r="V467" s="2"/>
      <c r="W467" s="2"/>
      <c r="X467" s="2"/>
      <c r="Y467" s="2"/>
      <c r="Z467" s="2"/>
      <c r="AA467" s="2"/>
      <c r="AB467" s="2"/>
      <c r="AC467" s="2"/>
      <c r="AD467" s="2"/>
      <c r="AE467" s="3"/>
      <c r="AF467" s="2"/>
      <c r="AG467" s="2"/>
      <c r="AH467" s="2"/>
      <c r="AI467" s="2"/>
      <c r="AJ467" s="2"/>
      <c r="AK467" s="2"/>
      <c r="AL467" s="2"/>
      <c r="AM467" s="2"/>
      <c r="AN467" s="2"/>
      <c r="AO467" s="2"/>
      <c r="AP467" s="2"/>
      <c r="AQ467" s="2"/>
      <c r="AR467" s="2"/>
      <c r="AS467" s="3"/>
      <c r="AT467" s="2"/>
      <c r="AU467" s="2"/>
      <c r="AV467" s="2"/>
      <c r="AW467" s="2"/>
      <c r="AX467" s="2"/>
      <c r="AY467" s="2"/>
      <c r="AZ467" s="2"/>
      <c r="BA467" s="2"/>
      <c r="BB467" s="2"/>
      <c r="BC467" s="2"/>
      <c r="BD467" s="2"/>
    </row>
    <row r="468" spans="1:56" ht="12.75" hidden="1" customHeight="1">
      <c r="A468" s="2"/>
      <c r="B468" s="6"/>
      <c r="C468" s="2"/>
      <c r="D468" s="2"/>
      <c r="E468" s="2"/>
      <c r="F468" s="2"/>
      <c r="G468" s="2"/>
      <c r="H468" s="2"/>
      <c r="I468" s="2"/>
      <c r="J468" s="2"/>
      <c r="K468" s="2"/>
      <c r="L468" s="7"/>
      <c r="M468" s="2"/>
      <c r="N468" s="2"/>
      <c r="O468" s="2"/>
      <c r="P468" s="2"/>
      <c r="Q468" s="2"/>
      <c r="R468" s="2"/>
      <c r="S468" s="2"/>
      <c r="T468" s="2"/>
      <c r="U468" s="2"/>
      <c r="V468" s="2"/>
      <c r="W468" s="2"/>
      <c r="X468" s="2"/>
      <c r="Y468" s="2"/>
      <c r="Z468" s="2"/>
      <c r="AA468" s="2"/>
      <c r="AB468" s="2"/>
      <c r="AC468" s="2"/>
      <c r="AD468" s="2"/>
      <c r="AE468" s="3"/>
      <c r="AF468" s="2"/>
      <c r="AG468" s="2"/>
      <c r="AH468" s="2"/>
      <c r="AI468" s="2"/>
      <c r="AJ468" s="2"/>
      <c r="AK468" s="2"/>
      <c r="AL468" s="2"/>
      <c r="AM468" s="2"/>
      <c r="AN468" s="2"/>
      <c r="AO468" s="2"/>
      <c r="AP468" s="2"/>
      <c r="AQ468" s="2"/>
      <c r="AR468" s="2"/>
      <c r="AS468" s="3"/>
      <c r="AT468" s="2"/>
      <c r="AU468" s="2"/>
      <c r="AV468" s="2"/>
      <c r="AW468" s="2"/>
      <c r="AX468" s="2"/>
      <c r="AY468" s="2"/>
      <c r="AZ468" s="2"/>
      <c r="BA468" s="2"/>
      <c r="BB468" s="2"/>
      <c r="BC468" s="2"/>
      <c r="BD468" s="2"/>
    </row>
    <row r="469" spans="1:56" ht="12.75" hidden="1" customHeight="1">
      <c r="A469" s="2"/>
      <c r="B469" s="6"/>
      <c r="C469" s="2"/>
      <c r="D469" s="2"/>
      <c r="E469" s="2"/>
      <c r="F469" s="2"/>
      <c r="G469" s="2"/>
      <c r="H469" s="2"/>
      <c r="I469" s="2"/>
      <c r="J469" s="2"/>
      <c r="K469" s="2"/>
      <c r="L469" s="7"/>
      <c r="M469" s="2"/>
      <c r="N469" s="2"/>
      <c r="O469" s="2"/>
      <c r="P469" s="2"/>
      <c r="Q469" s="2"/>
      <c r="R469" s="2"/>
      <c r="S469" s="2"/>
      <c r="T469" s="2"/>
      <c r="U469" s="2"/>
      <c r="V469" s="2"/>
      <c r="W469" s="2"/>
      <c r="X469" s="2"/>
      <c r="Y469" s="2"/>
      <c r="Z469" s="2"/>
      <c r="AA469" s="2"/>
      <c r="AB469" s="2"/>
      <c r="AC469" s="2"/>
      <c r="AD469" s="2"/>
      <c r="AE469" s="3"/>
      <c r="AF469" s="2"/>
      <c r="AG469" s="2"/>
      <c r="AH469" s="2"/>
      <c r="AI469" s="2"/>
      <c r="AJ469" s="2"/>
      <c r="AK469" s="2"/>
      <c r="AL469" s="2"/>
      <c r="AM469" s="2"/>
      <c r="AN469" s="2"/>
      <c r="AO469" s="2"/>
      <c r="AP469" s="2"/>
      <c r="AQ469" s="2"/>
      <c r="AR469" s="2"/>
      <c r="AS469" s="3"/>
      <c r="AT469" s="2"/>
      <c r="AU469" s="2"/>
      <c r="AV469" s="2"/>
      <c r="AW469" s="2"/>
      <c r="AX469" s="2"/>
      <c r="AY469" s="2"/>
      <c r="AZ469" s="2"/>
      <c r="BA469" s="2"/>
      <c r="BB469" s="2"/>
      <c r="BC469" s="2"/>
      <c r="BD469" s="2"/>
    </row>
    <row r="470" spans="1:56" ht="12.75" hidden="1" customHeight="1">
      <c r="A470" s="2"/>
      <c r="B470" s="6"/>
      <c r="C470" s="2"/>
      <c r="D470" s="2"/>
      <c r="E470" s="2"/>
      <c r="F470" s="2"/>
      <c r="G470" s="2"/>
      <c r="H470" s="2"/>
      <c r="I470" s="2"/>
      <c r="J470" s="2"/>
      <c r="K470" s="2"/>
      <c r="L470" s="7"/>
      <c r="M470" s="2"/>
      <c r="N470" s="2"/>
      <c r="O470" s="2"/>
      <c r="P470" s="2"/>
      <c r="Q470" s="2"/>
      <c r="R470" s="2"/>
      <c r="S470" s="2"/>
      <c r="T470" s="2"/>
      <c r="U470" s="2"/>
      <c r="V470" s="2"/>
      <c r="W470" s="2"/>
      <c r="X470" s="2"/>
      <c r="Y470" s="2"/>
      <c r="Z470" s="2"/>
      <c r="AA470" s="2"/>
      <c r="AB470" s="2"/>
      <c r="AC470" s="2"/>
      <c r="AD470" s="2"/>
      <c r="AE470" s="3"/>
      <c r="AF470" s="2"/>
      <c r="AG470" s="2"/>
      <c r="AH470" s="2"/>
      <c r="AI470" s="2"/>
      <c r="AJ470" s="2"/>
      <c r="AK470" s="2"/>
      <c r="AL470" s="2"/>
      <c r="AM470" s="2"/>
      <c r="AN470" s="2"/>
      <c r="AO470" s="2"/>
      <c r="AP470" s="2"/>
      <c r="AQ470" s="2"/>
      <c r="AR470" s="2"/>
      <c r="AS470" s="3"/>
      <c r="AT470" s="2"/>
      <c r="AU470" s="2"/>
      <c r="AV470" s="2"/>
      <c r="AW470" s="2"/>
      <c r="AX470" s="2"/>
      <c r="AY470" s="2"/>
      <c r="AZ470" s="2"/>
      <c r="BA470" s="2"/>
      <c r="BB470" s="2"/>
      <c r="BC470" s="2"/>
      <c r="BD470" s="2"/>
    </row>
    <row r="471" spans="1:56" ht="12.75" hidden="1" customHeight="1">
      <c r="A471" s="2"/>
      <c r="B471" s="6"/>
      <c r="C471" s="2"/>
      <c r="D471" s="2"/>
      <c r="E471" s="2"/>
      <c r="F471" s="2"/>
      <c r="G471" s="2"/>
      <c r="H471" s="2"/>
      <c r="I471" s="2"/>
      <c r="J471" s="2"/>
      <c r="K471" s="2"/>
      <c r="L471" s="7"/>
      <c r="M471" s="2"/>
      <c r="N471" s="2"/>
      <c r="O471" s="2"/>
      <c r="P471" s="2"/>
      <c r="Q471" s="2"/>
      <c r="R471" s="2"/>
      <c r="S471" s="2"/>
      <c r="T471" s="2"/>
      <c r="U471" s="2"/>
      <c r="V471" s="2"/>
      <c r="W471" s="2"/>
      <c r="X471" s="2"/>
      <c r="Y471" s="2"/>
      <c r="Z471" s="2"/>
      <c r="AA471" s="2"/>
      <c r="AB471" s="2"/>
      <c r="AC471" s="2"/>
      <c r="AD471" s="2"/>
      <c r="AE471" s="3"/>
      <c r="AF471" s="2"/>
      <c r="AG471" s="2"/>
      <c r="AH471" s="2"/>
      <c r="AI471" s="2"/>
      <c r="AJ471" s="2"/>
      <c r="AK471" s="2"/>
      <c r="AL471" s="2"/>
      <c r="AM471" s="2"/>
      <c r="AN471" s="2"/>
      <c r="AO471" s="2"/>
      <c r="AP471" s="2"/>
      <c r="AQ471" s="2"/>
      <c r="AR471" s="2"/>
      <c r="AS471" s="3"/>
      <c r="AT471" s="2"/>
      <c r="AU471" s="2"/>
      <c r="AV471" s="2"/>
      <c r="AW471" s="2"/>
      <c r="AX471" s="2"/>
      <c r="AY471" s="2"/>
      <c r="AZ471" s="2"/>
      <c r="BA471" s="2"/>
      <c r="BB471" s="2"/>
      <c r="BC471" s="2"/>
      <c r="BD471" s="2"/>
    </row>
    <row r="472" spans="1:56" ht="12.75" hidden="1" customHeight="1">
      <c r="A472" s="2"/>
      <c r="B472" s="6"/>
      <c r="C472" s="2"/>
      <c r="D472" s="2"/>
      <c r="E472" s="2"/>
      <c r="F472" s="2"/>
      <c r="G472" s="2"/>
      <c r="H472" s="2"/>
      <c r="I472" s="2"/>
      <c r="J472" s="2"/>
      <c r="K472" s="2"/>
      <c r="L472" s="7"/>
      <c r="M472" s="2"/>
      <c r="N472" s="2"/>
      <c r="O472" s="2"/>
      <c r="P472" s="2"/>
      <c r="Q472" s="2"/>
      <c r="R472" s="2"/>
      <c r="S472" s="2"/>
      <c r="T472" s="2"/>
      <c r="U472" s="2"/>
      <c r="V472" s="2"/>
      <c r="W472" s="2"/>
      <c r="X472" s="2"/>
      <c r="Y472" s="2"/>
      <c r="Z472" s="2"/>
      <c r="AA472" s="2"/>
      <c r="AB472" s="2"/>
      <c r="AC472" s="2"/>
      <c r="AD472" s="2"/>
      <c r="AE472" s="3"/>
      <c r="AF472" s="2"/>
      <c r="AG472" s="2"/>
      <c r="AH472" s="2"/>
      <c r="AI472" s="2"/>
      <c r="AJ472" s="2"/>
      <c r="AK472" s="2"/>
      <c r="AL472" s="2"/>
      <c r="AM472" s="2"/>
      <c r="AN472" s="2"/>
      <c r="AO472" s="2"/>
      <c r="AP472" s="2"/>
      <c r="AQ472" s="2"/>
      <c r="AR472" s="2"/>
      <c r="AS472" s="3"/>
      <c r="AT472" s="2"/>
      <c r="AU472" s="2"/>
      <c r="AV472" s="2"/>
      <c r="AW472" s="2"/>
      <c r="AX472" s="2"/>
      <c r="AY472" s="2"/>
      <c r="AZ472" s="2"/>
      <c r="BA472" s="2"/>
      <c r="BB472" s="2"/>
      <c r="BC472" s="2"/>
      <c r="BD472" s="2"/>
    </row>
    <row r="473" spans="1:56" ht="12.75" hidden="1" customHeight="1">
      <c r="A473" s="2"/>
      <c r="B473" s="6"/>
      <c r="C473" s="2"/>
      <c r="D473" s="2"/>
      <c r="E473" s="2"/>
      <c r="F473" s="2"/>
      <c r="G473" s="2"/>
      <c r="H473" s="2"/>
      <c r="I473" s="2"/>
      <c r="J473" s="2"/>
      <c r="K473" s="2"/>
      <c r="L473" s="7"/>
      <c r="M473" s="2"/>
      <c r="N473" s="2"/>
      <c r="O473" s="2"/>
      <c r="P473" s="2"/>
      <c r="Q473" s="2"/>
      <c r="R473" s="2"/>
      <c r="S473" s="2"/>
      <c r="T473" s="2"/>
      <c r="U473" s="2"/>
      <c r="V473" s="2"/>
      <c r="W473" s="2"/>
      <c r="X473" s="2"/>
      <c r="Y473" s="2"/>
      <c r="Z473" s="2"/>
      <c r="AA473" s="2"/>
      <c r="AB473" s="2"/>
      <c r="AC473" s="2"/>
      <c r="AD473" s="2"/>
      <c r="AE473" s="3"/>
      <c r="AF473" s="2"/>
      <c r="AG473" s="2"/>
      <c r="AH473" s="2"/>
      <c r="AI473" s="2"/>
      <c r="AJ473" s="2"/>
      <c r="AK473" s="2"/>
      <c r="AL473" s="2"/>
      <c r="AM473" s="2"/>
      <c r="AN473" s="2"/>
      <c r="AO473" s="2"/>
      <c r="AP473" s="2"/>
      <c r="AQ473" s="2"/>
      <c r="AR473" s="2"/>
      <c r="AS473" s="3"/>
      <c r="AT473" s="2"/>
      <c r="AU473" s="2"/>
      <c r="AV473" s="2"/>
      <c r="AW473" s="2"/>
      <c r="AX473" s="2"/>
      <c r="AY473" s="2"/>
      <c r="AZ473" s="2"/>
      <c r="BA473" s="2"/>
      <c r="BB473" s="2"/>
      <c r="BC473" s="2"/>
      <c r="BD473" s="2"/>
    </row>
    <row r="474" spans="1:56" ht="12.75" hidden="1" customHeight="1">
      <c r="A474" s="2"/>
      <c r="B474" s="6"/>
      <c r="C474" s="2"/>
      <c r="D474" s="2"/>
      <c r="E474" s="2"/>
      <c r="F474" s="2"/>
      <c r="G474" s="2"/>
      <c r="H474" s="2"/>
      <c r="I474" s="2"/>
      <c r="J474" s="2"/>
      <c r="K474" s="2"/>
      <c r="L474" s="7"/>
      <c r="M474" s="2"/>
      <c r="N474" s="2"/>
      <c r="O474" s="2"/>
      <c r="P474" s="2"/>
      <c r="Q474" s="2"/>
      <c r="R474" s="2"/>
      <c r="S474" s="2"/>
      <c r="T474" s="2"/>
      <c r="U474" s="2"/>
      <c r="V474" s="2"/>
      <c r="W474" s="2"/>
      <c r="X474" s="2"/>
      <c r="Y474" s="2"/>
      <c r="Z474" s="2"/>
      <c r="AA474" s="2"/>
      <c r="AB474" s="2"/>
      <c r="AC474" s="2"/>
      <c r="AD474" s="2"/>
      <c r="AE474" s="3"/>
      <c r="AF474" s="2"/>
      <c r="AG474" s="2"/>
      <c r="AH474" s="2"/>
      <c r="AI474" s="2"/>
      <c r="AJ474" s="2"/>
      <c r="AK474" s="2"/>
      <c r="AL474" s="2"/>
      <c r="AM474" s="2"/>
      <c r="AN474" s="2"/>
      <c r="AO474" s="2"/>
      <c r="AP474" s="2"/>
      <c r="AQ474" s="2"/>
      <c r="AR474" s="2"/>
      <c r="AS474" s="3"/>
      <c r="AT474" s="2"/>
      <c r="AU474" s="2"/>
      <c r="AV474" s="2"/>
      <c r="AW474" s="2"/>
      <c r="AX474" s="2"/>
      <c r="AY474" s="2"/>
      <c r="AZ474" s="2"/>
      <c r="BA474" s="2"/>
      <c r="BB474" s="2"/>
      <c r="BC474" s="2"/>
      <c r="BD474" s="2"/>
    </row>
    <row r="475" spans="1:56" ht="12.75" hidden="1" customHeight="1">
      <c r="A475" s="2"/>
      <c r="B475" s="6"/>
      <c r="C475" s="2"/>
      <c r="D475" s="2"/>
      <c r="E475" s="2"/>
      <c r="F475" s="2"/>
      <c r="G475" s="2"/>
      <c r="H475" s="2"/>
      <c r="I475" s="2"/>
      <c r="J475" s="2"/>
      <c r="K475" s="2"/>
      <c r="L475" s="7"/>
      <c r="M475" s="2"/>
      <c r="N475" s="2"/>
      <c r="O475" s="2"/>
      <c r="P475" s="2"/>
      <c r="Q475" s="2"/>
      <c r="R475" s="2"/>
      <c r="S475" s="2"/>
      <c r="T475" s="2"/>
      <c r="U475" s="2"/>
      <c r="V475" s="2"/>
      <c r="W475" s="2"/>
      <c r="X475" s="2"/>
      <c r="Y475" s="2"/>
      <c r="Z475" s="2"/>
      <c r="AA475" s="2"/>
      <c r="AB475" s="2"/>
      <c r="AC475" s="2"/>
      <c r="AD475" s="2"/>
      <c r="AE475" s="3"/>
      <c r="AF475" s="2"/>
      <c r="AG475" s="2"/>
      <c r="AH475" s="2"/>
      <c r="AI475" s="2"/>
      <c r="AJ475" s="2"/>
      <c r="AK475" s="2"/>
      <c r="AL475" s="2"/>
      <c r="AM475" s="2"/>
      <c r="AN475" s="2"/>
      <c r="AO475" s="2"/>
      <c r="AP475" s="2"/>
      <c r="AQ475" s="2"/>
      <c r="AR475" s="2"/>
      <c r="AS475" s="3"/>
      <c r="AT475" s="2"/>
      <c r="AU475" s="2"/>
      <c r="AV475" s="2"/>
      <c r="AW475" s="2"/>
      <c r="AX475" s="2"/>
      <c r="AY475" s="2"/>
      <c r="AZ475" s="2"/>
      <c r="BA475" s="2"/>
      <c r="BB475" s="2"/>
      <c r="BC475" s="2"/>
      <c r="BD475" s="2"/>
    </row>
    <row r="476" spans="1:56" ht="12.75" hidden="1" customHeight="1">
      <c r="A476" s="2"/>
      <c r="B476" s="6"/>
      <c r="C476" s="2"/>
      <c r="D476" s="2"/>
      <c r="E476" s="2"/>
      <c r="F476" s="2"/>
      <c r="G476" s="2"/>
      <c r="H476" s="2"/>
      <c r="I476" s="2"/>
      <c r="J476" s="2"/>
      <c r="K476" s="2"/>
      <c r="L476" s="7"/>
      <c r="M476" s="2"/>
      <c r="N476" s="2"/>
      <c r="O476" s="2"/>
      <c r="P476" s="2"/>
      <c r="Q476" s="2"/>
      <c r="R476" s="2"/>
      <c r="S476" s="2"/>
      <c r="T476" s="2"/>
      <c r="U476" s="2"/>
      <c r="V476" s="2"/>
      <c r="W476" s="2"/>
      <c r="X476" s="2"/>
      <c r="Y476" s="2"/>
      <c r="Z476" s="2"/>
      <c r="AA476" s="2"/>
      <c r="AB476" s="2"/>
      <c r="AC476" s="2"/>
      <c r="AD476" s="2"/>
      <c r="AE476" s="3"/>
      <c r="AF476" s="2"/>
      <c r="AG476" s="2"/>
      <c r="AH476" s="2"/>
      <c r="AI476" s="2"/>
      <c r="AJ476" s="2"/>
      <c r="AK476" s="2"/>
      <c r="AL476" s="2"/>
      <c r="AM476" s="2"/>
      <c r="AN476" s="2"/>
      <c r="AO476" s="2"/>
      <c r="AP476" s="2"/>
      <c r="AQ476" s="2"/>
      <c r="AR476" s="2"/>
      <c r="AS476" s="3"/>
      <c r="AT476" s="2"/>
      <c r="AU476" s="2"/>
      <c r="AV476" s="2"/>
      <c r="AW476" s="2"/>
      <c r="AX476" s="2"/>
      <c r="AY476" s="2"/>
      <c r="AZ476" s="2"/>
      <c r="BA476" s="2"/>
      <c r="BB476" s="2"/>
      <c r="BC476" s="2"/>
      <c r="BD476" s="2"/>
    </row>
    <row r="477" spans="1:56" ht="12.75" hidden="1" customHeight="1">
      <c r="A477" s="2"/>
      <c r="B477" s="6"/>
      <c r="C477" s="2"/>
      <c r="D477" s="2"/>
      <c r="E477" s="2"/>
      <c r="F477" s="2"/>
      <c r="G477" s="2"/>
      <c r="H477" s="2"/>
      <c r="I477" s="2"/>
      <c r="J477" s="2"/>
      <c r="K477" s="2"/>
      <c r="L477" s="7"/>
      <c r="M477" s="2"/>
      <c r="N477" s="2"/>
      <c r="O477" s="2"/>
      <c r="P477" s="2"/>
      <c r="Q477" s="2"/>
      <c r="R477" s="2"/>
      <c r="S477" s="2"/>
      <c r="T477" s="2"/>
      <c r="U477" s="2"/>
      <c r="V477" s="2"/>
      <c r="W477" s="2"/>
      <c r="X477" s="2"/>
      <c r="Y477" s="2"/>
      <c r="Z477" s="2"/>
      <c r="AA477" s="2"/>
      <c r="AB477" s="2"/>
      <c r="AC477" s="2"/>
      <c r="AD477" s="2"/>
      <c r="AE477" s="3"/>
      <c r="AF477" s="2"/>
      <c r="AG477" s="2"/>
      <c r="AH477" s="2"/>
      <c r="AI477" s="2"/>
      <c r="AJ477" s="2"/>
      <c r="AK477" s="2"/>
      <c r="AL477" s="2"/>
      <c r="AM477" s="2"/>
      <c r="AN477" s="2"/>
      <c r="AO477" s="2"/>
      <c r="AP477" s="2"/>
      <c r="AQ477" s="2"/>
      <c r="AR477" s="2"/>
      <c r="AS477" s="3"/>
      <c r="AT477" s="2"/>
      <c r="AU477" s="2"/>
      <c r="AV477" s="2"/>
      <c r="AW477" s="2"/>
      <c r="AX477" s="2"/>
      <c r="AY477" s="2"/>
      <c r="AZ477" s="2"/>
      <c r="BA477" s="2"/>
      <c r="BB477" s="2"/>
      <c r="BC477" s="2"/>
      <c r="BD477" s="2"/>
    </row>
    <row r="478" spans="1:56" ht="12.75" hidden="1" customHeight="1">
      <c r="A478" s="2"/>
      <c r="B478" s="6"/>
      <c r="C478" s="2"/>
      <c r="D478" s="2"/>
      <c r="E478" s="2"/>
      <c r="F478" s="2"/>
      <c r="G478" s="2"/>
      <c r="H478" s="2"/>
      <c r="I478" s="2"/>
      <c r="J478" s="2"/>
      <c r="K478" s="2"/>
      <c r="L478" s="7"/>
      <c r="M478" s="2"/>
      <c r="N478" s="2"/>
      <c r="O478" s="2"/>
      <c r="P478" s="2"/>
      <c r="Q478" s="2"/>
      <c r="R478" s="2"/>
      <c r="S478" s="2"/>
      <c r="T478" s="2"/>
      <c r="U478" s="2"/>
      <c r="V478" s="2"/>
      <c r="W478" s="2"/>
      <c r="X478" s="2"/>
      <c r="Y478" s="2"/>
      <c r="Z478" s="2"/>
      <c r="AA478" s="2"/>
      <c r="AB478" s="2"/>
      <c r="AC478" s="2"/>
      <c r="AD478" s="2"/>
      <c r="AE478" s="3"/>
      <c r="AF478" s="2"/>
      <c r="AG478" s="2"/>
      <c r="AH478" s="2"/>
      <c r="AI478" s="2"/>
      <c r="AJ478" s="2"/>
      <c r="AK478" s="2"/>
      <c r="AL478" s="2"/>
      <c r="AM478" s="2"/>
      <c r="AN478" s="2"/>
      <c r="AO478" s="2"/>
      <c r="AP478" s="2"/>
      <c r="AQ478" s="2"/>
      <c r="AR478" s="2"/>
      <c r="AS478" s="3"/>
      <c r="AT478" s="2"/>
      <c r="AU478" s="2"/>
      <c r="AV478" s="2"/>
      <c r="AW478" s="2"/>
      <c r="AX478" s="2"/>
      <c r="AY478" s="2"/>
      <c r="AZ478" s="2"/>
      <c r="BA478" s="2"/>
      <c r="BB478" s="2"/>
      <c r="BC478" s="2"/>
      <c r="BD478" s="2"/>
    </row>
    <row r="479" spans="1:56" ht="12.75" hidden="1" customHeight="1">
      <c r="A479" s="2"/>
      <c r="B479" s="6"/>
      <c r="C479" s="2"/>
      <c r="D479" s="2"/>
      <c r="E479" s="2"/>
      <c r="F479" s="2"/>
      <c r="G479" s="2"/>
      <c r="H479" s="2"/>
      <c r="I479" s="2"/>
      <c r="J479" s="2"/>
      <c r="K479" s="2"/>
      <c r="L479" s="7"/>
      <c r="M479" s="2"/>
      <c r="N479" s="2"/>
      <c r="O479" s="2"/>
      <c r="P479" s="2"/>
      <c r="Q479" s="2"/>
      <c r="R479" s="2"/>
      <c r="S479" s="2"/>
      <c r="T479" s="2"/>
      <c r="U479" s="2"/>
      <c r="V479" s="2"/>
      <c r="W479" s="2"/>
      <c r="X479" s="2"/>
      <c r="Y479" s="2"/>
      <c r="Z479" s="2"/>
      <c r="AA479" s="2"/>
      <c r="AB479" s="2"/>
      <c r="AC479" s="2"/>
      <c r="AD479" s="2"/>
      <c r="AE479" s="3"/>
      <c r="AF479" s="2"/>
      <c r="AG479" s="2"/>
      <c r="AH479" s="2"/>
      <c r="AI479" s="2"/>
      <c r="AJ479" s="2"/>
      <c r="AK479" s="2"/>
      <c r="AL479" s="2"/>
      <c r="AM479" s="2"/>
      <c r="AN479" s="2"/>
      <c r="AO479" s="2"/>
      <c r="AP479" s="2"/>
      <c r="AQ479" s="2"/>
      <c r="AR479" s="2"/>
      <c r="AS479" s="3"/>
      <c r="AT479" s="2"/>
      <c r="AU479" s="2"/>
      <c r="AV479" s="2"/>
      <c r="AW479" s="2"/>
      <c r="AX479" s="2"/>
      <c r="AY479" s="2"/>
      <c r="AZ479" s="2"/>
      <c r="BA479" s="2"/>
      <c r="BB479" s="2"/>
      <c r="BC479" s="2"/>
      <c r="BD479" s="2"/>
    </row>
    <row r="480" spans="1:56" ht="12.75" hidden="1" customHeight="1">
      <c r="A480" s="2"/>
      <c r="B480" s="6"/>
      <c r="C480" s="2"/>
      <c r="D480" s="2"/>
      <c r="E480" s="2"/>
      <c r="F480" s="2"/>
      <c r="G480" s="2"/>
      <c r="H480" s="2"/>
      <c r="I480" s="2"/>
      <c r="J480" s="2"/>
      <c r="K480" s="2"/>
      <c r="L480" s="7"/>
      <c r="M480" s="2"/>
      <c r="N480" s="2"/>
      <c r="O480" s="2"/>
      <c r="P480" s="2"/>
      <c r="Q480" s="2"/>
      <c r="R480" s="2"/>
      <c r="S480" s="2"/>
      <c r="T480" s="2"/>
      <c r="U480" s="2"/>
      <c r="V480" s="2"/>
      <c r="W480" s="2"/>
      <c r="X480" s="2"/>
      <c r="Y480" s="2"/>
      <c r="Z480" s="2"/>
      <c r="AA480" s="2"/>
      <c r="AB480" s="2"/>
      <c r="AC480" s="2"/>
      <c r="AD480" s="2"/>
      <c r="AE480" s="3"/>
      <c r="AF480" s="2"/>
      <c r="AG480" s="2"/>
      <c r="AH480" s="2"/>
      <c r="AI480" s="2"/>
      <c r="AJ480" s="2"/>
      <c r="AK480" s="2"/>
      <c r="AL480" s="2"/>
      <c r="AM480" s="2"/>
      <c r="AN480" s="2"/>
      <c r="AO480" s="2"/>
      <c r="AP480" s="2"/>
      <c r="AQ480" s="2"/>
      <c r="AR480" s="2"/>
      <c r="AS480" s="3"/>
      <c r="AT480" s="2"/>
      <c r="AU480" s="2"/>
      <c r="AV480" s="2"/>
      <c r="AW480" s="2"/>
      <c r="AX480" s="2"/>
      <c r="AY480" s="2"/>
      <c r="AZ480" s="2"/>
      <c r="BA480" s="2"/>
      <c r="BB480" s="2"/>
      <c r="BC480" s="2"/>
      <c r="BD480" s="2"/>
    </row>
    <row r="481" spans="1:56" ht="12.75" hidden="1" customHeight="1">
      <c r="A481" s="2"/>
      <c r="B481" s="6"/>
      <c r="C481" s="2"/>
      <c r="D481" s="2"/>
      <c r="E481" s="2"/>
      <c r="F481" s="2"/>
      <c r="G481" s="2"/>
      <c r="H481" s="2"/>
      <c r="I481" s="2"/>
      <c r="J481" s="2"/>
      <c r="K481" s="2"/>
      <c r="L481" s="7"/>
      <c r="M481" s="2"/>
      <c r="N481" s="2"/>
      <c r="O481" s="2"/>
      <c r="P481" s="2"/>
      <c r="Q481" s="2"/>
      <c r="R481" s="2"/>
      <c r="S481" s="2"/>
      <c r="T481" s="2"/>
      <c r="U481" s="2"/>
      <c r="V481" s="2"/>
      <c r="W481" s="2"/>
      <c r="X481" s="2"/>
      <c r="Y481" s="2"/>
      <c r="Z481" s="2"/>
      <c r="AA481" s="2"/>
      <c r="AB481" s="2"/>
      <c r="AC481" s="2"/>
      <c r="AD481" s="2"/>
      <c r="AE481" s="3"/>
      <c r="AF481" s="2"/>
      <c r="AG481" s="2"/>
      <c r="AH481" s="2"/>
      <c r="AI481" s="2"/>
      <c r="AJ481" s="2"/>
      <c r="AK481" s="2"/>
      <c r="AL481" s="2"/>
      <c r="AM481" s="2"/>
      <c r="AN481" s="2"/>
      <c r="AO481" s="2"/>
      <c r="AP481" s="2"/>
      <c r="AQ481" s="2"/>
      <c r="AR481" s="2"/>
      <c r="AS481" s="3"/>
      <c r="AT481" s="2"/>
      <c r="AU481" s="2"/>
      <c r="AV481" s="2"/>
      <c r="AW481" s="2"/>
      <c r="AX481" s="2"/>
      <c r="AY481" s="2"/>
      <c r="AZ481" s="2"/>
      <c r="BA481" s="2"/>
      <c r="BB481" s="2"/>
      <c r="BC481" s="2"/>
      <c r="BD481" s="2"/>
    </row>
    <row r="482" spans="1:56" ht="12.75" hidden="1" customHeight="1">
      <c r="A482" s="2"/>
      <c r="B482" s="6"/>
      <c r="C482" s="2"/>
      <c r="D482" s="2"/>
      <c r="E482" s="2"/>
      <c r="F482" s="2"/>
      <c r="G482" s="2"/>
      <c r="H482" s="2"/>
      <c r="I482" s="2"/>
      <c r="J482" s="2"/>
      <c r="K482" s="2"/>
      <c r="L482" s="7"/>
      <c r="M482" s="2"/>
      <c r="N482" s="2"/>
      <c r="O482" s="2"/>
      <c r="P482" s="2"/>
      <c r="Q482" s="2"/>
      <c r="R482" s="2"/>
      <c r="S482" s="2"/>
      <c r="T482" s="2"/>
      <c r="U482" s="2"/>
      <c r="V482" s="2"/>
      <c r="W482" s="2"/>
      <c r="X482" s="2"/>
      <c r="Y482" s="2"/>
      <c r="Z482" s="2"/>
      <c r="AA482" s="2"/>
      <c r="AB482" s="2"/>
      <c r="AC482" s="2"/>
      <c r="AD482" s="2"/>
      <c r="AE482" s="3"/>
      <c r="AF482" s="2"/>
      <c r="AG482" s="2"/>
      <c r="AH482" s="2"/>
      <c r="AI482" s="2"/>
      <c r="AJ482" s="2"/>
      <c r="AK482" s="2"/>
      <c r="AL482" s="2"/>
      <c r="AM482" s="2"/>
      <c r="AN482" s="2"/>
      <c r="AO482" s="2"/>
      <c r="AP482" s="2"/>
      <c r="AQ482" s="2"/>
      <c r="AR482" s="2"/>
      <c r="AS482" s="3"/>
      <c r="AT482" s="2"/>
      <c r="AU482" s="2"/>
      <c r="AV482" s="2"/>
      <c r="AW482" s="2"/>
      <c r="AX482" s="2"/>
      <c r="AY482" s="2"/>
      <c r="AZ482" s="2"/>
      <c r="BA482" s="2"/>
      <c r="BB482" s="2"/>
      <c r="BC482" s="2"/>
      <c r="BD482" s="2"/>
    </row>
    <row r="483" spans="1:56" ht="12.75" hidden="1" customHeight="1">
      <c r="A483" s="2"/>
      <c r="B483" s="6"/>
      <c r="C483" s="2"/>
      <c r="D483" s="2"/>
      <c r="E483" s="2"/>
      <c r="F483" s="2"/>
      <c r="G483" s="2"/>
      <c r="H483" s="2"/>
      <c r="I483" s="2"/>
      <c r="J483" s="2"/>
      <c r="K483" s="2"/>
      <c r="L483" s="7"/>
      <c r="M483" s="2"/>
      <c r="N483" s="2"/>
      <c r="O483" s="2"/>
      <c r="P483" s="2"/>
      <c r="Q483" s="2"/>
      <c r="R483" s="2"/>
      <c r="S483" s="2"/>
      <c r="T483" s="2"/>
      <c r="U483" s="2"/>
      <c r="V483" s="2"/>
      <c r="W483" s="2"/>
      <c r="X483" s="2"/>
      <c r="Y483" s="2"/>
      <c r="Z483" s="2"/>
      <c r="AA483" s="2"/>
      <c r="AB483" s="2"/>
      <c r="AC483" s="2"/>
      <c r="AD483" s="2"/>
      <c r="AE483" s="3"/>
      <c r="AF483" s="2"/>
      <c r="AG483" s="2"/>
      <c r="AH483" s="2"/>
      <c r="AI483" s="2"/>
      <c r="AJ483" s="2"/>
      <c r="AK483" s="2"/>
      <c r="AL483" s="2"/>
      <c r="AM483" s="2"/>
      <c r="AN483" s="2"/>
      <c r="AO483" s="2"/>
      <c r="AP483" s="2"/>
      <c r="AQ483" s="2"/>
      <c r="AR483" s="2"/>
      <c r="AS483" s="3"/>
      <c r="AT483" s="2"/>
      <c r="AU483" s="2"/>
      <c r="AV483" s="2"/>
      <c r="AW483" s="2"/>
      <c r="AX483" s="2"/>
      <c r="AY483" s="2"/>
      <c r="AZ483" s="2"/>
      <c r="BA483" s="2"/>
      <c r="BB483" s="2"/>
      <c r="BC483" s="2"/>
      <c r="BD483" s="2"/>
    </row>
    <row r="484" spans="1:56" ht="12.75" hidden="1" customHeight="1">
      <c r="A484" s="2"/>
      <c r="B484" s="6"/>
      <c r="C484" s="2"/>
      <c r="D484" s="2"/>
      <c r="E484" s="2"/>
      <c r="F484" s="2"/>
      <c r="G484" s="2"/>
      <c r="H484" s="2"/>
      <c r="I484" s="2"/>
      <c r="J484" s="2"/>
      <c r="K484" s="2"/>
      <c r="L484" s="7"/>
      <c r="M484" s="2"/>
      <c r="N484" s="2"/>
      <c r="O484" s="2"/>
      <c r="P484" s="2"/>
      <c r="Q484" s="2"/>
      <c r="R484" s="2"/>
      <c r="S484" s="2"/>
      <c r="T484" s="2"/>
      <c r="U484" s="2"/>
      <c r="V484" s="2"/>
      <c r="W484" s="2"/>
      <c r="X484" s="2"/>
      <c r="Y484" s="2"/>
      <c r="Z484" s="2"/>
      <c r="AA484" s="2"/>
      <c r="AB484" s="2"/>
      <c r="AC484" s="2"/>
      <c r="AD484" s="2"/>
      <c r="AE484" s="3"/>
      <c r="AF484" s="2"/>
      <c r="AG484" s="2"/>
      <c r="AH484" s="2"/>
      <c r="AI484" s="2"/>
      <c r="AJ484" s="2"/>
      <c r="AK484" s="2"/>
      <c r="AL484" s="2"/>
      <c r="AM484" s="2"/>
      <c r="AN484" s="2"/>
      <c r="AO484" s="2"/>
      <c r="AP484" s="2"/>
      <c r="AQ484" s="2"/>
      <c r="AR484" s="2"/>
      <c r="AS484" s="3"/>
      <c r="AT484" s="2"/>
      <c r="AU484" s="2"/>
      <c r="AV484" s="2"/>
      <c r="AW484" s="2"/>
      <c r="AX484" s="2"/>
      <c r="AY484" s="2"/>
      <c r="AZ484" s="2"/>
      <c r="BA484" s="2"/>
      <c r="BB484" s="2"/>
      <c r="BC484" s="2"/>
      <c r="BD484" s="2"/>
    </row>
    <row r="485" spans="1:56" ht="12.75" hidden="1" customHeight="1">
      <c r="A485" s="2"/>
      <c r="B485" s="6"/>
      <c r="C485" s="2"/>
      <c r="D485" s="2"/>
      <c r="E485" s="2"/>
      <c r="F485" s="2"/>
      <c r="G485" s="2"/>
      <c r="H485" s="2"/>
      <c r="I485" s="2"/>
      <c r="J485" s="2"/>
      <c r="K485" s="2"/>
      <c r="L485" s="7"/>
      <c r="M485" s="2"/>
      <c r="N485" s="2"/>
      <c r="O485" s="2"/>
      <c r="P485" s="2"/>
      <c r="Q485" s="2"/>
      <c r="R485" s="2"/>
      <c r="S485" s="2"/>
      <c r="T485" s="2"/>
      <c r="U485" s="2"/>
      <c r="V485" s="2"/>
      <c r="W485" s="2"/>
      <c r="X485" s="2"/>
      <c r="Y485" s="2"/>
      <c r="Z485" s="2"/>
      <c r="AA485" s="2"/>
      <c r="AB485" s="2"/>
      <c r="AC485" s="2"/>
      <c r="AD485" s="2"/>
      <c r="AE485" s="3"/>
      <c r="AF485" s="2"/>
      <c r="AG485" s="2"/>
      <c r="AH485" s="2"/>
      <c r="AI485" s="2"/>
      <c r="AJ485" s="2"/>
      <c r="AK485" s="2"/>
      <c r="AL485" s="2"/>
      <c r="AM485" s="2"/>
      <c r="AN485" s="2"/>
      <c r="AO485" s="2"/>
      <c r="AP485" s="2"/>
      <c r="AQ485" s="2"/>
      <c r="AR485" s="2"/>
      <c r="AS485" s="3"/>
      <c r="AT485" s="2"/>
      <c r="AU485" s="2"/>
      <c r="AV485" s="2"/>
      <c r="AW485" s="2"/>
      <c r="AX485" s="2"/>
      <c r="AY485" s="2"/>
      <c r="AZ485" s="2"/>
      <c r="BA485" s="2"/>
      <c r="BB485" s="2"/>
      <c r="BC485" s="2"/>
      <c r="BD485" s="2"/>
    </row>
    <row r="486" spans="1:56" ht="12.75" hidden="1" customHeight="1">
      <c r="A486" s="2"/>
      <c r="B486" s="6"/>
      <c r="C486" s="2"/>
      <c r="D486" s="2"/>
      <c r="E486" s="2"/>
      <c r="F486" s="2"/>
      <c r="G486" s="2"/>
      <c r="H486" s="2"/>
      <c r="I486" s="2"/>
      <c r="J486" s="2"/>
      <c r="K486" s="2"/>
      <c r="L486" s="7"/>
      <c r="M486" s="2"/>
      <c r="N486" s="2"/>
      <c r="O486" s="2"/>
      <c r="P486" s="2"/>
      <c r="Q486" s="2"/>
      <c r="R486" s="2"/>
      <c r="S486" s="2"/>
      <c r="T486" s="2"/>
      <c r="U486" s="2"/>
      <c r="V486" s="2"/>
      <c r="W486" s="2"/>
      <c r="X486" s="2"/>
      <c r="Y486" s="2"/>
      <c r="Z486" s="2"/>
      <c r="AA486" s="2"/>
      <c r="AB486" s="2"/>
      <c r="AC486" s="2"/>
      <c r="AD486" s="2"/>
      <c r="AE486" s="3"/>
      <c r="AF486" s="2"/>
      <c r="AG486" s="2"/>
      <c r="AH486" s="2"/>
      <c r="AI486" s="2"/>
      <c r="AJ486" s="2"/>
      <c r="AK486" s="2"/>
      <c r="AL486" s="2"/>
      <c r="AM486" s="2"/>
      <c r="AN486" s="2"/>
      <c r="AO486" s="2"/>
      <c r="AP486" s="2"/>
      <c r="AQ486" s="2"/>
      <c r="AR486" s="2"/>
      <c r="AS486" s="3"/>
      <c r="AT486" s="2"/>
      <c r="AU486" s="2"/>
      <c r="AV486" s="2"/>
      <c r="AW486" s="2"/>
      <c r="AX486" s="2"/>
      <c r="AY486" s="2"/>
      <c r="AZ486" s="2"/>
      <c r="BA486" s="2"/>
      <c r="BB486" s="2"/>
      <c r="BC486" s="2"/>
      <c r="BD486" s="2"/>
    </row>
    <row r="487" spans="1:56" ht="12.75" hidden="1" customHeight="1">
      <c r="A487" s="2"/>
      <c r="B487" s="6"/>
      <c r="C487" s="2"/>
      <c r="D487" s="2"/>
      <c r="E487" s="2"/>
      <c r="F487" s="2"/>
      <c r="G487" s="2"/>
      <c r="H487" s="2"/>
      <c r="I487" s="2"/>
      <c r="J487" s="2"/>
      <c r="K487" s="2"/>
      <c r="L487" s="7"/>
      <c r="M487" s="2"/>
      <c r="N487" s="2"/>
      <c r="O487" s="2"/>
      <c r="P487" s="2"/>
      <c r="Q487" s="2"/>
      <c r="R487" s="2"/>
      <c r="S487" s="2"/>
      <c r="T487" s="2"/>
      <c r="U487" s="2"/>
      <c r="V487" s="2"/>
      <c r="W487" s="2"/>
      <c r="X487" s="2"/>
      <c r="Y487" s="2"/>
      <c r="Z487" s="2"/>
      <c r="AA487" s="2"/>
      <c r="AB487" s="2"/>
      <c r="AC487" s="2"/>
      <c r="AD487" s="2"/>
      <c r="AE487" s="3"/>
      <c r="AF487" s="2"/>
      <c r="AG487" s="2"/>
      <c r="AH487" s="2"/>
      <c r="AI487" s="2"/>
      <c r="AJ487" s="2"/>
      <c r="AK487" s="2"/>
      <c r="AL487" s="2"/>
      <c r="AM487" s="2"/>
      <c r="AN487" s="2"/>
      <c r="AO487" s="2"/>
      <c r="AP487" s="2"/>
      <c r="AQ487" s="2"/>
      <c r="AR487" s="2"/>
      <c r="AS487" s="3"/>
      <c r="AT487" s="2"/>
      <c r="AU487" s="2"/>
      <c r="AV487" s="2"/>
      <c r="AW487" s="2"/>
      <c r="AX487" s="2"/>
      <c r="AY487" s="2"/>
      <c r="AZ487" s="2"/>
      <c r="BA487" s="2"/>
      <c r="BB487" s="2"/>
      <c r="BC487" s="2"/>
      <c r="BD487" s="2"/>
    </row>
    <row r="488" spans="1:56" ht="12.75" hidden="1" customHeight="1">
      <c r="A488" s="2"/>
      <c r="B488" s="6"/>
      <c r="C488" s="2"/>
      <c r="D488" s="2"/>
      <c r="E488" s="2"/>
      <c r="F488" s="2"/>
      <c r="G488" s="2"/>
      <c r="H488" s="2"/>
      <c r="I488" s="2"/>
      <c r="J488" s="2"/>
      <c r="K488" s="2"/>
      <c r="L488" s="7"/>
      <c r="M488" s="2"/>
      <c r="N488" s="2"/>
      <c r="O488" s="2"/>
      <c r="P488" s="2"/>
      <c r="Q488" s="2"/>
      <c r="R488" s="2"/>
      <c r="S488" s="2"/>
      <c r="T488" s="2"/>
      <c r="U488" s="2"/>
      <c r="V488" s="2"/>
      <c r="W488" s="2"/>
      <c r="X488" s="2"/>
      <c r="Y488" s="2"/>
      <c r="Z488" s="2"/>
      <c r="AA488" s="2"/>
      <c r="AB488" s="2"/>
      <c r="AC488" s="2"/>
      <c r="AD488" s="2"/>
      <c r="AE488" s="3"/>
      <c r="AF488" s="2"/>
      <c r="AG488" s="2"/>
      <c r="AH488" s="2"/>
      <c r="AI488" s="2"/>
      <c r="AJ488" s="2"/>
      <c r="AK488" s="2"/>
      <c r="AL488" s="2"/>
      <c r="AM488" s="2"/>
      <c r="AN488" s="2"/>
      <c r="AO488" s="2"/>
      <c r="AP488" s="2"/>
      <c r="AQ488" s="2"/>
      <c r="AR488" s="2"/>
      <c r="AS488" s="3"/>
      <c r="AT488" s="2"/>
      <c r="AU488" s="2"/>
      <c r="AV488" s="2"/>
      <c r="AW488" s="2"/>
      <c r="AX488" s="2"/>
      <c r="AY488" s="2"/>
      <c r="AZ488" s="2"/>
      <c r="BA488" s="2"/>
      <c r="BB488" s="2"/>
      <c r="BC488" s="2"/>
      <c r="BD488" s="2"/>
    </row>
    <row r="489" spans="1:56" ht="12.75" hidden="1" customHeight="1">
      <c r="A489" s="2"/>
      <c r="B489" s="6"/>
      <c r="C489" s="2"/>
      <c r="D489" s="2"/>
      <c r="E489" s="2"/>
      <c r="F489" s="2"/>
      <c r="G489" s="2"/>
      <c r="H489" s="2"/>
      <c r="I489" s="2"/>
      <c r="J489" s="2"/>
      <c r="K489" s="2"/>
      <c r="L489" s="7"/>
      <c r="M489" s="2"/>
      <c r="N489" s="2"/>
      <c r="O489" s="2"/>
      <c r="P489" s="2"/>
      <c r="Q489" s="2"/>
      <c r="R489" s="2"/>
      <c r="S489" s="2"/>
      <c r="T489" s="2"/>
      <c r="U489" s="2"/>
      <c r="V489" s="2"/>
      <c r="W489" s="2"/>
      <c r="X489" s="2"/>
      <c r="Y489" s="2"/>
      <c r="Z489" s="2"/>
      <c r="AA489" s="2"/>
      <c r="AB489" s="2"/>
      <c r="AC489" s="2"/>
      <c r="AD489" s="2"/>
      <c r="AE489" s="3"/>
      <c r="AF489" s="2"/>
      <c r="AG489" s="2"/>
      <c r="AH489" s="2"/>
      <c r="AI489" s="2"/>
      <c r="AJ489" s="2"/>
      <c r="AK489" s="2"/>
      <c r="AL489" s="2"/>
      <c r="AM489" s="2"/>
      <c r="AN489" s="2"/>
      <c r="AO489" s="2"/>
      <c r="AP489" s="2"/>
      <c r="AQ489" s="2"/>
      <c r="AR489" s="2"/>
      <c r="AS489" s="3"/>
      <c r="AT489" s="2"/>
      <c r="AU489" s="2"/>
      <c r="AV489" s="2"/>
      <c r="AW489" s="2"/>
      <c r="AX489" s="2"/>
      <c r="AY489" s="2"/>
      <c r="AZ489" s="2"/>
      <c r="BA489" s="2"/>
      <c r="BB489" s="2"/>
      <c r="BC489" s="2"/>
      <c r="BD489" s="2"/>
    </row>
    <row r="490" spans="1:56" ht="12.75" hidden="1" customHeight="1">
      <c r="A490" s="2"/>
      <c r="B490" s="6"/>
      <c r="C490" s="2"/>
      <c r="D490" s="2"/>
      <c r="E490" s="2"/>
      <c r="F490" s="2"/>
      <c r="G490" s="2"/>
      <c r="H490" s="2"/>
      <c r="I490" s="2"/>
      <c r="J490" s="2"/>
      <c r="K490" s="2"/>
      <c r="L490" s="7"/>
      <c r="M490" s="2"/>
      <c r="N490" s="2"/>
      <c r="O490" s="2"/>
      <c r="P490" s="2"/>
      <c r="Q490" s="2"/>
      <c r="R490" s="2"/>
      <c r="S490" s="2"/>
      <c r="T490" s="2"/>
      <c r="U490" s="2"/>
      <c r="V490" s="2"/>
      <c r="W490" s="2"/>
      <c r="X490" s="2"/>
      <c r="Y490" s="2"/>
      <c r="Z490" s="2"/>
      <c r="AA490" s="2"/>
      <c r="AB490" s="2"/>
      <c r="AC490" s="2"/>
      <c r="AD490" s="2"/>
      <c r="AE490" s="3"/>
      <c r="AF490" s="2"/>
      <c r="AG490" s="2"/>
      <c r="AH490" s="2"/>
      <c r="AI490" s="2"/>
      <c r="AJ490" s="2"/>
      <c r="AK490" s="2"/>
      <c r="AL490" s="2"/>
      <c r="AM490" s="2"/>
      <c r="AN490" s="2"/>
      <c r="AO490" s="2"/>
      <c r="AP490" s="2"/>
      <c r="AQ490" s="2"/>
      <c r="AR490" s="2"/>
      <c r="AS490" s="3"/>
      <c r="AT490" s="2"/>
      <c r="AU490" s="2"/>
      <c r="AV490" s="2"/>
      <c r="AW490" s="2"/>
      <c r="AX490" s="2"/>
      <c r="AY490" s="2"/>
      <c r="AZ490" s="2"/>
      <c r="BA490" s="2"/>
      <c r="BB490" s="2"/>
      <c r="BC490" s="2"/>
      <c r="BD490" s="2"/>
    </row>
    <row r="491" spans="1:56" ht="12.75" hidden="1" customHeight="1">
      <c r="A491" s="2"/>
      <c r="B491" s="6"/>
      <c r="C491" s="2"/>
      <c r="D491" s="2"/>
      <c r="E491" s="2"/>
      <c r="F491" s="2"/>
      <c r="G491" s="2"/>
      <c r="H491" s="2"/>
      <c r="I491" s="2"/>
      <c r="J491" s="2"/>
      <c r="K491" s="2"/>
      <c r="L491" s="7"/>
      <c r="M491" s="2"/>
      <c r="N491" s="2"/>
      <c r="O491" s="2"/>
      <c r="P491" s="2"/>
      <c r="Q491" s="2"/>
      <c r="R491" s="2"/>
      <c r="S491" s="2"/>
      <c r="T491" s="2"/>
      <c r="U491" s="2"/>
      <c r="V491" s="2"/>
      <c r="W491" s="2"/>
      <c r="X491" s="2"/>
      <c r="Y491" s="2"/>
      <c r="Z491" s="2"/>
      <c r="AA491" s="2"/>
      <c r="AB491" s="2"/>
      <c r="AC491" s="2"/>
      <c r="AD491" s="2"/>
      <c r="AE491" s="3"/>
      <c r="AF491" s="2"/>
      <c r="AG491" s="2"/>
      <c r="AH491" s="2"/>
      <c r="AI491" s="2"/>
      <c r="AJ491" s="2"/>
      <c r="AK491" s="2"/>
      <c r="AL491" s="2"/>
      <c r="AM491" s="2"/>
      <c r="AN491" s="2"/>
      <c r="AO491" s="2"/>
      <c r="AP491" s="2"/>
      <c r="AQ491" s="2"/>
      <c r="AR491" s="2"/>
      <c r="AS491" s="3"/>
      <c r="AT491" s="2"/>
      <c r="AU491" s="2"/>
      <c r="AV491" s="2"/>
      <c r="AW491" s="2"/>
      <c r="AX491" s="2"/>
      <c r="AY491" s="2"/>
      <c r="AZ491" s="2"/>
      <c r="BA491" s="2"/>
      <c r="BB491" s="2"/>
      <c r="BC491" s="2"/>
      <c r="BD491" s="2"/>
    </row>
    <row r="492" spans="1:56" ht="12.75" hidden="1" customHeight="1">
      <c r="A492" s="2"/>
      <c r="B492" s="6"/>
      <c r="C492" s="2"/>
      <c r="D492" s="2"/>
      <c r="E492" s="2"/>
      <c r="F492" s="2"/>
      <c r="G492" s="2"/>
      <c r="H492" s="2"/>
      <c r="I492" s="2"/>
      <c r="J492" s="2"/>
      <c r="K492" s="2"/>
      <c r="L492" s="7"/>
      <c r="M492" s="2"/>
      <c r="N492" s="2"/>
      <c r="O492" s="2"/>
      <c r="P492" s="2"/>
      <c r="Q492" s="2"/>
      <c r="R492" s="2"/>
      <c r="S492" s="2"/>
      <c r="T492" s="2"/>
      <c r="U492" s="2"/>
      <c r="V492" s="2"/>
      <c r="W492" s="2"/>
      <c r="X492" s="2"/>
      <c r="Y492" s="2"/>
      <c r="Z492" s="2"/>
      <c r="AA492" s="2"/>
      <c r="AB492" s="2"/>
      <c r="AC492" s="2"/>
      <c r="AD492" s="2"/>
      <c r="AE492" s="3"/>
      <c r="AF492" s="2"/>
      <c r="AG492" s="2"/>
      <c r="AH492" s="2"/>
      <c r="AI492" s="2"/>
      <c r="AJ492" s="2"/>
      <c r="AK492" s="2"/>
      <c r="AL492" s="2"/>
      <c r="AM492" s="2"/>
      <c r="AN492" s="2"/>
      <c r="AO492" s="2"/>
      <c r="AP492" s="2"/>
      <c r="AQ492" s="2"/>
      <c r="AR492" s="2"/>
      <c r="AS492" s="3"/>
      <c r="AT492" s="2"/>
      <c r="AU492" s="2"/>
      <c r="AV492" s="2"/>
      <c r="AW492" s="2"/>
      <c r="AX492" s="2"/>
      <c r="AY492" s="2"/>
      <c r="AZ492" s="2"/>
      <c r="BA492" s="2"/>
      <c r="BB492" s="2"/>
      <c r="BC492" s="2"/>
      <c r="BD492" s="2"/>
    </row>
    <row r="493" spans="1:56" ht="12.75" hidden="1" customHeight="1">
      <c r="A493" s="2"/>
      <c r="B493" s="6"/>
      <c r="C493" s="2"/>
      <c r="D493" s="2"/>
      <c r="E493" s="2"/>
      <c r="F493" s="2"/>
      <c r="G493" s="2"/>
      <c r="H493" s="2"/>
      <c r="I493" s="2"/>
      <c r="J493" s="2"/>
      <c r="K493" s="2"/>
      <c r="L493" s="7"/>
      <c r="M493" s="2"/>
      <c r="N493" s="2"/>
      <c r="O493" s="2"/>
      <c r="P493" s="2"/>
      <c r="Q493" s="2"/>
      <c r="R493" s="2"/>
      <c r="S493" s="2"/>
      <c r="T493" s="2"/>
      <c r="U493" s="2"/>
      <c r="V493" s="2"/>
      <c r="W493" s="2"/>
      <c r="X493" s="2"/>
      <c r="Y493" s="2"/>
      <c r="Z493" s="2"/>
      <c r="AA493" s="2"/>
      <c r="AB493" s="2"/>
      <c r="AC493" s="2"/>
      <c r="AD493" s="2"/>
      <c r="AE493" s="3"/>
      <c r="AF493" s="2"/>
      <c r="AG493" s="2"/>
      <c r="AH493" s="2"/>
      <c r="AI493" s="2"/>
      <c r="AJ493" s="2"/>
      <c r="AK493" s="2"/>
      <c r="AL493" s="2"/>
      <c r="AM493" s="2"/>
      <c r="AN493" s="2"/>
      <c r="AO493" s="2"/>
      <c r="AP493" s="2"/>
      <c r="AQ493" s="2"/>
      <c r="AR493" s="2"/>
      <c r="AS493" s="3"/>
      <c r="AT493" s="2"/>
      <c r="AU493" s="2"/>
      <c r="AV493" s="2"/>
      <c r="AW493" s="2"/>
      <c r="AX493" s="2"/>
      <c r="AY493" s="2"/>
      <c r="AZ493" s="2"/>
      <c r="BA493" s="2"/>
      <c r="BB493" s="2"/>
      <c r="BC493" s="2"/>
      <c r="BD493" s="2"/>
    </row>
    <row r="494" spans="1:56" ht="12.75" hidden="1" customHeight="1">
      <c r="A494" s="2"/>
      <c r="B494" s="6"/>
      <c r="C494" s="2"/>
      <c r="D494" s="2"/>
      <c r="E494" s="2"/>
      <c r="F494" s="2"/>
      <c r="G494" s="2"/>
      <c r="H494" s="2"/>
      <c r="I494" s="2"/>
      <c r="J494" s="2"/>
      <c r="K494" s="2"/>
      <c r="L494" s="7"/>
      <c r="M494" s="2"/>
      <c r="N494" s="2"/>
      <c r="O494" s="2"/>
      <c r="P494" s="2"/>
      <c r="Q494" s="2"/>
      <c r="R494" s="2"/>
      <c r="S494" s="2"/>
      <c r="T494" s="2"/>
      <c r="U494" s="2"/>
      <c r="V494" s="2"/>
      <c r="W494" s="2"/>
      <c r="X494" s="2"/>
      <c r="Y494" s="2"/>
      <c r="Z494" s="2"/>
      <c r="AA494" s="2"/>
      <c r="AB494" s="2"/>
      <c r="AC494" s="2"/>
      <c r="AD494" s="2"/>
      <c r="AE494" s="3"/>
      <c r="AF494" s="2"/>
      <c r="AG494" s="2"/>
      <c r="AH494" s="2"/>
      <c r="AI494" s="2"/>
      <c r="AJ494" s="2"/>
      <c r="AK494" s="2"/>
      <c r="AL494" s="2"/>
      <c r="AM494" s="2"/>
      <c r="AN494" s="2"/>
      <c r="AO494" s="2"/>
      <c r="AP494" s="2"/>
      <c r="AQ494" s="2"/>
      <c r="AR494" s="2"/>
      <c r="AS494" s="3"/>
      <c r="AT494" s="2"/>
      <c r="AU494" s="2"/>
      <c r="AV494" s="2"/>
      <c r="AW494" s="2"/>
      <c r="AX494" s="2"/>
      <c r="AY494" s="2"/>
      <c r="AZ494" s="2"/>
      <c r="BA494" s="2"/>
      <c r="BB494" s="2"/>
      <c r="BC494" s="2"/>
      <c r="BD494" s="2"/>
    </row>
    <row r="495" spans="1:56" ht="12.75" hidden="1" customHeight="1">
      <c r="A495" s="2"/>
      <c r="B495" s="6"/>
      <c r="C495" s="2"/>
      <c r="D495" s="2"/>
      <c r="E495" s="2"/>
      <c r="F495" s="2"/>
      <c r="G495" s="2"/>
      <c r="H495" s="2"/>
      <c r="I495" s="2"/>
      <c r="J495" s="2"/>
      <c r="K495" s="2"/>
      <c r="L495" s="7"/>
      <c r="M495" s="2"/>
      <c r="N495" s="2"/>
      <c r="O495" s="2"/>
      <c r="P495" s="2"/>
      <c r="Q495" s="2"/>
      <c r="R495" s="2"/>
      <c r="S495" s="2"/>
      <c r="T495" s="2"/>
      <c r="U495" s="2"/>
      <c r="V495" s="2"/>
      <c r="W495" s="2"/>
      <c r="X495" s="2"/>
      <c r="Y495" s="2"/>
      <c r="Z495" s="2"/>
      <c r="AA495" s="2"/>
      <c r="AB495" s="2"/>
      <c r="AC495" s="2"/>
      <c r="AD495" s="2"/>
      <c r="AE495" s="3"/>
      <c r="AF495" s="2"/>
      <c r="AG495" s="2"/>
      <c r="AH495" s="2"/>
      <c r="AI495" s="2"/>
      <c r="AJ495" s="2"/>
      <c r="AK495" s="2"/>
      <c r="AL495" s="2"/>
      <c r="AM495" s="2"/>
      <c r="AN495" s="2"/>
      <c r="AO495" s="2"/>
      <c r="AP495" s="2"/>
      <c r="AQ495" s="2"/>
      <c r="AR495" s="2"/>
      <c r="AS495" s="3"/>
      <c r="AT495" s="2"/>
      <c r="AU495" s="2"/>
      <c r="AV495" s="2"/>
      <c r="AW495" s="2"/>
      <c r="AX495" s="2"/>
      <c r="AY495" s="2"/>
      <c r="AZ495" s="2"/>
      <c r="BA495" s="2"/>
      <c r="BB495" s="2"/>
      <c r="BC495" s="2"/>
      <c r="BD495" s="2"/>
    </row>
    <row r="496" spans="1:56" ht="12.75" hidden="1" customHeight="1">
      <c r="A496" s="2"/>
      <c r="B496" s="6"/>
      <c r="C496" s="2"/>
      <c r="D496" s="2"/>
      <c r="E496" s="2"/>
      <c r="F496" s="2"/>
      <c r="G496" s="2"/>
      <c r="H496" s="2"/>
      <c r="I496" s="2"/>
      <c r="J496" s="2"/>
      <c r="K496" s="2"/>
      <c r="L496" s="7"/>
      <c r="M496" s="2"/>
      <c r="N496" s="2"/>
      <c r="O496" s="2"/>
      <c r="P496" s="2"/>
      <c r="Q496" s="2"/>
      <c r="R496" s="2"/>
      <c r="S496" s="2"/>
      <c r="T496" s="2"/>
      <c r="U496" s="2"/>
      <c r="V496" s="2"/>
      <c r="W496" s="2"/>
      <c r="X496" s="2"/>
      <c r="Y496" s="2"/>
      <c r="Z496" s="2"/>
      <c r="AA496" s="2"/>
      <c r="AB496" s="2"/>
      <c r="AC496" s="2"/>
      <c r="AD496" s="2"/>
      <c r="AE496" s="3"/>
      <c r="AF496" s="2"/>
      <c r="AG496" s="2"/>
      <c r="AH496" s="2"/>
      <c r="AI496" s="2"/>
      <c r="AJ496" s="2"/>
      <c r="AK496" s="2"/>
      <c r="AL496" s="2"/>
      <c r="AM496" s="2"/>
      <c r="AN496" s="2"/>
      <c r="AO496" s="2"/>
      <c r="AP496" s="2"/>
      <c r="AQ496" s="2"/>
      <c r="AR496" s="2"/>
      <c r="AS496" s="3"/>
      <c r="AT496" s="2"/>
      <c r="AU496" s="2"/>
      <c r="AV496" s="2"/>
      <c r="AW496" s="2"/>
      <c r="AX496" s="2"/>
      <c r="AY496" s="2"/>
      <c r="AZ496" s="2"/>
      <c r="BA496" s="2"/>
      <c r="BB496" s="2"/>
      <c r="BC496" s="2"/>
      <c r="BD496" s="2"/>
    </row>
    <row r="497" spans="1:56" ht="12.75" hidden="1" customHeight="1">
      <c r="A497" s="2"/>
      <c r="B497" s="6"/>
      <c r="C497" s="2"/>
      <c r="D497" s="2"/>
      <c r="E497" s="2"/>
      <c r="F497" s="2"/>
      <c r="G497" s="2"/>
      <c r="H497" s="2"/>
      <c r="I497" s="2"/>
      <c r="J497" s="2"/>
      <c r="K497" s="2"/>
      <c r="L497" s="7"/>
      <c r="M497" s="2"/>
      <c r="N497" s="2"/>
      <c r="O497" s="2"/>
      <c r="P497" s="2"/>
      <c r="Q497" s="2"/>
      <c r="R497" s="2"/>
      <c r="S497" s="2"/>
      <c r="T497" s="2"/>
      <c r="U497" s="2"/>
      <c r="V497" s="2"/>
      <c r="W497" s="2"/>
      <c r="X497" s="2"/>
      <c r="Y497" s="2"/>
      <c r="Z497" s="2"/>
      <c r="AA497" s="2"/>
      <c r="AB497" s="2"/>
      <c r="AC497" s="2"/>
      <c r="AD497" s="2"/>
      <c r="AE497" s="3"/>
      <c r="AF497" s="2"/>
      <c r="AG497" s="2"/>
      <c r="AH497" s="2"/>
      <c r="AI497" s="2"/>
      <c r="AJ497" s="2"/>
      <c r="AK497" s="2"/>
      <c r="AL497" s="2"/>
      <c r="AM497" s="2"/>
      <c r="AN497" s="2"/>
      <c r="AO497" s="2"/>
      <c r="AP497" s="2"/>
      <c r="AQ497" s="2"/>
      <c r="AR497" s="2"/>
      <c r="AS497" s="3"/>
      <c r="AT497" s="2"/>
      <c r="AU497" s="2"/>
      <c r="AV497" s="2"/>
      <c r="AW497" s="2"/>
      <c r="AX497" s="2"/>
      <c r="AY497" s="2"/>
      <c r="AZ497" s="2"/>
      <c r="BA497" s="2"/>
      <c r="BB497" s="2"/>
      <c r="BC497" s="2"/>
      <c r="BD497" s="2"/>
    </row>
    <row r="498" spans="1:56" ht="12.75" hidden="1" customHeight="1">
      <c r="A498" s="2"/>
      <c r="B498" s="6"/>
      <c r="C498" s="2"/>
      <c r="D498" s="2"/>
      <c r="E498" s="2"/>
      <c r="F498" s="2"/>
      <c r="G498" s="2"/>
      <c r="H498" s="2"/>
      <c r="I498" s="2"/>
      <c r="J498" s="2"/>
      <c r="K498" s="2"/>
      <c r="L498" s="7"/>
      <c r="M498" s="2"/>
      <c r="N498" s="2"/>
      <c r="O498" s="2"/>
      <c r="P498" s="2"/>
      <c r="Q498" s="2"/>
      <c r="R498" s="2"/>
      <c r="S498" s="2"/>
      <c r="T498" s="2"/>
      <c r="U498" s="2"/>
      <c r="V498" s="2"/>
      <c r="W498" s="2"/>
      <c r="X498" s="2"/>
      <c r="Y498" s="2"/>
      <c r="Z498" s="2"/>
      <c r="AA498" s="2"/>
      <c r="AB498" s="2"/>
      <c r="AC498" s="2"/>
      <c r="AD498" s="2"/>
      <c r="AE498" s="3"/>
      <c r="AF498" s="2"/>
      <c r="AG498" s="2"/>
      <c r="AH498" s="2"/>
      <c r="AI498" s="2"/>
      <c r="AJ498" s="2"/>
      <c r="AK498" s="2"/>
      <c r="AL498" s="2"/>
      <c r="AM498" s="2"/>
      <c r="AN498" s="2"/>
      <c r="AO498" s="2"/>
      <c r="AP498" s="2"/>
      <c r="AQ498" s="2"/>
      <c r="AR498" s="2"/>
      <c r="AS498" s="3"/>
      <c r="AT498" s="2"/>
      <c r="AU498" s="2"/>
      <c r="AV498" s="2"/>
      <c r="AW498" s="2"/>
      <c r="AX498" s="2"/>
      <c r="AY498" s="2"/>
      <c r="AZ498" s="2"/>
      <c r="BA498" s="2"/>
      <c r="BB498" s="2"/>
      <c r="BC498" s="2"/>
      <c r="BD498" s="2"/>
    </row>
    <row r="499" spans="1:56" ht="12.75" hidden="1" customHeight="1">
      <c r="A499" s="2"/>
      <c r="B499" s="6"/>
      <c r="C499" s="2"/>
      <c r="D499" s="2"/>
      <c r="E499" s="2"/>
      <c r="F499" s="2"/>
      <c r="G499" s="2"/>
      <c r="H499" s="2"/>
      <c r="I499" s="2"/>
      <c r="J499" s="2"/>
      <c r="K499" s="2"/>
      <c r="L499" s="7"/>
      <c r="M499" s="2"/>
      <c r="N499" s="2"/>
      <c r="O499" s="2"/>
      <c r="P499" s="2"/>
      <c r="Q499" s="2"/>
      <c r="R499" s="2"/>
      <c r="S499" s="2"/>
      <c r="T499" s="2"/>
      <c r="U499" s="2"/>
      <c r="V499" s="2"/>
      <c r="W499" s="2"/>
      <c r="X499" s="2"/>
      <c r="Y499" s="2"/>
      <c r="Z499" s="2"/>
      <c r="AA499" s="2"/>
      <c r="AB499" s="2"/>
      <c r="AC499" s="2"/>
      <c r="AD499" s="2"/>
      <c r="AE499" s="3"/>
      <c r="AF499" s="2"/>
      <c r="AG499" s="2"/>
      <c r="AH499" s="2"/>
      <c r="AI499" s="2"/>
      <c r="AJ499" s="2"/>
      <c r="AK499" s="2"/>
      <c r="AL499" s="2"/>
      <c r="AM499" s="2"/>
      <c r="AN499" s="2"/>
      <c r="AO499" s="2"/>
      <c r="AP499" s="2"/>
      <c r="AQ499" s="2"/>
      <c r="AR499" s="2"/>
      <c r="AS499" s="3"/>
      <c r="AT499" s="2"/>
      <c r="AU499" s="2"/>
      <c r="AV499" s="2"/>
      <c r="AW499" s="2"/>
      <c r="AX499" s="2"/>
      <c r="AY499" s="2"/>
      <c r="AZ499" s="2"/>
      <c r="BA499" s="2"/>
      <c r="BB499" s="2"/>
      <c r="BC499" s="2"/>
      <c r="BD499" s="2"/>
    </row>
    <row r="500" spans="1:56" ht="12.75" hidden="1" customHeight="1">
      <c r="A500" s="2"/>
      <c r="B500" s="6"/>
      <c r="C500" s="2"/>
      <c r="D500" s="2"/>
      <c r="E500" s="2"/>
      <c r="F500" s="2"/>
      <c r="G500" s="2"/>
      <c r="H500" s="2"/>
      <c r="I500" s="2"/>
      <c r="J500" s="2"/>
      <c r="K500" s="2"/>
      <c r="L500" s="7"/>
      <c r="M500" s="2"/>
      <c r="N500" s="2"/>
      <c r="O500" s="2"/>
      <c r="P500" s="2"/>
      <c r="Q500" s="2"/>
      <c r="R500" s="2"/>
      <c r="S500" s="2"/>
      <c r="T500" s="2"/>
      <c r="U500" s="2"/>
      <c r="V500" s="2"/>
      <c r="W500" s="2"/>
      <c r="X500" s="2"/>
      <c r="Y500" s="2"/>
      <c r="Z500" s="2"/>
      <c r="AA500" s="2"/>
      <c r="AB500" s="2"/>
      <c r="AC500" s="2"/>
      <c r="AD500" s="2"/>
      <c r="AE500" s="3"/>
      <c r="AF500" s="2"/>
      <c r="AG500" s="2"/>
      <c r="AH500" s="2"/>
      <c r="AI500" s="2"/>
      <c r="AJ500" s="2"/>
      <c r="AK500" s="2"/>
      <c r="AL500" s="2"/>
      <c r="AM500" s="2"/>
      <c r="AN500" s="2"/>
      <c r="AO500" s="2"/>
      <c r="AP500" s="2"/>
      <c r="AQ500" s="2"/>
      <c r="AR500" s="2"/>
      <c r="AS500" s="3"/>
      <c r="AT500" s="2"/>
      <c r="AU500" s="2"/>
      <c r="AV500" s="2"/>
      <c r="AW500" s="2"/>
      <c r="AX500" s="2"/>
      <c r="AY500" s="2"/>
      <c r="AZ500" s="2"/>
      <c r="BA500" s="2"/>
      <c r="BB500" s="2"/>
      <c r="BC500" s="2"/>
      <c r="BD500" s="2"/>
    </row>
    <row r="501" spans="1:56" ht="12.75" hidden="1" customHeight="1">
      <c r="A501" s="2"/>
      <c r="B501" s="6"/>
      <c r="C501" s="2"/>
      <c r="D501" s="2"/>
      <c r="E501" s="2"/>
      <c r="F501" s="2"/>
      <c r="G501" s="2"/>
      <c r="H501" s="2"/>
      <c r="I501" s="2"/>
      <c r="J501" s="2"/>
      <c r="K501" s="2"/>
      <c r="L501" s="7"/>
      <c r="M501" s="2"/>
      <c r="N501" s="2"/>
      <c r="O501" s="2"/>
      <c r="P501" s="2"/>
      <c r="Q501" s="2"/>
      <c r="R501" s="2"/>
      <c r="S501" s="2"/>
      <c r="T501" s="2"/>
      <c r="U501" s="2"/>
      <c r="V501" s="2"/>
      <c r="W501" s="2"/>
      <c r="X501" s="2"/>
      <c r="Y501" s="2"/>
      <c r="Z501" s="2"/>
      <c r="AA501" s="2"/>
      <c r="AB501" s="2"/>
      <c r="AC501" s="2"/>
      <c r="AD501" s="2"/>
      <c r="AE501" s="3"/>
      <c r="AF501" s="2"/>
      <c r="AG501" s="2"/>
      <c r="AH501" s="2"/>
      <c r="AI501" s="2"/>
      <c r="AJ501" s="2"/>
      <c r="AK501" s="2"/>
      <c r="AL501" s="2"/>
      <c r="AM501" s="2"/>
      <c r="AN501" s="2"/>
      <c r="AO501" s="2"/>
      <c r="AP501" s="2"/>
      <c r="AQ501" s="2"/>
      <c r="AR501" s="2"/>
      <c r="AS501" s="3"/>
      <c r="AT501" s="2"/>
      <c r="AU501" s="2"/>
      <c r="AV501" s="2"/>
      <c r="AW501" s="2"/>
      <c r="AX501" s="2"/>
      <c r="AY501" s="2"/>
      <c r="AZ501" s="2"/>
      <c r="BA501" s="2"/>
      <c r="BB501" s="2"/>
      <c r="BC501" s="2"/>
      <c r="BD501" s="2"/>
    </row>
    <row r="502" spans="1:56" ht="12.75" hidden="1" customHeight="1">
      <c r="A502" s="2"/>
      <c r="B502" s="6"/>
      <c r="C502" s="2"/>
      <c r="D502" s="2"/>
      <c r="E502" s="2"/>
      <c r="F502" s="2"/>
      <c r="G502" s="2"/>
      <c r="H502" s="2"/>
      <c r="I502" s="2"/>
      <c r="J502" s="2"/>
      <c r="K502" s="2"/>
      <c r="L502" s="7"/>
      <c r="M502" s="2"/>
      <c r="N502" s="2"/>
      <c r="O502" s="2"/>
      <c r="P502" s="2"/>
      <c r="Q502" s="2"/>
      <c r="R502" s="2"/>
      <c r="S502" s="2"/>
      <c r="T502" s="2"/>
      <c r="U502" s="2"/>
      <c r="V502" s="2"/>
      <c r="W502" s="2"/>
      <c r="X502" s="2"/>
      <c r="Y502" s="2"/>
      <c r="Z502" s="2"/>
      <c r="AA502" s="2"/>
      <c r="AB502" s="2"/>
      <c r="AC502" s="2"/>
      <c r="AD502" s="2"/>
      <c r="AE502" s="3"/>
      <c r="AF502" s="2"/>
      <c r="AG502" s="2"/>
      <c r="AH502" s="2"/>
      <c r="AI502" s="2"/>
      <c r="AJ502" s="2"/>
      <c r="AK502" s="2"/>
      <c r="AL502" s="2"/>
      <c r="AM502" s="2"/>
      <c r="AN502" s="2"/>
      <c r="AO502" s="2"/>
      <c r="AP502" s="2"/>
      <c r="AQ502" s="2"/>
      <c r="AR502" s="2"/>
      <c r="AS502" s="3"/>
      <c r="AT502" s="2"/>
      <c r="AU502" s="2"/>
      <c r="AV502" s="2"/>
      <c r="AW502" s="2"/>
      <c r="AX502" s="2"/>
      <c r="AY502" s="2"/>
      <c r="AZ502" s="2"/>
      <c r="BA502" s="2"/>
      <c r="BB502" s="2"/>
      <c r="BC502" s="2"/>
      <c r="BD502" s="2"/>
    </row>
    <row r="503" spans="1:56" ht="12.75" hidden="1" customHeight="1">
      <c r="A503" s="2"/>
      <c r="B503" s="6"/>
      <c r="C503" s="2"/>
      <c r="D503" s="2"/>
      <c r="E503" s="2"/>
      <c r="F503" s="2"/>
      <c r="G503" s="2"/>
      <c r="H503" s="2"/>
      <c r="I503" s="2"/>
      <c r="J503" s="2"/>
      <c r="K503" s="2"/>
      <c r="L503" s="7"/>
      <c r="M503" s="2"/>
      <c r="N503" s="2"/>
      <c r="O503" s="2"/>
      <c r="P503" s="2"/>
      <c r="Q503" s="2"/>
      <c r="R503" s="2"/>
      <c r="S503" s="2"/>
      <c r="T503" s="2"/>
      <c r="U503" s="2"/>
      <c r="V503" s="2"/>
      <c r="W503" s="2"/>
      <c r="X503" s="2"/>
      <c r="Y503" s="2"/>
      <c r="Z503" s="2"/>
      <c r="AA503" s="2"/>
      <c r="AB503" s="2"/>
      <c r="AC503" s="2"/>
      <c r="AD503" s="2"/>
      <c r="AE503" s="3"/>
      <c r="AF503" s="2"/>
      <c r="AG503" s="2"/>
      <c r="AH503" s="2"/>
      <c r="AI503" s="2"/>
      <c r="AJ503" s="2"/>
      <c r="AK503" s="2"/>
      <c r="AL503" s="2"/>
      <c r="AM503" s="2"/>
      <c r="AN503" s="2"/>
      <c r="AO503" s="2"/>
      <c r="AP503" s="2"/>
      <c r="AQ503" s="2"/>
      <c r="AR503" s="2"/>
      <c r="AS503" s="3"/>
      <c r="AT503" s="2"/>
      <c r="AU503" s="2"/>
      <c r="AV503" s="2"/>
      <c r="AW503" s="2"/>
      <c r="AX503" s="2"/>
      <c r="AY503" s="2"/>
      <c r="AZ503" s="2"/>
      <c r="BA503" s="2"/>
      <c r="BB503" s="2"/>
      <c r="BC503" s="2"/>
      <c r="BD503" s="2"/>
    </row>
    <row r="504" spans="1:56" ht="12.75" hidden="1" customHeight="1">
      <c r="A504" s="2"/>
      <c r="B504" s="6"/>
      <c r="C504" s="2"/>
      <c r="D504" s="2"/>
      <c r="E504" s="2"/>
      <c r="F504" s="2"/>
      <c r="G504" s="2"/>
      <c r="H504" s="2"/>
      <c r="I504" s="2"/>
      <c r="J504" s="2"/>
      <c r="K504" s="2"/>
      <c r="L504" s="7"/>
      <c r="M504" s="2"/>
      <c r="N504" s="2"/>
      <c r="O504" s="2"/>
      <c r="P504" s="2"/>
      <c r="Q504" s="2"/>
      <c r="R504" s="2"/>
      <c r="S504" s="2"/>
      <c r="T504" s="2"/>
      <c r="U504" s="2"/>
      <c r="V504" s="2"/>
      <c r="W504" s="2"/>
      <c r="X504" s="2"/>
      <c r="Y504" s="2"/>
      <c r="Z504" s="2"/>
      <c r="AA504" s="2"/>
      <c r="AB504" s="2"/>
      <c r="AC504" s="2"/>
      <c r="AD504" s="2"/>
      <c r="AE504" s="3"/>
      <c r="AF504" s="2"/>
      <c r="AG504" s="2"/>
      <c r="AH504" s="2"/>
      <c r="AI504" s="2"/>
      <c r="AJ504" s="2"/>
      <c r="AK504" s="2"/>
      <c r="AL504" s="2"/>
      <c r="AM504" s="2"/>
      <c r="AN504" s="2"/>
      <c r="AO504" s="2"/>
      <c r="AP504" s="2"/>
      <c r="AQ504" s="2"/>
      <c r="AR504" s="2"/>
      <c r="AS504" s="3"/>
      <c r="AT504" s="2"/>
      <c r="AU504" s="2"/>
      <c r="AV504" s="2"/>
      <c r="AW504" s="2"/>
      <c r="AX504" s="2"/>
      <c r="AY504" s="2"/>
      <c r="AZ504" s="2"/>
      <c r="BA504" s="2"/>
      <c r="BB504" s="2"/>
      <c r="BC504" s="2"/>
      <c r="BD504" s="2"/>
    </row>
    <row r="505" spans="1:56" ht="12.75" hidden="1" customHeight="1">
      <c r="A505" s="2"/>
      <c r="B505" s="6"/>
      <c r="C505" s="2"/>
      <c r="D505" s="2"/>
      <c r="E505" s="2"/>
      <c r="F505" s="2"/>
      <c r="G505" s="2"/>
      <c r="H505" s="2"/>
      <c r="I505" s="2"/>
      <c r="J505" s="2"/>
      <c r="K505" s="2"/>
      <c r="L505" s="7"/>
      <c r="M505" s="2"/>
      <c r="N505" s="2"/>
      <c r="O505" s="2"/>
      <c r="P505" s="2"/>
      <c r="Q505" s="2"/>
      <c r="R505" s="2"/>
      <c r="S505" s="2"/>
      <c r="T505" s="2"/>
      <c r="U505" s="2"/>
      <c r="V505" s="2"/>
      <c r="W505" s="2"/>
      <c r="X505" s="2"/>
      <c r="Y505" s="2"/>
      <c r="Z505" s="2"/>
      <c r="AA505" s="2"/>
      <c r="AB505" s="2"/>
      <c r="AC505" s="2"/>
      <c r="AD505" s="2"/>
      <c r="AE505" s="3"/>
      <c r="AF505" s="2"/>
      <c r="AG505" s="2"/>
      <c r="AH505" s="2"/>
      <c r="AI505" s="2"/>
      <c r="AJ505" s="2"/>
      <c r="AK505" s="2"/>
      <c r="AL505" s="2"/>
      <c r="AM505" s="2"/>
      <c r="AN505" s="2"/>
      <c r="AO505" s="2"/>
      <c r="AP505" s="2"/>
      <c r="AQ505" s="2"/>
      <c r="AR505" s="2"/>
      <c r="AS505" s="3"/>
      <c r="AT505" s="2"/>
      <c r="AU505" s="2"/>
      <c r="AV505" s="2"/>
      <c r="AW505" s="2"/>
      <c r="AX505" s="2"/>
      <c r="AY505" s="2"/>
      <c r="AZ505" s="2"/>
      <c r="BA505" s="2"/>
      <c r="BB505" s="2"/>
      <c r="BC505" s="2"/>
      <c r="BD505" s="2"/>
    </row>
    <row r="506" spans="1:56" ht="12.75" hidden="1" customHeight="1">
      <c r="A506" s="2"/>
      <c r="B506" s="6"/>
      <c r="C506" s="2"/>
      <c r="D506" s="2"/>
      <c r="E506" s="2"/>
      <c r="F506" s="2"/>
      <c r="G506" s="2"/>
      <c r="H506" s="2"/>
      <c r="I506" s="2"/>
      <c r="J506" s="2"/>
      <c r="K506" s="2"/>
      <c r="L506" s="7"/>
      <c r="M506" s="2"/>
      <c r="N506" s="2"/>
      <c r="O506" s="2"/>
      <c r="P506" s="2"/>
      <c r="Q506" s="2"/>
      <c r="R506" s="2"/>
      <c r="S506" s="2"/>
      <c r="T506" s="2"/>
      <c r="U506" s="2"/>
      <c r="V506" s="2"/>
      <c r="W506" s="2"/>
      <c r="X506" s="2"/>
      <c r="Y506" s="2"/>
      <c r="Z506" s="2"/>
      <c r="AA506" s="2"/>
      <c r="AB506" s="2"/>
      <c r="AC506" s="2"/>
      <c r="AD506" s="2"/>
      <c r="AE506" s="3"/>
      <c r="AF506" s="2"/>
      <c r="AG506" s="2"/>
      <c r="AH506" s="2"/>
      <c r="AI506" s="2"/>
      <c r="AJ506" s="2"/>
      <c r="AK506" s="2"/>
      <c r="AL506" s="2"/>
      <c r="AM506" s="2"/>
      <c r="AN506" s="2"/>
      <c r="AO506" s="2"/>
      <c r="AP506" s="2"/>
      <c r="AQ506" s="2"/>
      <c r="AR506" s="2"/>
      <c r="AS506" s="3"/>
      <c r="AT506" s="2"/>
      <c r="AU506" s="2"/>
      <c r="AV506" s="2"/>
      <c r="AW506" s="2"/>
      <c r="AX506" s="2"/>
      <c r="AY506" s="2"/>
      <c r="AZ506" s="2"/>
      <c r="BA506" s="2"/>
      <c r="BB506" s="2"/>
      <c r="BC506" s="2"/>
      <c r="BD506" s="2"/>
    </row>
    <row r="507" spans="1:56" ht="12.75" hidden="1" customHeight="1">
      <c r="A507" s="2"/>
      <c r="B507" s="6"/>
      <c r="C507" s="2"/>
      <c r="D507" s="2"/>
      <c r="E507" s="2"/>
      <c r="F507" s="2"/>
      <c r="G507" s="2"/>
      <c r="H507" s="2"/>
      <c r="I507" s="2"/>
      <c r="J507" s="2"/>
      <c r="K507" s="2"/>
      <c r="L507" s="7"/>
      <c r="M507" s="2"/>
      <c r="N507" s="2"/>
      <c r="O507" s="2"/>
      <c r="P507" s="2"/>
      <c r="Q507" s="2"/>
      <c r="R507" s="2"/>
      <c r="S507" s="2"/>
      <c r="T507" s="2"/>
      <c r="U507" s="2"/>
      <c r="V507" s="2"/>
      <c r="W507" s="2"/>
      <c r="X507" s="2"/>
      <c r="Y507" s="2"/>
      <c r="Z507" s="2"/>
      <c r="AA507" s="2"/>
      <c r="AB507" s="2"/>
      <c r="AC507" s="2"/>
      <c r="AD507" s="2"/>
      <c r="AE507" s="3"/>
      <c r="AF507" s="2"/>
      <c r="AG507" s="2"/>
      <c r="AH507" s="2"/>
      <c r="AI507" s="2"/>
      <c r="AJ507" s="2"/>
      <c r="AK507" s="2"/>
      <c r="AL507" s="2"/>
      <c r="AM507" s="2"/>
      <c r="AN507" s="2"/>
      <c r="AO507" s="2"/>
      <c r="AP507" s="2"/>
      <c r="AQ507" s="2"/>
      <c r="AR507" s="2"/>
      <c r="AS507" s="3"/>
      <c r="AT507" s="2"/>
      <c r="AU507" s="2"/>
      <c r="AV507" s="2"/>
      <c r="AW507" s="2"/>
      <c r="AX507" s="2"/>
      <c r="AY507" s="2"/>
      <c r="AZ507" s="2"/>
      <c r="BA507" s="2"/>
      <c r="BB507" s="2"/>
      <c r="BC507" s="2"/>
      <c r="BD507" s="2"/>
    </row>
    <row r="508" spans="1:56" ht="12.75" hidden="1" customHeight="1">
      <c r="A508" s="2"/>
      <c r="B508" s="6"/>
      <c r="C508" s="2"/>
      <c r="D508" s="2"/>
      <c r="E508" s="2"/>
      <c r="F508" s="2"/>
      <c r="G508" s="2"/>
      <c r="H508" s="2"/>
      <c r="I508" s="2"/>
      <c r="J508" s="2"/>
      <c r="K508" s="2"/>
      <c r="L508" s="7"/>
      <c r="M508" s="2"/>
      <c r="N508" s="2"/>
      <c r="O508" s="2"/>
      <c r="P508" s="2"/>
      <c r="Q508" s="2"/>
      <c r="R508" s="2"/>
      <c r="S508" s="2"/>
      <c r="T508" s="2"/>
      <c r="U508" s="2"/>
      <c r="V508" s="2"/>
      <c r="W508" s="2"/>
      <c r="X508" s="2"/>
      <c r="Y508" s="2"/>
      <c r="Z508" s="2"/>
      <c r="AA508" s="2"/>
      <c r="AB508" s="2"/>
      <c r="AC508" s="2"/>
      <c r="AD508" s="2"/>
      <c r="AE508" s="3"/>
      <c r="AF508" s="2"/>
      <c r="AG508" s="2"/>
      <c r="AH508" s="2"/>
      <c r="AI508" s="2"/>
      <c r="AJ508" s="2"/>
      <c r="AK508" s="2"/>
      <c r="AL508" s="2"/>
      <c r="AM508" s="2"/>
      <c r="AN508" s="2"/>
      <c r="AO508" s="2"/>
      <c r="AP508" s="2"/>
      <c r="AQ508" s="2"/>
      <c r="AR508" s="2"/>
      <c r="AS508" s="3"/>
      <c r="AT508" s="2"/>
      <c r="AU508" s="2"/>
      <c r="AV508" s="2"/>
      <c r="AW508" s="2"/>
      <c r="AX508" s="2"/>
      <c r="AY508" s="2"/>
      <c r="AZ508" s="2"/>
      <c r="BA508" s="2"/>
      <c r="BB508" s="2"/>
      <c r="BC508" s="2"/>
      <c r="BD508" s="2"/>
    </row>
    <row r="509" spans="1:56" ht="12.75" hidden="1" customHeight="1">
      <c r="A509" s="2"/>
      <c r="B509" s="6"/>
      <c r="C509" s="2"/>
      <c r="D509" s="2"/>
      <c r="E509" s="2"/>
      <c r="F509" s="2"/>
      <c r="G509" s="2"/>
      <c r="H509" s="2"/>
      <c r="I509" s="2"/>
      <c r="J509" s="2"/>
      <c r="K509" s="2"/>
      <c r="L509" s="7"/>
      <c r="M509" s="2"/>
      <c r="N509" s="2"/>
      <c r="O509" s="2"/>
      <c r="P509" s="2"/>
      <c r="Q509" s="2"/>
      <c r="R509" s="2"/>
      <c r="S509" s="2"/>
      <c r="T509" s="2"/>
      <c r="U509" s="2"/>
      <c r="V509" s="2"/>
      <c r="W509" s="2"/>
      <c r="X509" s="2"/>
      <c r="Y509" s="2"/>
      <c r="Z509" s="2"/>
      <c r="AA509" s="2"/>
      <c r="AB509" s="2"/>
      <c r="AC509" s="2"/>
      <c r="AD509" s="2"/>
      <c r="AE509" s="3"/>
      <c r="AF509" s="2"/>
      <c r="AG509" s="2"/>
      <c r="AH509" s="2"/>
      <c r="AI509" s="2"/>
      <c r="AJ509" s="2"/>
      <c r="AK509" s="2"/>
      <c r="AL509" s="2"/>
      <c r="AM509" s="2"/>
      <c r="AN509" s="2"/>
      <c r="AO509" s="2"/>
      <c r="AP509" s="2"/>
      <c r="AQ509" s="2"/>
      <c r="AR509" s="2"/>
      <c r="AS509" s="3"/>
      <c r="AT509" s="2"/>
      <c r="AU509" s="2"/>
      <c r="AV509" s="2"/>
      <c r="AW509" s="2"/>
      <c r="AX509" s="2"/>
      <c r="AY509" s="2"/>
      <c r="AZ509" s="2"/>
      <c r="BA509" s="2"/>
      <c r="BB509" s="2"/>
      <c r="BC509" s="2"/>
      <c r="BD509" s="2"/>
    </row>
    <row r="510" spans="1:56" ht="12.75" hidden="1" customHeight="1">
      <c r="A510" s="2"/>
      <c r="B510" s="6"/>
      <c r="C510" s="2"/>
      <c r="D510" s="2"/>
      <c r="E510" s="2"/>
      <c r="F510" s="2"/>
      <c r="G510" s="2"/>
      <c r="H510" s="2"/>
      <c r="I510" s="2"/>
      <c r="J510" s="2"/>
      <c r="K510" s="2"/>
      <c r="L510" s="7"/>
      <c r="M510" s="2"/>
      <c r="N510" s="2"/>
      <c r="O510" s="2"/>
      <c r="P510" s="2"/>
      <c r="Q510" s="2"/>
      <c r="R510" s="2"/>
      <c r="S510" s="2"/>
      <c r="T510" s="2"/>
      <c r="U510" s="2"/>
      <c r="V510" s="2"/>
      <c r="W510" s="2"/>
      <c r="X510" s="2"/>
      <c r="Y510" s="2"/>
      <c r="Z510" s="2"/>
      <c r="AA510" s="2"/>
      <c r="AB510" s="2"/>
      <c r="AC510" s="2"/>
      <c r="AD510" s="2"/>
      <c r="AE510" s="3"/>
      <c r="AF510" s="2"/>
      <c r="AG510" s="2"/>
      <c r="AH510" s="2"/>
      <c r="AI510" s="2"/>
      <c r="AJ510" s="2"/>
      <c r="AK510" s="2"/>
      <c r="AL510" s="2"/>
      <c r="AM510" s="2"/>
      <c r="AN510" s="2"/>
      <c r="AO510" s="2"/>
      <c r="AP510" s="2"/>
      <c r="AQ510" s="2"/>
      <c r="AR510" s="2"/>
      <c r="AS510" s="3"/>
      <c r="AT510" s="2"/>
      <c r="AU510" s="2"/>
      <c r="AV510" s="2"/>
      <c r="AW510" s="2"/>
      <c r="AX510" s="2"/>
      <c r="AY510" s="2"/>
      <c r="AZ510" s="2"/>
      <c r="BA510" s="2"/>
      <c r="BB510" s="2"/>
      <c r="BC510" s="2"/>
      <c r="BD510" s="2"/>
    </row>
    <row r="511" spans="1:56" ht="12.75" hidden="1" customHeight="1">
      <c r="A511" s="2"/>
      <c r="B511" s="6"/>
      <c r="C511" s="2"/>
      <c r="D511" s="2"/>
      <c r="E511" s="2"/>
      <c r="F511" s="2"/>
      <c r="G511" s="2"/>
      <c r="H511" s="2"/>
      <c r="I511" s="2"/>
      <c r="J511" s="2"/>
      <c r="K511" s="2"/>
      <c r="L511" s="7"/>
      <c r="M511" s="2"/>
      <c r="N511" s="2"/>
      <c r="O511" s="2"/>
      <c r="P511" s="2"/>
      <c r="Q511" s="2"/>
      <c r="R511" s="2"/>
      <c r="S511" s="2"/>
      <c r="T511" s="2"/>
      <c r="U511" s="2"/>
      <c r="V511" s="2"/>
      <c r="W511" s="2"/>
      <c r="X511" s="2"/>
      <c r="Y511" s="2"/>
      <c r="Z511" s="2"/>
      <c r="AA511" s="2"/>
      <c r="AB511" s="2"/>
      <c r="AC511" s="2"/>
      <c r="AD511" s="2"/>
      <c r="AE511" s="3"/>
      <c r="AF511" s="2"/>
      <c r="AG511" s="2"/>
      <c r="AH511" s="2"/>
      <c r="AI511" s="2"/>
      <c r="AJ511" s="2"/>
      <c r="AK511" s="2"/>
      <c r="AL511" s="2"/>
      <c r="AM511" s="2"/>
      <c r="AN511" s="2"/>
      <c r="AO511" s="2"/>
      <c r="AP511" s="2"/>
      <c r="AQ511" s="2"/>
      <c r="AR511" s="2"/>
      <c r="AS511" s="3"/>
      <c r="AT511" s="2"/>
      <c r="AU511" s="2"/>
      <c r="AV511" s="2"/>
      <c r="AW511" s="2"/>
      <c r="AX511" s="2"/>
      <c r="AY511" s="2"/>
      <c r="AZ511" s="2"/>
      <c r="BA511" s="2"/>
      <c r="BB511" s="2"/>
      <c r="BC511" s="2"/>
      <c r="BD511" s="2"/>
    </row>
    <row r="512" spans="1:56" ht="12.75" hidden="1" customHeight="1">
      <c r="A512" s="2"/>
      <c r="B512" s="6"/>
      <c r="C512" s="2"/>
      <c r="D512" s="2"/>
      <c r="E512" s="2"/>
      <c r="F512" s="2"/>
      <c r="G512" s="2"/>
      <c r="H512" s="2"/>
      <c r="I512" s="2"/>
      <c r="J512" s="2"/>
      <c r="K512" s="2"/>
      <c r="L512" s="7"/>
      <c r="M512" s="2"/>
      <c r="N512" s="2"/>
      <c r="O512" s="2"/>
      <c r="P512" s="2"/>
      <c r="Q512" s="2"/>
      <c r="R512" s="2"/>
      <c r="S512" s="2"/>
      <c r="T512" s="2"/>
      <c r="U512" s="2"/>
      <c r="V512" s="2"/>
      <c r="W512" s="2"/>
      <c r="X512" s="2"/>
      <c r="Y512" s="2"/>
      <c r="Z512" s="2"/>
      <c r="AA512" s="2"/>
      <c r="AB512" s="2"/>
      <c r="AC512" s="2"/>
      <c r="AD512" s="2"/>
      <c r="AE512" s="3"/>
      <c r="AF512" s="2"/>
      <c r="AG512" s="2"/>
      <c r="AH512" s="2"/>
      <c r="AI512" s="2"/>
      <c r="AJ512" s="2"/>
      <c r="AK512" s="2"/>
      <c r="AL512" s="2"/>
      <c r="AM512" s="2"/>
      <c r="AN512" s="2"/>
      <c r="AO512" s="2"/>
      <c r="AP512" s="2"/>
      <c r="AQ512" s="2"/>
      <c r="AR512" s="2"/>
      <c r="AS512" s="3"/>
      <c r="AT512" s="2"/>
      <c r="AU512" s="2"/>
      <c r="AV512" s="2"/>
      <c r="AW512" s="2"/>
      <c r="AX512" s="2"/>
      <c r="AY512" s="2"/>
      <c r="AZ512" s="2"/>
      <c r="BA512" s="2"/>
      <c r="BB512" s="2"/>
      <c r="BC512" s="2"/>
      <c r="BD512" s="2"/>
    </row>
    <row r="513" spans="1:56" ht="12.75" hidden="1" customHeight="1">
      <c r="A513" s="2"/>
      <c r="B513" s="6"/>
      <c r="C513" s="2"/>
      <c r="D513" s="2"/>
      <c r="E513" s="2"/>
      <c r="F513" s="2"/>
      <c r="G513" s="2"/>
      <c r="H513" s="2"/>
      <c r="I513" s="2"/>
      <c r="J513" s="2"/>
      <c r="K513" s="2"/>
      <c r="L513" s="7"/>
      <c r="M513" s="2"/>
      <c r="N513" s="2"/>
      <c r="O513" s="2"/>
      <c r="P513" s="2"/>
      <c r="Q513" s="2"/>
      <c r="R513" s="2"/>
      <c r="S513" s="2"/>
      <c r="T513" s="2"/>
      <c r="U513" s="2"/>
      <c r="V513" s="2"/>
      <c r="W513" s="2"/>
      <c r="X513" s="2"/>
      <c r="Y513" s="2"/>
      <c r="Z513" s="2"/>
      <c r="AA513" s="2"/>
      <c r="AB513" s="2"/>
      <c r="AC513" s="2"/>
      <c r="AD513" s="2"/>
      <c r="AE513" s="3"/>
      <c r="AF513" s="2"/>
      <c r="AG513" s="2"/>
      <c r="AH513" s="2"/>
      <c r="AI513" s="2"/>
      <c r="AJ513" s="2"/>
      <c r="AK513" s="2"/>
      <c r="AL513" s="2"/>
      <c r="AM513" s="2"/>
      <c r="AN513" s="2"/>
      <c r="AO513" s="2"/>
      <c r="AP513" s="2"/>
      <c r="AQ513" s="2"/>
      <c r="AR513" s="2"/>
      <c r="AS513" s="3"/>
      <c r="AT513" s="2"/>
      <c r="AU513" s="2"/>
      <c r="AV513" s="2"/>
      <c r="AW513" s="2"/>
      <c r="AX513" s="2"/>
      <c r="AY513" s="2"/>
      <c r="AZ513" s="2"/>
      <c r="BA513" s="2"/>
      <c r="BB513" s="2"/>
      <c r="BC513" s="2"/>
      <c r="BD513" s="2"/>
    </row>
    <row r="514" spans="1:56" ht="12.75" hidden="1" customHeight="1">
      <c r="A514" s="2"/>
      <c r="B514" s="6"/>
      <c r="C514" s="2"/>
      <c r="D514" s="2"/>
      <c r="E514" s="2"/>
      <c r="F514" s="2"/>
      <c r="G514" s="2"/>
      <c r="H514" s="2"/>
      <c r="I514" s="2"/>
      <c r="J514" s="2"/>
      <c r="K514" s="2"/>
      <c r="L514" s="7"/>
      <c r="M514" s="2"/>
      <c r="N514" s="2"/>
      <c r="O514" s="2"/>
      <c r="P514" s="2"/>
      <c r="Q514" s="2"/>
      <c r="R514" s="2"/>
      <c r="S514" s="2"/>
      <c r="T514" s="2"/>
      <c r="U514" s="2"/>
      <c r="V514" s="2"/>
      <c r="W514" s="2"/>
      <c r="X514" s="2"/>
      <c r="Y514" s="2"/>
      <c r="Z514" s="2"/>
      <c r="AA514" s="2"/>
      <c r="AB514" s="2"/>
      <c r="AC514" s="2"/>
      <c r="AD514" s="2"/>
      <c r="AE514" s="3"/>
      <c r="AF514" s="2"/>
      <c r="AG514" s="2"/>
      <c r="AH514" s="2"/>
      <c r="AI514" s="2"/>
      <c r="AJ514" s="2"/>
      <c r="AK514" s="2"/>
      <c r="AL514" s="2"/>
      <c r="AM514" s="2"/>
      <c r="AN514" s="2"/>
      <c r="AO514" s="2"/>
      <c r="AP514" s="2"/>
      <c r="AQ514" s="2"/>
      <c r="AR514" s="2"/>
      <c r="AS514" s="3"/>
      <c r="AT514" s="2"/>
      <c r="AU514" s="2"/>
      <c r="AV514" s="2"/>
      <c r="AW514" s="2"/>
      <c r="AX514" s="2"/>
      <c r="AY514" s="2"/>
      <c r="AZ514" s="2"/>
      <c r="BA514" s="2"/>
      <c r="BB514" s="2"/>
      <c r="BC514" s="2"/>
      <c r="BD514" s="2"/>
    </row>
    <row r="515" spans="1:56" ht="12.75" hidden="1" customHeight="1">
      <c r="A515" s="2"/>
      <c r="B515" s="6"/>
      <c r="C515" s="2"/>
      <c r="D515" s="2"/>
      <c r="E515" s="2"/>
      <c r="F515" s="2"/>
      <c r="G515" s="2"/>
      <c r="H515" s="2"/>
      <c r="I515" s="2"/>
      <c r="J515" s="2"/>
      <c r="K515" s="2"/>
      <c r="L515" s="7"/>
      <c r="M515" s="2"/>
      <c r="N515" s="2"/>
      <c r="O515" s="2"/>
      <c r="P515" s="2"/>
      <c r="Q515" s="2"/>
      <c r="R515" s="2"/>
      <c r="S515" s="2"/>
      <c r="T515" s="2"/>
      <c r="U515" s="2"/>
      <c r="V515" s="2"/>
      <c r="W515" s="2"/>
      <c r="X515" s="2"/>
      <c r="Y515" s="2"/>
      <c r="Z515" s="2"/>
      <c r="AA515" s="2"/>
      <c r="AB515" s="2"/>
      <c r="AC515" s="2"/>
      <c r="AD515" s="2"/>
      <c r="AE515" s="3"/>
      <c r="AF515" s="2"/>
      <c r="AG515" s="2"/>
      <c r="AH515" s="2"/>
      <c r="AI515" s="2"/>
      <c r="AJ515" s="2"/>
      <c r="AK515" s="2"/>
      <c r="AL515" s="2"/>
      <c r="AM515" s="2"/>
      <c r="AN515" s="2"/>
      <c r="AO515" s="2"/>
      <c r="AP515" s="2"/>
      <c r="AQ515" s="2"/>
      <c r="AR515" s="2"/>
      <c r="AS515" s="3"/>
      <c r="AT515" s="2"/>
      <c r="AU515" s="2"/>
      <c r="AV515" s="2"/>
      <c r="AW515" s="2"/>
      <c r="AX515" s="2"/>
      <c r="AY515" s="2"/>
      <c r="AZ515" s="2"/>
      <c r="BA515" s="2"/>
      <c r="BB515" s="2"/>
      <c r="BC515" s="2"/>
      <c r="BD515" s="2"/>
    </row>
    <row r="516" spans="1:56" ht="12.75" hidden="1" customHeight="1">
      <c r="A516" s="2"/>
      <c r="B516" s="6"/>
      <c r="C516" s="2"/>
      <c r="D516" s="2"/>
      <c r="E516" s="2"/>
      <c r="F516" s="2"/>
      <c r="G516" s="2"/>
      <c r="H516" s="2"/>
      <c r="I516" s="2"/>
      <c r="J516" s="2"/>
      <c r="K516" s="2"/>
      <c r="L516" s="7"/>
      <c r="M516" s="2"/>
      <c r="N516" s="2"/>
      <c r="O516" s="2"/>
      <c r="P516" s="2"/>
      <c r="Q516" s="2"/>
      <c r="R516" s="2"/>
      <c r="S516" s="2"/>
      <c r="T516" s="2"/>
      <c r="U516" s="2"/>
      <c r="V516" s="2"/>
      <c r="W516" s="2"/>
      <c r="X516" s="2"/>
      <c r="Y516" s="2"/>
      <c r="Z516" s="2"/>
      <c r="AA516" s="2"/>
      <c r="AB516" s="2"/>
      <c r="AC516" s="2"/>
      <c r="AD516" s="2"/>
      <c r="AE516" s="3"/>
      <c r="AF516" s="2"/>
      <c r="AG516" s="2"/>
      <c r="AH516" s="2"/>
      <c r="AI516" s="2"/>
      <c r="AJ516" s="2"/>
      <c r="AK516" s="2"/>
      <c r="AL516" s="2"/>
      <c r="AM516" s="2"/>
      <c r="AN516" s="2"/>
      <c r="AO516" s="2"/>
      <c r="AP516" s="2"/>
      <c r="AQ516" s="2"/>
      <c r="AR516" s="2"/>
      <c r="AS516" s="3"/>
      <c r="AT516" s="2"/>
      <c r="AU516" s="2"/>
      <c r="AV516" s="2"/>
      <c r="AW516" s="2"/>
      <c r="AX516" s="2"/>
      <c r="AY516" s="2"/>
      <c r="AZ516" s="2"/>
      <c r="BA516" s="2"/>
      <c r="BB516" s="2"/>
      <c r="BC516" s="2"/>
      <c r="BD516" s="2"/>
    </row>
    <row r="517" spans="1:56" ht="12.75" hidden="1" customHeight="1">
      <c r="A517" s="2"/>
      <c r="B517" s="6"/>
      <c r="C517" s="2"/>
      <c r="D517" s="2"/>
      <c r="E517" s="2"/>
      <c r="F517" s="2"/>
      <c r="G517" s="2"/>
      <c r="H517" s="2"/>
      <c r="I517" s="2"/>
      <c r="J517" s="2"/>
      <c r="K517" s="2"/>
      <c r="L517" s="7"/>
      <c r="M517" s="2"/>
      <c r="N517" s="2"/>
      <c r="O517" s="2"/>
      <c r="P517" s="2"/>
      <c r="Q517" s="2"/>
      <c r="R517" s="2"/>
      <c r="S517" s="2"/>
      <c r="T517" s="2"/>
      <c r="U517" s="2"/>
      <c r="V517" s="2"/>
      <c r="W517" s="2"/>
      <c r="X517" s="2"/>
      <c r="Y517" s="2"/>
      <c r="Z517" s="2"/>
      <c r="AA517" s="2"/>
      <c r="AB517" s="2"/>
      <c r="AC517" s="2"/>
      <c r="AD517" s="2"/>
      <c r="AE517" s="3"/>
      <c r="AF517" s="2"/>
      <c r="AG517" s="2"/>
      <c r="AH517" s="2"/>
      <c r="AI517" s="2"/>
      <c r="AJ517" s="2"/>
      <c r="AK517" s="2"/>
      <c r="AL517" s="2"/>
      <c r="AM517" s="2"/>
      <c r="AN517" s="2"/>
      <c r="AO517" s="2"/>
      <c r="AP517" s="2"/>
      <c r="AQ517" s="2"/>
      <c r="AR517" s="2"/>
      <c r="AS517" s="3"/>
      <c r="AT517" s="2"/>
      <c r="AU517" s="2"/>
      <c r="AV517" s="2"/>
      <c r="AW517" s="2"/>
      <c r="AX517" s="2"/>
      <c r="AY517" s="2"/>
      <c r="AZ517" s="2"/>
      <c r="BA517" s="2"/>
      <c r="BB517" s="2"/>
      <c r="BC517" s="2"/>
      <c r="BD517" s="2"/>
    </row>
    <row r="518" spans="1:56" ht="12.75" hidden="1" customHeight="1">
      <c r="A518" s="2"/>
      <c r="B518" s="6"/>
      <c r="C518" s="2"/>
      <c r="D518" s="2"/>
      <c r="E518" s="2"/>
      <c r="F518" s="2"/>
      <c r="G518" s="2"/>
      <c r="H518" s="2"/>
      <c r="I518" s="2"/>
      <c r="J518" s="2"/>
      <c r="K518" s="2"/>
      <c r="L518" s="7"/>
      <c r="M518" s="2"/>
      <c r="N518" s="2"/>
      <c r="O518" s="2"/>
      <c r="P518" s="2"/>
      <c r="Q518" s="2"/>
      <c r="R518" s="2"/>
      <c r="S518" s="2"/>
      <c r="T518" s="2"/>
      <c r="U518" s="2"/>
      <c r="V518" s="2"/>
      <c r="W518" s="2"/>
      <c r="X518" s="2"/>
      <c r="Y518" s="2"/>
      <c r="Z518" s="2"/>
      <c r="AA518" s="2"/>
      <c r="AB518" s="2"/>
      <c r="AC518" s="2"/>
      <c r="AD518" s="2"/>
      <c r="AE518" s="3"/>
      <c r="AF518" s="2"/>
      <c r="AG518" s="2"/>
      <c r="AH518" s="2"/>
      <c r="AI518" s="2"/>
      <c r="AJ518" s="2"/>
      <c r="AK518" s="2"/>
      <c r="AL518" s="2"/>
      <c r="AM518" s="2"/>
      <c r="AN518" s="2"/>
      <c r="AO518" s="2"/>
      <c r="AP518" s="2"/>
      <c r="AQ518" s="2"/>
      <c r="AR518" s="2"/>
      <c r="AS518" s="3"/>
      <c r="AT518" s="2"/>
      <c r="AU518" s="2"/>
      <c r="AV518" s="2"/>
      <c r="AW518" s="2"/>
      <c r="AX518" s="2"/>
      <c r="AY518" s="2"/>
      <c r="AZ518" s="2"/>
      <c r="BA518" s="2"/>
      <c r="BB518" s="2"/>
      <c r="BC518" s="2"/>
      <c r="BD518" s="2"/>
    </row>
    <row r="519" spans="1:56" ht="12.75" hidden="1" customHeight="1">
      <c r="A519" s="2"/>
      <c r="B519" s="6"/>
      <c r="C519" s="2"/>
      <c r="D519" s="2"/>
      <c r="E519" s="2"/>
      <c r="F519" s="2"/>
      <c r="G519" s="2"/>
      <c r="H519" s="2"/>
      <c r="I519" s="2"/>
      <c r="J519" s="2"/>
      <c r="K519" s="2"/>
      <c r="L519" s="7"/>
      <c r="M519" s="2"/>
      <c r="N519" s="2"/>
      <c r="O519" s="2"/>
      <c r="P519" s="2"/>
      <c r="Q519" s="2"/>
      <c r="R519" s="2"/>
      <c r="S519" s="2"/>
      <c r="T519" s="2"/>
      <c r="U519" s="2"/>
      <c r="V519" s="2"/>
      <c r="W519" s="2"/>
      <c r="X519" s="2"/>
      <c r="Y519" s="2"/>
      <c r="Z519" s="2"/>
      <c r="AA519" s="2"/>
      <c r="AB519" s="2"/>
      <c r="AC519" s="2"/>
      <c r="AD519" s="2"/>
      <c r="AE519" s="3"/>
      <c r="AF519" s="2"/>
      <c r="AG519" s="2"/>
      <c r="AH519" s="2"/>
      <c r="AI519" s="2"/>
      <c r="AJ519" s="2"/>
      <c r="AK519" s="2"/>
      <c r="AL519" s="2"/>
      <c r="AM519" s="2"/>
      <c r="AN519" s="2"/>
      <c r="AO519" s="2"/>
      <c r="AP519" s="2"/>
      <c r="AQ519" s="2"/>
      <c r="AR519" s="2"/>
      <c r="AS519" s="3"/>
      <c r="AT519" s="2"/>
      <c r="AU519" s="2"/>
      <c r="AV519" s="2"/>
      <c r="AW519" s="2"/>
      <c r="AX519" s="2"/>
      <c r="AY519" s="2"/>
      <c r="AZ519" s="2"/>
      <c r="BA519" s="2"/>
      <c r="BB519" s="2"/>
      <c r="BC519" s="2"/>
      <c r="BD519" s="2"/>
    </row>
    <row r="520" spans="1:56" ht="12.75" hidden="1" customHeight="1">
      <c r="A520" s="2"/>
      <c r="B520" s="6"/>
      <c r="C520" s="2"/>
      <c r="D520" s="2"/>
      <c r="E520" s="2"/>
      <c r="F520" s="2"/>
      <c r="G520" s="2"/>
      <c r="H520" s="2"/>
      <c r="I520" s="2"/>
      <c r="J520" s="2"/>
      <c r="K520" s="2"/>
      <c r="L520" s="7"/>
      <c r="M520" s="2"/>
      <c r="N520" s="2"/>
      <c r="O520" s="2"/>
      <c r="P520" s="2"/>
      <c r="Q520" s="2"/>
      <c r="R520" s="2"/>
      <c r="S520" s="2"/>
      <c r="T520" s="2"/>
      <c r="U520" s="2"/>
      <c r="V520" s="2"/>
      <c r="W520" s="2"/>
      <c r="X520" s="2"/>
      <c r="Y520" s="2"/>
      <c r="Z520" s="2"/>
      <c r="AA520" s="2"/>
      <c r="AB520" s="2"/>
      <c r="AC520" s="2"/>
      <c r="AD520" s="2"/>
      <c r="AE520" s="3"/>
      <c r="AF520" s="2"/>
      <c r="AG520" s="2"/>
      <c r="AH520" s="2"/>
      <c r="AI520" s="2"/>
      <c r="AJ520" s="2"/>
      <c r="AK520" s="2"/>
      <c r="AL520" s="2"/>
      <c r="AM520" s="2"/>
      <c r="AN520" s="2"/>
      <c r="AO520" s="2"/>
      <c r="AP520" s="2"/>
      <c r="AQ520" s="2"/>
      <c r="AR520" s="2"/>
      <c r="AS520" s="3"/>
      <c r="AT520" s="2"/>
      <c r="AU520" s="2"/>
      <c r="AV520" s="2"/>
      <c r="AW520" s="2"/>
      <c r="AX520" s="2"/>
      <c r="AY520" s="2"/>
      <c r="AZ520" s="2"/>
      <c r="BA520" s="2"/>
      <c r="BB520" s="2"/>
      <c r="BC520" s="2"/>
      <c r="BD520" s="2"/>
    </row>
    <row r="521" spans="1:56" ht="12.75" hidden="1" customHeight="1">
      <c r="A521" s="2"/>
      <c r="B521" s="6"/>
      <c r="C521" s="2"/>
      <c r="D521" s="2"/>
      <c r="E521" s="2"/>
      <c r="F521" s="2"/>
      <c r="G521" s="2"/>
      <c r="H521" s="2"/>
      <c r="I521" s="2"/>
      <c r="J521" s="2"/>
      <c r="K521" s="2"/>
      <c r="L521" s="7"/>
      <c r="M521" s="2"/>
      <c r="N521" s="2"/>
      <c r="O521" s="2"/>
      <c r="P521" s="2"/>
      <c r="Q521" s="2"/>
      <c r="R521" s="2"/>
      <c r="S521" s="2"/>
      <c r="T521" s="2"/>
      <c r="U521" s="2"/>
      <c r="V521" s="2"/>
      <c r="W521" s="2"/>
      <c r="X521" s="2"/>
      <c r="Y521" s="2"/>
      <c r="Z521" s="2"/>
      <c r="AA521" s="2"/>
      <c r="AB521" s="2"/>
      <c r="AC521" s="2"/>
      <c r="AD521" s="2"/>
      <c r="AE521" s="3"/>
      <c r="AF521" s="2"/>
      <c r="AG521" s="2"/>
      <c r="AH521" s="2"/>
      <c r="AI521" s="2"/>
      <c r="AJ521" s="2"/>
      <c r="AK521" s="2"/>
      <c r="AL521" s="2"/>
      <c r="AM521" s="2"/>
      <c r="AN521" s="2"/>
      <c r="AO521" s="2"/>
      <c r="AP521" s="2"/>
      <c r="AQ521" s="2"/>
      <c r="AR521" s="2"/>
      <c r="AS521" s="3"/>
      <c r="AT521" s="2"/>
      <c r="AU521" s="2"/>
      <c r="AV521" s="2"/>
      <c r="AW521" s="2"/>
      <c r="AX521" s="2"/>
      <c r="AY521" s="2"/>
      <c r="AZ521" s="2"/>
      <c r="BA521" s="2"/>
      <c r="BB521" s="2"/>
      <c r="BC521" s="2"/>
      <c r="BD521" s="2"/>
    </row>
    <row r="522" spans="1:56" ht="12.75" hidden="1" customHeight="1">
      <c r="A522" s="2"/>
      <c r="B522" s="6"/>
      <c r="C522" s="2"/>
      <c r="D522" s="2"/>
      <c r="E522" s="2"/>
      <c r="F522" s="2"/>
      <c r="G522" s="2"/>
      <c r="H522" s="2"/>
      <c r="I522" s="2"/>
      <c r="J522" s="2"/>
      <c r="K522" s="2"/>
      <c r="L522" s="7"/>
      <c r="M522" s="2"/>
      <c r="N522" s="2"/>
      <c r="O522" s="2"/>
      <c r="P522" s="2"/>
      <c r="Q522" s="2"/>
      <c r="R522" s="2"/>
      <c r="S522" s="2"/>
      <c r="T522" s="2"/>
      <c r="U522" s="2"/>
      <c r="V522" s="2"/>
      <c r="W522" s="2"/>
      <c r="X522" s="2"/>
      <c r="Y522" s="2"/>
      <c r="Z522" s="2"/>
      <c r="AA522" s="2"/>
      <c r="AB522" s="2"/>
      <c r="AC522" s="2"/>
      <c r="AD522" s="2"/>
      <c r="AE522" s="3"/>
      <c r="AF522" s="2"/>
      <c r="AG522" s="2"/>
      <c r="AH522" s="2"/>
      <c r="AI522" s="2"/>
      <c r="AJ522" s="2"/>
      <c r="AK522" s="2"/>
      <c r="AL522" s="2"/>
      <c r="AM522" s="2"/>
      <c r="AN522" s="2"/>
      <c r="AO522" s="2"/>
      <c r="AP522" s="2"/>
      <c r="AQ522" s="2"/>
      <c r="AR522" s="2"/>
      <c r="AS522" s="3"/>
      <c r="AT522" s="2"/>
      <c r="AU522" s="2"/>
      <c r="AV522" s="2"/>
      <c r="AW522" s="2"/>
      <c r="AX522" s="2"/>
      <c r="AY522" s="2"/>
      <c r="AZ522" s="2"/>
      <c r="BA522" s="2"/>
      <c r="BB522" s="2"/>
      <c r="BC522" s="2"/>
      <c r="BD522" s="2"/>
    </row>
    <row r="523" spans="1:56" ht="12.75" hidden="1" customHeight="1">
      <c r="A523" s="2"/>
      <c r="B523" s="6"/>
      <c r="C523" s="2"/>
      <c r="D523" s="2"/>
      <c r="E523" s="2"/>
      <c r="F523" s="2"/>
      <c r="G523" s="2"/>
      <c r="H523" s="2"/>
      <c r="I523" s="2"/>
      <c r="J523" s="2"/>
      <c r="K523" s="2"/>
      <c r="L523" s="7"/>
      <c r="M523" s="2"/>
      <c r="N523" s="2"/>
      <c r="O523" s="2"/>
      <c r="P523" s="2"/>
      <c r="Q523" s="2"/>
      <c r="R523" s="2"/>
      <c r="S523" s="2"/>
      <c r="T523" s="2"/>
      <c r="U523" s="2"/>
      <c r="V523" s="2"/>
      <c r="W523" s="2"/>
      <c r="X523" s="2"/>
      <c r="Y523" s="2"/>
      <c r="Z523" s="2"/>
      <c r="AA523" s="2"/>
      <c r="AB523" s="2"/>
      <c r="AC523" s="2"/>
      <c r="AD523" s="2"/>
      <c r="AE523" s="3"/>
      <c r="AF523" s="2"/>
      <c r="AG523" s="2"/>
      <c r="AH523" s="2"/>
      <c r="AI523" s="2"/>
      <c r="AJ523" s="2"/>
      <c r="AK523" s="2"/>
      <c r="AL523" s="2"/>
      <c r="AM523" s="2"/>
      <c r="AN523" s="2"/>
      <c r="AO523" s="2"/>
      <c r="AP523" s="2"/>
      <c r="AQ523" s="2"/>
      <c r="AR523" s="2"/>
      <c r="AS523" s="3"/>
      <c r="AT523" s="2"/>
      <c r="AU523" s="2"/>
      <c r="AV523" s="2"/>
      <c r="AW523" s="2"/>
      <c r="AX523" s="2"/>
      <c r="AY523" s="2"/>
      <c r="AZ523" s="2"/>
      <c r="BA523" s="2"/>
      <c r="BB523" s="2"/>
      <c r="BC523" s="2"/>
      <c r="BD523" s="2"/>
    </row>
    <row r="524" spans="1:56" ht="12.75" hidden="1" customHeight="1">
      <c r="A524" s="2"/>
      <c r="B524" s="6"/>
      <c r="C524" s="2"/>
      <c r="D524" s="2"/>
      <c r="E524" s="2"/>
      <c r="F524" s="2"/>
      <c r="G524" s="2"/>
      <c r="H524" s="2"/>
      <c r="I524" s="2"/>
      <c r="J524" s="2"/>
      <c r="K524" s="2"/>
      <c r="L524" s="7"/>
      <c r="M524" s="2"/>
      <c r="N524" s="2"/>
      <c r="O524" s="2"/>
      <c r="P524" s="2"/>
      <c r="Q524" s="2"/>
      <c r="R524" s="2"/>
      <c r="S524" s="2"/>
      <c r="T524" s="2"/>
      <c r="U524" s="2"/>
      <c r="V524" s="2"/>
      <c r="W524" s="2"/>
      <c r="X524" s="2"/>
      <c r="Y524" s="2"/>
      <c r="Z524" s="2"/>
      <c r="AA524" s="2"/>
      <c r="AB524" s="2"/>
      <c r="AC524" s="2"/>
      <c r="AD524" s="2"/>
      <c r="AE524" s="3"/>
      <c r="AF524" s="2"/>
      <c r="AG524" s="2"/>
      <c r="AH524" s="2"/>
      <c r="AI524" s="2"/>
      <c r="AJ524" s="2"/>
      <c r="AK524" s="2"/>
      <c r="AL524" s="2"/>
      <c r="AM524" s="2"/>
      <c r="AN524" s="2"/>
      <c r="AO524" s="2"/>
      <c r="AP524" s="2"/>
      <c r="AQ524" s="2"/>
      <c r="AR524" s="2"/>
      <c r="AS524" s="3"/>
      <c r="AT524" s="2"/>
      <c r="AU524" s="2"/>
      <c r="AV524" s="2"/>
      <c r="AW524" s="2"/>
      <c r="AX524" s="2"/>
      <c r="AY524" s="2"/>
      <c r="AZ524" s="2"/>
      <c r="BA524" s="2"/>
      <c r="BB524" s="2"/>
      <c r="BC524" s="2"/>
      <c r="BD524" s="2"/>
    </row>
    <row r="525" spans="1:56" ht="12.75" hidden="1" customHeight="1">
      <c r="A525" s="2"/>
      <c r="B525" s="6"/>
      <c r="C525" s="2"/>
      <c r="D525" s="2"/>
      <c r="E525" s="2"/>
      <c r="F525" s="2"/>
      <c r="G525" s="2"/>
      <c r="H525" s="2"/>
      <c r="I525" s="2"/>
      <c r="J525" s="2"/>
      <c r="K525" s="2"/>
      <c r="L525" s="7"/>
      <c r="M525" s="2"/>
      <c r="N525" s="2"/>
      <c r="O525" s="2"/>
      <c r="P525" s="2"/>
      <c r="Q525" s="2"/>
      <c r="R525" s="2"/>
      <c r="S525" s="2"/>
      <c r="T525" s="2"/>
      <c r="U525" s="2"/>
      <c r="V525" s="2"/>
      <c r="W525" s="2"/>
      <c r="X525" s="2"/>
      <c r="Y525" s="2"/>
      <c r="Z525" s="2"/>
      <c r="AA525" s="2"/>
      <c r="AB525" s="2"/>
      <c r="AC525" s="2"/>
      <c r="AD525" s="2"/>
      <c r="AE525" s="3"/>
      <c r="AF525" s="2"/>
      <c r="AG525" s="2"/>
      <c r="AH525" s="2"/>
      <c r="AI525" s="2"/>
      <c r="AJ525" s="2"/>
      <c r="AK525" s="2"/>
      <c r="AL525" s="2"/>
      <c r="AM525" s="2"/>
      <c r="AN525" s="2"/>
      <c r="AO525" s="2"/>
      <c r="AP525" s="2"/>
      <c r="AQ525" s="2"/>
      <c r="AR525" s="2"/>
      <c r="AS525" s="3"/>
      <c r="AT525" s="2"/>
      <c r="AU525" s="2"/>
      <c r="AV525" s="2"/>
      <c r="AW525" s="2"/>
      <c r="AX525" s="2"/>
      <c r="AY525" s="2"/>
      <c r="AZ525" s="2"/>
      <c r="BA525" s="2"/>
      <c r="BB525" s="2"/>
      <c r="BC525" s="2"/>
      <c r="BD525" s="2"/>
    </row>
    <row r="526" spans="1:56" ht="12.75" hidden="1" customHeight="1">
      <c r="A526" s="2"/>
      <c r="B526" s="6"/>
      <c r="C526" s="2"/>
      <c r="D526" s="2"/>
      <c r="E526" s="2"/>
      <c r="F526" s="2"/>
      <c r="G526" s="2"/>
      <c r="H526" s="2"/>
      <c r="I526" s="2"/>
      <c r="J526" s="2"/>
      <c r="K526" s="2"/>
      <c r="L526" s="7"/>
      <c r="M526" s="2"/>
      <c r="N526" s="2"/>
      <c r="O526" s="2"/>
      <c r="P526" s="2"/>
      <c r="Q526" s="2"/>
      <c r="R526" s="2"/>
      <c r="S526" s="2"/>
      <c r="T526" s="2"/>
      <c r="U526" s="2"/>
      <c r="V526" s="2"/>
      <c r="W526" s="2"/>
      <c r="X526" s="2"/>
      <c r="Y526" s="2"/>
      <c r="Z526" s="2"/>
      <c r="AA526" s="2"/>
      <c r="AB526" s="2"/>
      <c r="AC526" s="2"/>
      <c r="AD526" s="2"/>
      <c r="AE526" s="3"/>
      <c r="AF526" s="2"/>
      <c r="AG526" s="2"/>
      <c r="AH526" s="2"/>
      <c r="AI526" s="2"/>
      <c r="AJ526" s="2"/>
      <c r="AK526" s="2"/>
      <c r="AL526" s="2"/>
      <c r="AM526" s="2"/>
      <c r="AN526" s="2"/>
      <c r="AO526" s="2"/>
      <c r="AP526" s="2"/>
      <c r="AQ526" s="2"/>
      <c r="AR526" s="2"/>
      <c r="AS526" s="3"/>
      <c r="AT526" s="2"/>
      <c r="AU526" s="2"/>
      <c r="AV526" s="2"/>
      <c r="AW526" s="2"/>
      <c r="AX526" s="2"/>
      <c r="AY526" s="2"/>
      <c r="AZ526" s="2"/>
      <c r="BA526" s="2"/>
      <c r="BB526" s="2"/>
      <c r="BC526" s="2"/>
      <c r="BD526" s="2"/>
    </row>
    <row r="527" spans="1:56" ht="12.75" hidden="1" customHeight="1">
      <c r="A527" s="2"/>
      <c r="B527" s="6"/>
      <c r="C527" s="2"/>
      <c r="D527" s="2"/>
      <c r="E527" s="2"/>
      <c r="F527" s="2"/>
      <c r="G527" s="2"/>
      <c r="H527" s="2"/>
      <c r="I527" s="2"/>
      <c r="J527" s="2"/>
      <c r="K527" s="2"/>
      <c r="L527" s="7"/>
      <c r="M527" s="2"/>
      <c r="N527" s="2"/>
      <c r="O527" s="2"/>
      <c r="P527" s="2"/>
      <c r="Q527" s="2"/>
      <c r="R527" s="2"/>
      <c r="S527" s="2"/>
      <c r="T527" s="2"/>
      <c r="U527" s="2"/>
      <c r="V527" s="2"/>
      <c r="W527" s="2"/>
      <c r="X527" s="2"/>
      <c r="Y527" s="2"/>
      <c r="Z527" s="2"/>
      <c r="AA527" s="2"/>
      <c r="AB527" s="2"/>
      <c r="AC527" s="2"/>
      <c r="AD527" s="2"/>
      <c r="AE527" s="3"/>
      <c r="AF527" s="2"/>
      <c r="AG527" s="2"/>
      <c r="AH527" s="2"/>
      <c r="AI527" s="2"/>
      <c r="AJ527" s="2"/>
      <c r="AK527" s="2"/>
      <c r="AL527" s="2"/>
      <c r="AM527" s="2"/>
      <c r="AN527" s="2"/>
      <c r="AO527" s="2"/>
      <c r="AP527" s="2"/>
      <c r="AQ527" s="2"/>
      <c r="AR527" s="2"/>
      <c r="AS527" s="3"/>
      <c r="AT527" s="2"/>
      <c r="AU527" s="2"/>
      <c r="AV527" s="2"/>
      <c r="AW527" s="2"/>
      <c r="AX527" s="2"/>
      <c r="AY527" s="2"/>
      <c r="AZ527" s="2"/>
      <c r="BA527" s="2"/>
      <c r="BB527" s="2"/>
      <c r="BC527" s="2"/>
      <c r="BD527" s="2"/>
    </row>
    <row r="528" spans="1:56" ht="12.75" hidden="1" customHeight="1">
      <c r="A528" s="2"/>
      <c r="B528" s="6"/>
      <c r="C528" s="2"/>
      <c r="D528" s="2"/>
      <c r="E528" s="2"/>
      <c r="F528" s="2"/>
      <c r="G528" s="2"/>
      <c r="H528" s="2"/>
      <c r="I528" s="2"/>
      <c r="J528" s="2"/>
      <c r="K528" s="2"/>
      <c r="L528" s="7"/>
      <c r="M528" s="2"/>
      <c r="N528" s="2"/>
      <c r="O528" s="2"/>
      <c r="P528" s="2"/>
      <c r="Q528" s="2"/>
      <c r="R528" s="2"/>
      <c r="S528" s="2"/>
      <c r="T528" s="2"/>
      <c r="U528" s="2"/>
      <c r="V528" s="2"/>
      <c r="W528" s="2"/>
      <c r="X528" s="2"/>
      <c r="Y528" s="2"/>
      <c r="Z528" s="2"/>
      <c r="AA528" s="2"/>
      <c r="AB528" s="2"/>
      <c r="AC528" s="2"/>
      <c r="AD528" s="2"/>
      <c r="AE528" s="3"/>
      <c r="AF528" s="2"/>
      <c r="AG528" s="2"/>
      <c r="AH528" s="2"/>
      <c r="AI528" s="2"/>
      <c r="AJ528" s="2"/>
      <c r="AK528" s="2"/>
      <c r="AL528" s="2"/>
      <c r="AM528" s="2"/>
      <c r="AN528" s="2"/>
      <c r="AO528" s="2"/>
      <c r="AP528" s="2"/>
      <c r="AQ528" s="2"/>
      <c r="AR528" s="2"/>
      <c r="AS528" s="3"/>
      <c r="AT528" s="2"/>
      <c r="AU528" s="2"/>
      <c r="AV528" s="2"/>
      <c r="AW528" s="2"/>
      <c r="AX528" s="2"/>
      <c r="AY528" s="2"/>
      <c r="AZ528" s="2"/>
      <c r="BA528" s="2"/>
      <c r="BB528" s="2"/>
      <c r="BC528" s="2"/>
      <c r="BD528" s="2"/>
    </row>
    <row r="529" spans="1:56" ht="12.75" hidden="1" customHeight="1">
      <c r="A529" s="2"/>
      <c r="B529" s="6"/>
      <c r="C529" s="2"/>
      <c r="D529" s="2"/>
      <c r="E529" s="2"/>
      <c r="F529" s="2"/>
      <c r="G529" s="2"/>
      <c r="H529" s="2"/>
      <c r="I529" s="2"/>
      <c r="J529" s="2"/>
      <c r="K529" s="2"/>
      <c r="L529" s="7"/>
      <c r="M529" s="2"/>
      <c r="N529" s="2"/>
      <c r="O529" s="2"/>
      <c r="P529" s="2"/>
      <c r="Q529" s="2"/>
      <c r="R529" s="2"/>
      <c r="S529" s="2"/>
      <c r="T529" s="2"/>
      <c r="U529" s="2"/>
      <c r="V529" s="2"/>
      <c r="W529" s="2"/>
      <c r="X529" s="2"/>
      <c r="Y529" s="2"/>
      <c r="Z529" s="2"/>
      <c r="AA529" s="2"/>
      <c r="AB529" s="2"/>
      <c r="AC529" s="2"/>
      <c r="AD529" s="2"/>
      <c r="AE529" s="3"/>
      <c r="AF529" s="2"/>
      <c r="AG529" s="2"/>
      <c r="AH529" s="2"/>
      <c r="AI529" s="2"/>
      <c r="AJ529" s="2"/>
      <c r="AK529" s="2"/>
      <c r="AL529" s="2"/>
      <c r="AM529" s="2"/>
      <c r="AN529" s="2"/>
      <c r="AO529" s="2"/>
      <c r="AP529" s="2"/>
      <c r="AQ529" s="2"/>
      <c r="AR529" s="2"/>
      <c r="AS529" s="3"/>
      <c r="AT529" s="2"/>
      <c r="AU529" s="2"/>
      <c r="AV529" s="2"/>
      <c r="AW529" s="2"/>
      <c r="AX529" s="2"/>
      <c r="AY529" s="2"/>
      <c r="AZ529" s="2"/>
      <c r="BA529" s="2"/>
      <c r="BB529" s="2"/>
      <c r="BC529" s="2"/>
      <c r="BD529" s="2"/>
    </row>
    <row r="530" spans="1:56" ht="12.75" hidden="1" customHeight="1">
      <c r="A530" s="2"/>
      <c r="B530" s="6"/>
      <c r="C530" s="2"/>
      <c r="D530" s="2"/>
      <c r="E530" s="2"/>
      <c r="F530" s="2"/>
      <c r="G530" s="2"/>
      <c r="H530" s="2"/>
      <c r="I530" s="2"/>
      <c r="J530" s="2"/>
      <c r="K530" s="2"/>
      <c r="L530" s="7"/>
      <c r="M530" s="2"/>
      <c r="N530" s="2"/>
      <c r="O530" s="2"/>
      <c r="P530" s="2"/>
      <c r="Q530" s="2"/>
      <c r="R530" s="2"/>
      <c r="S530" s="2"/>
      <c r="T530" s="2"/>
      <c r="U530" s="2"/>
      <c r="V530" s="2"/>
      <c r="W530" s="2"/>
      <c r="X530" s="2"/>
      <c r="Y530" s="2"/>
      <c r="Z530" s="2"/>
      <c r="AA530" s="2"/>
      <c r="AB530" s="2"/>
      <c r="AC530" s="2"/>
      <c r="AD530" s="2"/>
      <c r="AE530" s="3"/>
      <c r="AF530" s="2"/>
      <c r="AG530" s="2"/>
      <c r="AH530" s="2"/>
      <c r="AI530" s="2"/>
      <c r="AJ530" s="2"/>
      <c r="AK530" s="2"/>
      <c r="AL530" s="2"/>
      <c r="AM530" s="2"/>
      <c r="AN530" s="2"/>
      <c r="AO530" s="2"/>
      <c r="AP530" s="2"/>
      <c r="AQ530" s="2"/>
      <c r="AR530" s="2"/>
      <c r="AS530" s="3"/>
      <c r="AT530" s="2"/>
      <c r="AU530" s="2"/>
      <c r="AV530" s="2"/>
      <c r="AW530" s="2"/>
      <c r="AX530" s="2"/>
      <c r="AY530" s="2"/>
      <c r="AZ530" s="2"/>
      <c r="BA530" s="2"/>
      <c r="BB530" s="2"/>
      <c r="BC530" s="2"/>
      <c r="BD530" s="2"/>
    </row>
    <row r="531" spans="1:56" ht="12.75" hidden="1" customHeight="1">
      <c r="A531" s="2"/>
      <c r="B531" s="6"/>
      <c r="C531" s="2"/>
      <c r="D531" s="2"/>
      <c r="E531" s="2"/>
      <c r="F531" s="2"/>
      <c r="G531" s="2"/>
      <c r="H531" s="2"/>
      <c r="I531" s="2"/>
      <c r="J531" s="2"/>
      <c r="K531" s="2"/>
      <c r="L531" s="7"/>
      <c r="M531" s="2"/>
      <c r="N531" s="2"/>
      <c r="O531" s="2"/>
      <c r="P531" s="2"/>
      <c r="Q531" s="2"/>
      <c r="R531" s="2"/>
      <c r="S531" s="2"/>
      <c r="T531" s="2"/>
      <c r="U531" s="2"/>
      <c r="V531" s="2"/>
      <c r="W531" s="2"/>
      <c r="X531" s="2"/>
      <c r="Y531" s="2"/>
      <c r="Z531" s="2"/>
      <c r="AA531" s="2"/>
      <c r="AB531" s="2"/>
      <c r="AC531" s="2"/>
      <c r="AD531" s="2"/>
      <c r="AE531" s="3"/>
      <c r="AF531" s="2"/>
      <c r="AG531" s="2"/>
      <c r="AH531" s="2"/>
      <c r="AI531" s="2"/>
      <c r="AJ531" s="2"/>
      <c r="AK531" s="2"/>
      <c r="AL531" s="2"/>
      <c r="AM531" s="2"/>
      <c r="AN531" s="2"/>
      <c r="AO531" s="2"/>
      <c r="AP531" s="2"/>
      <c r="AQ531" s="2"/>
      <c r="AR531" s="2"/>
      <c r="AS531" s="3"/>
      <c r="AT531" s="2"/>
      <c r="AU531" s="2"/>
      <c r="AV531" s="2"/>
      <c r="AW531" s="2"/>
      <c r="AX531" s="2"/>
      <c r="AY531" s="2"/>
      <c r="AZ531" s="2"/>
      <c r="BA531" s="2"/>
      <c r="BB531" s="2"/>
      <c r="BC531" s="2"/>
      <c r="BD531" s="2"/>
    </row>
    <row r="532" spans="1:56" ht="12.75" hidden="1" customHeight="1">
      <c r="A532" s="2"/>
      <c r="B532" s="6"/>
      <c r="C532" s="2"/>
      <c r="D532" s="2"/>
      <c r="E532" s="2"/>
      <c r="F532" s="2"/>
      <c r="G532" s="2"/>
      <c r="H532" s="2"/>
      <c r="I532" s="2"/>
      <c r="J532" s="2"/>
      <c r="K532" s="2"/>
      <c r="L532" s="7"/>
      <c r="M532" s="2"/>
      <c r="N532" s="2"/>
      <c r="O532" s="2"/>
      <c r="P532" s="2"/>
      <c r="Q532" s="2"/>
      <c r="R532" s="2"/>
      <c r="S532" s="2"/>
      <c r="T532" s="2"/>
      <c r="U532" s="2"/>
      <c r="V532" s="2"/>
      <c r="W532" s="2"/>
      <c r="X532" s="2"/>
      <c r="Y532" s="2"/>
      <c r="Z532" s="2"/>
      <c r="AA532" s="2"/>
      <c r="AB532" s="2"/>
      <c r="AC532" s="2"/>
      <c r="AD532" s="2"/>
      <c r="AE532" s="3"/>
      <c r="AF532" s="2"/>
      <c r="AG532" s="2"/>
      <c r="AH532" s="2"/>
      <c r="AI532" s="2"/>
      <c r="AJ532" s="2"/>
      <c r="AK532" s="2"/>
      <c r="AL532" s="2"/>
      <c r="AM532" s="2"/>
      <c r="AN532" s="2"/>
      <c r="AO532" s="2"/>
      <c r="AP532" s="2"/>
      <c r="AQ532" s="2"/>
      <c r="AR532" s="2"/>
      <c r="AS532" s="3"/>
      <c r="AT532" s="2"/>
      <c r="AU532" s="2"/>
      <c r="AV532" s="2"/>
      <c r="AW532" s="2"/>
      <c r="AX532" s="2"/>
      <c r="AY532" s="2"/>
      <c r="AZ532" s="2"/>
      <c r="BA532" s="2"/>
      <c r="BB532" s="2"/>
      <c r="BC532" s="2"/>
      <c r="BD532" s="2"/>
    </row>
    <row r="533" spans="1:56" ht="12.75" hidden="1" customHeight="1">
      <c r="A533" s="2"/>
      <c r="B533" s="6"/>
      <c r="C533" s="2"/>
      <c r="D533" s="2"/>
      <c r="E533" s="2"/>
      <c r="F533" s="2"/>
      <c r="G533" s="2"/>
      <c r="H533" s="2"/>
      <c r="I533" s="2"/>
      <c r="J533" s="2"/>
      <c r="K533" s="2"/>
      <c r="L533" s="7"/>
      <c r="M533" s="2"/>
      <c r="N533" s="2"/>
      <c r="O533" s="2"/>
      <c r="P533" s="2"/>
      <c r="Q533" s="2"/>
      <c r="R533" s="2"/>
      <c r="S533" s="2"/>
      <c r="T533" s="2"/>
      <c r="U533" s="2"/>
      <c r="V533" s="2"/>
      <c r="W533" s="2"/>
      <c r="X533" s="2"/>
      <c r="Y533" s="2"/>
      <c r="Z533" s="2"/>
      <c r="AA533" s="2"/>
      <c r="AB533" s="2"/>
      <c r="AC533" s="2"/>
      <c r="AD533" s="2"/>
      <c r="AE533" s="3"/>
      <c r="AF533" s="2"/>
      <c r="AG533" s="2"/>
      <c r="AH533" s="2"/>
      <c r="AI533" s="2"/>
      <c r="AJ533" s="2"/>
      <c r="AK533" s="2"/>
      <c r="AL533" s="2"/>
      <c r="AM533" s="2"/>
      <c r="AN533" s="2"/>
      <c r="AO533" s="2"/>
      <c r="AP533" s="2"/>
      <c r="AQ533" s="2"/>
      <c r="AR533" s="2"/>
      <c r="AS533" s="3"/>
      <c r="AT533" s="2"/>
      <c r="AU533" s="2"/>
      <c r="AV533" s="2"/>
      <c r="AW533" s="2"/>
      <c r="AX533" s="2"/>
      <c r="AY533" s="2"/>
      <c r="AZ533" s="2"/>
      <c r="BA533" s="2"/>
      <c r="BB533" s="2"/>
      <c r="BC533" s="2"/>
      <c r="BD533" s="2"/>
    </row>
    <row r="534" spans="1:56" ht="12.75" hidden="1" customHeight="1">
      <c r="A534" s="2"/>
      <c r="B534" s="6"/>
      <c r="C534" s="2"/>
      <c r="D534" s="2"/>
      <c r="E534" s="2"/>
      <c r="F534" s="2"/>
      <c r="G534" s="2"/>
      <c r="H534" s="2"/>
      <c r="I534" s="2"/>
      <c r="J534" s="2"/>
      <c r="K534" s="2"/>
      <c r="L534" s="7"/>
      <c r="M534" s="2"/>
      <c r="N534" s="2"/>
      <c r="O534" s="2"/>
      <c r="P534" s="2"/>
      <c r="Q534" s="2"/>
      <c r="R534" s="2"/>
      <c r="S534" s="2"/>
      <c r="T534" s="2"/>
      <c r="U534" s="2"/>
      <c r="V534" s="2"/>
      <c r="W534" s="2"/>
      <c r="X534" s="2"/>
      <c r="Y534" s="2"/>
      <c r="Z534" s="2"/>
      <c r="AA534" s="2"/>
      <c r="AB534" s="2"/>
      <c r="AC534" s="2"/>
      <c r="AD534" s="2"/>
      <c r="AE534" s="3"/>
      <c r="AF534" s="2"/>
      <c r="AG534" s="2"/>
      <c r="AH534" s="2"/>
      <c r="AI534" s="2"/>
      <c r="AJ534" s="2"/>
      <c r="AK534" s="2"/>
      <c r="AL534" s="2"/>
      <c r="AM534" s="2"/>
      <c r="AN534" s="2"/>
      <c r="AO534" s="2"/>
      <c r="AP534" s="2"/>
      <c r="AQ534" s="2"/>
      <c r="AR534" s="2"/>
      <c r="AS534" s="3"/>
      <c r="AT534" s="2"/>
      <c r="AU534" s="2"/>
      <c r="AV534" s="2"/>
      <c r="AW534" s="2"/>
      <c r="AX534" s="2"/>
      <c r="AY534" s="2"/>
      <c r="AZ534" s="2"/>
      <c r="BA534" s="2"/>
      <c r="BB534" s="2"/>
      <c r="BC534" s="2"/>
      <c r="BD534" s="2"/>
    </row>
    <row r="535" spans="1:56" ht="12.75" hidden="1" customHeight="1">
      <c r="A535" s="2"/>
      <c r="B535" s="6"/>
      <c r="C535" s="2"/>
      <c r="D535" s="2"/>
      <c r="E535" s="2"/>
      <c r="F535" s="2"/>
      <c r="G535" s="2"/>
      <c r="H535" s="2"/>
      <c r="I535" s="2"/>
      <c r="J535" s="2"/>
      <c r="K535" s="2"/>
      <c r="L535" s="7"/>
      <c r="M535" s="2"/>
      <c r="N535" s="2"/>
      <c r="O535" s="2"/>
      <c r="P535" s="2"/>
      <c r="Q535" s="2"/>
      <c r="R535" s="2"/>
      <c r="S535" s="2"/>
      <c r="T535" s="2"/>
      <c r="U535" s="2"/>
      <c r="V535" s="2"/>
      <c r="W535" s="2"/>
      <c r="X535" s="2"/>
      <c r="Y535" s="2"/>
      <c r="Z535" s="2"/>
      <c r="AA535" s="2"/>
      <c r="AB535" s="2"/>
      <c r="AC535" s="2"/>
      <c r="AD535" s="2"/>
      <c r="AE535" s="3"/>
      <c r="AF535" s="2"/>
      <c r="AG535" s="2"/>
      <c r="AH535" s="2"/>
      <c r="AI535" s="2"/>
      <c r="AJ535" s="2"/>
      <c r="AK535" s="2"/>
      <c r="AL535" s="2"/>
      <c r="AM535" s="2"/>
      <c r="AN535" s="2"/>
      <c r="AO535" s="2"/>
      <c r="AP535" s="2"/>
      <c r="AQ535" s="2"/>
      <c r="AR535" s="2"/>
      <c r="AS535" s="3"/>
      <c r="AT535" s="2"/>
      <c r="AU535" s="2"/>
      <c r="AV535" s="2"/>
      <c r="AW535" s="2"/>
      <c r="AX535" s="2"/>
      <c r="AY535" s="2"/>
      <c r="AZ535" s="2"/>
      <c r="BA535" s="2"/>
      <c r="BB535" s="2"/>
      <c r="BC535" s="2"/>
      <c r="BD535" s="2"/>
    </row>
    <row r="536" spans="1:56" ht="12.75" hidden="1" customHeight="1">
      <c r="A536" s="2"/>
      <c r="B536" s="6"/>
      <c r="C536" s="2"/>
      <c r="D536" s="2"/>
      <c r="E536" s="2"/>
      <c r="F536" s="2"/>
      <c r="G536" s="2"/>
      <c r="H536" s="2"/>
      <c r="I536" s="2"/>
      <c r="J536" s="2"/>
      <c r="K536" s="2"/>
      <c r="L536" s="7"/>
      <c r="M536" s="2"/>
      <c r="N536" s="2"/>
      <c r="O536" s="2"/>
      <c r="P536" s="2"/>
      <c r="Q536" s="2"/>
      <c r="R536" s="2"/>
      <c r="S536" s="2"/>
      <c r="T536" s="2"/>
      <c r="U536" s="2"/>
      <c r="V536" s="2"/>
      <c r="W536" s="2"/>
      <c r="X536" s="2"/>
      <c r="Y536" s="2"/>
      <c r="Z536" s="2"/>
      <c r="AA536" s="2"/>
      <c r="AB536" s="2"/>
      <c r="AC536" s="2"/>
      <c r="AD536" s="2"/>
      <c r="AE536" s="3"/>
      <c r="AF536" s="2"/>
      <c r="AG536" s="2"/>
      <c r="AH536" s="2"/>
      <c r="AI536" s="2"/>
      <c r="AJ536" s="2"/>
      <c r="AK536" s="2"/>
      <c r="AL536" s="2"/>
      <c r="AM536" s="2"/>
      <c r="AN536" s="2"/>
      <c r="AO536" s="2"/>
      <c r="AP536" s="2"/>
      <c r="AQ536" s="2"/>
      <c r="AR536" s="2"/>
      <c r="AS536" s="3"/>
      <c r="AT536" s="2"/>
      <c r="AU536" s="2"/>
      <c r="AV536" s="2"/>
      <c r="AW536" s="2"/>
      <c r="AX536" s="2"/>
      <c r="AY536" s="2"/>
      <c r="AZ536" s="2"/>
      <c r="BA536" s="2"/>
      <c r="BB536" s="2"/>
      <c r="BC536" s="2"/>
      <c r="BD536" s="2"/>
    </row>
    <row r="537" spans="1:56" ht="12.75" hidden="1" customHeight="1">
      <c r="A537" s="2"/>
      <c r="B537" s="6"/>
      <c r="C537" s="2"/>
      <c r="D537" s="2"/>
      <c r="E537" s="2"/>
      <c r="F537" s="2"/>
      <c r="G537" s="2"/>
      <c r="H537" s="2"/>
      <c r="I537" s="2"/>
      <c r="J537" s="2"/>
      <c r="K537" s="2"/>
      <c r="L537" s="7"/>
      <c r="M537" s="2"/>
      <c r="N537" s="2"/>
      <c r="O537" s="2"/>
      <c r="P537" s="2"/>
      <c r="Q537" s="2"/>
      <c r="R537" s="2"/>
      <c r="S537" s="2"/>
      <c r="T537" s="2"/>
      <c r="U537" s="2"/>
      <c r="V537" s="2"/>
      <c r="W537" s="2"/>
      <c r="X537" s="2"/>
      <c r="Y537" s="2"/>
      <c r="Z537" s="2"/>
      <c r="AA537" s="2"/>
      <c r="AB537" s="2"/>
      <c r="AC537" s="2"/>
      <c r="AD537" s="2"/>
      <c r="AE537" s="3"/>
      <c r="AF537" s="2"/>
      <c r="AG537" s="2"/>
      <c r="AH537" s="2"/>
      <c r="AI537" s="2"/>
      <c r="AJ537" s="2"/>
      <c r="AK537" s="2"/>
      <c r="AL537" s="2"/>
      <c r="AM537" s="2"/>
      <c r="AN537" s="2"/>
      <c r="AO537" s="2"/>
      <c r="AP537" s="2"/>
      <c r="AQ537" s="2"/>
      <c r="AR537" s="2"/>
      <c r="AS537" s="3"/>
      <c r="AT537" s="2"/>
      <c r="AU537" s="2"/>
      <c r="AV537" s="2"/>
      <c r="AW537" s="2"/>
      <c r="AX537" s="2"/>
      <c r="AY537" s="2"/>
      <c r="AZ537" s="2"/>
      <c r="BA537" s="2"/>
      <c r="BB537" s="2"/>
      <c r="BC537" s="2"/>
      <c r="BD537" s="2"/>
    </row>
    <row r="538" spans="1:56" ht="12.75" hidden="1" customHeight="1">
      <c r="A538" s="2"/>
      <c r="B538" s="6"/>
      <c r="C538" s="2"/>
      <c r="D538" s="2"/>
      <c r="E538" s="2"/>
      <c r="F538" s="2"/>
      <c r="G538" s="2"/>
      <c r="H538" s="2"/>
      <c r="I538" s="2"/>
      <c r="J538" s="2"/>
      <c r="K538" s="2"/>
      <c r="L538" s="7"/>
      <c r="M538" s="2"/>
      <c r="N538" s="2"/>
      <c r="O538" s="2"/>
      <c r="P538" s="2"/>
      <c r="Q538" s="2"/>
      <c r="R538" s="2"/>
      <c r="S538" s="2"/>
      <c r="T538" s="2"/>
      <c r="U538" s="2"/>
      <c r="V538" s="2"/>
      <c r="W538" s="2"/>
      <c r="X538" s="2"/>
      <c r="Y538" s="2"/>
      <c r="Z538" s="2"/>
      <c r="AA538" s="2"/>
      <c r="AB538" s="2"/>
      <c r="AC538" s="2"/>
      <c r="AD538" s="2"/>
      <c r="AE538" s="3"/>
      <c r="AF538" s="2"/>
      <c r="AG538" s="2"/>
      <c r="AH538" s="2"/>
      <c r="AI538" s="2"/>
      <c r="AJ538" s="2"/>
      <c r="AK538" s="2"/>
      <c r="AL538" s="2"/>
      <c r="AM538" s="2"/>
      <c r="AN538" s="2"/>
      <c r="AO538" s="2"/>
      <c r="AP538" s="2"/>
      <c r="AQ538" s="2"/>
      <c r="AR538" s="2"/>
      <c r="AS538" s="3"/>
      <c r="AT538" s="2"/>
      <c r="AU538" s="2"/>
      <c r="AV538" s="2"/>
      <c r="AW538" s="2"/>
      <c r="AX538" s="2"/>
      <c r="AY538" s="2"/>
      <c r="AZ538" s="2"/>
      <c r="BA538" s="2"/>
      <c r="BB538" s="2"/>
      <c r="BC538" s="2"/>
      <c r="BD538" s="2"/>
    </row>
    <row r="539" spans="1:56" ht="12.75" hidden="1" customHeight="1">
      <c r="A539" s="2"/>
      <c r="B539" s="6"/>
      <c r="C539" s="2"/>
      <c r="D539" s="2"/>
      <c r="E539" s="2"/>
      <c r="F539" s="2"/>
      <c r="G539" s="2"/>
      <c r="H539" s="2"/>
      <c r="I539" s="2"/>
      <c r="J539" s="2"/>
      <c r="K539" s="2"/>
      <c r="L539" s="7"/>
      <c r="M539" s="2"/>
      <c r="N539" s="2"/>
      <c r="O539" s="2"/>
      <c r="P539" s="2"/>
      <c r="Q539" s="2"/>
      <c r="R539" s="2"/>
      <c r="S539" s="2"/>
      <c r="T539" s="2"/>
      <c r="U539" s="2"/>
      <c r="V539" s="2"/>
      <c r="W539" s="2"/>
      <c r="X539" s="2"/>
      <c r="Y539" s="2"/>
      <c r="Z539" s="2"/>
      <c r="AA539" s="2"/>
      <c r="AB539" s="2"/>
      <c r="AC539" s="2"/>
      <c r="AD539" s="2"/>
      <c r="AE539" s="3"/>
      <c r="AF539" s="2"/>
      <c r="AG539" s="2"/>
      <c r="AH539" s="2"/>
      <c r="AI539" s="2"/>
      <c r="AJ539" s="2"/>
      <c r="AK539" s="2"/>
      <c r="AL539" s="2"/>
      <c r="AM539" s="2"/>
      <c r="AN539" s="2"/>
      <c r="AO539" s="2"/>
      <c r="AP539" s="2"/>
      <c r="AQ539" s="2"/>
      <c r="AR539" s="2"/>
      <c r="AS539" s="3"/>
      <c r="AT539" s="2"/>
      <c r="AU539" s="2"/>
      <c r="AV539" s="2"/>
      <c r="AW539" s="2"/>
      <c r="AX539" s="2"/>
      <c r="AY539" s="2"/>
      <c r="AZ539" s="2"/>
      <c r="BA539" s="2"/>
      <c r="BB539" s="2"/>
      <c r="BC539" s="2"/>
      <c r="BD539" s="2"/>
    </row>
    <row r="540" spans="1:56" ht="12.75" hidden="1" customHeight="1">
      <c r="A540" s="2"/>
      <c r="B540" s="6"/>
      <c r="C540" s="2"/>
      <c r="D540" s="2"/>
      <c r="E540" s="2"/>
      <c r="F540" s="2"/>
      <c r="G540" s="2"/>
      <c r="H540" s="2"/>
      <c r="I540" s="2"/>
      <c r="J540" s="2"/>
      <c r="K540" s="2"/>
      <c r="L540" s="7"/>
      <c r="M540" s="2"/>
      <c r="N540" s="2"/>
      <c r="O540" s="2"/>
      <c r="P540" s="2"/>
      <c r="Q540" s="2"/>
      <c r="R540" s="2"/>
      <c r="S540" s="2"/>
      <c r="T540" s="2"/>
      <c r="U540" s="2"/>
      <c r="V540" s="2"/>
      <c r="W540" s="2"/>
      <c r="X540" s="2"/>
      <c r="Y540" s="2"/>
      <c r="Z540" s="2"/>
      <c r="AA540" s="2"/>
      <c r="AB540" s="2"/>
      <c r="AC540" s="2"/>
      <c r="AD540" s="2"/>
      <c r="AE540" s="3"/>
      <c r="AF540" s="2"/>
      <c r="AG540" s="2"/>
      <c r="AH540" s="2"/>
      <c r="AI540" s="2"/>
      <c r="AJ540" s="2"/>
      <c r="AK540" s="2"/>
      <c r="AL540" s="2"/>
      <c r="AM540" s="2"/>
      <c r="AN540" s="2"/>
      <c r="AO540" s="2"/>
      <c r="AP540" s="2"/>
      <c r="AQ540" s="2"/>
      <c r="AR540" s="2"/>
      <c r="AS540" s="3"/>
      <c r="AT540" s="2"/>
      <c r="AU540" s="2"/>
      <c r="AV540" s="2"/>
      <c r="AW540" s="2"/>
      <c r="AX540" s="2"/>
      <c r="AY540" s="2"/>
      <c r="AZ540" s="2"/>
      <c r="BA540" s="2"/>
      <c r="BB540" s="2"/>
      <c r="BC540" s="2"/>
      <c r="BD540" s="2"/>
    </row>
    <row r="541" spans="1:56" ht="12.75" hidden="1" customHeight="1">
      <c r="A541" s="2"/>
      <c r="B541" s="6"/>
      <c r="C541" s="2"/>
      <c r="D541" s="2"/>
      <c r="E541" s="2"/>
      <c r="F541" s="2"/>
      <c r="G541" s="2"/>
      <c r="H541" s="2"/>
      <c r="I541" s="2"/>
      <c r="J541" s="2"/>
      <c r="K541" s="2"/>
      <c r="L541" s="7"/>
      <c r="M541" s="2"/>
      <c r="N541" s="2"/>
      <c r="O541" s="2"/>
      <c r="P541" s="2"/>
      <c r="Q541" s="2"/>
      <c r="R541" s="2"/>
      <c r="S541" s="2"/>
      <c r="T541" s="2"/>
      <c r="U541" s="2"/>
      <c r="V541" s="2"/>
      <c r="W541" s="2"/>
      <c r="X541" s="2"/>
      <c r="Y541" s="2"/>
      <c r="Z541" s="2"/>
      <c r="AA541" s="2"/>
      <c r="AB541" s="2"/>
      <c r="AC541" s="2"/>
      <c r="AD541" s="2"/>
      <c r="AE541" s="3"/>
      <c r="AF541" s="2"/>
      <c r="AG541" s="2"/>
      <c r="AH541" s="2"/>
      <c r="AI541" s="2"/>
      <c r="AJ541" s="2"/>
      <c r="AK541" s="2"/>
      <c r="AL541" s="2"/>
      <c r="AM541" s="2"/>
      <c r="AN541" s="2"/>
      <c r="AO541" s="2"/>
      <c r="AP541" s="2"/>
      <c r="AQ541" s="2"/>
      <c r="AR541" s="2"/>
      <c r="AS541" s="3"/>
      <c r="AT541" s="2"/>
      <c r="AU541" s="2"/>
      <c r="AV541" s="2"/>
      <c r="AW541" s="2"/>
      <c r="AX541" s="2"/>
      <c r="AY541" s="2"/>
      <c r="AZ541" s="2"/>
      <c r="BA541" s="2"/>
      <c r="BB541" s="2"/>
      <c r="BC541" s="2"/>
      <c r="BD541" s="2"/>
    </row>
    <row r="542" spans="1:56" ht="12.75" hidden="1" customHeight="1">
      <c r="A542" s="2"/>
      <c r="B542" s="6"/>
      <c r="C542" s="2"/>
      <c r="D542" s="2"/>
      <c r="E542" s="2"/>
      <c r="F542" s="2"/>
      <c r="G542" s="2"/>
      <c r="H542" s="2"/>
      <c r="I542" s="2"/>
      <c r="J542" s="2"/>
      <c r="K542" s="2"/>
      <c r="L542" s="7"/>
      <c r="M542" s="2"/>
      <c r="N542" s="2"/>
      <c r="O542" s="2"/>
      <c r="P542" s="2"/>
      <c r="Q542" s="2"/>
      <c r="R542" s="2"/>
      <c r="S542" s="2"/>
      <c r="T542" s="2"/>
      <c r="U542" s="2"/>
      <c r="V542" s="2"/>
      <c r="W542" s="2"/>
      <c r="X542" s="2"/>
      <c r="Y542" s="2"/>
      <c r="Z542" s="2"/>
      <c r="AA542" s="2"/>
      <c r="AB542" s="2"/>
      <c r="AC542" s="2"/>
      <c r="AD542" s="2"/>
      <c r="AE542" s="3"/>
      <c r="AF542" s="2"/>
      <c r="AG542" s="2"/>
      <c r="AH542" s="2"/>
      <c r="AI542" s="2"/>
      <c r="AJ542" s="2"/>
      <c r="AK542" s="2"/>
      <c r="AL542" s="2"/>
      <c r="AM542" s="2"/>
      <c r="AN542" s="2"/>
      <c r="AO542" s="2"/>
      <c r="AP542" s="2"/>
      <c r="AQ542" s="2"/>
      <c r="AR542" s="2"/>
      <c r="AS542" s="3"/>
      <c r="AT542" s="2"/>
      <c r="AU542" s="2"/>
      <c r="AV542" s="2"/>
      <c r="AW542" s="2"/>
      <c r="AX542" s="2"/>
      <c r="AY542" s="2"/>
      <c r="AZ542" s="2"/>
      <c r="BA542" s="2"/>
      <c r="BB542" s="2"/>
      <c r="BC542" s="2"/>
      <c r="BD542" s="2"/>
    </row>
    <row r="543" spans="1:56" ht="12.75" hidden="1" customHeight="1">
      <c r="A543" s="2"/>
      <c r="B543" s="6"/>
      <c r="C543" s="2"/>
      <c r="D543" s="2"/>
      <c r="E543" s="2"/>
      <c r="F543" s="2"/>
      <c r="G543" s="2"/>
      <c r="H543" s="2"/>
      <c r="I543" s="2"/>
      <c r="J543" s="2"/>
      <c r="K543" s="2"/>
      <c r="L543" s="7"/>
      <c r="M543" s="2"/>
      <c r="N543" s="2"/>
      <c r="O543" s="2"/>
      <c r="P543" s="2"/>
      <c r="Q543" s="2"/>
      <c r="R543" s="2"/>
      <c r="S543" s="2"/>
      <c r="T543" s="2"/>
      <c r="U543" s="2"/>
      <c r="V543" s="2"/>
      <c r="W543" s="2"/>
      <c r="X543" s="2"/>
      <c r="Y543" s="2"/>
      <c r="Z543" s="2"/>
      <c r="AA543" s="2"/>
      <c r="AB543" s="2"/>
      <c r="AC543" s="2"/>
      <c r="AD543" s="2"/>
      <c r="AE543" s="3"/>
      <c r="AF543" s="2"/>
      <c r="AG543" s="2"/>
      <c r="AH543" s="2"/>
      <c r="AI543" s="2"/>
      <c r="AJ543" s="2"/>
      <c r="AK543" s="2"/>
      <c r="AL543" s="2"/>
      <c r="AM543" s="2"/>
      <c r="AN543" s="2"/>
      <c r="AO543" s="2"/>
      <c r="AP543" s="2"/>
      <c r="AQ543" s="2"/>
      <c r="AR543" s="2"/>
      <c r="AS543" s="3"/>
      <c r="AT543" s="2"/>
      <c r="AU543" s="2"/>
      <c r="AV543" s="2"/>
      <c r="AW543" s="2"/>
      <c r="AX543" s="2"/>
      <c r="AY543" s="2"/>
      <c r="AZ543" s="2"/>
      <c r="BA543" s="2"/>
      <c r="BB543" s="2"/>
      <c r="BC543" s="2"/>
      <c r="BD543" s="2"/>
    </row>
    <row r="544" spans="1:56" ht="12.75" hidden="1" customHeight="1">
      <c r="A544" s="2"/>
      <c r="B544" s="6"/>
      <c r="C544" s="2"/>
      <c r="D544" s="2"/>
      <c r="E544" s="2"/>
      <c r="F544" s="2"/>
      <c r="G544" s="2"/>
      <c r="H544" s="2"/>
      <c r="I544" s="2"/>
      <c r="J544" s="2"/>
      <c r="K544" s="2"/>
      <c r="L544" s="7"/>
      <c r="M544" s="2"/>
      <c r="N544" s="2"/>
      <c r="O544" s="2"/>
      <c r="P544" s="2"/>
      <c r="Q544" s="2"/>
      <c r="R544" s="2"/>
      <c r="S544" s="2"/>
      <c r="T544" s="2"/>
      <c r="U544" s="2"/>
      <c r="V544" s="2"/>
      <c r="W544" s="2"/>
      <c r="X544" s="2"/>
      <c r="Y544" s="2"/>
      <c r="Z544" s="2"/>
      <c r="AA544" s="2"/>
      <c r="AB544" s="2"/>
      <c r="AC544" s="2"/>
      <c r="AD544" s="2"/>
      <c r="AE544" s="3"/>
      <c r="AF544" s="2"/>
      <c r="AG544" s="2"/>
      <c r="AH544" s="2"/>
      <c r="AI544" s="2"/>
      <c r="AJ544" s="2"/>
      <c r="AK544" s="2"/>
      <c r="AL544" s="2"/>
      <c r="AM544" s="2"/>
      <c r="AN544" s="2"/>
      <c r="AO544" s="2"/>
      <c r="AP544" s="2"/>
      <c r="AQ544" s="2"/>
      <c r="AR544" s="2"/>
      <c r="AS544" s="3"/>
      <c r="AT544" s="2"/>
      <c r="AU544" s="2"/>
      <c r="AV544" s="2"/>
      <c r="AW544" s="2"/>
      <c r="AX544" s="2"/>
      <c r="AY544" s="2"/>
      <c r="AZ544" s="2"/>
      <c r="BA544" s="2"/>
      <c r="BB544" s="2"/>
      <c r="BC544" s="2"/>
      <c r="BD544" s="2"/>
    </row>
    <row r="545" spans="1:56" ht="12.75" hidden="1" customHeight="1">
      <c r="A545" s="2"/>
      <c r="B545" s="6"/>
      <c r="C545" s="2"/>
      <c r="D545" s="2"/>
      <c r="E545" s="2"/>
      <c r="F545" s="2"/>
      <c r="G545" s="2"/>
      <c r="H545" s="2"/>
      <c r="I545" s="2"/>
      <c r="J545" s="2"/>
      <c r="K545" s="2"/>
      <c r="L545" s="7"/>
      <c r="M545" s="2"/>
      <c r="N545" s="2"/>
      <c r="O545" s="2"/>
      <c r="P545" s="2"/>
      <c r="Q545" s="2"/>
      <c r="R545" s="2"/>
      <c r="S545" s="2"/>
      <c r="T545" s="2"/>
      <c r="U545" s="2"/>
      <c r="V545" s="2"/>
      <c r="W545" s="2"/>
      <c r="X545" s="2"/>
      <c r="Y545" s="2"/>
      <c r="Z545" s="2"/>
      <c r="AA545" s="2"/>
      <c r="AB545" s="2"/>
      <c r="AC545" s="2"/>
      <c r="AD545" s="2"/>
      <c r="AE545" s="3"/>
      <c r="AF545" s="2"/>
      <c r="AG545" s="2"/>
      <c r="AH545" s="2"/>
      <c r="AI545" s="2"/>
      <c r="AJ545" s="2"/>
      <c r="AK545" s="2"/>
      <c r="AL545" s="2"/>
      <c r="AM545" s="2"/>
      <c r="AN545" s="2"/>
      <c r="AO545" s="2"/>
      <c r="AP545" s="2"/>
      <c r="AQ545" s="2"/>
      <c r="AR545" s="2"/>
      <c r="AS545" s="3"/>
      <c r="AT545" s="2"/>
      <c r="AU545" s="2"/>
      <c r="AV545" s="2"/>
      <c r="AW545" s="2"/>
      <c r="AX545" s="2"/>
      <c r="AY545" s="2"/>
      <c r="AZ545" s="2"/>
      <c r="BA545" s="2"/>
      <c r="BB545" s="2"/>
      <c r="BC545" s="2"/>
      <c r="BD545" s="2"/>
    </row>
    <row r="546" spans="1:56" ht="12.75" hidden="1" customHeight="1">
      <c r="A546" s="2"/>
      <c r="B546" s="6"/>
      <c r="C546" s="2"/>
      <c r="D546" s="2"/>
      <c r="E546" s="2"/>
      <c r="F546" s="2"/>
      <c r="G546" s="2"/>
      <c r="H546" s="2"/>
      <c r="I546" s="2"/>
      <c r="J546" s="2"/>
      <c r="K546" s="2"/>
      <c r="L546" s="7"/>
      <c r="M546" s="2"/>
      <c r="N546" s="2"/>
      <c r="O546" s="2"/>
      <c r="P546" s="2"/>
      <c r="Q546" s="2"/>
      <c r="R546" s="2"/>
      <c r="S546" s="2"/>
      <c r="T546" s="2"/>
      <c r="U546" s="2"/>
      <c r="V546" s="2"/>
      <c r="W546" s="2"/>
      <c r="X546" s="2"/>
      <c r="Y546" s="2"/>
      <c r="Z546" s="2"/>
      <c r="AA546" s="2"/>
      <c r="AB546" s="2"/>
      <c r="AC546" s="2"/>
      <c r="AD546" s="2"/>
      <c r="AE546" s="3"/>
      <c r="AF546" s="2"/>
      <c r="AG546" s="2"/>
      <c r="AH546" s="2"/>
      <c r="AI546" s="2"/>
      <c r="AJ546" s="2"/>
      <c r="AK546" s="2"/>
      <c r="AL546" s="2"/>
      <c r="AM546" s="2"/>
      <c r="AN546" s="2"/>
      <c r="AO546" s="2"/>
      <c r="AP546" s="2"/>
      <c r="AQ546" s="2"/>
      <c r="AR546" s="2"/>
      <c r="AS546" s="3"/>
      <c r="AT546" s="2"/>
      <c r="AU546" s="2"/>
      <c r="AV546" s="2"/>
      <c r="AW546" s="2"/>
      <c r="AX546" s="2"/>
      <c r="AY546" s="2"/>
      <c r="AZ546" s="2"/>
      <c r="BA546" s="2"/>
      <c r="BB546" s="2"/>
      <c r="BC546" s="2"/>
      <c r="BD546" s="2"/>
    </row>
    <row r="547" spans="1:56" ht="12.75" hidden="1" customHeight="1">
      <c r="A547" s="2"/>
      <c r="B547" s="6"/>
      <c r="C547" s="2"/>
      <c r="D547" s="2"/>
      <c r="E547" s="2"/>
      <c r="F547" s="2"/>
      <c r="G547" s="2"/>
      <c r="H547" s="2"/>
      <c r="I547" s="2"/>
      <c r="J547" s="2"/>
      <c r="K547" s="2"/>
      <c r="L547" s="7"/>
      <c r="M547" s="2"/>
      <c r="N547" s="2"/>
      <c r="O547" s="2"/>
      <c r="P547" s="2"/>
      <c r="Q547" s="2"/>
      <c r="R547" s="2"/>
      <c r="S547" s="2"/>
      <c r="T547" s="2"/>
      <c r="U547" s="2"/>
      <c r="V547" s="2"/>
      <c r="W547" s="2"/>
      <c r="X547" s="2"/>
      <c r="Y547" s="2"/>
      <c r="Z547" s="2"/>
      <c r="AA547" s="2"/>
      <c r="AB547" s="2"/>
      <c r="AC547" s="2"/>
      <c r="AD547" s="2"/>
      <c r="AE547" s="3"/>
      <c r="AF547" s="2"/>
      <c r="AG547" s="2"/>
      <c r="AH547" s="2"/>
      <c r="AI547" s="2"/>
      <c r="AJ547" s="2"/>
      <c r="AK547" s="2"/>
      <c r="AL547" s="2"/>
      <c r="AM547" s="2"/>
      <c r="AN547" s="2"/>
      <c r="AO547" s="2"/>
      <c r="AP547" s="2"/>
      <c r="AQ547" s="2"/>
      <c r="AR547" s="2"/>
      <c r="AS547" s="3"/>
      <c r="AT547" s="2"/>
      <c r="AU547" s="2"/>
      <c r="AV547" s="2"/>
      <c r="AW547" s="2"/>
      <c r="AX547" s="2"/>
      <c r="AY547" s="2"/>
      <c r="AZ547" s="2"/>
      <c r="BA547" s="2"/>
      <c r="BB547" s="2"/>
      <c r="BC547" s="2"/>
      <c r="BD547" s="2"/>
    </row>
    <row r="548" spans="1:56" ht="12.75" hidden="1" customHeight="1">
      <c r="A548" s="2"/>
      <c r="B548" s="6"/>
      <c r="C548" s="2"/>
      <c r="D548" s="2"/>
      <c r="E548" s="2"/>
      <c r="F548" s="2"/>
      <c r="G548" s="2"/>
      <c r="H548" s="2"/>
      <c r="I548" s="2"/>
      <c r="J548" s="2"/>
      <c r="K548" s="2"/>
      <c r="L548" s="7"/>
      <c r="M548" s="2"/>
      <c r="N548" s="2"/>
      <c r="O548" s="2"/>
      <c r="P548" s="2"/>
      <c r="Q548" s="2"/>
      <c r="R548" s="2"/>
      <c r="S548" s="2"/>
      <c r="T548" s="2"/>
      <c r="U548" s="2"/>
      <c r="V548" s="2"/>
      <c r="W548" s="2"/>
      <c r="X548" s="2"/>
      <c r="Y548" s="2"/>
      <c r="Z548" s="2"/>
      <c r="AA548" s="2"/>
      <c r="AB548" s="2"/>
      <c r="AC548" s="2"/>
      <c r="AD548" s="2"/>
      <c r="AE548" s="3"/>
      <c r="AF548" s="2"/>
      <c r="AG548" s="2"/>
      <c r="AH548" s="2"/>
      <c r="AI548" s="2"/>
      <c r="AJ548" s="2"/>
      <c r="AK548" s="2"/>
      <c r="AL548" s="2"/>
      <c r="AM548" s="2"/>
      <c r="AN548" s="2"/>
      <c r="AO548" s="2"/>
      <c r="AP548" s="2"/>
      <c r="AQ548" s="2"/>
      <c r="AR548" s="2"/>
      <c r="AS548" s="3"/>
      <c r="AT548" s="2"/>
      <c r="AU548" s="2"/>
      <c r="AV548" s="2"/>
      <c r="AW548" s="2"/>
      <c r="AX548" s="2"/>
      <c r="AY548" s="2"/>
      <c r="AZ548" s="2"/>
      <c r="BA548" s="2"/>
      <c r="BB548" s="2"/>
      <c r="BC548" s="2"/>
      <c r="BD548" s="2"/>
    </row>
    <row r="549" spans="1:56" ht="12.75" hidden="1" customHeight="1">
      <c r="A549" s="2"/>
      <c r="B549" s="6"/>
      <c r="C549" s="2"/>
      <c r="D549" s="2"/>
      <c r="E549" s="2"/>
      <c r="F549" s="2"/>
      <c r="G549" s="2"/>
      <c r="H549" s="2"/>
      <c r="I549" s="2"/>
      <c r="J549" s="2"/>
      <c r="K549" s="2"/>
      <c r="L549" s="7"/>
      <c r="M549" s="2"/>
      <c r="N549" s="2"/>
      <c r="O549" s="2"/>
      <c r="P549" s="2"/>
      <c r="Q549" s="2"/>
      <c r="R549" s="2"/>
      <c r="S549" s="2"/>
      <c r="T549" s="2"/>
      <c r="U549" s="2"/>
      <c r="V549" s="2"/>
      <c r="W549" s="2"/>
      <c r="X549" s="2"/>
      <c r="Y549" s="2"/>
      <c r="Z549" s="2"/>
      <c r="AA549" s="2"/>
      <c r="AB549" s="2"/>
      <c r="AC549" s="2"/>
      <c r="AD549" s="2"/>
      <c r="AE549" s="3"/>
      <c r="AF549" s="2"/>
      <c r="AG549" s="2"/>
      <c r="AH549" s="2"/>
      <c r="AI549" s="2"/>
      <c r="AJ549" s="2"/>
      <c r="AK549" s="2"/>
      <c r="AL549" s="2"/>
      <c r="AM549" s="2"/>
      <c r="AN549" s="2"/>
      <c r="AO549" s="2"/>
      <c r="AP549" s="2"/>
      <c r="AQ549" s="2"/>
      <c r="AR549" s="2"/>
      <c r="AS549" s="3"/>
      <c r="AT549" s="2"/>
      <c r="AU549" s="2"/>
      <c r="AV549" s="2"/>
      <c r="AW549" s="2"/>
      <c r="AX549" s="2"/>
      <c r="AY549" s="2"/>
      <c r="AZ549" s="2"/>
      <c r="BA549" s="2"/>
      <c r="BB549" s="2"/>
      <c r="BC549" s="2"/>
      <c r="BD549" s="2"/>
    </row>
    <row r="550" spans="1:56" ht="12.75" hidden="1" customHeight="1">
      <c r="A550" s="2"/>
      <c r="B550" s="6"/>
      <c r="C550" s="2"/>
      <c r="D550" s="2"/>
      <c r="E550" s="2"/>
      <c r="F550" s="2"/>
      <c r="G550" s="2"/>
      <c r="H550" s="2"/>
      <c r="I550" s="2"/>
      <c r="J550" s="2"/>
      <c r="K550" s="2"/>
      <c r="L550" s="7"/>
      <c r="M550" s="2"/>
      <c r="N550" s="2"/>
      <c r="O550" s="2"/>
      <c r="P550" s="2"/>
      <c r="Q550" s="2"/>
      <c r="R550" s="2"/>
      <c r="S550" s="2"/>
      <c r="T550" s="2"/>
      <c r="U550" s="2"/>
      <c r="V550" s="2"/>
      <c r="W550" s="2"/>
      <c r="X550" s="2"/>
      <c r="Y550" s="2"/>
      <c r="Z550" s="2"/>
      <c r="AA550" s="2"/>
      <c r="AB550" s="2"/>
      <c r="AC550" s="2"/>
      <c r="AD550" s="2"/>
      <c r="AE550" s="3"/>
      <c r="AF550" s="2"/>
      <c r="AG550" s="2"/>
      <c r="AH550" s="2"/>
      <c r="AI550" s="2"/>
      <c r="AJ550" s="2"/>
      <c r="AK550" s="2"/>
      <c r="AL550" s="2"/>
      <c r="AM550" s="2"/>
      <c r="AN550" s="2"/>
      <c r="AO550" s="2"/>
      <c r="AP550" s="2"/>
      <c r="AQ550" s="2"/>
      <c r="AR550" s="2"/>
      <c r="AS550" s="3"/>
      <c r="AT550" s="2"/>
      <c r="AU550" s="2"/>
      <c r="AV550" s="2"/>
      <c r="AW550" s="2"/>
      <c r="AX550" s="2"/>
      <c r="AY550" s="2"/>
      <c r="AZ550" s="2"/>
      <c r="BA550" s="2"/>
      <c r="BB550" s="2"/>
      <c r="BC550" s="2"/>
      <c r="BD550" s="2"/>
    </row>
    <row r="551" spans="1:56" ht="12.75" hidden="1" customHeight="1">
      <c r="A551" s="2"/>
      <c r="B551" s="6"/>
      <c r="C551" s="2"/>
      <c r="D551" s="2"/>
      <c r="E551" s="2"/>
      <c r="F551" s="2"/>
      <c r="G551" s="2"/>
      <c r="H551" s="2"/>
      <c r="I551" s="2"/>
      <c r="J551" s="2"/>
      <c r="K551" s="2"/>
      <c r="L551" s="7"/>
      <c r="M551" s="2"/>
      <c r="N551" s="2"/>
      <c r="O551" s="2"/>
      <c r="P551" s="2"/>
      <c r="Q551" s="2"/>
      <c r="R551" s="2"/>
      <c r="S551" s="2"/>
      <c r="T551" s="2"/>
      <c r="U551" s="2"/>
      <c r="V551" s="2"/>
      <c r="W551" s="2"/>
      <c r="X551" s="2"/>
      <c r="Y551" s="2"/>
      <c r="Z551" s="2"/>
      <c r="AA551" s="2"/>
      <c r="AB551" s="2"/>
      <c r="AC551" s="2"/>
      <c r="AD551" s="2"/>
      <c r="AE551" s="3"/>
      <c r="AF551" s="2"/>
      <c r="AG551" s="2"/>
      <c r="AH551" s="2"/>
      <c r="AI551" s="2"/>
      <c r="AJ551" s="2"/>
      <c r="AK551" s="2"/>
      <c r="AL551" s="2"/>
      <c r="AM551" s="2"/>
      <c r="AN551" s="2"/>
      <c r="AO551" s="2"/>
      <c r="AP551" s="2"/>
      <c r="AQ551" s="2"/>
      <c r="AR551" s="2"/>
      <c r="AS551" s="3"/>
      <c r="AT551" s="2"/>
      <c r="AU551" s="2"/>
      <c r="AV551" s="2"/>
      <c r="AW551" s="2"/>
      <c r="AX551" s="2"/>
      <c r="AY551" s="2"/>
      <c r="AZ551" s="2"/>
      <c r="BA551" s="2"/>
      <c r="BB551" s="2"/>
      <c r="BC551" s="2"/>
      <c r="BD551" s="2"/>
    </row>
    <row r="552" spans="1:56" ht="12.75" hidden="1" customHeight="1">
      <c r="A552" s="2"/>
      <c r="B552" s="6"/>
      <c r="C552" s="2"/>
      <c r="D552" s="2"/>
      <c r="E552" s="2"/>
      <c r="F552" s="2"/>
      <c r="G552" s="2"/>
      <c r="H552" s="2"/>
      <c r="I552" s="2"/>
      <c r="J552" s="2"/>
      <c r="K552" s="2"/>
      <c r="L552" s="7"/>
      <c r="M552" s="2"/>
      <c r="N552" s="2"/>
      <c r="O552" s="2"/>
      <c r="P552" s="2"/>
      <c r="Q552" s="2"/>
      <c r="R552" s="2"/>
      <c r="S552" s="2"/>
      <c r="T552" s="2"/>
      <c r="U552" s="2"/>
      <c r="V552" s="2"/>
      <c r="W552" s="2"/>
      <c r="X552" s="2"/>
      <c r="Y552" s="2"/>
      <c r="Z552" s="2"/>
      <c r="AA552" s="2"/>
      <c r="AB552" s="2"/>
      <c r="AC552" s="2"/>
      <c r="AD552" s="2"/>
      <c r="AE552" s="3"/>
      <c r="AF552" s="2"/>
      <c r="AG552" s="2"/>
      <c r="AH552" s="2"/>
      <c r="AI552" s="2"/>
      <c r="AJ552" s="2"/>
      <c r="AK552" s="2"/>
      <c r="AL552" s="2"/>
      <c r="AM552" s="2"/>
      <c r="AN552" s="2"/>
      <c r="AO552" s="2"/>
      <c r="AP552" s="2"/>
      <c r="AQ552" s="2"/>
      <c r="AR552" s="2"/>
      <c r="AS552" s="3"/>
      <c r="AT552" s="2"/>
      <c r="AU552" s="2"/>
      <c r="AV552" s="2"/>
      <c r="AW552" s="2"/>
      <c r="AX552" s="2"/>
      <c r="AY552" s="2"/>
      <c r="AZ552" s="2"/>
      <c r="BA552" s="2"/>
      <c r="BB552" s="2"/>
      <c r="BC552" s="2"/>
      <c r="BD552" s="2"/>
    </row>
    <row r="553" spans="1:56" ht="12.75" hidden="1" customHeight="1">
      <c r="A553" s="2"/>
      <c r="B553" s="6"/>
      <c r="C553" s="2"/>
      <c r="D553" s="2"/>
      <c r="E553" s="2"/>
      <c r="F553" s="2"/>
      <c r="G553" s="2"/>
      <c r="H553" s="2"/>
      <c r="I553" s="2"/>
      <c r="J553" s="2"/>
      <c r="K553" s="2"/>
      <c r="L553" s="7"/>
      <c r="M553" s="2"/>
      <c r="N553" s="2"/>
      <c r="O553" s="2"/>
      <c r="P553" s="2"/>
      <c r="Q553" s="2"/>
      <c r="R553" s="2"/>
      <c r="S553" s="2"/>
      <c r="T553" s="2"/>
      <c r="U553" s="2"/>
      <c r="V553" s="2"/>
      <c r="W553" s="2"/>
      <c r="X553" s="2"/>
      <c r="Y553" s="2"/>
      <c r="Z553" s="2"/>
      <c r="AA553" s="2"/>
      <c r="AB553" s="2"/>
      <c r="AC553" s="2"/>
      <c r="AD553" s="2"/>
      <c r="AE553" s="3"/>
      <c r="AF553" s="2"/>
      <c r="AG553" s="2"/>
      <c r="AH553" s="2"/>
      <c r="AI553" s="2"/>
      <c r="AJ553" s="2"/>
      <c r="AK553" s="2"/>
      <c r="AL553" s="2"/>
      <c r="AM553" s="2"/>
      <c r="AN553" s="2"/>
      <c r="AO553" s="2"/>
      <c r="AP553" s="2"/>
      <c r="AQ553" s="2"/>
      <c r="AR553" s="2"/>
      <c r="AS553" s="3"/>
      <c r="AT553" s="2"/>
      <c r="AU553" s="2"/>
      <c r="AV553" s="2"/>
      <c r="AW553" s="2"/>
      <c r="AX553" s="2"/>
      <c r="AY553" s="2"/>
      <c r="AZ553" s="2"/>
      <c r="BA553" s="2"/>
      <c r="BB553" s="2"/>
      <c r="BC553" s="2"/>
      <c r="BD553" s="2"/>
    </row>
    <row r="554" spans="1:56" ht="12.75" hidden="1" customHeight="1">
      <c r="A554" s="2"/>
      <c r="B554" s="6"/>
      <c r="C554" s="2"/>
      <c r="D554" s="2"/>
      <c r="E554" s="2"/>
      <c r="F554" s="2"/>
      <c r="G554" s="2"/>
      <c r="H554" s="2"/>
      <c r="I554" s="2"/>
      <c r="J554" s="2"/>
      <c r="K554" s="2"/>
      <c r="L554" s="7"/>
      <c r="M554" s="2"/>
      <c r="N554" s="2"/>
      <c r="O554" s="2"/>
      <c r="P554" s="2"/>
      <c r="Q554" s="2"/>
      <c r="R554" s="2"/>
      <c r="S554" s="2"/>
      <c r="T554" s="2"/>
      <c r="U554" s="2"/>
      <c r="V554" s="2"/>
      <c r="W554" s="2"/>
      <c r="X554" s="2"/>
      <c r="Y554" s="2"/>
      <c r="Z554" s="2"/>
      <c r="AA554" s="2"/>
      <c r="AB554" s="2"/>
      <c r="AC554" s="2"/>
      <c r="AD554" s="2"/>
      <c r="AE554" s="3"/>
      <c r="AF554" s="2"/>
      <c r="AG554" s="2"/>
      <c r="AH554" s="2"/>
      <c r="AI554" s="2"/>
      <c r="AJ554" s="2"/>
      <c r="AK554" s="2"/>
      <c r="AL554" s="2"/>
      <c r="AM554" s="2"/>
      <c r="AN554" s="2"/>
      <c r="AO554" s="2"/>
      <c r="AP554" s="2"/>
      <c r="AQ554" s="2"/>
      <c r="AR554" s="2"/>
      <c r="AS554" s="3"/>
      <c r="AT554" s="2"/>
      <c r="AU554" s="2"/>
      <c r="AV554" s="2"/>
      <c r="AW554" s="2"/>
      <c r="AX554" s="2"/>
      <c r="AY554" s="2"/>
      <c r="AZ554" s="2"/>
      <c r="BA554" s="2"/>
      <c r="BB554" s="2"/>
      <c r="BC554" s="2"/>
      <c r="BD554" s="2"/>
    </row>
    <row r="555" spans="1:56" ht="12.75" hidden="1" customHeight="1">
      <c r="A555" s="2"/>
      <c r="B555" s="6"/>
      <c r="C555" s="2"/>
      <c r="D555" s="2"/>
      <c r="E555" s="2"/>
      <c r="F555" s="2"/>
      <c r="G555" s="2"/>
      <c r="H555" s="2"/>
      <c r="I555" s="2"/>
      <c r="J555" s="2"/>
      <c r="K555" s="2"/>
      <c r="L555" s="7"/>
      <c r="M555" s="2"/>
      <c r="N555" s="2"/>
      <c r="O555" s="2"/>
      <c r="P555" s="2"/>
      <c r="Q555" s="2"/>
      <c r="R555" s="2"/>
      <c r="S555" s="2"/>
      <c r="T555" s="2"/>
      <c r="U555" s="2"/>
      <c r="V555" s="2"/>
      <c r="W555" s="2"/>
      <c r="X555" s="2"/>
      <c r="Y555" s="2"/>
      <c r="Z555" s="2"/>
      <c r="AA555" s="2"/>
      <c r="AB555" s="2"/>
      <c r="AC555" s="2"/>
      <c r="AD555" s="2"/>
      <c r="AE555" s="3"/>
      <c r="AF555" s="2"/>
      <c r="AG555" s="2"/>
      <c r="AH555" s="2"/>
      <c r="AI555" s="2"/>
      <c r="AJ555" s="2"/>
      <c r="AK555" s="2"/>
      <c r="AL555" s="2"/>
      <c r="AM555" s="2"/>
      <c r="AN555" s="2"/>
      <c r="AO555" s="2"/>
      <c r="AP555" s="2"/>
      <c r="AQ555" s="2"/>
      <c r="AR555" s="2"/>
      <c r="AS555" s="3"/>
      <c r="AT555" s="2"/>
      <c r="AU555" s="2"/>
      <c r="AV555" s="2"/>
      <c r="AW555" s="2"/>
      <c r="AX555" s="2"/>
      <c r="AY555" s="2"/>
      <c r="AZ555" s="2"/>
      <c r="BA555" s="2"/>
      <c r="BB555" s="2"/>
      <c r="BC555" s="2"/>
      <c r="BD555" s="2"/>
    </row>
    <row r="556" spans="1:56" ht="12.75" hidden="1" customHeight="1">
      <c r="A556" s="2"/>
      <c r="B556" s="6"/>
      <c r="C556" s="2"/>
      <c r="D556" s="2"/>
      <c r="E556" s="2"/>
      <c r="F556" s="2"/>
      <c r="G556" s="2"/>
      <c r="H556" s="2"/>
      <c r="I556" s="2"/>
      <c r="J556" s="2"/>
      <c r="K556" s="2"/>
      <c r="L556" s="7"/>
      <c r="M556" s="2"/>
      <c r="N556" s="2"/>
      <c r="O556" s="2"/>
      <c r="P556" s="2"/>
      <c r="Q556" s="2"/>
      <c r="R556" s="2"/>
      <c r="S556" s="2"/>
      <c r="T556" s="2"/>
      <c r="U556" s="2"/>
      <c r="V556" s="2"/>
      <c r="W556" s="2"/>
      <c r="X556" s="2"/>
      <c r="Y556" s="2"/>
      <c r="Z556" s="2"/>
      <c r="AA556" s="2"/>
      <c r="AB556" s="2"/>
      <c r="AC556" s="2"/>
      <c r="AD556" s="2"/>
      <c r="AE556" s="3"/>
      <c r="AF556" s="2"/>
      <c r="AG556" s="2"/>
      <c r="AH556" s="2"/>
      <c r="AI556" s="2"/>
      <c r="AJ556" s="2"/>
      <c r="AK556" s="2"/>
      <c r="AL556" s="2"/>
      <c r="AM556" s="2"/>
      <c r="AN556" s="2"/>
      <c r="AO556" s="2"/>
      <c r="AP556" s="2"/>
      <c r="AQ556" s="2"/>
      <c r="AR556" s="2"/>
      <c r="AS556" s="3"/>
      <c r="AT556" s="2"/>
      <c r="AU556" s="2"/>
      <c r="AV556" s="2"/>
      <c r="AW556" s="2"/>
      <c r="AX556" s="2"/>
      <c r="AY556" s="2"/>
      <c r="AZ556" s="2"/>
      <c r="BA556" s="2"/>
      <c r="BB556" s="2"/>
      <c r="BC556" s="2"/>
      <c r="BD556" s="2"/>
    </row>
    <row r="557" spans="1:56" ht="12.75" hidden="1" customHeight="1">
      <c r="A557" s="2"/>
      <c r="B557" s="6"/>
      <c r="C557" s="2"/>
      <c r="D557" s="2"/>
      <c r="E557" s="2"/>
      <c r="F557" s="2"/>
      <c r="G557" s="2"/>
      <c r="H557" s="2"/>
      <c r="I557" s="2"/>
      <c r="J557" s="2"/>
      <c r="K557" s="2"/>
      <c r="L557" s="7"/>
      <c r="M557" s="2"/>
      <c r="N557" s="2"/>
      <c r="O557" s="2"/>
      <c r="P557" s="2"/>
      <c r="Q557" s="2"/>
      <c r="R557" s="2"/>
      <c r="S557" s="2"/>
      <c r="T557" s="2"/>
      <c r="U557" s="2"/>
      <c r="V557" s="2"/>
      <c r="W557" s="2"/>
      <c r="X557" s="2"/>
      <c r="Y557" s="2"/>
      <c r="Z557" s="2"/>
      <c r="AA557" s="2"/>
      <c r="AB557" s="2"/>
      <c r="AC557" s="2"/>
      <c r="AD557" s="2"/>
      <c r="AE557" s="3"/>
      <c r="AF557" s="2"/>
      <c r="AG557" s="2"/>
      <c r="AH557" s="2"/>
      <c r="AI557" s="2"/>
      <c r="AJ557" s="2"/>
      <c r="AK557" s="2"/>
      <c r="AL557" s="2"/>
      <c r="AM557" s="2"/>
      <c r="AN557" s="2"/>
      <c r="AO557" s="2"/>
      <c r="AP557" s="2"/>
      <c r="AQ557" s="2"/>
      <c r="AR557" s="2"/>
      <c r="AS557" s="3"/>
      <c r="AT557" s="2"/>
      <c r="AU557" s="2"/>
      <c r="AV557" s="2"/>
      <c r="AW557" s="2"/>
      <c r="AX557" s="2"/>
      <c r="AY557" s="2"/>
      <c r="AZ557" s="2"/>
      <c r="BA557" s="2"/>
      <c r="BB557" s="2"/>
      <c r="BC557" s="2"/>
      <c r="BD557" s="2"/>
    </row>
    <row r="558" spans="1:56" ht="12.75" hidden="1" customHeight="1">
      <c r="A558" s="2"/>
      <c r="B558" s="6"/>
      <c r="C558" s="2"/>
      <c r="D558" s="2"/>
      <c r="E558" s="2"/>
      <c r="F558" s="2"/>
      <c r="G558" s="2"/>
      <c r="H558" s="2"/>
      <c r="I558" s="2"/>
      <c r="J558" s="2"/>
      <c r="K558" s="2"/>
      <c r="L558" s="7"/>
      <c r="M558" s="2"/>
      <c r="N558" s="2"/>
      <c r="O558" s="2"/>
      <c r="P558" s="2"/>
      <c r="Q558" s="2"/>
      <c r="R558" s="2"/>
      <c r="S558" s="2"/>
      <c r="T558" s="2"/>
      <c r="U558" s="2"/>
      <c r="V558" s="2"/>
      <c r="W558" s="2"/>
      <c r="X558" s="2"/>
      <c r="Y558" s="2"/>
      <c r="Z558" s="2"/>
      <c r="AA558" s="2"/>
      <c r="AB558" s="2"/>
      <c r="AC558" s="2"/>
      <c r="AD558" s="2"/>
      <c r="AE558" s="3"/>
      <c r="AF558" s="2"/>
      <c r="AG558" s="2"/>
      <c r="AH558" s="2"/>
      <c r="AI558" s="2"/>
      <c r="AJ558" s="2"/>
      <c r="AK558" s="2"/>
      <c r="AL558" s="2"/>
      <c r="AM558" s="2"/>
      <c r="AN558" s="2"/>
      <c r="AO558" s="2"/>
      <c r="AP558" s="2"/>
      <c r="AQ558" s="2"/>
      <c r="AR558" s="2"/>
      <c r="AS558" s="3"/>
      <c r="AT558" s="2"/>
      <c r="AU558" s="2"/>
      <c r="AV558" s="2"/>
      <c r="AW558" s="2"/>
      <c r="AX558" s="2"/>
      <c r="AY558" s="2"/>
      <c r="AZ558" s="2"/>
      <c r="BA558" s="2"/>
      <c r="BB558" s="2"/>
      <c r="BC558" s="2"/>
      <c r="BD558" s="2"/>
    </row>
    <row r="559" spans="1:56" ht="12.75" hidden="1" customHeight="1">
      <c r="A559" s="2"/>
      <c r="B559" s="6"/>
      <c r="C559" s="2"/>
      <c r="D559" s="2"/>
      <c r="E559" s="2"/>
      <c r="F559" s="2"/>
      <c r="G559" s="2"/>
      <c r="H559" s="2"/>
      <c r="I559" s="2"/>
      <c r="J559" s="2"/>
      <c r="K559" s="2"/>
      <c r="L559" s="7"/>
      <c r="M559" s="2"/>
      <c r="N559" s="2"/>
      <c r="O559" s="2"/>
      <c r="P559" s="2"/>
      <c r="Q559" s="2"/>
      <c r="R559" s="2"/>
      <c r="S559" s="2"/>
      <c r="T559" s="2"/>
      <c r="U559" s="2"/>
      <c r="V559" s="2"/>
      <c r="W559" s="2"/>
      <c r="X559" s="2"/>
      <c r="Y559" s="2"/>
      <c r="Z559" s="2"/>
      <c r="AA559" s="2"/>
      <c r="AB559" s="2"/>
      <c r="AC559" s="2"/>
      <c r="AD559" s="2"/>
      <c r="AE559" s="3"/>
      <c r="AF559" s="2"/>
      <c r="AG559" s="2"/>
      <c r="AH559" s="2"/>
      <c r="AI559" s="2"/>
      <c r="AJ559" s="2"/>
      <c r="AK559" s="2"/>
      <c r="AL559" s="2"/>
      <c r="AM559" s="2"/>
      <c r="AN559" s="2"/>
      <c r="AO559" s="2"/>
      <c r="AP559" s="2"/>
      <c r="AQ559" s="2"/>
      <c r="AR559" s="2"/>
      <c r="AS559" s="3"/>
      <c r="AT559" s="2"/>
      <c r="AU559" s="2"/>
      <c r="AV559" s="2"/>
      <c r="AW559" s="2"/>
      <c r="AX559" s="2"/>
      <c r="AY559" s="2"/>
      <c r="AZ559" s="2"/>
      <c r="BA559" s="2"/>
      <c r="BB559" s="2"/>
      <c r="BC559" s="2"/>
      <c r="BD559" s="2"/>
    </row>
    <row r="560" spans="1:56" ht="12.75" hidden="1" customHeight="1">
      <c r="A560" s="2"/>
      <c r="B560" s="6"/>
      <c r="C560" s="2"/>
      <c r="D560" s="2"/>
      <c r="E560" s="2"/>
      <c r="F560" s="2"/>
      <c r="G560" s="2"/>
      <c r="H560" s="2"/>
      <c r="I560" s="2"/>
      <c r="J560" s="2"/>
      <c r="K560" s="2"/>
      <c r="L560" s="7"/>
      <c r="M560" s="2"/>
      <c r="N560" s="2"/>
      <c r="O560" s="2"/>
      <c r="P560" s="2"/>
      <c r="Q560" s="2"/>
      <c r="R560" s="2"/>
      <c r="S560" s="2"/>
      <c r="T560" s="2"/>
      <c r="U560" s="2"/>
      <c r="V560" s="2"/>
      <c r="W560" s="2"/>
      <c r="X560" s="2"/>
      <c r="Y560" s="2"/>
      <c r="Z560" s="2"/>
      <c r="AA560" s="2"/>
      <c r="AB560" s="2"/>
      <c r="AC560" s="2"/>
      <c r="AD560" s="2"/>
      <c r="AE560" s="3"/>
      <c r="AF560" s="2"/>
      <c r="AG560" s="2"/>
      <c r="AH560" s="2"/>
      <c r="AI560" s="2"/>
      <c r="AJ560" s="2"/>
      <c r="AK560" s="2"/>
      <c r="AL560" s="2"/>
      <c r="AM560" s="2"/>
      <c r="AN560" s="2"/>
      <c r="AO560" s="2"/>
      <c r="AP560" s="2"/>
      <c r="AQ560" s="2"/>
      <c r="AR560" s="2"/>
      <c r="AS560" s="3"/>
      <c r="AT560" s="2"/>
      <c r="AU560" s="2"/>
      <c r="AV560" s="2"/>
      <c r="AW560" s="2"/>
      <c r="AX560" s="2"/>
      <c r="AY560" s="2"/>
      <c r="AZ560" s="2"/>
      <c r="BA560" s="2"/>
      <c r="BB560" s="2"/>
      <c r="BC560" s="2"/>
      <c r="BD560" s="2"/>
    </row>
    <row r="561" spans="1:56" ht="12.75" hidden="1" customHeight="1">
      <c r="A561" s="2"/>
      <c r="B561" s="6"/>
      <c r="C561" s="2"/>
      <c r="D561" s="2"/>
      <c r="E561" s="2"/>
      <c r="F561" s="2"/>
      <c r="G561" s="2"/>
      <c r="H561" s="2"/>
      <c r="I561" s="2"/>
      <c r="J561" s="2"/>
      <c r="K561" s="2"/>
      <c r="L561" s="7"/>
      <c r="M561" s="2"/>
      <c r="N561" s="2"/>
      <c r="O561" s="2"/>
      <c r="P561" s="2"/>
      <c r="Q561" s="2"/>
      <c r="R561" s="2"/>
      <c r="S561" s="2"/>
      <c r="T561" s="2"/>
      <c r="U561" s="2"/>
      <c r="V561" s="2"/>
      <c r="W561" s="2"/>
      <c r="X561" s="2"/>
      <c r="Y561" s="2"/>
      <c r="Z561" s="2"/>
      <c r="AA561" s="2"/>
      <c r="AB561" s="2"/>
      <c r="AC561" s="2"/>
      <c r="AD561" s="2"/>
      <c r="AE561" s="3"/>
      <c r="AF561" s="2"/>
      <c r="AG561" s="2"/>
      <c r="AH561" s="2"/>
      <c r="AI561" s="2"/>
      <c r="AJ561" s="2"/>
      <c r="AK561" s="2"/>
      <c r="AL561" s="2"/>
      <c r="AM561" s="2"/>
      <c r="AN561" s="2"/>
      <c r="AO561" s="2"/>
      <c r="AP561" s="2"/>
      <c r="AQ561" s="2"/>
      <c r="AR561" s="2"/>
      <c r="AS561" s="3"/>
      <c r="AT561" s="2"/>
      <c r="AU561" s="2"/>
      <c r="AV561" s="2"/>
      <c r="AW561" s="2"/>
      <c r="AX561" s="2"/>
      <c r="AY561" s="2"/>
      <c r="AZ561" s="2"/>
      <c r="BA561" s="2"/>
      <c r="BB561" s="2"/>
      <c r="BC561" s="2"/>
      <c r="BD561" s="2"/>
    </row>
    <row r="562" spans="1:56" ht="12.75" hidden="1" customHeight="1">
      <c r="A562" s="2"/>
      <c r="B562" s="6"/>
      <c r="C562" s="2"/>
      <c r="D562" s="2"/>
      <c r="E562" s="2"/>
      <c r="F562" s="2"/>
      <c r="G562" s="2"/>
      <c r="H562" s="2"/>
      <c r="I562" s="2"/>
      <c r="J562" s="2"/>
      <c r="K562" s="2"/>
      <c r="L562" s="7"/>
      <c r="M562" s="2"/>
      <c r="N562" s="2"/>
      <c r="O562" s="2"/>
      <c r="P562" s="2"/>
      <c r="Q562" s="2"/>
      <c r="R562" s="2"/>
      <c r="S562" s="2"/>
      <c r="T562" s="2"/>
      <c r="U562" s="2"/>
      <c r="V562" s="2"/>
      <c r="W562" s="2"/>
      <c r="X562" s="2"/>
      <c r="Y562" s="2"/>
      <c r="Z562" s="2"/>
      <c r="AA562" s="2"/>
      <c r="AB562" s="2"/>
      <c r="AC562" s="2"/>
      <c r="AD562" s="2"/>
      <c r="AE562" s="3"/>
      <c r="AF562" s="2"/>
      <c r="AG562" s="2"/>
      <c r="AH562" s="2"/>
      <c r="AI562" s="2"/>
      <c r="AJ562" s="2"/>
      <c r="AK562" s="2"/>
      <c r="AL562" s="2"/>
      <c r="AM562" s="2"/>
      <c r="AN562" s="2"/>
      <c r="AO562" s="2"/>
      <c r="AP562" s="2"/>
      <c r="AQ562" s="2"/>
      <c r="AR562" s="2"/>
      <c r="AS562" s="3"/>
      <c r="AT562" s="2"/>
      <c r="AU562" s="2"/>
      <c r="AV562" s="2"/>
      <c r="AW562" s="2"/>
      <c r="AX562" s="2"/>
      <c r="AY562" s="2"/>
      <c r="AZ562" s="2"/>
      <c r="BA562" s="2"/>
      <c r="BB562" s="2"/>
      <c r="BC562" s="2"/>
      <c r="BD562" s="2"/>
    </row>
    <row r="563" spans="1:56" ht="12.75" hidden="1" customHeight="1">
      <c r="A563" s="2"/>
      <c r="B563" s="6"/>
      <c r="C563" s="2"/>
      <c r="D563" s="2"/>
      <c r="E563" s="2"/>
      <c r="F563" s="2"/>
      <c r="G563" s="2"/>
      <c r="H563" s="2"/>
      <c r="I563" s="2"/>
      <c r="J563" s="2"/>
      <c r="K563" s="2"/>
      <c r="L563" s="7"/>
      <c r="M563" s="2"/>
      <c r="N563" s="2"/>
      <c r="O563" s="2"/>
      <c r="P563" s="2"/>
      <c r="Q563" s="2"/>
      <c r="R563" s="2"/>
      <c r="S563" s="2"/>
      <c r="T563" s="2"/>
      <c r="U563" s="2"/>
      <c r="V563" s="2"/>
      <c r="W563" s="2"/>
      <c r="X563" s="2"/>
      <c r="Y563" s="2"/>
      <c r="Z563" s="2"/>
      <c r="AA563" s="2"/>
      <c r="AB563" s="2"/>
      <c r="AC563" s="2"/>
      <c r="AD563" s="2"/>
      <c r="AE563" s="3"/>
      <c r="AF563" s="2"/>
      <c r="AG563" s="2"/>
      <c r="AH563" s="2"/>
      <c r="AI563" s="2"/>
      <c r="AJ563" s="2"/>
      <c r="AK563" s="2"/>
      <c r="AL563" s="2"/>
      <c r="AM563" s="2"/>
      <c r="AN563" s="2"/>
      <c r="AO563" s="2"/>
      <c r="AP563" s="2"/>
      <c r="AQ563" s="2"/>
      <c r="AR563" s="2"/>
      <c r="AS563" s="3"/>
      <c r="AT563" s="2"/>
      <c r="AU563" s="2"/>
      <c r="AV563" s="2"/>
      <c r="AW563" s="2"/>
      <c r="AX563" s="2"/>
      <c r="AY563" s="2"/>
      <c r="AZ563" s="2"/>
      <c r="BA563" s="2"/>
      <c r="BB563" s="2"/>
      <c r="BC563" s="2"/>
      <c r="BD563" s="2"/>
    </row>
    <row r="564" spans="1:56" ht="12.75" hidden="1" customHeight="1">
      <c r="A564" s="2"/>
      <c r="B564" s="6"/>
      <c r="C564" s="2"/>
      <c r="D564" s="2"/>
      <c r="E564" s="2"/>
      <c r="F564" s="2"/>
      <c r="G564" s="2"/>
      <c r="H564" s="2"/>
      <c r="I564" s="2"/>
      <c r="J564" s="2"/>
      <c r="K564" s="2"/>
      <c r="L564" s="7"/>
      <c r="M564" s="2"/>
      <c r="N564" s="2"/>
      <c r="O564" s="2"/>
      <c r="P564" s="2"/>
      <c r="Q564" s="2"/>
      <c r="R564" s="2"/>
      <c r="S564" s="2"/>
      <c r="T564" s="2"/>
      <c r="U564" s="2"/>
      <c r="V564" s="2"/>
      <c r="W564" s="2"/>
      <c r="X564" s="2"/>
      <c r="Y564" s="2"/>
      <c r="Z564" s="2"/>
      <c r="AA564" s="2"/>
      <c r="AB564" s="2"/>
      <c r="AC564" s="2"/>
      <c r="AD564" s="2"/>
      <c r="AE564" s="3"/>
      <c r="AF564" s="2"/>
      <c r="AG564" s="2"/>
      <c r="AH564" s="2"/>
      <c r="AI564" s="2"/>
      <c r="AJ564" s="2"/>
      <c r="AK564" s="2"/>
      <c r="AL564" s="2"/>
      <c r="AM564" s="2"/>
      <c r="AN564" s="2"/>
      <c r="AO564" s="2"/>
      <c r="AP564" s="2"/>
      <c r="AQ564" s="2"/>
      <c r="AR564" s="2"/>
      <c r="AS564" s="3"/>
      <c r="AT564" s="2"/>
      <c r="AU564" s="2"/>
      <c r="AV564" s="2"/>
      <c r="AW564" s="2"/>
      <c r="AX564" s="2"/>
      <c r="AY564" s="2"/>
      <c r="AZ564" s="2"/>
      <c r="BA564" s="2"/>
      <c r="BB564" s="2"/>
      <c r="BC564" s="2"/>
      <c r="BD564" s="2"/>
    </row>
    <row r="565" spans="1:56" ht="12.75" hidden="1" customHeight="1">
      <c r="A565" s="2"/>
      <c r="B565" s="6"/>
      <c r="C565" s="2"/>
      <c r="D565" s="2"/>
      <c r="E565" s="2"/>
      <c r="F565" s="2"/>
      <c r="G565" s="2"/>
      <c r="H565" s="2"/>
      <c r="I565" s="2"/>
      <c r="J565" s="2"/>
      <c r="K565" s="2"/>
      <c r="L565" s="7"/>
      <c r="M565" s="2"/>
      <c r="N565" s="2"/>
      <c r="O565" s="2"/>
      <c r="P565" s="2"/>
      <c r="Q565" s="2"/>
      <c r="R565" s="2"/>
      <c r="S565" s="2"/>
      <c r="T565" s="2"/>
      <c r="U565" s="2"/>
      <c r="V565" s="2"/>
      <c r="W565" s="2"/>
      <c r="X565" s="2"/>
      <c r="Y565" s="2"/>
      <c r="Z565" s="2"/>
      <c r="AA565" s="2"/>
      <c r="AB565" s="2"/>
      <c r="AC565" s="2"/>
      <c r="AD565" s="2"/>
      <c r="AE565" s="3"/>
      <c r="AF565" s="2"/>
      <c r="AG565" s="2"/>
      <c r="AH565" s="2"/>
      <c r="AI565" s="2"/>
      <c r="AJ565" s="2"/>
      <c r="AK565" s="2"/>
      <c r="AL565" s="2"/>
      <c r="AM565" s="2"/>
      <c r="AN565" s="2"/>
      <c r="AO565" s="2"/>
      <c r="AP565" s="2"/>
      <c r="AQ565" s="2"/>
      <c r="AR565" s="2"/>
      <c r="AS565" s="3"/>
      <c r="AT565" s="2"/>
      <c r="AU565" s="2"/>
      <c r="AV565" s="2"/>
      <c r="AW565" s="2"/>
      <c r="AX565" s="2"/>
      <c r="AY565" s="2"/>
      <c r="AZ565" s="2"/>
      <c r="BA565" s="2"/>
      <c r="BB565" s="2"/>
      <c r="BC565" s="2"/>
      <c r="BD565" s="2"/>
    </row>
    <row r="566" spans="1:56" ht="12.75" hidden="1" customHeight="1">
      <c r="A566" s="2"/>
      <c r="B566" s="6"/>
      <c r="C566" s="2"/>
      <c r="D566" s="2"/>
      <c r="E566" s="2"/>
      <c r="F566" s="2"/>
      <c r="G566" s="2"/>
      <c r="H566" s="2"/>
      <c r="I566" s="2"/>
      <c r="J566" s="2"/>
      <c r="K566" s="2"/>
      <c r="L566" s="7"/>
      <c r="M566" s="2"/>
      <c r="N566" s="2"/>
      <c r="O566" s="2"/>
      <c r="P566" s="2"/>
      <c r="Q566" s="2"/>
      <c r="R566" s="2"/>
      <c r="S566" s="2"/>
      <c r="T566" s="2"/>
      <c r="U566" s="2"/>
      <c r="V566" s="2"/>
      <c r="W566" s="2"/>
      <c r="X566" s="2"/>
      <c r="Y566" s="2"/>
      <c r="Z566" s="2"/>
      <c r="AA566" s="2"/>
      <c r="AB566" s="2"/>
      <c r="AC566" s="2"/>
      <c r="AD566" s="2"/>
      <c r="AE566" s="3"/>
      <c r="AF566" s="2"/>
      <c r="AG566" s="2"/>
      <c r="AH566" s="2"/>
      <c r="AI566" s="2"/>
      <c r="AJ566" s="2"/>
      <c r="AK566" s="2"/>
      <c r="AL566" s="2"/>
      <c r="AM566" s="2"/>
      <c r="AN566" s="2"/>
      <c r="AO566" s="2"/>
      <c r="AP566" s="2"/>
      <c r="AQ566" s="2"/>
      <c r="AR566" s="2"/>
      <c r="AS566" s="3"/>
      <c r="AT566" s="2"/>
      <c r="AU566" s="2"/>
      <c r="AV566" s="2"/>
      <c r="AW566" s="2"/>
      <c r="AX566" s="2"/>
      <c r="AY566" s="2"/>
      <c r="AZ566" s="2"/>
      <c r="BA566" s="2"/>
      <c r="BB566" s="2"/>
      <c r="BC566" s="2"/>
      <c r="BD566" s="2"/>
    </row>
    <row r="567" spans="1:56" ht="12.75" hidden="1" customHeight="1">
      <c r="A567" s="2"/>
      <c r="B567" s="6"/>
      <c r="C567" s="2"/>
      <c r="D567" s="2"/>
      <c r="E567" s="2"/>
      <c r="F567" s="2"/>
      <c r="G567" s="2"/>
      <c r="H567" s="2"/>
      <c r="I567" s="2"/>
      <c r="J567" s="2"/>
      <c r="K567" s="2"/>
      <c r="L567" s="7"/>
      <c r="M567" s="2"/>
      <c r="N567" s="2"/>
      <c r="O567" s="2"/>
      <c r="P567" s="2"/>
      <c r="Q567" s="2"/>
      <c r="R567" s="2"/>
      <c r="S567" s="2"/>
      <c r="T567" s="2"/>
      <c r="U567" s="2"/>
      <c r="V567" s="2"/>
      <c r="W567" s="2"/>
      <c r="X567" s="2"/>
      <c r="Y567" s="2"/>
      <c r="Z567" s="2"/>
      <c r="AA567" s="2"/>
      <c r="AB567" s="2"/>
      <c r="AC567" s="2"/>
      <c r="AD567" s="2"/>
      <c r="AE567" s="3"/>
      <c r="AF567" s="2"/>
      <c r="AG567" s="2"/>
      <c r="AH567" s="2"/>
      <c r="AI567" s="2"/>
      <c r="AJ567" s="2"/>
      <c r="AK567" s="2"/>
      <c r="AL567" s="2"/>
      <c r="AM567" s="2"/>
      <c r="AN567" s="2"/>
      <c r="AO567" s="2"/>
      <c r="AP567" s="2"/>
      <c r="AQ567" s="2"/>
      <c r="AR567" s="2"/>
      <c r="AS567" s="3"/>
      <c r="AT567" s="2"/>
      <c r="AU567" s="2"/>
      <c r="AV567" s="2"/>
      <c r="AW567" s="2"/>
      <c r="AX567" s="2"/>
      <c r="AY567" s="2"/>
      <c r="AZ567" s="2"/>
      <c r="BA567" s="2"/>
      <c r="BB567" s="2"/>
      <c r="BC567" s="2"/>
      <c r="BD567" s="2"/>
    </row>
    <row r="568" spans="1:56" ht="12.75" hidden="1" customHeight="1">
      <c r="A568" s="2"/>
      <c r="B568" s="6"/>
      <c r="C568" s="2"/>
      <c r="D568" s="2"/>
      <c r="E568" s="2"/>
      <c r="F568" s="2"/>
      <c r="G568" s="2"/>
      <c r="H568" s="2"/>
      <c r="I568" s="2"/>
      <c r="J568" s="2"/>
      <c r="K568" s="2"/>
      <c r="L568" s="7"/>
      <c r="M568" s="2"/>
      <c r="N568" s="2"/>
      <c r="O568" s="2"/>
      <c r="P568" s="2"/>
      <c r="Q568" s="2"/>
      <c r="R568" s="2"/>
      <c r="S568" s="2"/>
      <c r="T568" s="2"/>
      <c r="U568" s="2"/>
      <c r="V568" s="2"/>
      <c r="W568" s="2"/>
      <c r="X568" s="2"/>
      <c r="Y568" s="2"/>
      <c r="Z568" s="2"/>
      <c r="AA568" s="2"/>
      <c r="AB568" s="2"/>
      <c r="AC568" s="2"/>
      <c r="AD568" s="2"/>
      <c r="AE568" s="3"/>
      <c r="AF568" s="2"/>
      <c r="AG568" s="2"/>
      <c r="AH568" s="2"/>
      <c r="AI568" s="2"/>
      <c r="AJ568" s="2"/>
      <c r="AK568" s="2"/>
      <c r="AL568" s="2"/>
      <c r="AM568" s="2"/>
      <c r="AN568" s="2"/>
      <c r="AO568" s="2"/>
      <c r="AP568" s="2"/>
      <c r="AQ568" s="2"/>
      <c r="AR568" s="2"/>
      <c r="AS568" s="3"/>
      <c r="AT568" s="2"/>
      <c r="AU568" s="2"/>
      <c r="AV568" s="2"/>
      <c r="AW568" s="2"/>
      <c r="AX568" s="2"/>
      <c r="AY568" s="2"/>
      <c r="AZ568" s="2"/>
      <c r="BA568" s="2"/>
      <c r="BB568" s="2"/>
      <c r="BC568" s="2"/>
      <c r="BD568" s="2"/>
    </row>
    <row r="569" spans="1:56" ht="12.75" hidden="1" customHeight="1">
      <c r="A569" s="2"/>
      <c r="B569" s="6"/>
      <c r="C569" s="2"/>
      <c r="D569" s="2"/>
      <c r="E569" s="2"/>
      <c r="F569" s="2"/>
      <c r="G569" s="2"/>
      <c r="H569" s="2"/>
      <c r="I569" s="2"/>
      <c r="J569" s="2"/>
      <c r="K569" s="2"/>
      <c r="L569" s="7"/>
      <c r="M569" s="2"/>
      <c r="N569" s="2"/>
      <c r="O569" s="2"/>
      <c r="P569" s="2"/>
      <c r="Q569" s="2"/>
      <c r="R569" s="2"/>
      <c r="S569" s="2"/>
      <c r="T569" s="2"/>
      <c r="U569" s="2"/>
      <c r="V569" s="2"/>
      <c r="W569" s="2"/>
      <c r="X569" s="2"/>
      <c r="Y569" s="2"/>
      <c r="Z569" s="2"/>
      <c r="AA569" s="2"/>
      <c r="AB569" s="2"/>
      <c r="AC569" s="2"/>
      <c r="AD569" s="2"/>
      <c r="AE569" s="3"/>
      <c r="AF569" s="2"/>
      <c r="AG569" s="2"/>
      <c r="AH569" s="2"/>
      <c r="AI569" s="2"/>
      <c r="AJ569" s="2"/>
      <c r="AK569" s="2"/>
      <c r="AL569" s="2"/>
      <c r="AM569" s="2"/>
      <c r="AN569" s="2"/>
      <c r="AO569" s="2"/>
      <c r="AP569" s="2"/>
      <c r="AQ569" s="2"/>
      <c r="AR569" s="2"/>
      <c r="AS569" s="3"/>
      <c r="AT569" s="2"/>
      <c r="AU569" s="2"/>
      <c r="AV569" s="2"/>
      <c r="AW569" s="2"/>
      <c r="AX569" s="2"/>
      <c r="AY569" s="2"/>
      <c r="AZ569" s="2"/>
      <c r="BA569" s="2"/>
      <c r="BB569" s="2"/>
      <c r="BC569" s="2"/>
      <c r="BD569" s="2"/>
    </row>
    <row r="570" spans="1:56" ht="12.75" hidden="1" customHeight="1">
      <c r="A570" s="2"/>
      <c r="B570" s="6"/>
      <c r="C570" s="2"/>
      <c r="D570" s="2"/>
      <c r="E570" s="2"/>
      <c r="F570" s="2"/>
      <c r="G570" s="2"/>
      <c r="H570" s="2"/>
      <c r="I570" s="2"/>
      <c r="J570" s="2"/>
      <c r="K570" s="2"/>
      <c r="L570" s="7"/>
      <c r="M570" s="2"/>
      <c r="N570" s="2"/>
      <c r="O570" s="2"/>
      <c r="P570" s="2"/>
      <c r="Q570" s="2"/>
      <c r="R570" s="2"/>
      <c r="S570" s="2"/>
      <c r="T570" s="2"/>
      <c r="U570" s="2"/>
      <c r="V570" s="2"/>
      <c r="W570" s="2"/>
      <c r="X570" s="2"/>
      <c r="Y570" s="2"/>
      <c r="Z570" s="2"/>
      <c r="AA570" s="2"/>
      <c r="AB570" s="2"/>
      <c r="AC570" s="2"/>
      <c r="AD570" s="2"/>
      <c r="AE570" s="3"/>
      <c r="AF570" s="2"/>
      <c r="AG570" s="2"/>
      <c r="AH570" s="2"/>
      <c r="AI570" s="2"/>
      <c r="AJ570" s="2"/>
      <c r="AK570" s="2"/>
      <c r="AL570" s="2"/>
      <c r="AM570" s="2"/>
      <c r="AN570" s="2"/>
      <c r="AO570" s="2"/>
      <c r="AP570" s="2"/>
      <c r="AQ570" s="2"/>
      <c r="AR570" s="2"/>
      <c r="AS570" s="3"/>
      <c r="AT570" s="2"/>
      <c r="AU570" s="2"/>
      <c r="AV570" s="2"/>
      <c r="AW570" s="2"/>
      <c r="AX570" s="2"/>
      <c r="AY570" s="2"/>
      <c r="AZ570" s="2"/>
      <c r="BA570" s="2"/>
      <c r="BB570" s="2"/>
      <c r="BC570" s="2"/>
      <c r="BD570" s="2"/>
    </row>
    <row r="571" spans="1:56" ht="12.75" hidden="1" customHeight="1">
      <c r="A571" s="2"/>
      <c r="B571" s="6"/>
      <c r="C571" s="2"/>
      <c r="D571" s="2"/>
      <c r="E571" s="2"/>
      <c r="F571" s="2"/>
      <c r="G571" s="2"/>
      <c r="H571" s="2"/>
      <c r="I571" s="2"/>
      <c r="J571" s="2"/>
      <c r="K571" s="2"/>
      <c r="L571" s="7"/>
      <c r="M571" s="2"/>
      <c r="N571" s="2"/>
      <c r="O571" s="2"/>
      <c r="P571" s="2"/>
      <c r="Q571" s="2"/>
      <c r="R571" s="2"/>
      <c r="S571" s="2"/>
      <c r="T571" s="2"/>
      <c r="U571" s="2"/>
      <c r="V571" s="2"/>
      <c r="W571" s="2"/>
      <c r="X571" s="2"/>
      <c r="Y571" s="2"/>
      <c r="Z571" s="2"/>
      <c r="AA571" s="2"/>
      <c r="AB571" s="2"/>
      <c r="AC571" s="2"/>
      <c r="AD571" s="2"/>
      <c r="AE571" s="3"/>
      <c r="AF571" s="2"/>
      <c r="AG571" s="2"/>
      <c r="AH571" s="2"/>
      <c r="AI571" s="2"/>
      <c r="AJ571" s="2"/>
      <c r="AK571" s="2"/>
      <c r="AL571" s="2"/>
      <c r="AM571" s="2"/>
      <c r="AN571" s="2"/>
      <c r="AO571" s="2"/>
      <c r="AP571" s="2"/>
      <c r="AQ571" s="2"/>
      <c r="AR571" s="2"/>
      <c r="AS571" s="3"/>
      <c r="AT571" s="2"/>
      <c r="AU571" s="2"/>
      <c r="AV571" s="2"/>
      <c r="AW571" s="2"/>
      <c r="AX571" s="2"/>
      <c r="AY571" s="2"/>
      <c r="AZ571" s="2"/>
      <c r="BA571" s="2"/>
      <c r="BB571" s="2"/>
      <c r="BC571" s="2"/>
      <c r="BD571" s="2"/>
    </row>
    <row r="572" spans="1:56" ht="12.75" hidden="1" customHeight="1">
      <c r="A572" s="2"/>
      <c r="B572" s="6"/>
      <c r="C572" s="2"/>
      <c r="D572" s="2"/>
      <c r="E572" s="2"/>
      <c r="F572" s="2"/>
      <c r="G572" s="2"/>
      <c r="H572" s="2"/>
      <c r="I572" s="2"/>
      <c r="J572" s="2"/>
      <c r="K572" s="2"/>
      <c r="L572" s="7"/>
      <c r="M572" s="2"/>
      <c r="N572" s="2"/>
      <c r="O572" s="2"/>
      <c r="P572" s="2"/>
      <c r="Q572" s="2"/>
      <c r="R572" s="2"/>
      <c r="S572" s="2"/>
      <c r="T572" s="2"/>
      <c r="U572" s="2"/>
      <c r="V572" s="2"/>
      <c r="W572" s="2"/>
      <c r="X572" s="2"/>
      <c r="Y572" s="2"/>
      <c r="Z572" s="2"/>
      <c r="AA572" s="2"/>
      <c r="AB572" s="2"/>
      <c r="AC572" s="2"/>
      <c r="AD572" s="2"/>
      <c r="AE572" s="3"/>
      <c r="AF572" s="2"/>
      <c r="AG572" s="2"/>
      <c r="AH572" s="2"/>
      <c r="AI572" s="2"/>
      <c r="AJ572" s="2"/>
      <c r="AK572" s="2"/>
      <c r="AL572" s="2"/>
      <c r="AM572" s="2"/>
      <c r="AN572" s="2"/>
      <c r="AO572" s="2"/>
      <c r="AP572" s="2"/>
      <c r="AQ572" s="2"/>
      <c r="AR572" s="2"/>
      <c r="AS572" s="3"/>
      <c r="AT572" s="2"/>
      <c r="AU572" s="2"/>
      <c r="AV572" s="2"/>
      <c r="AW572" s="2"/>
      <c r="AX572" s="2"/>
      <c r="AY572" s="2"/>
      <c r="AZ572" s="2"/>
      <c r="BA572" s="2"/>
      <c r="BB572" s="2"/>
      <c r="BC572" s="2"/>
      <c r="BD572" s="2"/>
    </row>
    <row r="573" spans="1:56" ht="12.75" hidden="1" customHeight="1">
      <c r="A573" s="2"/>
      <c r="B573" s="6"/>
      <c r="C573" s="2"/>
      <c r="D573" s="2"/>
      <c r="E573" s="2"/>
      <c r="F573" s="2"/>
      <c r="G573" s="2"/>
      <c r="H573" s="2"/>
      <c r="I573" s="2"/>
      <c r="J573" s="2"/>
      <c r="K573" s="2"/>
      <c r="L573" s="7"/>
      <c r="M573" s="2"/>
      <c r="N573" s="2"/>
      <c r="O573" s="2"/>
      <c r="P573" s="2"/>
      <c r="Q573" s="2"/>
      <c r="R573" s="2"/>
      <c r="S573" s="2"/>
      <c r="T573" s="2"/>
      <c r="U573" s="2"/>
      <c r="V573" s="2"/>
      <c r="W573" s="2"/>
      <c r="X573" s="2"/>
      <c r="Y573" s="2"/>
      <c r="Z573" s="2"/>
      <c r="AA573" s="2"/>
      <c r="AB573" s="2"/>
      <c r="AC573" s="2"/>
      <c r="AD573" s="2"/>
      <c r="AE573" s="3"/>
      <c r="AF573" s="2"/>
      <c r="AG573" s="2"/>
      <c r="AH573" s="2"/>
      <c r="AI573" s="2"/>
      <c r="AJ573" s="2"/>
      <c r="AK573" s="2"/>
      <c r="AL573" s="2"/>
      <c r="AM573" s="2"/>
      <c r="AN573" s="2"/>
      <c r="AO573" s="2"/>
      <c r="AP573" s="2"/>
      <c r="AQ573" s="2"/>
      <c r="AR573" s="2"/>
      <c r="AS573" s="3"/>
      <c r="AT573" s="2"/>
      <c r="AU573" s="2"/>
      <c r="AV573" s="2"/>
      <c r="AW573" s="2"/>
      <c r="AX573" s="2"/>
      <c r="AY573" s="2"/>
      <c r="AZ573" s="2"/>
      <c r="BA573" s="2"/>
      <c r="BB573" s="2"/>
      <c r="BC573" s="2"/>
      <c r="BD573" s="2"/>
    </row>
    <row r="574" spans="1:56" ht="12.75" hidden="1" customHeight="1">
      <c r="A574" s="2"/>
      <c r="B574" s="6"/>
      <c r="C574" s="2"/>
      <c r="D574" s="2"/>
      <c r="E574" s="2"/>
      <c r="F574" s="2"/>
      <c r="G574" s="2"/>
      <c r="H574" s="2"/>
      <c r="I574" s="2"/>
      <c r="J574" s="2"/>
      <c r="K574" s="2"/>
      <c r="L574" s="7"/>
      <c r="M574" s="2"/>
      <c r="N574" s="2"/>
      <c r="O574" s="2"/>
      <c r="P574" s="2"/>
      <c r="Q574" s="2"/>
      <c r="R574" s="2"/>
      <c r="S574" s="2"/>
      <c r="T574" s="2"/>
      <c r="U574" s="2"/>
      <c r="V574" s="2"/>
      <c r="W574" s="2"/>
      <c r="X574" s="2"/>
      <c r="Y574" s="2"/>
      <c r="Z574" s="2"/>
      <c r="AA574" s="2"/>
      <c r="AB574" s="2"/>
      <c r="AC574" s="2"/>
      <c r="AD574" s="2"/>
      <c r="AE574" s="3"/>
      <c r="AF574" s="2"/>
      <c r="AG574" s="2"/>
      <c r="AH574" s="2"/>
      <c r="AI574" s="2"/>
      <c r="AJ574" s="2"/>
      <c r="AK574" s="2"/>
      <c r="AL574" s="2"/>
      <c r="AM574" s="2"/>
      <c r="AN574" s="2"/>
      <c r="AO574" s="2"/>
      <c r="AP574" s="2"/>
      <c r="AQ574" s="2"/>
      <c r="AR574" s="2"/>
      <c r="AS574" s="3"/>
      <c r="AT574" s="2"/>
      <c r="AU574" s="2"/>
      <c r="AV574" s="2"/>
      <c r="AW574" s="2"/>
      <c r="AX574" s="2"/>
      <c r="AY574" s="2"/>
      <c r="AZ574" s="2"/>
      <c r="BA574" s="2"/>
      <c r="BB574" s="2"/>
      <c r="BC574" s="2"/>
      <c r="BD574" s="2"/>
    </row>
    <row r="575" spans="1:56" ht="12.75" hidden="1" customHeight="1">
      <c r="A575" s="2"/>
      <c r="B575" s="6"/>
      <c r="C575" s="2"/>
      <c r="D575" s="2"/>
      <c r="E575" s="2"/>
      <c r="F575" s="2"/>
      <c r="G575" s="2"/>
      <c r="H575" s="2"/>
      <c r="I575" s="2"/>
      <c r="J575" s="2"/>
      <c r="K575" s="2"/>
      <c r="L575" s="7"/>
      <c r="M575" s="2"/>
      <c r="N575" s="2"/>
      <c r="O575" s="2"/>
      <c r="P575" s="2"/>
      <c r="Q575" s="2"/>
      <c r="R575" s="2"/>
      <c r="S575" s="2"/>
      <c r="T575" s="2"/>
      <c r="U575" s="2"/>
      <c r="V575" s="2"/>
      <c r="W575" s="2"/>
      <c r="X575" s="2"/>
      <c r="Y575" s="2"/>
      <c r="Z575" s="2"/>
      <c r="AA575" s="2"/>
      <c r="AB575" s="2"/>
      <c r="AC575" s="2"/>
      <c r="AD575" s="2"/>
      <c r="AE575" s="3"/>
      <c r="AF575" s="2"/>
      <c r="AG575" s="2"/>
      <c r="AH575" s="2"/>
      <c r="AI575" s="2"/>
      <c r="AJ575" s="2"/>
      <c r="AK575" s="2"/>
      <c r="AL575" s="2"/>
      <c r="AM575" s="2"/>
      <c r="AN575" s="2"/>
      <c r="AO575" s="2"/>
      <c r="AP575" s="2"/>
      <c r="AQ575" s="2"/>
      <c r="AR575" s="2"/>
      <c r="AS575" s="3"/>
      <c r="AT575" s="2"/>
      <c r="AU575" s="2"/>
      <c r="AV575" s="2"/>
      <c r="AW575" s="2"/>
      <c r="AX575" s="2"/>
      <c r="AY575" s="2"/>
      <c r="AZ575" s="2"/>
      <c r="BA575" s="2"/>
      <c r="BB575" s="2"/>
      <c r="BC575" s="2"/>
      <c r="BD575" s="2"/>
    </row>
    <row r="576" spans="1:56" ht="12.75" hidden="1" customHeight="1">
      <c r="A576" s="2"/>
      <c r="B576" s="6"/>
      <c r="C576" s="2"/>
      <c r="D576" s="2"/>
      <c r="E576" s="2"/>
      <c r="F576" s="2"/>
      <c r="G576" s="2"/>
      <c r="H576" s="2"/>
      <c r="I576" s="2"/>
      <c r="J576" s="2"/>
      <c r="K576" s="2"/>
      <c r="L576" s="7"/>
      <c r="M576" s="2"/>
      <c r="N576" s="2"/>
      <c r="O576" s="2"/>
      <c r="P576" s="2"/>
      <c r="Q576" s="2"/>
      <c r="R576" s="2"/>
      <c r="S576" s="2"/>
      <c r="T576" s="2"/>
      <c r="U576" s="2"/>
      <c r="V576" s="2"/>
      <c r="W576" s="2"/>
      <c r="X576" s="2"/>
      <c r="Y576" s="2"/>
      <c r="Z576" s="2"/>
      <c r="AA576" s="2"/>
      <c r="AB576" s="2"/>
      <c r="AC576" s="2"/>
      <c r="AD576" s="2"/>
      <c r="AE576" s="3"/>
      <c r="AF576" s="2"/>
      <c r="AG576" s="2"/>
      <c r="AH576" s="2"/>
      <c r="AI576" s="2"/>
      <c r="AJ576" s="2"/>
      <c r="AK576" s="2"/>
      <c r="AL576" s="2"/>
      <c r="AM576" s="2"/>
      <c r="AN576" s="2"/>
      <c r="AO576" s="2"/>
      <c r="AP576" s="2"/>
      <c r="AQ576" s="2"/>
      <c r="AR576" s="2"/>
      <c r="AS576" s="3"/>
      <c r="AT576" s="2"/>
      <c r="AU576" s="2"/>
      <c r="AV576" s="2"/>
      <c r="AW576" s="2"/>
      <c r="AX576" s="2"/>
      <c r="AY576" s="2"/>
      <c r="AZ576" s="2"/>
      <c r="BA576" s="2"/>
      <c r="BB576" s="2"/>
      <c r="BC576" s="2"/>
      <c r="BD576" s="2"/>
    </row>
    <row r="577" spans="1:56" ht="12.75" hidden="1" customHeight="1">
      <c r="A577" s="2"/>
      <c r="B577" s="6"/>
      <c r="C577" s="2"/>
      <c r="D577" s="2"/>
      <c r="E577" s="2"/>
      <c r="F577" s="2"/>
      <c r="G577" s="2"/>
      <c r="H577" s="2"/>
      <c r="I577" s="2"/>
      <c r="J577" s="2"/>
      <c r="K577" s="2"/>
      <c r="L577" s="7"/>
      <c r="M577" s="2"/>
      <c r="N577" s="2"/>
      <c r="O577" s="2"/>
      <c r="P577" s="2"/>
      <c r="Q577" s="2"/>
      <c r="R577" s="2"/>
      <c r="S577" s="2"/>
      <c r="T577" s="2"/>
      <c r="U577" s="2"/>
      <c r="V577" s="2"/>
      <c r="W577" s="2"/>
      <c r="X577" s="2"/>
      <c r="Y577" s="2"/>
      <c r="Z577" s="2"/>
      <c r="AA577" s="2"/>
      <c r="AB577" s="2"/>
      <c r="AC577" s="2"/>
      <c r="AD577" s="2"/>
      <c r="AE577" s="3"/>
      <c r="AF577" s="2"/>
      <c r="AG577" s="2"/>
      <c r="AH577" s="2"/>
      <c r="AI577" s="2"/>
      <c r="AJ577" s="2"/>
      <c r="AK577" s="2"/>
      <c r="AL577" s="2"/>
      <c r="AM577" s="2"/>
      <c r="AN577" s="2"/>
      <c r="AO577" s="2"/>
      <c r="AP577" s="2"/>
      <c r="AQ577" s="2"/>
      <c r="AR577" s="2"/>
      <c r="AS577" s="3"/>
      <c r="AT577" s="2"/>
      <c r="AU577" s="2"/>
      <c r="AV577" s="2"/>
      <c r="AW577" s="2"/>
      <c r="AX577" s="2"/>
      <c r="AY577" s="2"/>
      <c r="AZ577" s="2"/>
      <c r="BA577" s="2"/>
      <c r="BB577" s="2"/>
      <c r="BC577" s="2"/>
      <c r="BD577" s="2"/>
    </row>
    <row r="578" spans="1:56" ht="12.75" hidden="1" customHeight="1">
      <c r="A578" s="2"/>
      <c r="B578" s="6"/>
      <c r="C578" s="2"/>
      <c r="D578" s="2"/>
      <c r="E578" s="2"/>
      <c r="F578" s="2"/>
      <c r="G578" s="2"/>
      <c r="H578" s="2"/>
      <c r="I578" s="2"/>
      <c r="J578" s="2"/>
      <c r="K578" s="2"/>
      <c r="L578" s="7"/>
      <c r="M578" s="2"/>
      <c r="N578" s="2"/>
      <c r="O578" s="2"/>
      <c r="P578" s="2"/>
      <c r="Q578" s="2"/>
      <c r="R578" s="2"/>
      <c r="S578" s="2"/>
      <c r="T578" s="2"/>
      <c r="U578" s="2"/>
      <c r="V578" s="2"/>
      <c r="W578" s="2"/>
      <c r="X578" s="2"/>
      <c r="Y578" s="2"/>
      <c r="Z578" s="2"/>
      <c r="AA578" s="2"/>
      <c r="AB578" s="2"/>
      <c r="AC578" s="2"/>
      <c r="AD578" s="2"/>
      <c r="AE578" s="3"/>
      <c r="AF578" s="2"/>
      <c r="AG578" s="2"/>
      <c r="AH578" s="2"/>
      <c r="AI578" s="2"/>
      <c r="AJ578" s="2"/>
      <c r="AK578" s="2"/>
      <c r="AL578" s="2"/>
      <c r="AM578" s="2"/>
      <c r="AN578" s="2"/>
      <c r="AO578" s="2"/>
      <c r="AP578" s="2"/>
      <c r="AQ578" s="2"/>
      <c r="AR578" s="2"/>
      <c r="AS578" s="3"/>
      <c r="AT578" s="2"/>
      <c r="AU578" s="2"/>
      <c r="AV578" s="2"/>
      <c r="AW578" s="2"/>
      <c r="AX578" s="2"/>
      <c r="AY578" s="2"/>
      <c r="AZ578" s="2"/>
      <c r="BA578" s="2"/>
      <c r="BB578" s="2"/>
      <c r="BC578" s="2"/>
      <c r="BD578" s="2"/>
    </row>
    <row r="579" spans="1:56" ht="12.75" hidden="1" customHeight="1">
      <c r="A579" s="2"/>
      <c r="B579" s="6"/>
      <c r="C579" s="2"/>
      <c r="D579" s="2"/>
      <c r="E579" s="2"/>
      <c r="F579" s="2"/>
      <c r="G579" s="2"/>
      <c r="H579" s="2"/>
      <c r="I579" s="2"/>
      <c r="J579" s="2"/>
      <c r="K579" s="2"/>
      <c r="L579" s="7"/>
      <c r="M579" s="2"/>
      <c r="N579" s="2"/>
      <c r="O579" s="2"/>
      <c r="P579" s="2"/>
      <c r="Q579" s="2"/>
      <c r="R579" s="2"/>
      <c r="S579" s="2"/>
      <c r="T579" s="2"/>
      <c r="U579" s="2"/>
      <c r="V579" s="2"/>
      <c r="W579" s="2"/>
      <c r="X579" s="2"/>
      <c r="Y579" s="2"/>
      <c r="Z579" s="2"/>
      <c r="AA579" s="2"/>
      <c r="AB579" s="2"/>
      <c r="AC579" s="2"/>
      <c r="AD579" s="2"/>
      <c r="AE579" s="3"/>
      <c r="AF579" s="2"/>
      <c r="AG579" s="2"/>
      <c r="AH579" s="2"/>
      <c r="AI579" s="2"/>
      <c r="AJ579" s="2"/>
      <c r="AK579" s="2"/>
      <c r="AL579" s="2"/>
      <c r="AM579" s="2"/>
      <c r="AN579" s="2"/>
      <c r="AO579" s="2"/>
      <c r="AP579" s="2"/>
      <c r="AQ579" s="2"/>
      <c r="AR579" s="2"/>
      <c r="AS579" s="3"/>
      <c r="AT579" s="2"/>
      <c r="AU579" s="2"/>
      <c r="AV579" s="2"/>
      <c r="AW579" s="2"/>
      <c r="AX579" s="2"/>
      <c r="AY579" s="2"/>
      <c r="AZ579" s="2"/>
      <c r="BA579" s="2"/>
      <c r="BB579" s="2"/>
      <c r="BC579" s="2"/>
      <c r="BD579" s="2"/>
    </row>
    <row r="580" spans="1:56" ht="12.75" hidden="1" customHeight="1">
      <c r="A580" s="2"/>
      <c r="B580" s="6"/>
      <c r="C580" s="2"/>
      <c r="D580" s="2"/>
      <c r="E580" s="2"/>
      <c r="F580" s="2"/>
      <c r="G580" s="2"/>
      <c r="H580" s="2"/>
      <c r="I580" s="2"/>
      <c r="J580" s="2"/>
      <c r="K580" s="2"/>
      <c r="L580" s="7"/>
      <c r="M580" s="2"/>
      <c r="N580" s="2"/>
      <c r="O580" s="2"/>
      <c r="P580" s="2"/>
      <c r="Q580" s="2"/>
      <c r="R580" s="2"/>
      <c r="S580" s="2"/>
      <c r="T580" s="2"/>
      <c r="U580" s="2"/>
      <c r="V580" s="2"/>
      <c r="W580" s="2"/>
      <c r="X580" s="2"/>
      <c r="Y580" s="2"/>
      <c r="Z580" s="2"/>
      <c r="AA580" s="2"/>
      <c r="AB580" s="2"/>
      <c r="AC580" s="2"/>
      <c r="AD580" s="2"/>
      <c r="AE580" s="3"/>
      <c r="AF580" s="2"/>
      <c r="AG580" s="2"/>
      <c r="AH580" s="2"/>
      <c r="AI580" s="2"/>
      <c r="AJ580" s="2"/>
      <c r="AK580" s="2"/>
      <c r="AL580" s="2"/>
      <c r="AM580" s="2"/>
      <c r="AN580" s="2"/>
      <c r="AO580" s="2"/>
      <c r="AP580" s="2"/>
      <c r="AQ580" s="2"/>
      <c r="AR580" s="2"/>
      <c r="AS580" s="3"/>
      <c r="AT580" s="2"/>
      <c r="AU580" s="2"/>
      <c r="AV580" s="2"/>
      <c r="AW580" s="2"/>
      <c r="AX580" s="2"/>
      <c r="AY580" s="2"/>
      <c r="AZ580" s="2"/>
      <c r="BA580" s="2"/>
      <c r="BB580" s="2"/>
      <c r="BC580" s="2"/>
      <c r="BD580" s="2"/>
    </row>
    <row r="581" spans="1:56" ht="12.75" hidden="1" customHeight="1">
      <c r="A581" s="2"/>
      <c r="B581" s="6"/>
      <c r="C581" s="2"/>
      <c r="D581" s="2"/>
      <c r="E581" s="2"/>
      <c r="F581" s="2"/>
      <c r="G581" s="2"/>
      <c r="H581" s="2"/>
      <c r="I581" s="2"/>
      <c r="J581" s="2"/>
      <c r="K581" s="2"/>
      <c r="L581" s="7"/>
      <c r="M581" s="2"/>
      <c r="N581" s="2"/>
      <c r="O581" s="2"/>
      <c r="P581" s="2"/>
      <c r="Q581" s="2"/>
      <c r="R581" s="2"/>
      <c r="S581" s="2"/>
      <c r="T581" s="2"/>
      <c r="U581" s="2"/>
      <c r="V581" s="2"/>
      <c r="W581" s="2"/>
      <c r="X581" s="2"/>
      <c r="Y581" s="2"/>
      <c r="Z581" s="2"/>
      <c r="AA581" s="2"/>
      <c r="AB581" s="2"/>
      <c r="AC581" s="2"/>
      <c r="AD581" s="2"/>
      <c r="AE581" s="3"/>
      <c r="AF581" s="2"/>
      <c r="AG581" s="2"/>
      <c r="AH581" s="2"/>
      <c r="AI581" s="2"/>
      <c r="AJ581" s="2"/>
      <c r="AK581" s="2"/>
      <c r="AL581" s="2"/>
      <c r="AM581" s="2"/>
      <c r="AN581" s="2"/>
      <c r="AO581" s="2"/>
      <c r="AP581" s="2"/>
      <c r="AQ581" s="2"/>
      <c r="AR581" s="2"/>
      <c r="AS581" s="3"/>
      <c r="AT581" s="2"/>
      <c r="AU581" s="2"/>
      <c r="AV581" s="2"/>
      <c r="AW581" s="2"/>
      <c r="AX581" s="2"/>
      <c r="AY581" s="2"/>
      <c r="AZ581" s="2"/>
      <c r="BA581" s="2"/>
      <c r="BB581" s="2"/>
      <c r="BC581" s="2"/>
      <c r="BD581" s="2"/>
    </row>
    <row r="582" spans="1:56" ht="12.75" hidden="1" customHeight="1">
      <c r="A582" s="2"/>
      <c r="B582" s="6"/>
      <c r="C582" s="2"/>
      <c r="D582" s="2"/>
      <c r="E582" s="2"/>
      <c r="F582" s="2"/>
      <c r="G582" s="2"/>
      <c r="H582" s="2"/>
      <c r="I582" s="2"/>
      <c r="J582" s="2"/>
      <c r="K582" s="2"/>
      <c r="L582" s="7"/>
      <c r="M582" s="2"/>
      <c r="N582" s="2"/>
      <c r="O582" s="2"/>
      <c r="P582" s="2"/>
      <c r="Q582" s="2"/>
      <c r="R582" s="2"/>
      <c r="S582" s="2"/>
      <c r="T582" s="2"/>
      <c r="U582" s="2"/>
      <c r="V582" s="2"/>
      <c r="W582" s="2"/>
      <c r="X582" s="2"/>
      <c r="Y582" s="2"/>
      <c r="Z582" s="2"/>
      <c r="AA582" s="2"/>
      <c r="AB582" s="2"/>
      <c r="AC582" s="2"/>
      <c r="AD582" s="2"/>
      <c r="AE582" s="3"/>
      <c r="AF582" s="2"/>
      <c r="AG582" s="2"/>
      <c r="AH582" s="2"/>
      <c r="AI582" s="2"/>
      <c r="AJ582" s="2"/>
      <c r="AK582" s="2"/>
      <c r="AL582" s="2"/>
      <c r="AM582" s="2"/>
      <c r="AN582" s="2"/>
      <c r="AO582" s="2"/>
      <c r="AP582" s="2"/>
      <c r="AQ582" s="2"/>
      <c r="AR582" s="2"/>
      <c r="AS582" s="3"/>
      <c r="AT582" s="2"/>
      <c r="AU582" s="2"/>
      <c r="AV582" s="2"/>
      <c r="AW582" s="2"/>
      <c r="AX582" s="2"/>
      <c r="AY582" s="2"/>
      <c r="AZ582" s="2"/>
      <c r="BA582" s="2"/>
      <c r="BB582" s="2"/>
      <c r="BC582" s="2"/>
      <c r="BD582" s="2"/>
    </row>
    <row r="583" spans="1:56" ht="12.75" hidden="1" customHeight="1">
      <c r="A583" s="2"/>
      <c r="B583" s="6"/>
      <c r="C583" s="2"/>
      <c r="D583" s="2"/>
      <c r="E583" s="2"/>
      <c r="F583" s="2"/>
      <c r="G583" s="2"/>
      <c r="H583" s="2"/>
      <c r="I583" s="2"/>
      <c r="J583" s="2"/>
      <c r="K583" s="2"/>
      <c r="L583" s="7"/>
      <c r="M583" s="2"/>
      <c r="N583" s="2"/>
      <c r="O583" s="2"/>
      <c r="P583" s="2"/>
      <c r="Q583" s="2"/>
      <c r="R583" s="2"/>
      <c r="S583" s="2"/>
      <c r="T583" s="2"/>
      <c r="U583" s="2"/>
      <c r="V583" s="2"/>
      <c r="W583" s="2"/>
      <c r="X583" s="2"/>
      <c r="Y583" s="2"/>
      <c r="Z583" s="2"/>
      <c r="AA583" s="2"/>
      <c r="AB583" s="2"/>
      <c r="AC583" s="2"/>
      <c r="AD583" s="2"/>
      <c r="AE583" s="3"/>
      <c r="AF583" s="2"/>
      <c r="AG583" s="2"/>
      <c r="AH583" s="2"/>
      <c r="AI583" s="2"/>
      <c r="AJ583" s="2"/>
      <c r="AK583" s="2"/>
      <c r="AL583" s="2"/>
      <c r="AM583" s="2"/>
      <c r="AN583" s="2"/>
      <c r="AO583" s="2"/>
      <c r="AP583" s="2"/>
      <c r="AQ583" s="2"/>
      <c r="AR583" s="2"/>
      <c r="AS583" s="3"/>
      <c r="AT583" s="2"/>
      <c r="AU583" s="2"/>
      <c r="AV583" s="2"/>
      <c r="AW583" s="2"/>
      <c r="AX583" s="2"/>
      <c r="AY583" s="2"/>
      <c r="AZ583" s="2"/>
      <c r="BA583" s="2"/>
      <c r="BB583" s="2"/>
      <c r="BC583" s="2"/>
      <c r="BD583" s="2"/>
    </row>
    <row r="584" spans="1:56" ht="12.75" hidden="1" customHeight="1">
      <c r="A584" s="2"/>
      <c r="B584" s="6"/>
      <c r="C584" s="2"/>
      <c r="D584" s="2"/>
      <c r="E584" s="2"/>
      <c r="F584" s="2"/>
      <c r="G584" s="2"/>
      <c r="H584" s="2"/>
      <c r="I584" s="2"/>
      <c r="J584" s="2"/>
      <c r="K584" s="2"/>
      <c r="L584" s="7"/>
      <c r="M584" s="2"/>
      <c r="N584" s="2"/>
      <c r="O584" s="2"/>
      <c r="P584" s="2"/>
      <c r="Q584" s="2"/>
      <c r="R584" s="2"/>
      <c r="S584" s="2"/>
      <c r="T584" s="2"/>
      <c r="U584" s="2"/>
      <c r="V584" s="2"/>
      <c r="W584" s="2"/>
      <c r="X584" s="2"/>
      <c r="Y584" s="2"/>
      <c r="Z584" s="2"/>
      <c r="AA584" s="2"/>
      <c r="AB584" s="2"/>
      <c r="AC584" s="2"/>
      <c r="AD584" s="2"/>
      <c r="AE584" s="3"/>
      <c r="AF584" s="2"/>
      <c r="AG584" s="2"/>
      <c r="AH584" s="2"/>
      <c r="AI584" s="2"/>
      <c r="AJ584" s="2"/>
      <c r="AK584" s="2"/>
      <c r="AL584" s="2"/>
      <c r="AM584" s="2"/>
      <c r="AN584" s="2"/>
      <c r="AO584" s="2"/>
      <c r="AP584" s="2"/>
      <c r="AQ584" s="2"/>
      <c r="AR584" s="2"/>
      <c r="AS584" s="3"/>
      <c r="AT584" s="2"/>
      <c r="AU584" s="2"/>
      <c r="AV584" s="2"/>
      <c r="AW584" s="2"/>
      <c r="AX584" s="2"/>
      <c r="AY584" s="2"/>
      <c r="AZ584" s="2"/>
      <c r="BA584" s="2"/>
      <c r="BB584" s="2"/>
      <c r="BC584" s="2"/>
      <c r="BD584" s="2"/>
    </row>
    <row r="585" spans="1:56" ht="12.75" hidden="1" customHeight="1">
      <c r="A585" s="2"/>
      <c r="B585" s="6"/>
      <c r="C585" s="2"/>
      <c r="D585" s="2"/>
      <c r="E585" s="2"/>
      <c r="F585" s="2"/>
      <c r="G585" s="2"/>
      <c r="H585" s="2"/>
      <c r="I585" s="2"/>
      <c r="J585" s="2"/>
      <c r="K585" s="2"/>
      <c r="L585" s="7"/>
      <c r="M585" s="2"/>
      <c r="N585" s="2"/>
      <c r="O585" s="2"/>
      <c r="P585" s="2"/>
      <c r="Q585" s="2"/>
      <c r="R585" s="2"/>
      <c r="S585" s="2"/>
      <c r="T585" s="2"/>
      <c r="U585" s="2"/>
      <c r="V585" s="2"/>
      <c r="W585" s="2"/>
      <c r="X585" s="2"/>
      <c r="Y585" s="2"/>
      <c r="Z585" s="2"/>
      <c r="AA585" s="2"/>
      <c r="AB585" s="2"/>
      <c r="AC585" s="2"/>
      <c r="AD585" s="2"/>
      <c r="AE585" s="3"/>
      <c r="AF585" s="2"/>
      <c r="AG585" s="2"/>
      <c r="AH585" s="2"/>
      <c r="AI585" s="2"/>
      <c r="AJ585" s="2"/>
      <c r="AK585" s="2"/>
      <c r="AL585" s="2"/>
      <c r="AM585" s="2"/>
      <c r="AN585" s="2"/>
      <c r="AO585" s="2"/>
      <c r="AP585" s="2"/>
      <c r="AQ585" s="2"/>
      <c r="AR585" s="2"/>
      <c r="AS585" s="3"/>
      <c r="AT585" s="2"/>
      <c r="AU585" s="2"/>
      <c r="AV585" s="2"/>
      <c r="AW585" s="2"/>
      <c r="AX585" s="2"/>
      <c r="AY585" s="2"/>
      <c r="AZ585" s="2"/>
      <c r="BA585" s="2"/>
      <c r="BB585" s="2"/>
      <c r="BC585" s="2"/>
      <c r="BD585" s="2"/>
    </row>
    <row r="586" spans="1:56" ht="12.75" hidden="1" customHeight="1">
      <c r="A586" s="2"/>
      <c r="B586" s="6"/>
      <c r="C586" s="2"/>
      <c r="D586" s="2"/>
      <c r="E586" s="2"/>
      <c r="F586" s="2"/>
      <c r="G586" s="2"/>
      <c r="H586" s="2"/>
      <c r="I586" s="2"/>
      <c r="J586" s="2"/>
      <c r="K586" s="2"/>
      <c r="L586" s="7"/>
      <c r="M586" s="2"/>
      <c r="N586" s="2"/>
      <c r="O586" s="2"/>
      <c r="P586" s="2"/>
      <c r="Q586" s="2"/>
      <c r="R586" s="2"/>
      <c r="S586" s="2"/>
      <c r="T586" s="2"/>
      <c r="U586" s="2"/>
      <c r="V586" s="2"/>
      <c r="W586" s="2"/>
      <c r="X586" s="2"/>
      <c r="Y586" s="2"/>
      <c r="Z586" s="2"/>
      <c r="AA586" s="2"/>
      <c r="AB586" s="2"/>
      <c r="AC586" s="2"/>
      <c r="AD586" s="2"/>
      <c r="AE586" s="3"/>
      <c r="AF586" s="2"/>
      <c r="AG586" s="2"/>
      <c r="AH586" s="2"/>
      <c r="AI586" s="2"/>
      <c r="AJ586" s="2"/>
      <c r="AK586" s="2"/>
      <c r="AL586" s="2"/>
      <c r="AM586" s="2"/>
      <c r="AN586" s="2"/>
      <c r="AO586" s="2"/>
      <c r="AP586" s="2"/>
      <c r="AQ586" s="2"/>
      <c r="AR586" s="2"/>
      <c r="AS586" s="3"/>
      <c r="AT586" s="2"/>
      <c r="AU586" s="2"/>
      <c r="AV586" s="2"/>
      <c r="AW586" s="2"/>
      <c r="AX586" s="2"/>
      <c r="AY586" s="2"/>
      <c r="AZ586" s="2"/>
      <c r="BA586" s="2"/>
      <c r="BB586" s="2"/>
      <c r="BC586" s="2"/>
      <c r="BD586" s="2"/>
    </row>
    <row r="587" spans="1:56" ht="12.75" hidden="1" customHeight="1">
      <c r="A587" s="2"/>
      <c r="B587" s="6"/>
      <c r="C587" s="2"/>
      <c r="D587" s="2"/>
      <c r="E587" s="2"/>
      <c r="F587" s="2"/>
      <c r="G587" s="2"/>
      <c r="H587" s="2"/>
      <c r="I587" s="2"/>
      <c r="J587" s="2"/>
      <c r="K587" s="2"/>
      <c r="L587" s="7"/>
      <c r="M587" s="2"/>
      <c r="N587" s="2"/>
      <c r="O587" s="2"/>
      <c r="P587" s="2"/>
      <c r="Q587" s="2"/>
      <c r="R587" s="2"/>
      <c r="S587" s="2"/>
      <c r="T587" s="2"/>
      <c r="U587" s="2"/>
      <c r="V587" s="2"/>
      <c r="W587" s="2"/>
      <c r="X587" s="2"/>
      <c r="Y587" s="2"/>
      <c r="Z587" s="2"/>
      <c r="AA587" s="2"/>
      <c r="AB587" s="2"/>
      <c r="AC587" s="2"/>
      <c r="AD587" s="2"/>
      <c r="AE587" s="3"/>
      <c r="AF587" s="2"/>
      <c r="AG587" s="2"/>
      <c r="AH587" s="2"/>
      <c r="AI587" s="2"/>
      <c r="AJ587" s="2"/>
      <c r="AK587" s="2"/>
      <c r="AL587" s="2"/>
      <c r="AM587" s="2"/>
      <c r="AN587" s="2"/>
      <c r="AO587" s="2"/>
      <c r="AP587" s="2"/>
      <c r="AQ587" s="2"/>
      <c r="AR587" s="2"/>
      <c r="AS587" s="3"/>
      <c r="AT587" s="2"/>
      <c r="AU587" s="2"/>
      <c r="AV587" s="2"/>
      <c r="AW587" s="2"/>
      <c r="AX587" s="2"/>
      <c r="AY587" s="2"/>
      <c r="AZ587" s="2"/>
      <c r="BA587" s="2"/>
      <c r="BB587" s="2"/>
      <c r="BC587" s="2"/>
      <c r="BD587" s="2"/>
    </row>
    <row r="588" spans="1:56" ht="12.75" hidden="1" customHeight="1">
      <c r="A588" s="2"/>
      <c r="B588" s="6"/>
      <c r="C588" s="2"/>
      <c r="D588" s="2"/>
      <c r="E588" s="2"/>
      <c r="F588" s="2"/>
      <c r="G588" s="2"/>
      <c r="H588" s="2"/>
      <c r="I588" s="2"/>
      <c r="J588" s="2"/>
      <c r="K588" s="2"/>
      <c r="L588" s="7"/>
      <c r="M588" s="2"/>
      <c r="N588" s="2"/>
      <c r="O588" s="2"/>
      <c r="P588" s="2"/>
      <c r="Q588" s="2"/>
      <c r="R588" s="2"/>
      <c r="S588" s="2"/>
      <c r="T588" s="2"/>
      <c r="U588" s="2"/>
      <c r="V588" s="2"/>
      <c r="W588" s="2"/>
      <c r="X588" s="2"/>
      <c r="Y588" s="2"/>
      <c r="Z588" s="2"/>
      <c r="AA588" s="2"/>
      <c r="AB588" s="2"/>
      <c r="AC588" s="2"/>
      <c r="AD588" s="2"/>
      <c r="AE588" s="3"/>
      <c r="AF588" s="2"/>
      <c r="AG588" s="2"/>
      <c r="AH588" s="2"/>
      <c r="AI588" s="2"/>
      <c r="AJ588" s="2"/>
      <c r="AK588" s="2"/>
      <c r="AL588" s="2"/>
      <c r="AM588" s="2"/>
      <c r="AN588" s="2"/>
      <c r="AO588" s="2"/>
      <c r="AP588" s="2"/>
      <c r="AQ588" s="2"/>
      <c r="AR588" s="2"/>
      <c r="AS588" s="3"/>
      <c r="AT588" s="2"/>
      <c r="AU588" s="2"/>
      <c r="AV588" s="2"/>
      <c r="AW588" s="2"/>
      <c r="AX588" s="2"/>
      <c r="AY588" s="2"/>
      <c r="AZ588" s="2"/>
      <c r="BA588" s="2"/>
      <c r="BB588" s="2"/>
      <c r="BC588" s="2"/>
      <c r="BD588" s="2"/>
    </row>
    <row r="589" spans="1:56" ht="12.75" hidden="1" customHeight="1">
      <c r="A589" s="2"/>
      <c r="B589" s="6"/>
      <c r="C589" s="2"/>
      <c r="D589" s="2"/>
      <c r="E589" s="2"/>
      <c r="F589" s="2"/>
      <c r="G589" s="2"/>
      <c r="H589" s="2"/>
      <c r="I589" s="2"/>
      <c r="J589" s="2"/>
      <c r="K589" s="2"/>
      <c r="L589" s="7"/>
      <c r="M589" s="2"/>
      <c r="N589" s="2"/>
      <c r="O589" s="2"/>
      <c r="P589" s="2"/>
      <c r="Q589" s="2"/>
      <c r="R589" s="2"/>
      <c r="S589" s="2"/>
      <c r="T589" s="2"/>
      <c r="U589" s="2"/>
      <c r="V589" s="2"/>
      <c r="W589" s="2"/>
      <c r="X589" s="2"/>
      <c r="Y589" s="2"/>
      <c r="Z589" s="2"/>
      <c r="AA589" s="2"/>
      <c r="AB589" s="2"/>
      <c r="AC589" s="2"/>
      <c r="AD589" s="2"/>
      <c r="AE589" s="3"/>
      <c r="AF589" s="2"/>
      <c r="AG589" s="2"/>
      <c r="AH589" s="2"/>
      <c r="AI589" s="2"/>
      <c r="AJ589" s="2"/>
      <c r="AK589" s="2"/>
      <c r="AL589" s="2"/>
      <c r="AM589" s="2"/>
      <c r="AN589" s="2"/>
      <c r="AO589" s="2"/>
      <c r="AP589" s="2"/>
      <c r="AQ589" s="2"/>
      <c r="AR589" s="2"/>
      <c r="AS589" s="3"/>
      <c r="AT589" s="2"/>
      <c r="AU589" s="2"/>
      <c r="AV589" s="2"/>
      <c r="AW589" s="2"/>
      <c r="AX589" s="2"/>
      <c r="AY589" s="2"/>
      <c r="AZ589" s="2"/>
      <c r="BA589" s="2"/>
      <c r="BB589" s="2"/>
      <c r="BC589" s="2"/>
      <c r="BD589" s="2"/>
    </row>
    <row r="590" spans="1:56" ht="12.75" hidden="1" customHeight="1">
      <c r="A590" s="2"/>
      <c r="B590" s="6"/>
      <c r="C590" s="2"/>
      <c r="D590" s="2"/>
      <c r="E590" s="2"/>
      <c r="F590" s="2"/>
      <c r="G590" s="2"/>
      <c r="H590" s="2"/>
      <c r="I590" s="2"/>
      <c r="J590" s="2"/>
      <c r="K590" s="2"/>
      <c r="L590" s="7"/>
      <c r="M590" s="2"/>
      <c r="N590" s="2"/>
      <c r="O590" s="2"/>
      <c r="P590" s="2"/>
      <c r="Q590" s="2"/>
      <c r="R590" s="2"/>
      <c r="S590" s="2"/>
      <c r="T590" s="2"/>
      <c r="U590" s="2"/>
      <c r="V590" s="2"/>
      <c r="W590" s="2"/>
      <c r="X590" s="2"/>
      <c r="Y590" s="2"/>
      <c r="Z590" s="2"/>
      <c r="AA590" s="2"/>
      <c r="AB590" s="2"/>
      <c r="AC590" s="2"/>
      <c r="AD590" s="2"/>
      <c r="AE590" s="3"/>
      <c r="AF590" s="2"/>
      <c r="AG590" s="2"/>
      <c r="AH590" s="2"/>
      <c r="AI590" s="2"/>
      <c r="AJ590" s="2"/>
      <c r="AK590" s="2"/>
      <c r="AL590" s="2"/>
      <c r="AM590" s="2"/>
      <c r="AN590" s="2"/>
      <c r="AO590" s="2"/>
      <c r="AP590" s="2"/>
      <c r="AQ590" s="2"/>
      <c r="AR590" s="2"/>
      <c r="AS590" s="3"/>
      <c r="AT590" s="2"/>
      <c r="AU590" s="2"/>
      <c r="AV590" s="2"/>
      <c r="AW590" s="2"/>
      <c r="AX590" s="2"/>
      <c r="AY590" s="2"/>
      <c r="AZ590" s="2"/>
      <c r="BA590" s="2"/>
      <c r="BB590" s="2"/>
      <c r="BC590" s="2"/>
      <c r="BD590" s="2"/>
    </row>
    <row r="591" spans="1:56" ht="12.75" hidden="1" customHeight="1">
      <c r="A591" s="2"/>
      <c r="B591" s="6"/>
      <c r="C591" s="2"/>
      <c r="D591" s="2"/>
      <c r="E591" s="2"/>
      <c r="F591" s="2"/>
      <c r="G591" s="2"/>
      <c r="H591" s="2"/>
      <c r="I591" s="2"/>
      <c r="J591" s="2"/>
      <c r="K591" s="2"/>
      <c r="L591" s="7"/>
      <c r="M591" s="2"/>
      <c r="N591" s="2"/>
      <c r="O591" s="2"/>
      <c r="P591" s="2"/>
      <c r="Q591" s="2"/>
      <c r="R591" s="2"/>
      <c r="S591" s="2"/>
      <c r="T591" s="2"/>
      <c r="U591" s="2"/>
      <c r="V591" s="2"/>
      <c r="W591" s="2"/>
      <c r="X591" s="2"/>
      <c r="Y591" s="2"/>
      <c r="Z591" s="2"/>
      <c r="AA591" s="2"/>
      <c r="AB591" s="2"/>
      <c r="AC591" s="2"/>
      <c r="AD591" s="2"/>
      <c r="AE591" s="3"/>
      <c r="AF591" s="2"/>
      <c r="AG591" s="2"/>
      <c r="AH591" s="2"/>
      <c r="AI591" s="2"/>
      <c r="AJ591" s="2"/>
      <c r="AK591" s="2"/>
      <c r="AL591" s="2"/>
      <c r="AM591" s="2"/>
      <c r="AN591" s="2"/>
      <c r="AO591" s="2"/>
      <c r="AP591" s="2"/>
      <c r="AQ591" s="2"/>
      <c r="AR591" s="2"/>
      <c r="AS591" s="3"/>
      <c r="AT591" s="2"/>
      <c r="AU591" s="2"/>
      <c r="AV591" s="2"/>
      <c r="AW591" s="2"/>
      <c r="AX591" s="2"/>
      <c r="AY591" s="2"/>
      <c r="AZ591" s="2"/>
      <c r="BA591" s="2"/>
      <c r="BB591" s="2"/>
      <c r="BC591" s="2"/>
      <c r="BD591" s="2"/>
    </row>
    <row r="592" spans="1:56" ht="12.75" hidden="1" customHeight="1">
      <c r="A592" s="2"/>
      <c r="B592" s="6"/>
      <c r="C592" s="2"/>
      <c r="D592" s="2"/>
      <c r="E592" s="2"/>
      <c r="F592" s="2"/>
      <c r="G592" s="2"/>
      <c r="H592" s="2"/>
      <c r="I592" s="2"/>
      <c r="J592" s="2"/>
      <c r="K592" s="2"/>
      <c r="L592" s="7"/>
      <c r="M592" s="2"/>
      <c r="N592" s="2"/>
      <c r="O592" s="2"/>
      <c r="P592" s="2"/>
      <c r="Q592" s="2"/>
      <c r="R592" s="2"/>
      <c r="S592" s="2"/>
      <c r="T592" s="2"/>
      <c r="U592" s="2"/>
      <c r="V592" s="2"/>
      <c r="W592" s="2"/>
      <c r="X592" s="2"/>
      <c r="Y592" s="2"/>
      <c r="Z592" s="2"/>
      <c r="AA592" s="2"/>
      <c r="AB592" s="2"/>
      <c r="AC592" s="2"/>
      <c r="AD592" s="2"/>
      <c r="AE592" s="3"/>
      <c r="AF592" s="2"/>
      <c r="AG592" s="2"/>
      <c r="AH592" s="2"/>
      <c r="AI592" s="2"/>
      <c r="AJ592" s="2"/>
      <c r="AK592" s="2"/>
      <c r="AL592" s="2"/>
      <c r="AM592" s="2"/>
      <c r="AN592" s="2"/>
      <c r="AO592" s="2"/>
      <c r="AP592" s="2"/>
      <c r="AQ592" s="2"/>
      <c r="AR592" s="2"/>
      <c r="AS592" s="3"/>
      <c r="AT592" s="2"/>
      <c r="AU592" s="2"/>
      <c r="AV592" s="2"/>
      <c r="AW592" s="2"/>
      <c r="AX592" s="2"/>
      <c r="AY592" s="2"/>
      <c r="AZ592" s="2"/>
      <c r="BA592" s="2"/>
      <c r="BB592" s="2"/>
      <c r="BC592" s="2"/>
      <c r="BD592" s="2"/>
    </row>
    <row r="593" spans="1:56" ht="12.75" hidden="1" customHeight="1">
      <c r="A593" s="2"/>
      <c r="B593" s="6"/>
      <c r="C593" s="2"/>
      <c r="D593" s="2"/>
      <c r="E593" s="2"/>
      <c r="F593" s="2"/>
      <c r="G593" s="2"/>
      <c r="H593" s="2"/>
      <c r="I593" s="2"/>
      <c r="J593" s="2"/>
      <c r="K593" s="2"/>
      <c r="L593" s="7"/>
      <c r="M593" s="2"/>
      <c r="N593" s="2"/>
      <c r="O593" s="2"/>
      <c r="P593" s="2"/>
      <c r="Q593" s="2"/>
      <c r="R593" s="2"/>
      <c r="S593" s="2"/>
      <c r="T593" s="2"/>
      <c r="U593" s="2"/>
      <c r="V593" s="2"/>
      <c r="W593" s="2"/>
      <c r="X593" s="2"/>
      <c r="Y593" s="2"/>
      <c r="Z593" s="2"/>
      <c r="AA593" s="2"/>
      <c r="AB593" s="2"/>
      <c r="AC593" s="2"/>
      <c r="AD593" s="2"/>
      <c r="AE593" s="3"/>
      <c r="AF593" s="2"/>
      <c r="AG593" s="2"/>
      <c r="AH593" s="2"/>
      <c r="AI593" s="2"/>
      <c r="AJ593" s="2"/>
      <c r="AK593" s="2"/>
      <c r="AL593" s="2"/>
      <c r="AM593" s="2"/>
      <c r="AN593" s="2"/>
      <c r="AO593" s="2"/>
      <c r="AP593" s="2"/>
      <c r="AQ593" s="2"/>
      <c r="AR593" s="2"/>
      <c r="AS593" s="3"/>
      <c r="AT593" s="2"/>
      <c r="AU593" s="2"/>
      <c r="AV593" s="2"/>
      <c r="AW593" s="2"/>
      <c r="AX593" s="2"/>
      <c r="AY593" s="2"/>
      <c r="AZ593" s="2"/>
      <c r="BA593" s="2"/>
      <c r="BB593" s="2"/>
      <c r="BC593" s="2"/>
      <c r="BD593" s="2"/>
    </row>
    <row r="594" spans="1:56" ht="12.75" hidden="1" customHeight="1">
      <c r="A594" s="2"/>
      <c r="B594" s="6"/>
      <c r="C594" s="2"/>
      <c r="D594" s="2"/>
      <c r="E594" s="2"/>
      <c r="F594" s="2"/>
      <c r="G594" s="2"/>
      <c r="H594" s="2"/>
      <c r="I594" s="2"/>
      <c r="J594" s="2"/>
      <c r="K594" s="2"/>
      <c r="L594" s="7"/>
      <c r="M594" s="2"/>
      <c r="N594" s="2"/>
      <c r="O594" s="2"/>
      <c r="P594" s="2"/>
      <c r="Q594" s="2"/>
      <c r="R594" s="2"/>
      <c r="S594" s="2"/>
      <c r="T594" s="2"/>
      <c r="U594" s="2"/>
      <c r="V594" s="2"/>
      <c r="W594" s="2"/>
      <c r="X594" s="2"/>
      <c r="Y594" s="2"/>
      <c r="Z594" s="2"/>
      <c r="AA594" s="2"/>
      <c r="AB594" s="2"/>
      <c r="AC594" s="2"/>
      <c r="AD594" s="2"/>
      <c r="AE594" s="3"/>
      <c r="AF594" s="2"/>
      <c r="AG594" s="2"/>
      <c r="AH594" s="2"/>
      <c r="AI594" s="2"/>
      <c r="AJ594" s="2"/>
      <c r="AK594" s="2"/>
      <c r="AL594" s="2"/>
      <c r="AM594" s="2"/>
      <c r="AN594" s="2"/>
      <c r="AO594" s="2"/>
      <c r="AP594" s="2"/>
      <c r="AQ594" s="2"/>
      <c r="AR594" s="2"/>
      <c r="AS594" s="3"/>
      <c r="AT594" s="2"/>
      <c r="AU594" s="2"/>
      <c r="AV594" s="2"/>
      <c r="AW594" s="2"/>
      <c r="AX594" s="2"/>
      <c r="AY594" s="2"/>
      <c r="AZ594" s="2"/>
      <c r="BA594" s="2"/>
      <c r="BB594" s="2"/>
      <c r="BC594" s="2"/>
      <c r="BD594" s="2"/>
    </row>
    <row r="595" spans="1:56" ht="12.75" hidden="1" customHeight="1">
      <c r="A595" s="2"/>
      <c r="B595" s="6"/>
      <c r="C595" s="2"/>
      <c r="D595" s="2"/>
      <c r="E595" s="2"/>
      <c r="F595" s="2"/>
      <c r="G595" s="2"/>
      <c r="H595" s="2"/>
      <c r="I595" s="2"/>
      <c r="J595" s="2"/>
      <c r="K595" s="2"/>
      <c r="L595" s="7"/>
      <c r="M595" s="2"/>
      <c r="N595" s="2"/>
      <c r="O595" s="2"/>
      <c r="P595" s="2"/>
      <c r="Q595" s="2"/>
      <c r="R595" s="2"/>
      <c r="S595" s="2"/>
      <c r="T595" s="2"/>
      <c r="U595" s="2"/>
      <c r="V595" s="2"/>
      <c r="W595" s="2"/>
      <c r="X595" s="2"/>
      <c r="Y595" s="2"/>
      <c r="Z595" s="2"/>
      <c r="AA595" s="2"/>
      <c r="AB595" s="2"/>
      <c r="AC595" s="2"/>
      <c r="AD595" s="2"/>
      <c r="AE595" s="3"/>
      <c r="AF595" s="2"/>
      <c r="AG595" s="2"/>
      <c r="AH595" s="2"/>
      <c r="AI595" s="2"/>
      <c r="AJ595" s="2"/>
      <c r="AK595" s="2"/>
      <c r="AL595" s="2"/>
      <c r="AM595" s="2"/>
      <c r="AN595" s="2"/>
      <c r="AO595" s="2"/>
      <c r="AP595" s="2"/>
      <c r="AQ595" s="2"/>
      <c r="AR595" s="2"/>
      <c r="AS595" s="3"/>
      <c r="AT595" s="2"/>
      <c r="AU595" s="2"/>
      <c r="AV595" s="2"/>
      <c r="AW595" s="2"/>
      <c r="AX595" s="2"/>
      <c r="AY595" s="2"/>
      <c r="AZ595" s="2"/>
      <c r="BA595" s="2"/>
      <c r="BB595" s="2"/>
      <c r="BC595" s="2"/>
      <c r="BD595" s="2"/>
    </row>
    <row r="596" spans="1:56" ht="12.75" hidden="1" customHeight="1">
      <c r="A596" s="2"/>
      <c r="B596" s="6"/>
      <c r="C596" s="2"/>
      <c r="D596" s="2"/>
      <c r="E596" s="2"/>
      <c r="F596" s="2"/>
      <c r="G596" s="2"/>
      <c r="H596" s="2"/>
      <c r="I596" s="2"/>
      <c r="J596" s="2"/>
      <c r="K596" s="2"/>
      <c r="L596" s="7"/>
      <c r="M596" s="2"/>
      <c r="N596" s="2"/>
      <c r="O596" s="2"/>
      <c r="P596" s="2"/>
      <c r="Q596" s="2"/>
      <c r="R596" s="2"/>
      <c r="S596" s="2"/>
      <c r="T596" s="2"/>
      <c r="U596" s="2"/>
      <c r="V596" s="2"/>
      <c r="W596" s="2"/>
      <c r="X596" s="2"/>
      <c r="Y596" s="2"/>
      <c r="Z596" s="2"/>
      <c r="AA596" s="2"/>
      <c r="AB596" s="2"/>
      <c r="AC596" s="2"/>
      <c r="AD596" s="2"/>
      <c r="AE596" s="3"/>
      <c r="AF596" s="2"/>
      <c r="AG596" s="2"/>
      <c r="AH596" s="2"/>
      <c r="AI596" s="2"/>
      <c r="AJ596" s="2"/>
      <c r="AK596" s="2"/>
      <c r="AL596" s="2"/>
      <c r="AM596" s="2"/>
      <c r="AN596" s="2"/>
      <c r="AO596" s="2"/>
      <c r="AP596" s="2"/>
      <c r="AQ596" s="2"/>
      <c r="AR596" s="2"/>
      <c r="AS596" s="3"/>
      <c r="AT596" s="2"/>
      <c r="AU596" s="2"/>
      <c r="AV596" s="2"/>
      <c r="AW596" s="2"/>
      <c r="AX596" s="2"/>
      <c r="AY596" s="2"/>
      <c r="AZ596" s="2"/>
      <c r="BA596" s="2"/>
      <c r="BB596" s="2"/>
      <c r="BC596" s="2"/>
      <c r="BD596" s="2"/>
    </row>
    <row r="597" spans="1:56" ht="12.75" hidden="1" customHeight="1">
      <c r="A597" s="2"/>
      <c r="B597" s="6"/>
      <c r="C597" s="2"/>
      <c r="D597" s="2"/>
      <c r="E597" s="2"/>
      <c r="F597" s="2"/>
      <c r="G597" s="2"/>
      <c r="H597" s="2"/>
      <c r="I597" s="2"/>
      <c r="J597" s="2"/>
      <c r="K597" s="2"/>
      <c r="L597" s="7"/>
      <c r="M597" s="2"/>
      <c r="N597" s="2"/>
      <c r="O597" s="2"/>
      <c r="P597" s="2"/>
      <c r="Q597" s="2"/>
      <c r="R597" s="2"/>
      <c r="S597" s="2"/>
      <c r="T597" s="2"/>
      <c r="U597" s="2"/>
      <c r="V597" s="2"/>
      <c r="W597" s="2"/>
      <c r="X597" s="2"/>
      <c r="Y597" s="2"/>
      <c r="Z597" s="2"/>
      <c r="AA597" s="2"/>
      <c r="AB597" s="2"/>
      <c r="AC597" s="2"/>
      <c r="AD597" s="2"/>
      <c r="AE597" s="3"/>
      <c r="AF597" s="2"/>
      <c r="AG597" s="2"/>
      <c r="AH597" s="2"/>
      <c r="AI597" s="2"/>
      <c r="AJ597" s="2"/>
      <c r="AK597" s="2"/>
      <c r="AL597" s="2"/>
      <c r="AM597" s="2"/>
      <c r="AN597" s="2"/>
      <c r="AO597" s="2"/>
      <c r="AP597" s="2"/>
      <c r="AQ597" s="2"/>
      <c r="AR597" s="2"/>
      <c r="AS597" s="3"/>
      <c r="AT597" s="2"/>
      <c r="AU597" s="2"/>
      <c r="AV597" s="2"/>
      <c r="AW597" s="2"/>
      <c r="AX597" s="2"/>
      <c r="AY597" s="2"/>
      <c r="AZ597" s="2"/>
      <c r="BA597" s="2"/>
      <c r="BB597" s="2"/>
      <c r="BC597" s="2"/>
      <c r="BD597" s="2"/>
    </row>
    <row r="598" spans="1:56" ht="12.75" hidden="1" customHeight="1">
      <c r="A598" s="2"/>
      <c r="B598" s="6"/>
      <c r="C598" s="2"/>
      <c r="D598" s="2"/>
      <c r="E598" s="2"/>
      <c r="F598" s="2"/>
      <c r="G598" s="2"/>
      <c r="H598" s="2"/>
      <c r="I598" s="2"/>
      <c r="J598" s="2"/>
      <c r="K598" s="2"/>
      <c r="L598" s="7"/>
      <c r="M598" s="2"/>
      <c r="N598" s="2"/>
      <c r="O598" s="2"/>
      <c r="P598" s="2"/>
      <c r="Q598" s="2"/>
      <c r="R598" s="2"/>
      <c r="S598" s="2"/>
      <c r="T598" s="2"/>
      <c r="U598" s="2"/>
      <c r="V598" s="2"/>
      <c r="W598" s="2"/>
      <c r="X598" s="2"/>
      <c r="Y598" s="2"/>
      <c r="Z598" s="2"/>
      <c r="AA598" s="2"/>
      <c r="AB598" s="2"/>
      <c r="AC598" s="2"/>
      <c r="AD598" s="2"/>
      <c r="AE598" s="3"/>
      <c r="AF598" s="2"/>
      <c r="AG598" s="2"/>
      <c r="AH598" s="2"/>
      <c r="AI598" s="2"/>
      <c r="AJ598" s="2"/>
      <c r="AK598" s="2"/>
      <c r="AL598" s="2"/>
      <c r="AM598" s="2"/>
      <c r="AN598" s="2"/>
      <c r="AO598" s="2"/>
      <c r="AP598" s="2"/>
      <c r="AQ598" s="2"/>
      <c r="AR598" s="2"/>
      <c r="AS598" s="3"/>
      <c r="AT598" s="2"/>
      <c r="AU598" s="2"/>
      <c r="AV598" s="2"/>
      <c r="AW598" s="2"/>
      <c r="AX598" s="2"/>
      <c r="AY598" s="2"/>
      <c r="AZ598" s="2"/>
      <c r="BA598" s="2"/>
      <c r="BB598" s="2"/>
      <c r="BC598" s="2"/>
      <c r="BD598" s="2"/>
    </row>
    <row r="599" spans="1:56" ht="12.75" hidden="1" customHeight="1">
      <c r="A599" s="2"/>
      <c r="B599" s="6"/>
      <c r="C599" s="2"/>
      <c r="D599" s="2"/>
      <c r="E599" s="2"/>
      <c r="F599" s="2"/>
      <c r="G599" s="2"/>
      <c r="H599" s="2"/>
      <c r="I599" s="2"/>
      <c r="J599" s="2"/>
      <c r="K599" s="2"/>
      <c r="L599" s="7"/>
      <c r="M599" s="2"/>
      <c r="N599" s="2"/>
      <c r="O599" s="2"/>
      <c r="P599" s="2"/>
      <c r="Q599" s="2"/>
      <c r="R599" s="2"/>
      <c r="S599" s="2"/>
      <c r="T599" s="2"/>
      <c r="U599" s="2"/>
      <c r="V599" s="2"/>
      <c r="W599" s="2"/>
      <c r="X599" s="2"/>
      <c r="Y599" s="2"/>
      <c r="Z599" s="2"/>
      <c r="AA599" s="2"/>
      <c r="AB599" s="2"/>
      <c r="AC599" s="2"/>
      <c r="AD599" s="2"/>
      <c r="AE599" s="3"/>
      <c r="AF599" s="2"/>
      <c r="AG599" s="2"/>
      <c r="AH599" s="2"/>
      <c r="AI599" s="2"/>
      <c r="AJ599" s="2"/>
      <c r="AK599" s="2"/>
      <c r="AL599" s="2"/>
      <c r="AM599" s="2"/>
      <c r="AN599" s="2"/>
      <c r="AO599" s="2"/>
      <c r="AP599" s="2"/>
      <c r="AQ599" s="2"/>
      <c r="AR599" s="2"/>
      <c r="AS599" s="3"/>
      <c r="AT599" s="2"/>
      <c r="AU599" s="2"/>
      <c r="AV599" s="2"/>
      <c r="AW599" s="2"/>
      <c r="AX599" s="2"/>
      <c r="AY599" s="2"/>
      <c r="AZ599" s="2"/>
      <c r="BA599" s="2"/>
      <c r="BB599" s="2"/>
      <c r="BC599" s="2"/>
      <c r="BD599" s="2"/>
    </row>
    <row r="600" spans="1:56" ht="12.75" hidden="1" customHeight="1">
      <c r="A600" s="2"/>
      <c r="B600" s="6"/>
      <c r="C600" s="2"/>
      <c r="D600" s="2"/>
      <c r="E600" s="2"/>
      <c r="F600" s="2"/>
      <c r="G600" s="2"/>
      <c r="H600" s="2"/>
      <c r="I600" s="2"/>
      <c r="J600" s="2"/>
      <c r="K600" s="2"/>
      <c r="L600" s="7"/>
      <c r="M600" s="2"/>
      <c r="N600" s="2"/>
      <c r="O600" s="2"/>
      <c r="P600" s="2"/>
      <c r="Q600" s="2"/>
      <c r="R600" s="2"/>
      <c r="S600" s="2"/>
      <c r="T600" s="2"/>
      <c r="U600" s="2"/>
      <c r="V600" s="2"/>
      <c r="W600" s="2"/>
      <c r="X600" s="2"/>
      <c r="Y600" s="2"/>
      <c r="Z600" s="2"/>
      <c r="AA600" s="2"/>
      <c r="AB600" s="2"/>
      <c r="AC600" s="2"/>
      <c r="AD600" s="2"/>
      <c r="AE600" s="3"/>
      <c r="AF600" s="2"/>
      <c r="AG600" s="2"/>
      <c r="AH600" s="2"/>
      <c r="AI600" s="2"/>
      <c r="AJ600" s="2"/>
      <c r="AK600" s="2"/>
      <c r="AL600" s="2"/>
      <c r="AM600" s="2"/>
      <c r="AN600" s="2"/>
      <c r="AO600" s="2"/>
      <c r="AP600" s="2"/>
      <c r="AQ600" s="2"/>
      <c r="AR600" s="2"/>
      <c r="AS600" s="3"/>
      <c r="AT600" s="2"/>
      <c r="AU600" s="2"/>
      <c r="AV600" s="2"/>
      <c r="AW600" s="2"/>
      <c r="AX600" s="2"/>
      <c r="AY600" s="2"/>
      <c r="AZ600" s="2"/>
      <c r="BA600" s="2"/>
      <c r="BB600" s="2"/>
      <c r="BC600" s="2"/>
      <c r="BD600" s="2"/>
    </row>
    <row r="601" spans="1:56" ht="12.75" hidden="1" customHeight="1">
      <c r="A601" s="2"/>
      <c r="B601" s="6"/>
      <c r="C601" s="2"/>
      <c r="D601" s="2"/>
      <c r="E601" s="2"/>
      <c r="F601" s="2"/>
      <c r="G601" s="2"/>
      <c r="H601" s="2"/>
      <c r="I601" s="2"/>
      <c r="J601" s="2"/>
      <c r="K601" s="2"/>
      <c r="L601" s="7"/>
      <c r="M601" s="2"/>
      <c r="N601" s="2"/>
      <c r="O601" s="2"/>
      <c r="P601" s="2"/>
      <c r="Q601" s="2"/>
      <c r="R601" s="2"/>
      <c r="S601" s="2"/>
      <c r="T601" s="2"/>
      <c r="U601" s="2"/>
      <c r="V601" s="2"/>
      <c r="W601" s="2"/>
      <c r="X601" s="2"/>
      <c r="Y601" s="2"/>
      <c r="Z601" s="2"/>
      <c r="AA601" s="2"/>
      <c r="AB601" s="2"/>
      <c r="AC601" s="2"/>
      <c r="AD601" s="2"/>
      <c r="AE601" s="3"/>
      <c r="AF601" s="2"/>
      <c r="AG601" s="2"/>
      <c r="AH601" s="2"/>
      <c r="AI601" s="2"/>
      <c r="AJ601" s="2"/>
      <c r="AK601" s="2"/>
      <c r="AL601" s="2"/>
      <c r="AM601" s="2"/>
      <c r="AN601" s="2"/>
      <c r="AO601" s="2"/>
      <c r="AP601" s="2"/>
      <c r="AQ601" s="2"/>
      <c r="AR601" s="2"/>
      <c r="AS601" s="3"/>
      <c r="AT601" s="2"/>
      <c r="AU601" s="2"/>
      <c r="AV601" s="2"/>
      <c r="AW601" s="2"/>
      <c r="AX601" s="2"/>
      <c r="AY601" s="2"/>
      <c r="AZ601" s="2"/>
      <c r="BA601" s="2"/>
      <c r="BB601" s="2"/>
      <c r="BC601" s="2"/>
      <c r="BD601" s="2"/>
    </row>
    <row r="602" spans="1:56" ht="12.75" hidden="1" customHeight="1">
      <c r="A602" s="2"/>
      <c r="B602" s="6"/>
      <c r="C602" s="2"/>
      <c r="D602" s="2"/>
      <c r="E602" s="2"/>
      <c r="F602" s="2"/>
      <c r="G602" s="2"/>
      <c r="H602" s="2"/>
      <c r="I602" s="2"/>
      <c r="J602" s="2"/>
      <c r="K602" s="2"/>
      <c r="L602" s="7"/>
      <c r="M602" s="2"/>
      <c r="N602" s="2"/>
      <c r="O602" s="2"/>
      <c r="P602" s="2"/>
      <c r="Q602" s="2"/>
      <c r="R602" s="2"/>
      <c r="S602" s="2"/>
      <c r="T602" s="2"/>
      <c r="U602" s="2"/>
      <c r="V602" s="2"/>
      <c r="W602" s="2"/>
      <c r="X602" s="2"/>
      <c r="Y602" s="2"/>
      <c r="Z602" s="2"/>
      <c r="AA602" s="2"/>
      <c r="AB602" s="2"/>
      <c r="AC602" s="2"/>
      <c r="AD602" s="2"/>
      <c r="AE602" s="3"/>
      <c r="AF602" s="2"/>
      <c r="AG602" s="2"/>
      <c r="AH602" s="2"/>
      <c r="AI602" s="2"/>
      <c r="AJ602" s="2"/>
      <c r="AK602" s="2"/>
      <c r="AL602" s="2"/>
      <c r="AM602" s="2"/>
      <c r="AN602" s="2"/>
      <c r="AO602" s="2"/>
      <c r="AP602" s="2"/>
      <c r="AQ602" s="2"/>
      <c r="AR602" s="2"/>
      <c r="AS602" s="3"/>
      <c r="AT602" s="2"/>
      <c r="AU602" s="2"/>
      <c r="AV602" s="2"/>
      <c r="AW602" s="2"/>
      <c r="AX602" s="2"/>
      <c r="AY602" s="2"/>
      <c r="AZ602" s="2"/>
      <c r="BA602" s="2"/>
      <c r="BB602" s="2"/>
      <c r="BC602" s="2"/>
      <c r="BD602" s="2"/>
    </row>
    <row r="603" spans="1:56" ht="12.75" hidden="1" customHeight="1">
      <c r="A603" s="2"/>
      <c r="B603" s="6"/>
      <c r="C603" s="2"/>
      <c r="D603" s="2"/>
      <c r="E603" s="2"/>
      <c r="F603" s="2"/>
      <c r="G603" s="2"/>
      <c r="H603" s="2"/>
      <c r="I603" s="2"/>
      <c r="J603" s="2"/>
      <c r="K603" s="2"/>
      <c r="L603" s="7"/>
      <c r="M603" s="2"/>
      <c r="N603" s="2"/>
      <c r="O603" s="2"/>
      <c r="P603" s="2"/>
      <c r="Q603" s="2"/>
      <c r="R603" s="2"/>
      <c r="S603" s="2"/>
      <c r="T603" s="2"/>
      <c r="U603" s="2"/>
      <c r="V603" s="2"/>
      <c r="W603" s="2"/>
      <c r="X603" s="2"/>
      <c r="Y603" s="2"/>
      <c r="Z603" s="2"/>
      <c r="AA603" s="2"/>
      <c r="AB603" s="2"/>
      <c r="AC603" s="2"/>
      <c r="AD603" s="2"/>
      <c r="AE603" s="3"/>
      <c r="AF603" s="2"/>
      <c r="AG603" s="2"/>
      <c r="AH603" s="2"/>
      <c r="AI603" s="2"/>
      <c r="AJ603" s="2"/>
      <c r="AK603" s="2"/>
      <c r="AL603" s="2"/>
      <c r="AM603" s="2"/>
      <c r="AN603" s="2"/>
      <c r="AO603" s="2"/>
      <c r="AP603" s="2"/>
      <c r="AQ603" s="2"/>
      <c r="AR603" s="2"/>
      <c r="AS603" s="3"/>
      <c r="AT603" s="2"/>
      <c r="AU603" s="2"/>
      <c r="AV603" s="2"/>
      <c r="AW603" s="2"/>
      <c r="AX603" s="2"/>
      <c r="AY603" s="2"/>
      <c r="AZ603" s="2"/>
      <c r="BA603" s="2"/>
      <c r="BB603" s="2"/>
      <c r="BC603" s="2"/>
      <c r="BD603" s="2"/>
    </row>
    <row r="604" spans="1:56" ht="12.75" hidden="1" customHeight="1">
      <c r="A604" s="2"/>
      <c r="B604" s="6"/>
      <c r="C604" s="2"/>
      <c r="D604" s="2"/>
      <c r="E604" s="2"/>
      <c r="F604" s="2"/>
      <c r="G604" s="2"/>
      <c r="H604" s="2"/>
      <c r="I604" s="2"/>
      <c r="J604" s="2"/>
      <c r="K604" s="2"/>
      <c r="L604" s="7"/>
      <c r="M604" s="2"/>
      <c r="N604" s="2"/>
      <c r="O604" s="2"/>
      <c r="P604" s="2"/>
      <c r="Q604" s="2"/>
      <c r="R604" s="2"/>
      <c r="S604" s="2"/>
      <c r="T604" s="2"/>
      <c r="U604" s="2"/>
      <c r="V604" s="2"/>
      <c r="W604" s="2"/>
      <c r="X604" s="2"/>
      <c r="Y604" s="2"/>
      <c r="Z604" s="2"/>
      <c r="AA604" s="2"/>
      <c r="AB604" s="2"/>
      <c r="AC604" s="2"/>
      <c r="AD604" s="2"/>
      <c r="AE604" s="3"/>
      <c r="AF604" s="2"/>
      <c r="AG604" s="2"/>
      <c r="AH604" s="2"/>
      <c r="AI604" s="2"/>
      <c r="AJ604" s="2"/>
      <c r="AK604" s="2"/>
      <c r="AL604" s="2"/>
      <c r="AM604" s="2"/>
      <c r="AN604" s="2"/>
      <c r="AO604" s="2"/>
      <c r="AP604" s="2"/>
      <c r="AQ604" s="2"/>
      <c r="AR604" s="2"/>
      <c r="AS604" s="3"/>
      <c r="AT604" s="2"/>
      <c r="AU604" s="2"/>
      <c r="AV604" s="2"/>
      <c r="AW604" s="2"/>
      <c r="AX604" s="2"/>
      <c r="AY604" s="2"/>
      <c r="AZ604" s="2"/>
      <c r="BA604" s="2"/>
      <c r="BB604" s="2"/>
      <c r="BC604" s="2"/>
      <c r="BD604" s="2"/>
    </row>
    <row r="605" spans="1:56" ht="12.75" hidden="1" customHeight="1">
      <c r="A605" s="2"/>
      <c r="B605" s="6"/>
      <c r="C605" s="2"/>
      <c r="D605" s="2"/>
      <c r="E605" s="2"/>
      <c r="F605" s="2"/>
      <c r="G605" s="2"/>
      <c r="H605" s="2"/>
      <c r="I605" s="2"/>
      <c r="J605" s="2"/>
      <c r="K605" s="2"/>
      <c r="L605" s="7"/>
      <c r="M605" s="2"/>
      <c r="N605" s="2"/>
      <c r="O605" s="2"/>
      <c r="P605" s="2"/>
      <c r="Q605" s="2"/>
      <c r="R605" s="2"/>
      <c r="S605" s="2"/>
      <c r="T605" s="2"/>
      <c r="U605" s="2"/>
      <c r="V605" s="2"/>
      <c r="W605" s="2"/>
      <c r="X605" s="2"/>
      <c r="Y605" s="2"/>
      <c r="Z605" s="2"/>
      <c r="AA605" s="2"/>
      <c r="AB605" s="2"/>
      <c r="AC605" s="2"/>
      <c r="AD605" s="2"/>
      <c r="AE605" s="3"/>
      <c r="AF605" s="2"/>
      <c r="AG605" s="2"/>
      <c r="AH605" s="2"/>
      <c r="AI605" s="2"/>
      <c r="AJ605" s="2"/>
      <c r="AK605" s="2"/>
      <c r="AL605" s="2"/>
      <c r="AM605" s="2"/>
      <c r="AN605" s="2"/>
      <c r="AO605" s="2"/>
      <c r="AP605" s="2"/>
      <c r="AQ605" s="2"/>
      <c r="AR605" s="2"/>
      <c r="AS605" s="3"/>
      <c r="AT605" s="2"/>
      <c r="AU605" s="2"/>
      <c r="AV605" s="2"/>
      <c r="AW605" s="2"/>
      <c r="AX605" s="2"/>
      <c r="AY605" s="2"/>
      <c r="AZ605" s="2"/>
      <c r="BA605" s="2"/>
      <c r="BB605" s="2"/>
      <c r="BC605" s="2"/>
      <c r="BD605" s="2"/>
    </row>
    <row r="606" spans="1:56" ht="12.75" hidden="1" customHeight="1">
      <c r="A606" s="2"/>
      <c r="B606" s="6"/>
      <c r="C606" s="2"/>
      <c r="D606" s="2"/>
      <c r="E606" s="2"/>
      <c r="F606" s="2"/>
      <c r="G606" s="2"/>
      <c r="H606" s="2"/>
      <c r="I606" s="2"/>
      <c r="J606" s="2"/>
      <c r="K606" s="2"/>
      <c r="L606" s="7"/>
      <c r="M606" s="2"/>
      <c r="N606" s="2"/>
      <c r="O606" s="2"/>
      <c r="P606" s="2"/>
      <c r="Q606" s="2"/>
      <c r="R606" s="2"/>
      <c r="S606" s="2"/>
      <c r="T606" s="2"/>
      <c r="U606" s="2"/>
      <c r="V606" s="2"/>
      <c r="W606" s="2"/>
      <c r="X606" s="2"/>
      <c r="Y606" s="2"/>
      <c r="Z606" s="2"/>
      <c r="AA606" s="2"/>
      <c r="AB606" s="2"/>
      <c r="AC606" s="2"/>
      <c r="AD606" s="2"/>
      <c r="AE606" s="3"/>
      <c r="AF606" s="2"/>
      <c r="AG606" s="2"/>
      <c r="AH606" s="2"/>
      <c r="AI606" s="2"/>
      <c r="AJ606" s="2"/>
      <c r="AK606" s="2"/>
      <c r="AL606" s="2"/>
      <c r="AM606" s="2"/>
      <c r="AN606" s="2"/>
      <c r="AO606" s="2"/>
      <c r="AP606" s="2"/>
      <c r="AQ606" s="2"/>
      <c r="AR606" s="2"/>
      <c r="AS606" s="3"/>
      <c r="AT606" s="2"/>
      <c r="AU606" s="2"/>
      <c r="AV606" s="2"/>
      <c r="AW606" s="2"/>
      <c r="AX606" s="2"/>
      <c r="AY606" s="2"/>
      <c r="AZ606" s="2"/>
      <c r="BA606" s="2"/>
      <c r="BB606" s="2"/>
      <c r="BC606" s="2"/>
      <c r="BD606" s="2"/>
    </row>
    <row r="607" spans="1:56" ht="12.75" hidden="1" customHeight="1">
      <c r="A607" s="2"/>
      <c r="B607" s="6"/>
      <c r="C607" s="2"/>
      <c r="D607" s="2"/>
      <c r="E607" s="2"/>
      <c r="F607" s="2"/>
      <c r="G607" s="2"/>
      <c r="H607" s="2"/>
      <c r="I607" s="2"/>
      <c r="J607" s="2"/>
      <c r="K607" s="2"/>
      <c r="L607" s="7"/>
      <c r="M607" s="2"/>
      <c r="N607" s="2"/>
      <c r="O607" s="2"/>
      <c r="P607" s="2"/>
      <c r="Q607" s="2"/>
      <c r="R607" s="2"/>
      <c r="S607" s="2"/>
      <c r="T607" s="2"/>
      <c r="U607" s="2"/>
      <c r="V607" s="2"/>
      <c r="W607" s="2"/>
      <c r="X607" s="2"/>
      <c r="Y607" s="2"/>
      <c r="Z607" s="2"/>
      <c r="AA607" s="2"/>
      <c r="AB607" s="2"/>
      <c r="AC607" s="2"/>
      <c r="AD607" s="2"/>
      <c r="AE607" s="3"/>
      <c r="AF607" s="2"/>
      <c r="AG607" s="2"/>
      <c r="AH607" s="2"/>
      <c r="AI607" s="2"/>
      <c r="AJ607" s="2"/>
      <c r="AK607" s="2"/>
      <c r="AL607" s="2"/>
      <c r="AM607" s="2"/>
      <c r="AN607" s="2"/>
      <c r="AO607" s="2"/>
      <c r="AP607" s="2"/>
      <c r="AQ607" s="2"/>
      <c r="AR607" s="2"/>
      <c r="AS607" s="3"/>
      <c r="AT607" s="2"/>
      <c r="AU607" s="2"/>
      <c r="AV607" s="2"/>
      <c r="AW607" s="2"/>
      <c r="AX607" s="2"/>
      <c r="AY607" s="2"/>
      <c r="AZ607" s="2"/>
      <c r="BA607" s="2"/>
      <c r="BB607" s="2"/>
      <c r="BC607" s="2"/>
      <c r="BD607" s="2"/>
    </row>
    <row r="608" spans="1:56" ht="12.75" hidden="1" customHeight="1">
      <c r="A608" s="2"/>
      <c r="B608" s="6"/>
      <c r="C608" s="2"/>
      <c r="D608" s="2"/>
      <c r="E608" s="2"/>
      <c r="F608" s="2"/>
      <c r="G608" s="2"/>
      <c r="H608" s="2"/>
      <c r="I608" s="2"/>
      <c r="J608" s="2"/>
      <c r="K608" s="2"/>
      <c r="L608" s="7"/>
      <c r="M608" s="2"/>
      <c r="N608" s="2"/>
      <c r="O608" s="2"/>
      <c r="P608" s="2"/>
      <c r="Q608" s="2"/>
      <c r="R608" s="2"/>
      <c r="S608" s="2"/>
      <c r="T608" s="2"/>
      <c r="U608" s="2"/>
      <c r="V608" s="2"/>
      <c r="W608" s="2"/>
      <c r="X608" s="2"/>
      <c r="Y608" s="2"/>
      <c r="Z608" s="2"/>
      <c r="AA608" s="2"/>
      <c r="AB608" s="2"/>
      <c r="AC608" s="2"/>
      <c r="AD608" s="2"/>
      <c r="AE608" s="3"/>
      <c r="AF608" s="2"/>
      <c r="AG608" s="2"/>
      <c r="AH608" s="2"/>
      <c r="AI608" s="2"/>
      <c r="AJ608" s="2"/>
      <c r="AK608" s="2"/>
      <c r="AL608" s="2"/>
      <c r="AM608" s="2"/>
      <c r="AN608" s="2"/>
      <c r="AO608" s="2"/>
      <c r="AP608" s="2"/>
      <c r="AQ608" s="2"/>
      <c r="AR608" s="2"/>
      <c r="AS608" s="3"/>
      <c r="AT608" s="2"/>
      <c r="AU608" s="2"/>
      <c r="AV608" s="2"/>
      <c r="AW608" s="2"/>
      <c r="AX608" s="2"/>
      <c r="AY608" s="2"/>
      <c r="AZ608" s="2"/>
      <c r="BA608" s="2"/>
      <c r="BB608" s="2"/>
      <c r="BC608" s="2"/>
      <c r="BD608" s="2"/>
    </row>
    <row r="609" spans="1:56" ht="12.75" hidden="1" customHeight="1">
      <c r="A609" s="2"/>
      <c r="B609" s="6"/>
      <c r="C609" s="2"/>
      <c r="D609" s="2"/>
      <c r="E609" s="2"/>
      <c r="F609" s="2"/>
      <c r="G609" s="2"/>
      <c r="H609" s="2"/>
      <c r="I609" s="2"/>
      <c r="J609" s="2"/>
      <c r="K609" s="2"/>
      <c r="L609" s="7"/>
      <c r="M609" s="2"/>
      <c r="N609" s="2"/>
      <c r="O609" s="2"/>
      <c r="P609" s="2"/>
      <c r="Q609" s="2"/>
      <c r="R609" s="2"/>
      <c r="S609" s="2"/>
      <c r="T609" s="2"/>
      <c r="U609" s="2"/>
      <c r="V609" s="2"/>
      <c r="W609" s="2"/>
      <c r="X609" s="2"/>
      <c r="Y609" s="2"/>
      <c r="Z609" s="2"/>
      <c r="AA609" s="2"/>
      <c r="AB609" s="2"/>
      <c r="AC609" s="2"/>
      <c r="AD609" s="2"/>
      <c r="AE609" s="3"/>
      <c r="AF609" s="2"/>
      <c r="AG609" s="2"/>
      <c r="AH609" s="2"/>
      <c r="AI609" s="2"/>
      <c r="AJ609" s="2"/>
      <c r="AK609" s="2"/>
      <c r="AL609" s="2"/>
      <c r="AM609" s="2"/>
      <c r="AN609" s="2"/>
      <c r="AO609" s="2"/>
      <c r="AP609" s="2"/>
      <c r="AQ609" s="2"/>
      <c r="AR609" s="2"/>
      <c r="AS609" s="3"/>
      <c r="AT609" s="2"/>
      <c r="AU609" s="2"/>
      <c r="AV609" s="2"/>
      <c r="AW609" s="2"/>
      <c r="AX609" s="2"/>
      <c r="AY609" s="2"/>
      <c r="AZ609" s="2"/>
      <c r="BA609" s="2"/>
      <c r="BB609" s="2"/>
      <c r="BC609" s="2"/>
      <c r="BD609" s="2"/>
    </row>
    <row r="610" spans="1:56" ht="12.75" hidden="1" customHeight="1">
      <c r="A610" s="2"/>
      <c r="B610" s="6"/>
      <c r="C610" s="2"/>
      <c r="D610" s="2"/>
      <c r="E610" s="2"/>
      <c r="F610" s="2"/>
      <c r="G610" s="2"/>
      <c r="H610" s="2"/>
      <c r="I610" s="2"/>
      <c r="J610" s="2"/>
      <c r="K610" s="2"/>
      <c r="L610" s="7"/>
      <c r="M610" s="2"/>
      <c r="N610" s="2"/>
      <c r="O610" s="2"/>
      <c r="P610" s="2"/>
      <c r="Q610" s="2"/>
      <c r="R610" s="2"/>
      <c r="S610" s="2"/>
      <c r="T610" s="2"/>
      <c r="U610" s="2"/>
      <c r="V610" s="2"/>
      <c r="W610" s="2"/>
      <c r="X610" s="2"/>
      <c r="Y610" s="2"/>
      <c r="Z610" s="2"/>
      <c r="AA610" s="2"/>
      <c r="AB610" s="2"/>
      <c r="AC610" s="2"/>
      <c r="AD610" s="2"/>
      <c r="AE610" s="3"/>
      <c r="AF610" s="2"/>
      <c r="AG610" s="2"/>
      <c r="AH610" s="2"/>
      <c r="AI610" s="2"/>
      <c r="AJ610" s="2"/>
      <c r="AK610" s="2"/>
      <c r="AL610" s="2"/>
      <c r="AM610" s="2"/>
      <c r="AN610" s="2"/>
      <c r="AO610" s="2"/>
      <c r="AP610" s="2"/>
      <c r="AQ610" s="2"/>
      <c r="AR610" s="2"/>
      <c r="AS610" s="3"/>
      <c r="AT610" s="2"/>
      <c r="AU610" s="2"/>
      <c r="AV610" s="2"/>
      <c r="AW610" s="2"/>
      <c r="AX610" s="2"/>
      <c r="AY610" s="2"/>
      <c r="AZ610" s="2"/>
      <c r="BA610" s="2"/>
      <c r="BB610" s="2"/>
      <c r="BC610" s="2"/>
      <c r="BD610" s="2"/>
    </row>
    <row r="611" spans="1:56" ht="12.75" hidden="1" customHeight="1">
      <c r="A611" s="2"/>
      <c r="B611" s="6"/>
      <c r="C611" s="2"/>
      <c r="D611" s="2"/>
      <c r="E611" s="2"/>
      <c r="F611" s="2"/>
      <c r="G611" s="2"/>
      <c r="H611" s="2"/>
      <c r="I611" s="2"/>
      <c r="J611" s="2"/>
      <c r="K611" s="2"/>
      <c r="L611" s="7"/>
      <c r="M611" s="2"/>
      <c r="N611" s="2"/>
      <c r="O611" s="2"/>
      <c r="P611" s="2"/>
      <c r="Q611" s="2"/>
      <c r="R611" s="2"/>
      <c r="S611" s="2"/>
      <c r="T611" s="2"/>
      <c r="U611" s="2"/>
      <c r="V611" s="2"/>
      <c r="W611" s="2"/>
      <c r="X611" s="2"/>
      <c r="Y611" s="2"/>
      <c r="Z611" s="2"/>
      <c r="AA611" s="2"/>
      <c r="AB611" s="2"/>
      <c r="AC611" s="2"/>
      <c r="AD611" s="2"/>
      <c r="AE611" s="3"/>
      <c r="AF611" s="2"/>
      <c r="AG611" s="2"/>
      <c r="AH611" s="2"/>
      <c r="AI611" s="2"/>
      <c r="AJ611" s="2"/>
      <c r="AK611" s="2"/>
      <c r="AL611" s="2"/>
      <c r="AM611" s="2"/>
      <c r="AN611" s="2"/>
      <c r="AO611" s="2"/>
      <c r="AP611" s="2"/>
      <c r="AQ611" s="2"/>
      <c r="AR611" s="2"/>
      <c r="AS611" s="3"/>
      <c r="AT611" s="2"/>
      <c r="AU611" s="2"/>
      <c r="AV611" s="2"/>
      <c r="AW611" s="2"/>
      <c r="AX611" s="2"/>
      <c r="AY611" s="2"/>
      <c r="AZ611" s="2"/>
      <c r="BA611" s="2"/>
      <c r="BB611" s="2"/>
      <c r="BC611" s="2"/>
      <c r="BD611" s="2"/>
    </row>
    <row r="612" spans="1:56" ht="12.75" hidden="1" customHeight="1">
      <c r="A612" s="2"/>
      <c r="B612" s="6"/>
      <c r="C612" s="2"/>
      <c r="D612" s="2"/>
      <c r="E612" s="2"/>
      <c r="F612" s="2"/>
      <c r="G612" s="2"/>
      <c r="H612" s="2"/>
      <c r="I612" s="2"/>
      <c r="J612" s="2"/>
      <c r="K612" s="2"/>
      <c r="L612" s="7"/>
      <c r="M612" s="2"/>
      <c r="N612" s="2"/>
      <c r="O612" s="2"/>
      <c r="P612" s="2"/>
      <c r="Q612" s="2"/>
      <c r="R612" s="2"/>
      <c r="S612" s="2"/>
      <c r="T612" s="2"/>
      <c r="U612" s="2"/>
      <c r="V612" s="2"/>
      <c r="W612" s="2"/>
      <c r="X612" s="2"/>
      <c r="Y612" s="2"/>
      <c r="Z612" s="2"/>
      <c r="AA612" s="2"/>
      <c r="AB612" s="2"/>
      <c r="AC612" s="2"/>
      <c r="AD612" s="2"/>
      <c r="AE612" s="3"/>
      <c r="AF612" s="2"/>
      <c r="AG612" s="2"/>
      <c r="AH612" s="2"/>
      <c r="AI612" s="2"/>
      <c r="AJ612" s="2"/>
      <c r="AK612" s="2"/>
      <c r="AL612" s="2"/>
      <c r="AM612" s="2"/>
      <c r="AN612" s="2"/>
      <c r="AO612" s="2"/>
      <c r="AP612" s="2"/>
      <c r="AQ612" s="2"/>
      <c r="AR612" s="2"/>
      <c r="AS612" s="3"/>
      <c r="AT612" s="2"/>
      <c r="AU612" s="2"/>
      <c r="AV612" s="2"/>
      <c r="AW612" s="2"/>
      <c r="AX612" s="2"/>
      <c r="AY612" s="2"/>
      <c r="AZ612" s="2"/>
      <c r="BA612" s="2"/>
      <c r="BB612" s="2"/>
      <c r="BC612" s="2"/>
      <c r="BD612" s="2"/>
    </row>
    <row r="613" spans="1:56" ht="12.75" hidden="1" customHeight="1">
      <c r="A613" s="2"/>
      <c r="B613" s="6"/>
      <c r="C613" s="2"/>
      <c r="D613" s="2"/>
      <c r="E613" s="2"/>
      <c r="F613" s="2"/>
      <c r="G613" s="2"/>
      <c r="H613" s="2"/>
      <c r="I613" s="2"/>
      <c r="J613" s="2"/>
      <c r="K613" s="2"/>
      <c r="L613" s="7"/>
      <c r="M613" s="2"/>
      <c r="N613" s="2"/>
      <c r="O613" s="2"/>
      <c r="P613" s="2"/>
      <c r="Q613" s="2"/>
      <c r="R613" s="2"/>
      <c r="S613" s="2"/>
      <c r="T613" s="2"/>
      <c r="U613" s="2"/>
      <c r="V613" s="2"/>
      <c r="W613" s="2"/>
      <c r="X613" s="2"/>
      <c r="Y613" s="2"/>
      <c r="Z613" s="2"/>
      <c r="AA613" s="2"/>
      <c r="AB613" s="2"/>
      <c r="AC613" s="2"/>
      <c r="AD613" s="2"/>
      <c r="AE613" s="3"/>
      <c r="AF613" s="2"/>
      <c r="AG613" s="2"/>
      <c r="AH613" s="2"/>
      <c r="AI613" s="2"/>
      <c r="AJ613" s="2"/>
      <c r="AK613" s="2"/>
      <c r="AL613" s="2"/>
      <c r="AM613" s="2"/>
      <c r="AN613" s="2"/>
      <c r="AO613" s="2"/>
      <c r="AP613" s="2"/>
      <c r="AQ613" s="2"/>
      <c r="AR613" s="2"/>
      <c r="AS613" s="3"/>
      <c r="AT613" s="2"/>
      <c r="AU613" s="2"/>
      <c r="AV613" s="2"/>
      <c r="AW613" s="2"/>
      <c r="AX613" s="2"/>
      <c r="AY613" s="2"/>
      <c r="AZ613" s="2"/>
      <c r="BA613" s="2"/>
      <c r="BB613" s="2"/>
      <c r="BC613" s="2"/>
      <c r="BD613" s="2"/>
    </row>
    <row r="614" spans="1:56" ht="12.75" hidden="1" customHeight="1">
      <c r="A614" s="2"/>
      <c r="B614" s="6"/>
      <c r="C614" s="2"/>
      <c r="D614" s="2"/>
      <c r="E614" s="2"/>
      <c r="F614" s="2"/>
      <c r="G614" s="2"/>
      <c r="H614" s="2"/>
      <c r="I614" s="2"/>
      <c r="J614" s="2"/>
      <c r="K614" s="2"/>
      <c r="L614" s="7"/>
      <c r="M614" s="2"/>
      <c r="N614" s="2"/>
      <c r="O614" s="2"/>
      <c r="P614" s="2"/>
      <c r="Q614" s="2"/>
      <c r="R614" s="2"/>
      <c r="S614" s="2"/>
      <c r="T614" s="2"/>
      <c r="U614" s="2"/>
      <c r="V614" s="2"/>
      <c r="W614" s="2"/>
      <c r="X614" s="2"/>
      <c r="Y614" s="2"/>
      <c r="Z614" s="2"/>
      <c r="AA614" s="2"/>
      <c r="AB614" s="2"/>
      <c r="AC614" s="2"/>
      <c r="AD614" s="2"/>
      <c r="AE614" s="3"/>
      <c r="AF614" s="2"/>
      <c r="AG614" s="2"/>
      <c r="AH614" s="2"/>
      <c r="AI614" s="2"/>
      <c r="AJ614" s="2"/>
      <c r="AK614" s="2"/>
      <c r="AL614" s="2"/>
      <c r="AM614" s="2"/>
      <c r="AN614" s="2"/>
      <c r="AO614" s="2"/>
      <c r="AP614" s="2"/>
      <c r="AQ614" s="2"/>
      <c r="AR614" s="2"/>
      <c r="AS614" s="3"/>
      <c r="AT614" s="2"/>
      <c r="AU614" s="2"/>
      <c r="AV614" s="2"/>
      <c r="AW614" s="2"/>
      <c r="AX614" s="2"/>
      <c r="AY614" s="2"/>
      <c r="AZ614" s="2"/>
      <c r="BA614" s="2"/>
      <c r="BB614" s="2"/>
      <c r="BC614" s="2"/>
      <c r="BD614" s="2"/>
    </row>
    <row r="615" spans="1:56" ht="12.75" hidden="1" customHeight="1">
      <c r="A615" s="2"/>
      <c r="B615" s="6"/>
      <c r="C615" s="2"/>
      <c r="D615" s="2"/>
      <c r="E615" s="2"/>
      <c r="F615" s="2"/>
      <c r="G615" s="2"/>
      <c r="H615" s="2"/>
      <c r="I615" s="2"/>
      <c r="J615" s="2"/>
      <c r="K615" s="2"/>
      <c r="L615" s="7"/>
      <c r="M615" s="2"/>
      <c r="N615" s="2"/>
      <c r="O615" s="2"/>
      <c r="P615" s="2"/>
      <c r="Q615" s="2"/>
      <c r="R615" s="2"/>
      <c r="S615" s="2"/>
      <c r="T615" s="2"/>
      <c r="U615" s="2"/>
      <c r="V615" s="2"/>
      <c r="W615" s="2"/>
      <c r="X615" s="2"/>
      <c r="Y615" s="2"/>
      <c r="Z615" s="2"/>
      <c r="AA615" s="2"/>
      <c r="AB615" s="2"/>
      <c r="AC615" s="2"/>
      <c r="AD615" s="2"/>
      <c r="AE615" s="3"/>
      <c r="AF615" s="2"/>
      <c r="AG615" s="2"/>
      <c r="AH615" s="2"/>
      <c r="AI615" s="2"/>
      <c r="AJ615" s="2"/>
      <c r="AK615" s="2"/>
      <c r="AL615" s="2"/>
      <c r="AM615" s="2"/>
      <c r="AN615" s="2"/>
      <c r="AO615" s="2"/>
      <c r="AP615" s="2"/>
      <c r="AQ615" s="2"/>
      <c r="AR615" s="2"/>
      <c r="AS615" s="3"/>
      <c r="AT615" s="2"/>
      <c r="AU615" s="2"/>
      <c r="AV615" s="2"/>
      <c r="AW615" s="2"/>
      <c r="AX615" s="2"/>
      <c r="AY615" s="2"/>
      <c r="AZ615" s="2"/>
      <c r="BA615" s="2"/>
      <c r="BB615" s="2"/>
      <c r="BC615" s="2"/>
      <c r="BD615" s="2"/>
    </row>
    <row r="616" spans="1:56" ht="12.75" hidden="1" customHeight="1">
      <c r="A616" s="2"/>
      <c r="B616" s="6"/>
      <c r="C616" s="2"/>
      <c r="D616" s="2"/>
      <c r="E616" s="2"/>
      <c r="F616" s="2"/>
      <c r="G616" s="2"/>
      <c r="H616" s="2"/>
      <c r="I616" s="2"/>
      <c r="J616" s="2"/>
      <c r="K616" s="2"/>
      <c r="L616" s="7"/>
      <c r="M616" s="2"/>
      <c r="N616" s="2"/>
      <c r="O616" s="2"/>
      <c r="P616" s="2"/>
      <c r="Q616" s="2"/>
      <c r="R616" s="2"/>
      <c r="S616" s="2"/>
      <c r="T616" s="2"/>
      <c r="U616" s="2"/>
      <c r="V616" s="2"/>
      <c r="W616" s="2"/>
      <c r="X616" s="2"/>
      <c r="Y616" s="2"/>
      <c r="Z616" s="2"/>
      <c r="AA616" s="2"/>
      <c r="AB616" s="2"/>
      <c r="AC616" s="2"/>
      <c r="AD616" s="2"/>
      <c r="AE616" s="3"/>
      <c r="AF616" s="2"/>
      <c r="AG616" s="2"/>
      <c r="AH616" s="2"/>
      <c r="AI616" s="2"/>
      <c r="AJ616" s="2"/>
      <c r="AK616" s="2"/>
      <c r="AL616" s="2"/>
      <c r="AM616" s="2"/>
      <c r="AN616" s="2"/>
      <c r="AO616" s="2"/>
      <c r="AP616" s="2"/>
      <c r="AQ616" s="2"/>
      <c r="AR616" s="2"/>
      <c r="AS616" s="3"/>
      <c r="AT616" s="2"/>
      <c r="AU616" s="2"/>
      <c r="AV616" s="2"/>
      <c r="AW616" s="2"/>
      <c r="AX616" s="2"/>
      <c r="AY616" s="2"/>
      <c r="AZ616" s="2"/>
      <c r="BA616" s="2"/>
      <c r="BB616" s="2"/>
      <c r="BC616" s="2"/>
      <c r="BD616" s="2"/>
    </row>
    <row r="617" spans="1:56" ht="12.75" hidden="1" customHeight="1">
      <c r="A617" s="2"/>
      <c r="B617" s="6"/>
      <c r="C617" s="2"/>
      <c r="D617" s="2"/>
      <c r="E617" s="2"/>
      <c r="F617" s="2"/>
      <c r="G617" s="2"/>
      <c r="H617" s="2"/>
      <c r="I617" s="2"/>
      <c r="J617" s="2"/>
      <c r="K617" s="2"/>
      <c r="L617" s="7"/>
      <c r="M617" s="2"/>
      <c r="N617" s="2"/>
      <c r="O617" s="2"/>
      <c r="P617" s="2"/>
      <c r="Q617" s="2"/>
      <c r="R617" s="2"/>
      <c r="S617" s="2"/>
      <c r="T617" s="2"/>
      <c r="U617" s="2"/>
      <c r="V617" s="2"/>
      <c r="W617" s="2"/>
      <c r="X617" s="2"/>
      <c r="Y617" s="2"/>
      <c r="Z617" s="2"/>
      <c r="AA617" s="2"/>
      <c r="AB617" s="2"/>
      <c r="AC617" s="2"/>
      <c r="AD617" s="2"/>
      <c r="AE617" s="3"/>
      <c r="AF617" s="2"/>
      <c r="AG617" s="2"/>
      <c r="AH617" s="2"/>
      <c r="AI617" s="2"/>
      <c r="AJ617" s="2"/>
      <c r="AK617" s="2"/>
      <c r="AL617" s="2"/>
      <c r="AM617" s="2"/>
      <c r="AN617" s="2"/>
      <c r="AO617" s="2"/>
      <c r="AP617" s="2"/>
      <c r="AQ617" s="2"/>
      <c r="AR617" s="2"/>
      <c r="AS617" s="3"/>
      <c r="AT617" s="2"/>
      <c r="AU617" s="2"/>
      <c r="AV617" s="2"/>
      <c r="AW617" s="2"/>
      <c r="AX617" s="2"/>
      <c r="AY617" s="2"/>
      <c r="AZ617" s="2"/>
      <c r="BA617" s="2"/>
      <c r="BB617" s="2"/>
      <c r="BC617" s="2"/>
      <c r="BD617" s="2"/>
    </row>
    <row r="618" spans="1:56" ht="12.75" hidden="1" customHeight="1">
      <c r="A618" s="2"/>
      <c r="B618" s="6"/>
      <c r="C618" s="2"/>
      <c r="D618" s="2"/>
      <c r="E618" s="2"/>
      <c r="F618" s="2"/>
      <c r="G618" s="2"/>
      <c r="H618" s="2"/>
      <c r="I618" s="2"/>
      <c r="J618" s="2"/>
      <c r="K618" s="2"/>
      <c r="L618" s="7"/>
      <c r="M618" s="2"/>
      <c r="N618" s="2"/>
      <c r="O618" s="2"/>
      <c r="P618" s="2"/>
      <c r="Q618" s="2"/>
      <c r="R618" s="2"/>
      <c r="S618" s="2"/>
      <c r="T618" s="2"/>
      <c r="U618" s="2"/>
      <c r="V618" s="2"/>
      <c r="W618" s="2"/>
      <c r="X618" s="2"/>
      <c r="Y618" s="2"/>
      <c r="Z618" s="2"/>
      <c r="AA618" s="2"/>
      <c r="AB618" s="2"/>
      <c r="AC618" s="2"/>
      <c r="AD618" s="2"/>
      <c r="AE618" s="3"/>
      <c r="AF618" s="2"/>
      <c r="AG618" s="2"/>
      <c r="AH618" s="2"/>
      <c r="AI618" s="2"/>
      <c r="AJ618" s="2"/>
      <c r="AK618" s="2"/>
      <c r="AL618" s="2"/>
      <c r="AM618" s="2"/>
      <c r="AN618" s="2"/>
      <c r="AO618" s="2"/>
      <c r="AP618" s="2"/>
      <c r="AQ618" s="2"/>
      <c r="AR618" s="2"/>
      <c r="AS618" s="3"/>
      <c r="AT618" s="2"/>
      <c r="AU618" s="2"/>
      <c r="AV618" s="2"/>
      <c r="AW618" s="2"/>
      <c r="AX618" s="2"/>
      <c r="AY618" s="2"/>
      <c r="AZ618" s="2"/>
      <c r="BA618" s="2"/>
      <c r="BB618" s="2"/>
      <c r="BC618" s="2"/>
      <c r="BD618" s="2"/>
    </row>
    <row r="619" spans="1:56" ht="12.75" hidden="1" customHeight="1">
      <c r="A619" s="2"/>
      <c r="B619" s="6"/>
      <c r="C619" s="2"/>
      <c r="D619" s="2"/>
      <c r="E619" s="2"/>
      <c r="F619" s="2"/>
      <c r="G619" s="2"/>
      <c r="H619" s="2"/>
      <c r="I619" s="2"/>
      <c r="J619" s="2"/>
      <c r="K619" s="2"/>
      <c r="L619" s="7"/>
      <c r="M619" s="2"/>
      <c r="N619" s="2"/>
      <c r="O619" s="2"/>
      <c r="P619" s="2"/>
      <c r="Q619" s="2"/>
      <c r="R619" s="2"/>
      <c r="S619" s="2"/>
      <c r="T619" s="2"/>
      <c r="U619" s="2"/>
      <c r="V619" s="2"/>
      <c r="W619" s="2"/>
      <c r="X619" s="2"/>
      <c r="Y619" s="2"/>
      <c r="Z619" s="2"/>
      <c r="AA619" s="2"/>
      <c r="AB619" s="2"/>
      <c r="AC619" s="2"/>
      <c r="AD619" s="2"/>
      <c r="AE619" s="3"/>
      <c r="AF619" s="2"/>
      <c r="AG619" s="2"/>
      <c r="AH619" s="2"/>
      <c r="AI619" s="2"/>
      <c r="AJ619" s="2"/>
      <c r="AK619" s="2"/>
      <c r="AL619" s="2"/>
      <c r="AM619" s="2"/>
      <c r="AN619" s="2"/>
      <c r="AO619" s="2"/>
      <c r="AP619" s="2"/>
      <c r="AQ619" s="2"/>
      <c r="AR619" s="2"/>
      <c r="AS619" s="3"/>
      <c r="AT619" s="2"/>
      <c r="AU619" s="2"/>
      <c r="AV619" s="2"/>
      <c r="AW619" s="2"/>
      <c r="AX619" s="2"/>
      <c r="AY619" s="2"/>
      <c r="AZ619" s="2"/>
      <c r="BA619" s="2"/>
      <c r="BB619" s="2"/>
      <c r="BC619" s="2"/>
      <c r="BD619" s="2"/>
    </row>
    <row r="620" spans="1:56" ht="12.75" hidden="1" customHeight="1">
      <c r="A620" s="2"/>
      <c r="B620" s="6"/>
      <c r="C620" s="2"/>
      <c r="D620" s="2"/>
      <c r="E620" s="2"/>
      <c r="F620" s="2"/>
      <c r="G620" s="2"/>
      <c r="H620" s="2"/>
      <c r="I620" s="2"/>
      <c r="J620" s="2"/>
      <c r="K620" s="2"/>
      <c r="L620" s="7"/>
      <c r="M620" s="2"/>
      <c r="N620" s="2"/>
      <c r="O620" s="2"/>
      <c r="P620" s="2"/>
      <c r="Q620" s="2"/>
      <c r="R620" s="2"/>
      <c r="S620" s="2"/>
      <c r="T620" s="2"/>
      <c r="U620" s="2"/>
      <c r="V620" s="2"/>
      <c r="W620" s="2"/>
      <c r="X620" s="2"/>
      <c r="Y620" s="2"/>
      <c r="Z620" s="2"/>
      <c r="AA620" s="2"/>
      <c r="AB620" s="2"/>
      <c r="AC620" s="2"/>
      <c r="AD620" s="2"/>
      <c r="AE620" s="3"/>
      <c r="AF620" s="2"/>
      <c r="AG620" s="2"/>
      <c r="AH620" s="2"/>
      <c r="AI620" s="2"/>
      <c r="AJ620" s="2"/>
      <c r="AK620" s="2"/>
      <c r="AL620" s="2"/>
      <c r="AM620" s="2"/>
      <c r="AN620" s="2"/>
      <c r="AO620" s="2"/>
      <c r="AP620" s="2"/>
      <c r="AQ620" s="2"/>
      <c r="AR620" s="2"/>
      <c r="AS620" s="3"/>
      <c r="AT620" s="2"/>
      <c r="AU620" s="2"/>
      <c r="AV620" s="2"/>
      <c r="AW620" s="2"/>
      <c r="AX620" s="2"/>
      <c r="AY620" s="2"/>
      <c r="AZ620" s="2"/>
      <c r="BA620" s="2"/>
      <c r="BB620" s="2"/>
      <c r="BC620" s="2"/>
      <c r="BD620" s="2"/>
    </row>
    <row r="621" spans="1:56" ht="12.75" hidden="1" customHeight="1">
      <c r="A621" s="2"/>
      <c r="B621" s="6"/>
      <c r="C621" s="2"/>
      <c r="D621" s="2"/>
      <c r="E621" s="2"/>
      <c r="F621" s="2"/>
      <c r="G621" s="2"/>
      <c r="H621" s="2"/>
      <c r="I621" s="2"/>
      <c r="J621" s="2"/>
      <c r="K621" s="2"/>
      <c r="L621" s="7"/>
      <c r="M621" s="2"/>
      <c r="N621" s="2"/>
      <c r="O621" s="2"/>
      <c r="P621" s="2"/>
      <c r="Q621" s="2"/>
      <c r="R621" s="2"/>
      <c r="S621" s="2"/>
      <c r="T621" s="2"/>
      <c r="U621" s="2"/>
      <c r="V621" s="2"/>
      <c r="W621" s="2"/>
      <c r="X621" s="2"/>
      <c r="Y621" s="2"/>
      <c r="Z621" s="2"/>
      <c r="AA621" s="2"/>
      <c r="AB621" s="2"/>
      <c r="AC621" s="2"/>
      <c r="AD621" s="2"/>
      <c r="AE621" s="3"/>
      <c r="AF621" s="2"/>
      <c r="AG621" s="2"/>
      <c r="AH621" s="2"/>
      <c r="AI621" s="2"/>
      <c r="AJ621" s="2"/>
      <c r="AK621" s="2"/>
      <c r="AL621" s="2"/>
      <c r="AM621" s="2"/>
      <c r="AN621" s="2"/>
      <c r="AO621" s="2"/>
      <c r="AP621" s="2"/>
      <c r="AQ621" s="2"/>
      <c r="AR621" s="2"/>
      <c r="AS621" s="3"/>
      <c r="AT621" s="2"/>
      <c r="AU621" s="2"/>
      <c r="AV621" s="2"/>
      <c r="AW621" s="2"/>
      <c r="AX621" s="2"/>
      <c r="AY621" s="2"/>
      <c r="AZ621" s="2"/>
      <c r="BA621" s="2"/>
      <c r="BB621" s="2"/>
      <c r="BC621" s="2"/>
      <c r="BD621" s="2"/>
    </row>
    <row r="622" spans="1:56" ht="12.75" hidden="1" customHeight="1">
      <c r="A622" s="2"/>
      <c r="B622" s="6"/>
      <c r="C622" s="2"/>
      <c r="D622" s="2"/>
      <c r="E622" s="2"/>
      <c r="F622" s="2"/>
      <c r="G622" s="2"/>
      <c r="H622" s="2"/>
      <c r="I622" s="2"/>
      <c r="J622" s="2"/>
      <c r="K622" s="2"/>
      <c r="L622" s="7"/>
      <c r="M622" s="2"/>
      <c r="N622" s="2"/>
      <c r="O622" s="2"/>
      <c r="P622" s="2"/>
      <c r="Q622" s="2"/>
      <c r="R622" s="2"/>
      <c r="S622" s="2"/>
      <c r="T622" s="2"/>
      <c r="U622" s="2"/>
      <c r="V622" s="2"/>
      <c r="W622" s="2"/>
      <c r="X622" s="2"/>
      <c r="Y622" s="2"/>
      <c r="Z622" s="2"/>
      <c r="AA622" s="2"/>
      <c r="AB622" s="2"/>
      <c r="AC622" s="2"/>
      <c r="AD622" s="2"/>
      <c r="AE622" s="3"/>
      <c r="AF622" s="2"/>
      <c r="AG622" s="2"/>
      <c r="AH622" s="2"/>
      <c r="AI622" s="2"/>
      <c r="AJ622" s="2"/>
      <c r="AK622" s="2"/>
      <c r="AL622" s="2"/>
      <c r="AM622" s="2"/>
      <c r="AN622" s="2"/>
      <c r="AO622" s="2"/>
      <c r="AP622" s="2"/>
      <c r="AQ622" s="2"/>
      <c r="AR622" s="2"/>
      <c r="AS622" s="3"/>
      <c r="AT622" s="2"/>
      <c r="AU622" s="2"/>
      <c r="AV622" s="2"/>
      <c r="AW622" s="2"/>
      <c r="AX622" s="2"/>
      <c r="AY622" s="2"/>
      <c r="AZ622" s="2"/>
      <c r="BA622" s="2"/>
      <c r="BB622" s="2"/>
      <c r="BC622" s="2"/>
      <c r="BD622" s="2"/>
    </row>
    <row r="623" spans="1:56" ht="12.75" hidden="1" customHeight="1">
      <c r="A623" s="2"/>
      <c r="B623" s="6"/>
      <c r="C623" s="2"/>
      <c r="D623" s="2"/>
      <c r="E623" s="2"/>
      <c r="F623" s="2"/>
      <c r="G623" s="2"/>
      <c r="H623" s="2"/>
      <c r="I623" s="2"/>
      <c r="J623" s="2"/>
      <c r="K623" s="2"/>
      <c r="L623" s="7"/>
      <c r="M623" s="2"/>
      <c r="N623" s="2"/>
      <c r="O623" s="2"/>
      <c r="P623" s="2"/>
      <c r="Q623" s="2"/>
      <c r="R623" s="2"/>
      <c r="S623" s="2"/>
      <c r="T623" s="2"/>
      <c r="U623" s="2"/>
      <c r="V623" s="2"/>
      <c r="W623" s="2"/>
      <c r="X623" s="2"/>
      <c r="Y623" s="2"/>
      <c r="Z623" s="2"/>
      <c r="AA623" s="2"/>
      <c r="AB623" s="2"/>
      <c r="AC623" s="2"/>
      <c r="AD623" s="2"/>
      <c r="AE623" s="3"/>
      <c r="AF623" s="2"/>
      <c r="AG623" s="2"/>
      <c r="AH623" s="2"/>
      <c r="AI623" s="2"/>
      <c r="AJ623" s="2"/>
      <c r="AK623" s="2"/>
      <c r="AL623" s="2"/>
      <c r="AM623" s="2"/>
      <c r="AN623" s="2"/>
      <c r="AO623" s="2"/>
      <c r="AP623" s="2"/>
      <c r="AQ623" s="2"/>
      <c r="AR623" s="2"/>
      <c r="AS623" s="3"/>
      <c r="AT623" s="2"/>
      <c r="AU623" s="2"/>
      <c r="AV623" s="2"/>
      <c r="AW623" s="2"/>
      <c r="AX623" s="2"/>
      <c r="AY623" s="2"/>
      <c r="AZ623" s="2"/>
      <c r="BA623" s="2"/>
      <c r="BB623" s="2"/>
      <c r="BC623" s="2"/>
      <c r="BD623" s="2"/>
    </row>
    <row r="624" spans="1:56" ht="12.75" hidden="1" customHeight="1">
      <c r="A624" s="2"/>
      <c r="B624" s="6"/>
      <c r="C624" s="2"/>
      <c r="D624" s="2"/>
      <c r="E624" s="2"/>
      <c r="F624" s="2"/>
      <c r="G624" s="2"/>
      <c r="H624" s="2"/>
      <c r="I624" s="2"/>
      <c r="J624" s="2"/>
      <c r="K624" s="2"/>
      <c r="L624" s="7"/>
      <c r="M624" s="2"/>
      <c r="N624" s="2"/>
      <c r="O624" s="2"/>
      <c r="P624" s="2"/>
      <c r="Q624" s="2"/>
      <c r="R624" s="2"/>
      <c r="S624" s="2"/>
      <c r="T624" s="2"/>
      <c r="U624" s="2"/>
      <c r="V624" s="2"/>
      <c r="W624" s="2"/>
      <c r="X624" s="2"/>
      <c r="Y624" s="2"/>
      <c r="Z624" s="2"/>
      <c r="AA624" s="2"/>
      <c r="AB624" s="2"/>
      <c r="AC624" s="2"/>
      <c r="AD624" s="2"/>
      <c r="AE624" s="3"/>
      <c r="AF624" s="2"/>
      <c r="AG624" s="2"/>
      <c r="AH624" s="2"/>
      <c r="AI624" s="2"/>
      <c r="AJ624" s="2"/>
      <c r="AK624" s="2"/>
      <c r="AL624" s="2"/>
      <c r="AM624" s="2"/>
      <c r="AN624" s="2"/>
      <c r="AO624" s="2"/>
      <c r="AP624" s="2"/>
      <c r="AQ624" s="2"/>
      <c r="AR624" s="2"/>
      <c r="AS624" s="3"/>
      <c r="AT624" s="2"/>
      <c r="AU624" s="2"/>
      <c r="AV624" s="2"/>
      <c r="AW624" s="2"/>
      <c r="AX624" s="2"/>
      <c r="AY624" s="2"/>
      <c r="AZ624" s="2"/>
      <c r="BA624" s="2"/>
      <c r="BB624" s="2"/>
      <c r="BC624" s="2"/>
      <c r="BD624" s="2"/>
    </row>
    <row r="625" spans="1:56" ht="12.75" hidden="1" customHeight="1">
      <c r="A625" s="2"/>
      <c r="B625" s="6"/>
      <c r="C625" s="2"/>
      <c r="D625" s="2"/>
      <c r="E625" s="2"/>
      <c r="F625" s="2"/>
      <c r="G625" s="2"/>
      <c r="H625" s="2"/>
      <c r="I625" s="2"/>
      <c r="J625" s="2"/>
      <c r="K625" s="2"/>
      <c r="L625" s="7"/>
      <c r="M625" s="2"/>
      <c r="N625" s="2"/>
      <c r="O625" s="2"/>
      <c r="P625" s="2"/>
      <c r="Q625" s="2"/>
      <c r="R625" s="2"/>
      <c r="S625" s="2"/>
      <c r="T625" s="2"/>
      <c r="U625" s="2"/>
      <c r="V625" s="2"/>
      <c r="W625" s="2"/>
      <c r="X625" s="2"/>
      <c r="Y625" s="2"/>
      <c r="Z625" s="2"/>
      <c r="AA625" s="2"/>
      <c r="AB625" s="2"/>
      <c r="AC625" s="2"/>
      <c r="AD625" s="2"/>
      <c r="AE625" s="3"/>
      <c r="AF625" s="2"/>
      <c r="AG625" s="2"/>
      <c r="AH625" s="2"/>
      <c r="AI625" s="2"/>
      <c r="AJ625" s="2"/>
      <c r="AK625" s="2"/>
      <c r="AL625" s="2"/>
      <c r="AM625" s="2"/>
      <c r="AN625" s="2"/>
      <c r="AO625" s="2"/>
      <c r="AP625" s="2"/>
      <c r="AQ625" s="2"/>
      <c r="AR625" s="2"/>
      <c r="AS625" s="3"/>
      <c r="AT625" s="2"/>
      <c r="AU625" s="2"/>
      <c r="AV625" s="2"/>
      <c r="AW625" s="2"/>
      <c r="AX625" s="2"/>
      <c r="AY625" s="2"/>
      <c r="AZ625" s="2"/>
      <c r="BA625" s="2"/>
      <c r="BB625" s="2"/>
      <c r="BC625" s="2"/>
      <c r="BD625" s="2"/>
    </row>
    <row r="626" spans="1:56" ht="12.75" hidden="1" customHeight="1">
      <c r="A626" s="2"/>
      <c r="B626" s="6"/>
      <c r="C626" s="2"/>
      <c r="D626" s="2"/>
      <c r="E626" s="2"/>
      <c r="F626" s="2"/>
      <c r="G626" s="2"/>
      <c r="H626" s="2"/>
      <c r="I626" s="2"/>
      <c r="J626" s="2"/>
      <c r="K626" s="2"/>
      <c r="L626" s="7"/>
      <c r="M626" s="2"/>
      <c r="N626" s="2"/>
      <c r="O626" s="2"/>
      <c r="P626" s="2"/>
      <c r="Q626" s="2"/>
      <c r="R626" s="2"/>
      <c r="S626" s="2"/>
      <c r="T626" s="2"/>
      <c r="U626" s="2"/>
      <c r="V626" s="2"/>
      <c r="W626" s="2"/>
      <c r="X626" s="2"/>
      <c r="Y626" s="2"/>
      <c r="Z626" s="2"/>
      <c r="AA626" s="2"/>
      <c r="AB626" s="2"/>
      <c r="AC626" s="2"/>
      <c r="AD626" s="2"/>
      <c r="AE626" s="3"/>
      <c r="AF626" s="2"/>
      <c r="AG626" s="2"/>
      <c r="AH626" s="2"/>
      <c r="AI626" s="2"/>
      <c r="AJ626" s="2"/>
      <c r="AK626" s="2"/>
      <c r="AL626" s="2"/>
      <c r="AM626" s="2"/>
      <c r="AN626" s="2"/>
      <c r="AO626" s="2"/>
      <c r="AP626" s="2"/>
      <c r="AQ626" s="2"/>
      <c r="AR626" s="2"/>
      <c r="AS626" s="3"/>
      <c r="AT626" s="2"/>
      <c r="AU626" s="2"/>
      <c r="AV626" s="2"/>
      <c r="AW626" s="2"/>
      <c r="AX626" s="2"/>
      <c r="AY626" s="2"/>
      <c r="AZ626" s="2"/>
      <c r="BA626" s="2"/>
      <c r="BB626" s="2"/>
      <c r="BC626" s="2"/>
      <c r="BD626" s="2"/>
    </row>
    <row r="627" spans="1:56" ht="12.75" hidden="1" customHeight="1">
      <c r="A627" s="2"/>
      <c r="B627" s="6"/>
      <c r="C627" s="2"/>
      <c r="D627" s="2"/>
      <c r="E627" s="2"/>
      <c r="F627" s="2"/>
      <c r="G627" s="2"/>
      <c r="H627" s="2"/>
      <c r="I627" s="2"/>
      <c r="J627" s="2"/>
      <c r="K627" s="2"/>
      <c r="L627" s="7"/>
      <c r="M627" s="2"/>
      <c r="N627" s="2"/>
      <c r="O627" s="2"/>
      <c r="P627" s="2"/>
      <c r="Q627" s="2"/>
      <c r="R627" s="2"/>
      <c r="S627" s="2"/>
      <c r="T627" s="2"/>
      <c r="U627" s="2"/>
      <c r="V627" s="2"/>
      <c r="W627" s="2"/>
      <c r="X627" s="2"/>
      <c r="Y627" s="2"/>
      <c r="Z627" s="2"/>
      <c r="AA627" s="2"/>
      <c r="AB627" s="2"/>
      <c r="AC627" s="2"/>
      <c r="AD627" s="2"/>
      <c r="AE627" s="3"/>
      <c r="AF627" s="2"/>
      <c r="AG627" s="2"/>
      <c r="AH627" s="2"/>
      <c r="AI627" s="2"/>
      <c r="AJ627" s="2"/>
      <c r="AK627" s="2"/>
      <c r="AL627" s="2"/>
      <c r="AM627" s="2"/>
      <c r="AN627" s="2"/>
      <c r="AO627" s="2"/>
      <c r="AP627" s="2"/>
      <c r="AQ627" s="2"/>
      <c r="AR627" s="2"/>
      <c r="AS627" s="3"/>
      <c r="AT627" s="2"/>
      <c r="AU627" s="2"/>
      <c r="AV627" s="2"/>
      <c r="AW627" s="2"/>
      <c r="AX627" s="2"/>
      <c r="AY627" s="2"/>
      <c r="AZ627" s="2"/>
      <c r="BA627" s="2"/>
      <c r="BB627" s="2"/>
      <c r="BC627" s="2"/>
      <c r="BD627" s="2"/>
    </row>
    <row r="628" spans="1:56" ht="12.75" hidden="1" customHeight="1">
      <c r="A628" s="2"/>
      <c r="B628" s="6"/>
      <c r="C628" s="2"/>
      <c r="D628" s="2"/>
      <c r="E628" s="2"/>
      <c r="F628" s="2"/>
      <c r="G628" s="2"/>
      <c r="H628" s="2"/>
      <c r="I628" s="2"/>
      <c r="J628" s="2"/>
      <c r="K628" s="2"/>
      <c r="L628" s="7"/>
      <c r="M628" s="2"/>
      <c r="N628" s="2"/>
      <c r="O628" s="2"/>
      <c r="P628" s="2"/>
      <c r="Q628" s="2"/>
      <c r="R628" s="2"/>
      <c r="S628" s="2"/>
      <c r="T628" s="2"/>
      <c r="U628" s="2"/>
      <c r="V628" s="2"/>
      <c r="W628" s="2"/>
      <c r="X628" s="2"/>
      <c r="Y628" s="2"/>
      <c r="Z628" s="2"/>
      <c r="AA628" s="2"/>
      <c r="AB628" s="2"/>
      <c r="AC628" s="2"/>
      <c r="AD628" s="2"/>
      <c r="AE628" s="3"/>
      <c r="AF628" s="2"/>
      <c r="AG628" s="2"/>
      <c r="AH628" s="2"/>
      <c r="AI628" s="2"/>
      <c r="AJ628" s="2"/>
      <c r="AK628" s="2"/>
      <c r="AL628" s="2"/>
      <c r="AM628" s="2"/>
      <c r="AN628" s="2"/>
      <c r="AO628" s="2"/>
      <c r="AP628" s="2"/>
      <c r="AQ628" s="2"/>
      <c r="AR628" s="2"/>
      <c r="AS628" s="3"/>
      <c r="AT628" s="2"/>
      <c r="AU628" s="2"/>
      <c r="AV628" s="2"/>
      <c r="AW628" s="2"/>
      <c r="AX628" s="2"/>
      <c r="AY628" s="2"/>
      <c r="AZ628" s="2"/>
      <c r="BA628" s="2"/>
      <c r="BB628" s="2"/>
      <c r="BC628" s="2"/>
      <c r="BD628" s="2"/>
    </row>
    <row r="629" spans="1:56" ht="12.75" hidden="1" customHeight="1">
      <c r="A629" s="2"/>
      <c r="B629" s="6"/>
      <c r="C629" s="2"/>
      <c r="D629" s="2"/>
      <c r="E629" s="2"/>
      <c r="F629" s="2"/>
      <c r="G629" s="2"/>
      <c r="H629" s="2"/>
      <c r="I629" s="2"/>
      <c r="J629" s="2"/>
      <c r="K629" s="2"/>
      <c r="L629" s="7"/>
      <c r="M629" s="2"/>
      <c r="N629" s="2"/>
      <c r="O629" s="2"/>
      <c r="P629" s="2"/>
      <c r="Q629" s="2"/>
      <c r="R629" s="2"/>
      <c r="S629" s="2"/>
      <c r="T629" s="2"/>
      <c r="U629" s="2"/>
      <c r="V629" s="2"/>
      <c r="W629" s="2"/>
      <c r="X629" s="2"/>
      <c r="Y629" s="2"/>
      <c r="Z629" s="2"/>
      <c r="AA629" s="2"/>
      <c r="AB629" s="2"/>
      <c r="AC629" s="2"/>
      <c r="AD629" s="2"/>
      <c r="AE629" s="3"/>
      <c r="AF629" s="2"/>
      <c r="AG629" s="2"/>
      <c r="AH629" s="2"/>
      <c r="AI629" s="2"/>
      <c r="AJ629" s="2"/>
      <c r="AK629" s="2"/>
      <c r="AL629" s="2"/>
      <c r="AM629" s="2"/>
      <c r="AN629" s="2"/>
      <c r="AO629" s="2"/>
      <c r="AP629" s="2"/>
      <c r="AQ629" s="2"/>
      <c r="AR629" s="2"/>
      <c r="AS629" s="3"/>
      <c r="AT629" s="2"/>
      <c r="AU629" s="2"/>
      <c r="AV629" s="2"/>
      <c r="AW629" s="2"/>
      <c r="AX629" s="2"/>
      <c r="AY629" s="2"/>
      <c r="AZ629" s="2"/>
      <c r="BA629" s="2"/>
      <c r="BB629" s="2"/>
      <c r="BC629" s="2"/>
      <c r="BD629" s="2"/>
    </row>
    <row r="630" spans="1:56" ht="12.75" hidden="1" customHeight="1">
      <c r="A630" s="2"/>
      <c r="B630" s="6"/>
      <c r="C630" s="2"/>
      <c r="D630" s="2"/>
      <c r="E630" s="2"/>
      <c r="F630" s="2"/>
      <c r="G630" s="2"/>
      <c r="H630" s="2"/>
      <c r="I630" s="2"/>
      <c r="J630" s="2"/>
      <c r="K630" s="2"/>
      <c r="L630" s="7"/>
      <c r="M630" s="2"/>
      <c r="N630" s="2"/>
      <c r="O630" s="2"/>
      <c r="P630" s="2"/>
      <c r="Q630" s="2"/>
      <c r="R630" s="2"/>
      <c r="S630" s="2"/>
      <c r="T630" s="2"/>
      <c r="U630" s="2"/>
      <c r="V630" s="2"/>
      <c r="W630" s="2"/>
      <c r="X630" s="2"/>
      <c r="Y630" s="2"/>
      <c r="Z630" s="2"/>
      <c r="AA630" s="2"/>
      <c r="AB630" s="2"/>
      <c r="AC630" s="2"/>
      <c r="AD630" s="2"/>
      <c r="AE630" s="3"/>
      <c r="AF630" s="2"/>
      <c r="AG630" s="2"/>
      <c r="AH630" s="2"/>
      <c r="AI630" s="2"/>
      <c r="AJ630" s="2"/>
      <c r="AK630" s="2"/>
      <c r="AL630" s="2"/>
      <c r="AM630" s="2"/>
      <c r="AN630" s="2"/>
      <c r="AO630" s="2"/>
      <c r="AP630" s="2"/>
      <c r="AQ630" s="2"/>
      <c r="AR630" s="2"/>
      <c r="AS630" s="3"/>
      <c r="AT630" s="2"/>
      <c r="AU630" s="2"/>
      <c r="AV630" s="2"/>
      <c r="AW630" s="2"/>
      <c r="AX630" s="2"/>
      <c r="AY630" s="2"/>
      <c r="AZ630" s="2"/>
      <c r="BA630" s="2"/>
      <c r="BB630" s="2"/>
      <c r="BC630" s="2"/>
      <c r="BD630" s="2"/>
    </row>
    <row r="631" spans="1:56" ht="12.75" hidden="1" customHeight="1">
      <c r="A631" s="2"/>
      <c r="B631" s="6"/>
      <c r="C631" s="2"/>
      <c r="D631" s="2"/>
      <c r="E631" s="2"/>
      <c r="F631" s="2"/>
      <c r="G631" s="2"/>
      <c r="H631" s="2"/>
      <c r="I631" s="2"/>
      <c r="J631" s="2"/>
      <c r="K631" s="2"/>
      <c r="L631" s="7"/>
      <c r="M631" s="2"/>
      <c r="N631" s="2"/>
      <c r="O631" s="2"/>
      <c r="P631" s="2"/>
      <c r="Q631" s="2"/>
      <c r="R631" s="2"/>
      <c r="S631" s="2"/>
      <c r="T631" s="2"/>
      <c r="U631" s="2"/>
      <c r="V631" s="2"/>
      <c r="W631" s="2"/>
      <c r="X631" s="2"/>
      <c r="Y631" s="2"/>
      <c r="Z631" s="2"/>
      <c r="AA631" s="2"/>
      <c r="AB631" s="2"/>
      <c r="AC631" s="2"/>
      <c r="AD631" s="2"/>
      <c r="AE631" s="3"/>
      <c r="AF631" s="2"/>
      <c r="AG631" s="2"/>
      <c r="AH631" s="2"/>
      <c r="AI631" s="2"/>
      <c r="AJ631" s="2"/>
      <c r="AK631" s="2"/>
      <c r="AL631" s="2"/>
      <c r="AM631" s="2"/>
      <c r="AN631" s="2"/>
      <c r="AO631" s="2"/>
      <c r="AP631" s="2"/>
      <c r="AQ631" s="2"/>
      <c r="AR631" s="2"/>
      <c r="AS631" s="3"/>
      <c r="AT631" s="2"/>
      <c r="AU631" s="2"/>
      <c r="AV631" s="2"/>
      <c r="AW631" s="2"/>
      <c r="AX631" s="2"/>
      <c r="AY631" s="2"/>
      <c r="AZ631" s="2"/>
      <c r="BA631" s="2"/>
      <c r="BB631" s="2"/>
      <c r="BC631" s="2"/>
      <c r="BD631" s="2"/>
    </row>
    <row r="632" spans="1:56" ht="12.75" hidden="1" customHeight="1">
      <c r="A632" s="2"/>
      <c r="B632" s="6"/>
      <c r="C632" s="2"/>
      <c r="D632" s="2"/>
      <c r="E632" s="2"/>
      <c r="F632" s="2"/>
      <c r="G632" s="2"/>
      <c r="H632" s="2"/>
      <c r="I632" s="2"/>
      <c r="J632" s="2"/>
      <c r="K632" s="2"/>
      <c r="L632" s="7"/>
      <c r="M632" s="2"/>
      <c r="N632" s="2"/>
      <c r="O632" s="2"/>
      <c r="P632" s="2"/>
      <c r="Q632" s="2"/>
      <c r="R632" s="2"/>
      <c r="S632" s="2"/>
      <c r="T632" s="2"/>
      <c r="U632" s="2"/>
      <c r="V632" s="2"/>
      <c r="W632" s="2"/>
      <c r="X632" s="2"/>
      <c r="Y632" s="2"/>
      <c r="Z632" s="2"/>
      <c r="AA632" s="2"/>
      <c r="AB632" s="2"/>
      <c r="AC632" s="2"/>
      <c r="AD632" s="2"/>
      <c r="AE632" s="3"/>
      <c r="AF632" s="2"/>
      <c r="AG632" s="2"/>
      <c r="AH632" s="2"/>
      <c r="AI632" s="2"/>
      <c r="AJ632" s="2"/>
      <c r="AK632" s="2"/>
      <c r="AL632" s="2"/>
      <c r="AM632" s="2"/>
      <c r="AN632" s="2"/>
      <c r="AO632" s="2"/>
      <c r="AP632" s="2"/>
      <c r="AQ632" s="2"/>
      <c r="AR632" s="2"/>
      <c r="AS632" s="3"/>
      <c r="AT632" s="2"/>
      <c r="AU632" s="2"/>
      <c r="AV632" s="2"/>
      <c r="AW632" s="2"/>
      <c r="AX632" s="2"/>
      <c r="AY632" s="2"/>
      <c r="AZ632" s="2"/>
      <c r="BA632" s="2"/>
      <c r="BB632" s="2"/>
      <c r="BC632" s="2"/>
      <c r="BD632" s="2"/>
    </row>
    <row r="633" spans="1:56" ht="12.75" hidden="1" customHeight="1">
      <c r="A633" s="2"/>
      <c r="B633" s="6"/>
      <c r="C633" s="2"/>
      <c r="D633" s="2"/>
      <c r="E633" s="2"/>
      <c r="F633" s="2"/>
      <c r="G633" s="2"/>
      <c r="H633" s="2"/>
      <c r="I633" s="2"/>
      <c r="J633" s="2"/>
      <c r="K633" s="2"/>
      <c r="L633" s="7"/>
      <c r="M633" s="2"/>
      <c r="N633" s="2"/>
      <c r="O633" s="2"/>
      <c r="P633" s="2"/>
      <c r="Q633" s="2"/>
      <c r="R633" s="2"/>
      <c r="S633" s="2"/>
      <c r="T633" s="2"/>
      <c r="U633" s="2"/>
      <c r="V633" s="2"/>
      <c r="W633" s="2"/>
      <c r="X633" s="2"/>
      <c r="Y633" s="2"/>
      <c r="Z633" s="2"/>
      <c r="AA633" s="2"/>
      <c r="AB633" s="2"/>
      <c r="AC633" s="2"/>
      <c r="AD633" s="2"/>
      <c r="AE633" s="3"/>
      <c r="AF633" s="2"/>
      <c r="AG633" s="2"/>
      <c r="AH633" s="2"/>
      <c r="AI633" s="2"/>
      <c r="AJ633" s="2"/>
      <c r="AK633" s="2"/>
      <c r="AL633" s="2"/>
      <c r="AM633" s="2"/>
      <c r="AN633" s="2"/>
      <c r="AO633" s="2"/>
      <c r="AP633" s="2"/>
      <c r="AQ633" s="2"/>
      <c r="AR633" s="2"/>
      <c r="AS633" s="3"/>
      <c r="AT633" s="2"/>
      <c r="AU633" s="2"/>
      <c r="AV633" s="2"/>
      <c r="AW633" s="2"/>
      <c r="AX633" s="2"/>
      <c r="AY633" s="2"/>
      <c r="AZ633" s="2"/>
      <c r="BA633" s="2"/>
      <c r="BB633" s="2"/>
      <c r="BC633" s="2"/>
      <c r="BD633" s="2"/>
    </row>
    <row r="634" spans="1:56" ht="12.75" hidden="1" customHeight="1">
      <c r="A634" s="2"/>
      <c r="B634" s="6"/>
      <c r="C634" s="2"/>
      <c r="D634" s="2"/>
      <c r="E634" s="2"/>
      <c r="F634" s="2"/>
      <c r="G634" s="2"/>
      <c r="H634" s="2"/>
      <c r="I634" s="2"/>
      <c r="J634" s="2"/>
      <c r="K634" s="2"/>
      <c r="L634" s="7"/>
      <c r="M634" s="2"/>
      <c r="N634" s="2"/>
      <c r="O634" s="2"/>
      <c r="P634" s="2"/>
      <c r="Q634" s="2"/>
      <c r="R634" s="2"/>
      <c r="S634" s="2"/>
      <c r="T634" s="2"/>
      <c r="U634" s="2"/>
      <c r="V634" s="2"/>
      <c r="W634" s="2"/>
      <c r="X634" s="2"/>
      <c r="Y634" s="2"/>
      <c r="Z634" s="2"/>
      <c r="AA634" s="2"/>
      <c r="AB634" s="2"/>
      <c r="AC634" s="2"/>
      <c r="AD634" s="2"/>
      <c r="AE634" s="3"/>
      <c r="AF634" s="2"/>
      <c r="AG634" s="2"/>
      <c r="AH634" s="2"/>
      <c r="AI634" s="2"/>
      <c r="AJ634" s="2"/>
      <c r="AK634" s="2"/>
      <c r="AL634" s="2"/>
      <c r="AM634" s="2"/>
      <c r="AN634" s="2"/>
      <c r="AO634" s="2"/>
      <c r="AP634" s="2"/>
      <c r="AQ634" s="2"/>
      <c r="AR634" s="2"/>
      <c r="AS634" s="3"/>
      <c r="AT634" s="2"/>
      <c r="AU634" s="2"/>
      <c r="AV634" s="2"/>
      <c r="AW634" s="2"/>
      <c r="AX634" s="2"/>
      <c r="AY634" s="2"/>
      <c r="AZ634" s="2"/>
      <c r="BA634" s="2"/>
      <c r="BB634" s="2"/>
      <c r="BC634" s="2"/>
      <c r="BD634" s="2"/>
    </row>
    <row r="635" spans="1:56" ht="12.75" hidden="1" customHeight="1">
      <c r="A635" s="2"/>
      <c r="B635" s="6"/>
      <c r="C635" s="2"/>
      <c r="D635" s="2"/>
      <c r="E635" s="2"/>
      <c r="F635" s="2"/>
      <c r="G635" s="2"/>
      <c r="H635" s="2"/>
      <c r="I635" s="2"/>
      <c r="J635" s="2"/>
      <c r="K635" s="2"/>
      <c r="L635" s="7"/>
      <c r="M635" s="2"/>
      <c r="N635" s="2"/>
      <c r="O635" s="2"/>
      <c r="P635" s="2"/>
      <c r="Q635" s="2"/>
      <c r="R635" s="2"/>
      <c r="S635" s="2"/>
      <c r="T635" s="2"/>
      <c r="U635" s="2"/>
      <c r="V635" s="2"/>
      <c r="W635" s="2"/>
      <c r="X635" s="2"/>
      <c r="Y635" s="2"/>
      <c r="Z635" s="2"/>
      <c r="AA635" s="2"/>
      <c r="AB635" s="2"/>
      <c r="AC635" s="2"/>
      <c r="AD635" s="2"/>
      <c r="AE635" s="3"/>
      <c r="AF635" s="2"/>
      <c r="AG635" s="2"/>
      <c r="AH635" s="2"/>
      <c r="AI635" s="2"/>
      <c r="AJ635" s="2"/>
      <c r="AK635" s="2"/>
      <c r="AL635" s="2"/>
      <c r="AM635" s="2"/>
      <c r="AN635" s="2"/>
      <c r="AO635" s="2"/>
      <c r="AP635" s="2"/>
      <c r="AQ635" s="2"/>
      <c r="AR635" s="2"/>
      <c r="AS635" s="3"/>
      <c r="AT635" s="2"/>
      <c r="AU635" s="2"/>
      <c r="AV635" s="2"/>
      <c r="AW635" s="2"/>
      <c r="AX635" s="2"/>
      <c r="AY635" s="2"/>
      <c r="AZ635" s="2"/>
      <c r="BA635" s="2"/>
      <c r="BB635" s="2"/>
      <c r="BC635" s="2"/>
      <c r="BD635" s="2"/>
    </row>
    <row r="636" spans="1:56" ht="12.75" hidden="1" customHeight="1">
      <c r="A636" s="2"/>
      <c r="B636" s="6"/>
      <c r="C636" s="2"/>
      <c r="D636" s="2"/>
      <c r="E636" s="2"/>
      <c r="F636" s="2"/>
      <c r="G636" s="2"/>
      <c r="H636" s="2"/>
      <c r="I636" s="2"/>
      <c r="J636" s="2"/>
      <c r="K636" s="2"/>
      <c r="L636" s="7"/>
      <c r="M636" s="2"/>
      <c r="N636" s="2"/>
      <c r="O636" s="2"/>
      <c r="P636" s="2"/>
      <c r="Q636" s="2"/>
      <c r="R636" s="2"/>
      <c r="S636" s="2"/>
      <c r="T636" s="2"/>
      <c r="U636" s="2"/>
      <c r="V636" s="2"/>
      <c r="W636" s="2"/>
      <c r="X636" s="2"/>
      <c r="Y636" s="2"/>
      <c r="Z636" s="2"/>
      <c r="AA636" s="2"/>
      <c r="AB636" s="2"/>
      <c r="AC636" s="2"/>
      <c r="AD636" s="2"/>
      <c r="AE636" s="3"/>
      <c r="AF636" s="2"/>
      <c r="AG636" s="2"/>
      <c r="AH636" s="2"/>
      <c r="AI636" s="2"/>
      <c r="AJ636" s="2"/>
      <c r="AK636" s="2"/>
      <c r="AL636" s="2"/>
      <c r="AM636" s="2"/>
      <c r="AN636" s="2"/>
      <c r="AO636" s="2"/>
      <c r="AP636" s="2"/>
      <c r="AQ636" s="2"/>
      <c r="AR636" s="2"/>
      <c r="AS636" s="3"/>
      <c r="AT636" s="2"/>
      <c r="AU636" s="2"/>
      <c r="AV636" s="2"/>
      <c r="AW636" s="2"/>
      <c r="AX636" s="2"/>
      <c r="AY636" s="2"/>
      <c r="AZ636" s="2"/>
      <c r="BA636" s="2"/>
      <c r="BB636" s="2"/>
      <c r="BC636" s="2"/>
      <c r="BD636" s="2"/>
    </row>
    <row r="637" spans="1:56" ht="12.75" hidden="1" customHeight="1">
      <c r="A637" s="2"/>
      <c r="B637" s="6"/>
      <c r="C637" s="2"/>
      <c r="D637" s="2"/>
      <c r="E637" s="2"/>
      <c r="F637" s="2"/>
      <c r="G637" s="2"/>
      <c r="H637" s="2"/>
      <c r="I637" s="2"/>
      <c r="J637" s="2"/>
      <c r="K637" s="2"/>
      <c r="L637" s="7"/>
      <c r="M637" s="2"/>
      <c r="N637" s="2"/>
      <c r="O637" s="2"/>
      <c r="P637" s="2"/>
      <c r="Q637" s="2"/>
      <c r="R637" s="2"/>
      <c r="S637" s="2"/>
      <c r="T637" s="2"/>
      <c r="U637" s="2"/>
      <c r="V637" s="2"/>
      <c r="W637" s="2"/>
      <c r="X637" s="2"/>
      <c r="Y637" s="2"/>
      <c r="Z637" s="2"/>
      <c r="AA637" s="2"/>
      <c r="AB637" s="2"/>
      <c r="AC637" s="2"/>
      <c r="AD637" s="2"/>
      <c r="AE637" s="3"/>
      <c r="AF637" s="2"/>
      <c r="AG637" s="2"/>
      <c r="AH637" s="2"/>
      <c r="AI637" s="2"/>
      <c r="AJ637" s="2"/>
      <c r="AK637" s="2"/>
      <c r="AL637" s="2"/>
      <c r="AM637" s="2"/>
      <c r="AN637" s="2"/>
      <c r="AO637" s="2"/>
      <c r="AP637" s="2"/>
      <c r="AQ637" s="2"/>
      <c r="AR637" s="2"/>
      <c r="AS637" s="3"/>
      <c r="AT637" s="2"/>
      <c r="AU637" s="2"/>
      <c r="AV637" s="2"/>
      <c r="AW637" s="2"/>
      <c r="AX637" s="2"/>
      <c r="AY637" s="2"/>
      <c r="AZ637" s="2"/>
      <c r="BA637" s="2"/>
      <c r="BB637" s="2"/>
      <c r="BC637" s="2"/>
      <c r="BD637" s="2"/>
    </row>
    <row r="638" spans="1:56" ht="12.75" hidden="1" customHeight="1">
      <c r="A638" s="2"/>
      <c r="B638" s="6"/>
      <c r="C638" s="2"/>
      <c r="D638" s="2"/>
      <c r="E638" s="2"/>
      <c r="F638" s="2"/>
      <c r="G638" s="2"/>
      <c r="H638" s="2"/>
      <c r="I638" s="2"/>
      <c r="J638" s="2"/>
      <c r="K638" s="2"/>
      <c r="L638" s="7"/>
      <c r="M638" s="2"/>
      <c r="N638" s="2"/>
      <c r="O638" s="2"/>
      <c r="P638" s="2"/>
      <c r="Q638" s="2"/>
      <c r="R638" s="2"/>
      <c r="S638" s="2"/>
      <c r="T638" s="2"/>
      <c r="U638" s="2"/>
      <c r="V638" s="2"/>
      <c r="W638" s="2"/>
      <c r="X638" s="2"/>
      <c r="Y638" s="2"/>
      <c r="Z638" s="2"/>
      <c r="AA638" s="2"/>
      <c r="AB638" s="2"/>
      <c r="AC638" s="2"/>
      <c r="AD638" s="2"/>
      <c r="AE638" s="3"/>
      <c r="AF638" s="2"/>
      <c r="AG638" s="2"/>
      <c r="AH638" s="2"/>
      <c r="AI638" s="2"/>
      <c r="AJ638" s="2"/>
      <c r="AK638" s="2"/>
      <c r="AL638" s="2"/>
      <c r="AM638" s="2"/>
      <c r="AN638" s="2"/>
      <c r="AO638" s="2"/>
      <c r="AP638" s="2"/>
      <c r="AQ638" s="2"/>
      <c r="AR638" s="2"/>
      <c r="AS638" s="3"/>
      <c r="AT638" s="2"/>
      <c r="AU638" s="2"/>
      <c r="AV638" s="2"/>
      <c r="AW638" s="2"/>
      <c r="AX638" s="2"/>
      <c r="AY638" s="2"/>
      <c r="AZ638" s="2"/>
      <c r="BA638" s="2"/>
      <c r="BB638" s="2"/>
      <c r="BC638" s="2"/>
      <c r="BD638" s="2"/>
    </row>
    <row r="639" spans="1:56" ht="12.75" hidden="1" customHeight="1">
      <c r="A639" s="2"/>
      <c r="B639" s="6"/>
      <c r="C639" s="2"/>
      <c r="D639" s="2"/>
      <c r="E639" s="2"/>
      <c r="F639" s="2"/>
      <c r="G639" s="2"/>
      <c r="H639" s="2"/>
      <c r="I639" s="2"/>
      <c r="J639" s="2"/>
      <c r="K639" s="2"/>
      <c r="L639" s="7"/>
      <c r="M639" s="2"/>
      <c r="N639" s="2"/>
      <c r="O639" s="2"/>
      <c r="P639" s="2"/>
      <c r="Q639" s="2"/>
      <c r="R639" s="2"/>
      <c r="S639" s="2"/>
      <c r="T639" s="2"/>
      <c r="U639" s="2"/>
      <c r="V639" s="2"/>
      <c r="W639" s="2"/>
      <c r="X639" s="2"/>
      <c r="Y639" s="2"/>
      <c r="Z639" s="2"/>
      <c r="AA639" s="2"/>
      <c r="AB639" s="2"/>
      <c r="AC639" s="2"/>
      <c r="AD639" s="2"/>
      <c r="AE639" s="3"/>
      <c r="AF639" s="2"/>
      <c r="AG639" s="2"/>
      <c r="AH639" s="2"/>
      <c r="AI639" s="2"/>
      <c r="AJ639" s="2"/>
      <c r="AK639" s="2"/>
      <c r="AL639" s="2"/>
      <c r="AM639" s="2"/>
      <c r="AN639" s="2"/>
      <c r="AO639" s="2"/>
      <c r="AP639" s="2"/>
      <c r="AQ639" s="2"/>
      <c r="AR639" s="2"/>
      <c r="AS639" s="3"/>
      <c r="AT639" s="2"/>
      <c r="AU639" s="2"/>
      <c r="AV639" s="2"/>
      <c r="AW639" s="2"/>
      <c r="AX639" s="2"/>
      <c r="AY639" s="2"/>
      <c r="AZ639" s="2"/>
      <c r="BA639" s="2"/>
      <c r="BB639" s="2"/>
      <c r="BC639" s="2"/>
      <c r="BD639" s="2"/>
    </row>
    <row r="640" spans="1:56" ht="12.75" hidden="1" customHeight="1">
      <c r="A640" s="2"/>
      <c r="B640" s="6"/>
      <c r="C640" s="2"/>
      <c r="D640" s="2"/>
      <c r="E640" s="2"/>
      <c r="F640" s="2"/>
      <c r="G640" s="2"/>
      <c r="H640" s="2"/>
      <c r="I640" s="2"/>
      <c r="J640" s="2"/>
      <c r="K640" s="2"/>
      <c r="L640" s="7"/>
      <c r="M640" s="2"/>
      <c r="N640" s="2"/>
      <c r="O640" s="2"/>
      <c r="P640" s="2"/>
      <c r="Q640" s="2"/>
      <c r="R640" s="2"/>
      <c r="S640" s="2"/>
      <c r="T640" s="2"/>
      <c r="U640" s="2"/>
      <c r="V640" s="2"/>
      <c r="W640" s="2"/>
      <c r="X640" s="2"/>
      <c r="Y640" s="2"/>
      <c r="Z640" s="2"/>
      <c r="AA640" s="2"/>
      <c r="AB640" s="2"/>
      <c r="AC640" s="2"/>
      <c r="AD640" s="2"/>
      <c r="AE640" s="3"/>
      <c r="AF640" s="2"/>
      <c r="AG640" s="2"/>
      <c r="AH640" s="2"/>
      <c r="AI640" s="2"/>
      <c r="AJ640" s="2"/>
      <c r="AK640" s="2"/>
      <c r="AL640" s="2"/>
      <c r="AM640" s="2"/>
      <c r="AN640" s="2"/>
      <c r="AO640" s="2"/>
      <c r="AP640" s="2"/>
      <c r="AQ640" s="2"/>
      <c r="AR640" s="2"/>
      <c r="AS640" s="3"/>
      <c r="AT640" s="2"/>
      <c r="AU640" s="2"/>
      <c r="AV640" s="2"/>
      <c r="AW640" s="2"/>
      <c r="AX640" s="2"/>
      <c r="AY640" s="2"/>
      <c r="AZ640" s="2"/>
      <c r="BA640" s="2"/>
      <c r="BB640" s="2"/>
      <c r="BC640" s="2"/>
      <c r="BD640" s="2"/>
    </row>
    <row r="641" spans="1:56" ht="12.75" hidden="1" customHeight="1">
      <c r="A641" s="2"/>
      <c r="B641" s="6"/>
      <c r="C641" s="2"/>
      <c r="D641" s="2"/>
      <c r="E641" s="2"/>
      <c r="F641" s="2"/>
      <c r="G641" s="2"/>
      <c r="H641" s="2"/>
      <c r="I641" s="2"/>
      <c r="J641" s="2"/>
      <c r="K641" s="2"/>
      <c r="L641" s="7"/>
      <c r="M641" s="2"/>
      <c r="N641" s="2"/>
      <c r="O641" s="2"/>
      <c r="P641" s="2"/>
      <c r="Q641" s="2"/>
      <c r="R641" s="2"/>
      <c r="S641" s="2"/>
      <c r="T641" s="2"/>
      <c r="U641" s="2"/>
      <c r="V641" s="2"/>
      <c r="W641" s="2"/>
      <c r="X641" s="2"/>
      <c r="Y641" s="2"/>
      <c r="Z641" s="2"/>
      <c r="AA641" s="2"/>
      <c r="AB641" s="2"/>
      <c r="AC641" s="2"/>
      <c r="AD641" s="2"/>
      <c r="AE641" s="3"/>
      <c r="AF641" s="2"/>
      <c r="AG641" s="2"/>
      <c r="AH641" s="2"/>
      <c r="AI641" s="2"/>
      <c r="AJ641" s="2"/>
      <c r="AK641" s="2"/>
      <c r="AL641" s="2"/>
      <c r="AM641" s="2"/>
      <c r="AN641" s="2"/>
      <c r="AO641" s="2"/>
      <c r="AP641" s="2"/>
      <c r="AQ641" s="2"/>
      <c r="AR641" s="2"/>
      <c r="AS641" s="3"/>
      <c r="AT641" s="2"/>
      <c r="AU641" s="2"/>
      <c r="AV641" s="2"/>
      <c r="AW641" s="2"/>
      <c r="AX641" s="2"/>
      <c r="AY641" s="2"/>
      <c r="AZ641" s="2"/>
      <c r="BA641" s="2"/>
      <c r="BB641" s="2"/>
      <c r="BC641" s="2"/>
      <c r="BD641" s="2"/>
    </row>
    <row r="642" spans="1:56" ht="12.75" hidden="1" customHeight="1">
      <c r="A642" s="2"/>
      <c r="B642" s="6"/>
      <c r="C642" s="2"/>
      <c r="D642" s="2"/>
      <c r="E642" s="2"/>
      <c r="F642" s="2"/>
      <c r="G642" s="2"/>
      <c r="H642" s="2"/>
      <c r="I642" s="2"/>
      <c r="J642" s="2"/>
      <c r="K642" s="2"/>
      <c r="L642" s="7"/>
      <c r="M642" s="2"/>
      <c r="N642" s="2"/>
      <c r="O642" s="2"/>
      <c r="P642" s="2"/>
      <c r="Q642" s="2"/>
      <c r="R642" s="2"/>
      <c r="S642" s="2"/>
      <c r="T642" s="2"/>
      <c r="U642" s="2"/>
      <c r="V642" s="2"/>
      <c r="W642" s="2"/>
      <c r="X642" s="2"/>
      <c r="Y642" s="2"/>
      <c r="Z642" s="2"/>
      <c r="AA642" s="2"/>
      <c r="AB642" s="2"/>
      <c r="AC642" s="2"/>
      <c r="AD642" s="2"/>
      <c r="AE642" s="3"/>
      <c r="AF642" s="2"/>
      <c r="AG642" s="2"/>
      <c r="AH642" s="2"/>
      <c r="AI642" s="2"/>
      <c r="AJ642" s="2"/>
      <c r="AK642" s="2"/>
      <c r="AL642" s="2"/>
      <c r="AM642" s="2"/>
      <c r="AN642" s="2"/>
      <c r="AO642" s="2"/>
      <c r="AP642" s="2"/>
      <c r="AQ642" s="2"/>
      <c r="AR642" s="2"/>
      <c r="AS642" s="3"/>
      <c r="AT642" s="2"/>
      <c r="AU642" s="2"/>
      <c r="AV642" s="2"/>
      <c r="AW642" s="2"/>
      <c r="AX642" s="2"/>
      <c r="AY642" s="2"/>
      <c r="AZ642" s="2"/>
      <c r="BA642" s="2"/>
      <c r="BB642" s="2"/>
      <c r="BC642" s="2"/>
      <c r="BD642" s="2"/>
    </row>
    <row r="643" spans="1:56" ht="12.75" hidden="1" customHeight="1">
      <c r="A643" s="2"/>
      <c r="B643" s="6"/>
      <c r="C643" s="2"/>
      <c r="D643" s="2"/>
      <c r="E643" s="2"/>
      <c r="F643" s="2"/>
      <c r="G643" s="2"/>
      <c r="H643" s="2"/>
      <c r="I643" s="2"/>
      <c r="J643" s="2"/>
      <c r="K643" s="2"/>
      <c r="L643" s="7"/>
      <c r="M643" s="2"/>
      <c r="N643" s="2"/>
      <c r="O643" s="2"/>
      <c r="P643" s="2"/>
      <c r="Q643" s="2"/>
      <c r="R643" s="2"/>
      <c r="S643" s="2"/>
      <c r="T643" s="2"/>
      <c r="U643" s="2"/>
      <c r="V643" s="2"/>
      <c r="W643" s="2"/>
      <c r="X643" s="2"/>
      <c r="Y643" s="2"/>
      <c r="Z643" s="2"/>
      <c r="AA643" s="2"/>
      <c r="AB643" s="2"/>
      <c r="AC643" s="2"/>
      <c r="AD643" s="2"/>
      <c r="AE643" s="3"/>
      <c r="AF643" s="2"/>
      <c r="AG643" s="2"/>
      <c r="AH643" s="2"/>
      <c r="AI643" s="2"/>
      <c r="AJ643" s="2"/>
      <c r="AK643" s="2"/>
      <c r="AL643" s="2"/>
      <c r="AM643" s="2"/>
      <c r="AN643" s="2"/>
      <c r="AO643" s="2"/>
      <c r="AP643" s="2"/>
      <c r="AQ643" s="2"/>
      <c r="AR643" s="2"/>
      <c r="AS643" s="3"/>
      <c r="AT643" s="2"/>
      <c r="AU643" s="2"/>
      <c r="AV643" s="2"/>
      <c r="AW643" s="2"/>
      <c r="AX643" s="2"/>
      <c r="AY643" s="2"/>
      <c r="AZ643" s="2"/>
      <c r="BA643" s="2"/>
      <c r="BB643" s="2"/>
      <c r="BC643" s="2"/>
      <c r="BD643" s="2"/>
    </row>
    <row r="644" spans="1:56" ht="12.75" hidden="1" customHeight="1">
      <c r="A644" s="2"/>
      <c r="B644" s="6"/>
      <c r="C644" s="2"/>
      <c r="D644" s="2"/>
      <c r="E644" s="2"/>
      <c r="F644" s="2"/>
      <c r="G644" s="2"/>
      <c r="H644" s="2"/>
      <c r="I644" s="2"/>
      <c r="J644" s="2"/>
      <c r="K644" s="2"/>
      <c r="L644" s="7"/>
      <c r="M644" s="2"/>
      <c r="N644" s="2"/>
      <c r="O644" s="2"/>
      <c r="P644" s="2"/>
      <c r="Q644" s="2"/>
      <c r="R644" s="2"/>
      <c r="S644" s="2"/>
      <c r="T644" s="2"/>
      <c r="U644" s="2"/>
      <c r="V644" s="2"/>
      <c r="W644" s="2"/>
      <c r="X644" s="2"/>
      <c r="Y644" s="2"/>
      <c r="Z644" s="2"/>
      <c r="AA644" s="2"/>
      <c r="AB644" s="2"/>
      <c r="AC644" s="2"/>
      <c r="AD644" s="2"/>
      <c r="AE644" s="3"/>
      <c r="AF644" s="2"/>
      <c r="AG644" s="2"/>
      <c r="AH644" s="2"/>
      <c r="AI644" s="2"/>
      <c r="AJ644" s="2"/>
      <c r="AK644" s="2"/>
      <c r="AL644" s="2"/>
      <c r="AM644" s="2"/>
      <c r="AN644" s="2"/>
      <c r="AO644" s="2"/>
      <c r="AP644" s="2"/>
      <c r="AQ644" s="2"/>
      <c r="AR644" s="2"/>
      <c r="AS644" s="3"/>
      <c r="AT644" s="2"/>
      <c r="AU644" s="2"/>
      <c r="AV644" s="2"/>
      <c r="AW644" s="2"/>
      <c r="AX644" s="2"/>
      <c r="AY644" s="2"/>
      <c r="AZ644" s="2"/>
      <c r="BA644" s="2"/>
      <c r="BB644" s="2"/>
      <c r="BC644" s="2"/>
      <c r="BD644" s="2"/>
    </row>
    <row r="645" spans="1:56" ht="12.75" hidden="1" customHeight="1">
      <c r="A645" s="2"/>
      <c r="B645" s="6"/>
      <c r="C645" s="2"/>
      <c r="D645" s="2"/>
      <c r="E645" s="2"/>
      <c r="F645" s="2"/>
      <c r="G645" s="2"/>
      <c r="H645" s="2"/>
      <c r="I645" s="2"/>
      <c r="J645" s="2"/>
      <c r="K645" s="2"/>
      <c r="L645" s="7"/>
      <c r="M645" s="2"/>
      <c r="N645" s="2"/>
      <c r="O645" s="2"/>
      <c r="P645" s="2"/>
      <c r="Q645" s="2"/>
      <c r="R645" s="2"/>
      <c r="S645" s="2"/>
      <c r="T645" s="2"/>
      <c r="U645" s="2"/>
      <c r="V645" s="2"/>
      <c r="W645" s="2"/>
      <c r="X645" s="2"/>
      <c r="Y645" s="2"/>
      <c r="Z645" s="2"/>
      <c r="AA645" s="2"/>
      <c r="AB645" s="2"/>
      <c r="AC645" s="2"/>
      <c r="AD645" s="2"/>
      <c r="AE645" s="3"/>
      <c r="AF645" s="2"/>
      <c r="AG645" s="2"/>
      <c r="AH645" s="2"/>
      <c r="AI645" s="2"/>
      <c r="AJ645" s="2"/>
      <c r="AK645" s="2"/>
      <c r="AL645" s="2"/>
      <c r="AM645" s="2"/>
      <c r="AN645" s="2"/>
      <c r="AO645" s="2"/>
      <c r="AP645" s="2"/>
      <c r="AQ645" s="2"/>
      <c r="AR645" s="2"/>
      <c r="AS645" s="3"/>
      <c r="AT645" s="2"/>
      <c r="AU645" s="2"/>
      <c r="AV645" s="2"/>
      <c r="AW645" s="2"/>
      <c r="AX645" s="2"/>
      <c r="AY645" s="2"/>
      <c r="AZ645" s="2"/>
      <c r="BA645" s="2"/>
      <c r="BB645" s="2"/>
      <c r="BC645" s="2"/>
      <c r="BD645" s="2"/>
    </row>
    <row r="646" spans="1:56" ht="12.75" hidden="1" customHeight="1">
      <c r="A646" s="2"/>
      <c r="B646" s="6"/>
      <c r="C646" s="2"/>
      <c r="D646" s="2"/>
      <c r="E646" s="2"/>
      <c r="F646" s="2"/>
      <c r="G646" s="2"/>
      <c r="H646" s="2"/>
      <c r="I646" s="2"/>
      <c r="J646" s="2"/>
      <c r="K646" s="2"/>
      <c r="L646" s="7"/>
      <c r="M646" s="2"/>
      <c r="N646" s="2"/>
      <c r="O646" s="2"/>
      <c r="P646" s="2"/>
      <c r="Q646" s="2"/>
      <c r="R646" s="2"/>
      <c r="S646" s="2"/>
      <c r="T646" s="2"/>
      <c r="U646" s="2"/>
      <c r="V646" s="2"/>
      <c r="W646" s="2"/>
      <c r="X646" s="2"/>
      <c r="Y646" s="2"/>
      <c r="Z646" s="2"/>
      <c r="AA646" s="2"/>
      <c r="AB646" s="2"/>
      <c r="AC646" s="2"/>
      <c r="AD646" s="2"/>
      <c r="AE646" s="3"/>
      <c r="AF646" s="2"/>
      <c r="AG646" s="2"/>
      <c r="AH646" s="2"/>
      <c r="AI646" s="2"/>
      <c r="AJ646" s="2"/>
      <c r="AK646" s="2"/>
      <c r="AL646" s="2"/>
      <c r="AM646" s="2"/>
      <c r="AN646" s="2"/>
      <c r="AO646" s="2"/>
      <c r="AP646" s="2"/>
      <c r="AQ646" s="2"/>
      <c r="AR646" s="2"/>
      <c r="AS646" s="3"/>
      <c r="AT646" s="2"/>
      <c r="AU646" s="2"/>
      <c r="AV646" s="2"/>
      <c r="AW646" s="2"/>
      <c r="AX646" s="2"/>
      <c r="AY646" s="2"/>
      <c r="AZ646" s="2"/>
      <c r="BA646" s="2"/>
      <c r="BB646" s="2"/>
      <c r="BC646" s="2"/>
      <c r="BD646" s="2"/>
    </row>
    <row r="647" spans="1:56" ht="12.75" hidden="1" customHeight="1">
      <c r="A647" s="2"/>
      <c r="B647" s="6"/>
      <c r="C647" s="2"/>
      <c r="D647" s="2"/>
      <c r="E647" s="2"/>
      <c r="F647" s="2"/>
      <c r="G647" s="2"/>
      <c r="H647" s="2"/>
      <c r="I647" s="2"/>
      <c r="J647" s="2"/>
      <c r="K647" s="2"/>
      <c r="L647" s="7"/>
      <c r="M647" s="2"/>
      <c r="N647" s="2"/>
      <c r="O647" s="2"/>
      <c r="P647" s="2"/>
      <c r="Q647" s="2"/>
      <c r="R647" s="2"/>
      <c r="S647" s="2"/>
      <c r="T647" s="2"/>
      <c r="U647" s="2"/>
      <c r="V647" s="2"/>
      <c r="W647" s="2"/>
      <c r="X647" s="2"/>
      <c r="Y647" s="2"/>
      <c r="Z647" s="2"/>
      <c r="AA647" s="2"/>
      <c r="AB647" s="2"/>
      <c r="AC647" s="2"/>
      <c r="AD647" s="2"/>
      <c r="AE647" s="3"/>
      <c r="AF647" s="2"/>
      <c r="AG647" s="2"/>
      <c r="AH647" s="2"/>
      <c r="AI647" s="2"/>
      <c r="AJ647" s="2"/>
      <c r="AK647" s="2"/>
      <c r="AL647" s="2"/>
      <c r="AM647" s="2"/>
      <c r="AN647" s="2"/>
      <c r="AO647" s="2"/>
      <c r="AP647" s="2"/>
      <c r="AQ647" s="2"/>
      <c r="AR647" s="2"/>
      <c r="AS647" s="3"/>
      <c r="AT647" s="2"/>
      <c r="AU647" s="2"/>
      <c r="AV647" s="2"/>
      <c r="AW647" s="2"/>
      <c r="AX647" s="2"/>
      <c r="AY647" s="2"/>
      <c r="AZ647" s="2"/>
      <c r="BA647" s="2"/>
      <c r="BB647" s="2"/>
      <c r="BC647" s="2"/>
      <c r="BD647" s="2"/>
    </row>
    <row r="648" spans="1:56" ht="12.75" hidden="1" customHeight="1">
      <c r="A648" s="2"/>
      <c r="B648" s="6"/>
      <c r="C648" s="2"/>
      <c r="D648" s="2"/>
      <c r="E648" s="2"/>
      <c r="F648" s="2"/>
      <c r="G648" s="2"/>
      <c r="H648" s="2"/>
      <c r="I648" s="2"/>
      <c r="J648" s="2"/>
      <c r="K648" s="2"/>
      <c r="L648" s="7"/>
      <c r="M648" s="2"/>
      <c r="N648" s="2"/>
      <c r="O648" s="2"/>
      <c r="P648" s="2"/>
      <c r="Q648" s="2"/>
      <c r="R648" s="2"/>
      <c r="S648" s="2"/>
      <c r="T648" s="2"/>
      <c r="U648" s="2"/>
      <c r="V648" s="2"/>
      <c r="W648" s="2"/>
      <c r="X648" s="2"/>
      <c r="Y648" s="2"/>
      <c r="Z648" s="2"/>
      <c r="AA648" s="2"/>
      <c r="AB648" s="2"/>
      <c r="AC648" s="2"/>
      <c r="AD648" s="2"/>
      <c r="AE648" s="3"/>
      <c r="AF648" s="2"/>
      <c r="AG648" s="2"/>
      <c r="AH648" s="2"/>
      <c r="AI648" s="2"/>
      <c r="AJ648" s="2"/>
      <c r="AK648" s="2"/>
      <c r="AL648" s="2"/>
      <c r="AM648" s="2"/>
      <c r="AN648" s="2"/>
      <c r="AO648" s="2"/>
      <c r="AP648" s="2"/>
      <c r="AQ648" s="2"/>
      <c r="AR648" s="2"/>
      <c r="AS648" s="3"/>
      <c r="AT648" s="2"/>
      <c r="AU648" s="2"/>
      <c r="AV648" s="2"/>
      <c r="AW648" s="2"/>
      <c r="AX648" s="2"/>
      <c r="AY648" s="2"/>
      <c r="AZ648" s="2"/>
      <c r="BA648" s="2"/>
      <c r="BB648" s="2"/>
      <c r="BC648" s="2"/>
      <c r="BD648" s="2"/>
    </row>
    <row r="649" spans="1:56" ht="12.75" hidden="1" customHeight="1">
      <c r="A649" s="2"/>
      <c r="B649" s="6"/>
      <c r="C649" s="2"/>
      <c r="D649" s="2"/>
      <c r="E649" s="2"/>
      <c r="F649" s="2"/>
      <c r="G649" s="2"/>
      <c r="H649" s="2"/>
      <c r="I649" s="2"/>
      <c r="J649" s="2"/>
      <c r="K649" s="2"/>
      <c r="L649" s="7"/>
      <c r="M649" s="2"/>
      <c r="N649" s="2"/>
      <c r="O649" s="2"/>
      <c r="P649" s="2"/>
      <c r="Q649" s="2"/>
      <c r="R649" s="2"/>
      <c r="S649" s="2"/>
      <c r="T649" s="2"/>
      <c r="U649" s="2"/>
      <c r="V649" s="2"/>
      <c r="W649" s="2"/>
      <c r="X649" s="2"/>
      <c r="Y649" s="2"/>
      <c r="Z649" s="2"/>
      <c r="AA649" s="2"/>
      <c r="AB649" s="2"/>
      <c r="AC649" s="2"/>
      <c r="AD649" s="2"/>
      <c r="AE649" s="3"/>
      <c r="AF649" s="2"/>
      <c r="AG649" s="2"/>
      <c r="AH649" s="2"/>
      <c r="AI649" s="2"/>
      <c r="AJ649" s="2"/>
      <c r="AK649" s="2"/>
      <c r="AL649" s="2"/>
      <c r="AM649" s="2"/>
      <c r="AN649" s="2"/>
      <c r="AO649" s="2"/>
      <c r="AP649" s="2"/>
      <c r="AQ649" s="2"/>
      <c r="AR649" s="2"/>
      <c r="AS649" s="3"/>
      <c r="AT649" s="2"/>
      <c r="AU649" s="2"/>
      <c r="AV649" s="2"/>
      <c r="AW649" s="2"/>
      <c r="AX649" s="2"/>
      <c r="AY649" s="2"/>
      <c r="AZ649" s="2"/>
      <c r="BA649" s="2"/>
      <c r="BB649" s="2"/>
      <c r="BC649" s="2"/>
      <c r="BD649" s="2"/>
    </row>
    <row r="650" spans="1:56" ht="12.75" hidden="1" customHeight="1">
      <c r="A650" s="2"/>
      <c r="B650" s="6"/>
      <c r="C650" s="2"/>
      <c r="D650" s="2"/>
      <c r="E650" s="2"/>
      <c r="F650" s="2"/>
      <c r="G650" s="2"/>
      <c r="H650" s="2"/>
      <c r="I650" s="2"/>
      <c r="J650" s="2"/>
      <c r="K650" s="2"/>
      <c r="L650" s="7"/>
      <c r="M650" s="2"/>
      <c r="N650" s="2"/>
      <c r="O650" s="2"/>
      <c r="P650" s="2"/>
      <c r="Q650" s="2"/>
      <c r="R650" s="2"/>
      <c r="S650" s="2"/>
      <c r="T650" s="2"/>
      <c r="U650" s="2"/>
      <c r="V650" s="2"/>
      <c r="W650" s="2"/>
      <c r="X650" s="2"/>
      <c r="Y650" s="2"/>
      <c r="Z650" s="2"/>
      <c r="AA650" s="2"/>
      <c r="AB650" s="2"/>
      <c r="AC650" s="2"/>
      <c r="AD650" s="2"/>
      <c r="AE650" s="3"/>
      <c r="AF650" s="2"/>
      <c r="AG650" s="2"/>
      <c r="AH650" s="2"/>
      <c r="AI650" s="2"/>
      <c r="AJ650" s="2"/>
      <c r="AK650" s="2"/>
      <c r="AL650" s="2"/>
      <c r="AM650" s="2"/>
      <c r="AN650" s="2"/>
      <c r="AO650" s="2"/>
      <c r="AP650" s="2"/>
      <c r="AQ650" s="2"/>
      <c r="AR650" s="2"/>
      <c r="AS650" s="3"/>
      <c r="AT650" s="2"/>
      <c r="AU650" s="2"/>
      <c r="AV650" s="2"/>
      <c r="AW650" s="2"/>
      <c r="AX650" s="2"/>
      <c r="AY650" s="2"/>
      <c r="AZ650" s="2"/>
      <c r="BA650" s="2"/>
      <c r="BB650" s="2"/>
      <c r="BC650" s="2"/>
      <c r="BD650" s="2"/>
    </row>
    <row r="651" spans="1:56" ht="12.75" hidden="1" customHeight="1">
      <c r="A651" s="2"/>
      <c r="B651" s="6"/>
      <c r="C651" s="2"/>
      <c r="D651" s="2"/>
      <c r="E651" s="2"/>
      <c r="F651" s="2"/>
      <c r="G651" s="2"/>
      <c r="H651" s="2"/>
      <c r="I651" s="2"/>
      <c r="J651" s="2"/>
      <c r="K651" s="2"/>
      <c r="L651" s="7"/>
      <c r="M651" s="2"/>
      <c r="N651" s="2"/>
      <c r="O651" s="2"/>
      <c r="P651" s="2"/>
      <c r="Q651" s="2"/>
      <c r="R651" s="2"/>
      <c r="S651" s="2"/>
      <c r="T651" s="2"/>
      <c r="U651" s="2"/>
      <c r="V651" s="2"/>
      <c r="W651" s="2"/>
      <c r="X651" s="2"/>
      <c r="Y651" s="2"/>
      <c r="Z651" s="2"/>
      <c r="AA651" s="2"/>
      <c r="AB651" s="2"/>
      <c r="AC651" s="2"/>
      <c r="AD651" s="2"/>
      <c r="AE651" s="3"/>
      <c r="AF651" s="2"/>
      <c r="AG651" s="2"/>
      <c r="AH651" s="2"/>
      <c r="AI651" s="2"/>
      <c r="AJ651" s="2"/>
      <c r="AK651" s="2"/>
      <c r="AL651" s="2"/>
      <c r="AM651" s="2"/>
      <c r="AN651" s="2"/>
      <c r="AO651" s="2"/>
      <c r="AP651" s="2"/>
      <c r="AQ651" s="2"/>
      <c r="AR651" s="2"/>
      <c r="AS651" s="3"/>
      <c r="AT651" s="2"/>
      <c r="AU651" s="2"/>
      <c r="AV651" s="2"/>
      <c r="AW651" s="2"/>
      <c r="AX651" s="2"/>
      <c r="AY651" s="2"/>
      <c r="AZ651" s="2"/>
      <c r="BA651" s="2"/>
      <c r="BB651" s="2"/>
      <c r="BC651" s="2"/>
      <c r="BD651" s="2"/>
    </row>
    <row r="652" spans="1:56" ht="12.75" hidden="1" customHeight="1">
      <c r="A652" s="2"/>
      <c r="B652" s="6"/>
      <c r="C652" s="2"/>
      <c r="D652" s="2"/>
      <c r="E652" s="2"/>
      <c r="F652" s="2"/>
      <c r="G652" s="2"/>
      <c r="H652" s="2"/>
      <c r="I652" s="2"/>
      <c r="J652" s="2"/>
      <c r="K652" s="2"/>
      <c r="L652" s="7"/>
      <c r="M652" s="2"/>
      <c r="N652" s="2"/>
      <c r="O652" s="2"/>
      <c r="P652" s="2"/>
      <c r="Q652" s="2"/>
      <c r="R652" s="2"/>
      <c r="S652" s="2"/>
      <c r="T652" s="2"/>
      <c r="U652" s="2"/>
      <c r="V652" s="2"/>
      <c r="W652" s="2"/>
      <c r="X652" s="2"/>
      <c r="Y652" s="2"/>
      <c r="Z652" s="2"/>
      <c r="AA652" s="2"/>
      <c r="AB652" s="2"/>
      <c r="AC652" s="2"/>
      <c r="AD652" s="2"/>
      <c r="AE652" s="3"/>
      <c r="AF652" s="2"/>
      <c r="AG652" s="2"/>
      <c r="AH652" s="2"/>
      <c r="AI652" s="2"/>
      <c r="AJ652" s="2"/>
      <c r="AK652" s="2"/>
      <c r="AL652" s="2"/>
      <c r="AM652" s="2"/>
      <c r="AN652" s="2"/>
      <c r="AO652" s="2"/>
      <c r="AP652" s="2"/>
      <c r="AQ652" s="2"/>
      <c r="AR652" s="2"/>
      <c r="AS652" s="3"/>
      <c r="AT652" s="2"/>
      <c r="AU652" s="2"/>
      <c r="AV652" s="2"/>
      <c r="AW652" s="2"/>
      <c r="AX652" s="2"/>
      <c r="AY652" s="2"/>
      <c r="AZ652" s="2"/>
      <c r="BA652" s="2"/>
      <c r="BB652" s="2"/>
      <c r="BC652" s="2"/>
      <c r="BD652" s="2"/>
    </row>
    <row r="653" spans="1:56" ht="12.75" hidden="1" customHeight="1">
      <c r="A653" s="2"/>
      <c r="B653" s="6"/>
      <c r="C653" s="2"/>
      <c r="D653" s="2"/>
      <c r="E653" s="2"/>
      <c r="F653" s="2"/>
      <c r="G653" s="2"/>
      <c r="H653" s="2"/>
      <c r="I653" s="2"/>
      <c r="J653" s="2"/>
      <c r="K653" s="2"/>
      <c r="L653" s="7"/>
      <c r="M653" s="2"/>
      <c r="N653" s="2"/>
      <c r="O653" s="2"/>
      <c r="P653" s="2"/>
      <c r="Q653" s="2"/>
      <c r="R653" s="2"/>
      <c r="S653" s="2"/>
      <c r="T653" s="2"/>
      <c r="U653" s="2"/>
      <c r="V653" s="2"/>
      <c r="W653" s="2"/>
      <c r="X653" s="2"/>
      <c r="Y653" s="2"/>
      <c r="Z653" s="2"/>
      <c r="AA653" s="2"/>
      <c r="AB653" s="2"/>
      <c r="AC653" s="2"/>
      <c r="AD653" s="2"/>
      <c r="AE653" s="3"/>
      <c r="AF653" s="2"/>
      <c r="AG653" s="2"/>
      <c r="AH653" s="2"/>
      <c r="AI653" s="2"/>
      <c r="AJ653" s="2"/>
      <c r="AK653" s="2"/>
      <c r="AL653" s="2"/>
      <c r="AM653" s="2"/>
      <c r="AN653" s="2"/>
      <c r="AO653" s="2"/>
      <c r="AP653" s="2"/>
      <c r="AQ653" s="2"/>
      <c r="AR653" s="2"/>
      <c r="AS653" s="3"/>
      <c r="AT653" s="2"/>
      <c r="AU653" s="2"/>
      <c r="AV653" s="2"/>
      <c r="AW653" s="2"/>
      <c r="AX653" s="2"/>
      <c r="AY653" s="2"/>
      <c r="AZ653" s="2"/>
      <c r="BA653" s="2"/>
      <c r="BB653" s="2"/>
      <c r="BC653" s="2"/>
      <c r="BD653" s="2"/>
    </row>
    <row r="654" spans="1:56" ht="12.75" hidden="1" customHeight="1">
      <c r="A654" s="2"/>
      <c r="B654" s="6"/>
      <c r="C654" s="2"/>
      <c r="D654" s="2"/>
      <c r="E654" s="2"/>
      <c r="F654" s="2"/>
      <c r="G654" s="2"/>
      <c r="H654" s="2"/>
      <c r="I654" s="2"/>
      <c r="J654" s="2"/>
      <c r="K654" s="2"/>
      <c r="L654" s="7"/>
      <c r="M654" s="2"/>
      <c r="N654" s="2"/>
      <c r="O654" s="2"/>
      <c r="P654" s="2"/>
      <c r="Q654" s="2"/>
      <c r="R654" s="2"/>
      <c r="S654" s="2"/>
      <c r="T654" s="2"/>
      <c r="U654" s="2"/>
      <c r="V654" s="2"/>
      <c r="W654" s="2"/>
      <c r="X654" s="2"/>
      <c r="Y654" s="2"/>
      <c r="Z654" s="2"/>
      <c r="AA654" s="2"/>
      <c r="AB654" s="2"/>
      <c r="AC654" s="2"/>
      <c r="AD654" s="2"/>
      <c r="AE654" s="3"/>
      <c r="AF654" s="2"/>
      <c r="AG654" s="2"/>
      <c r="AH654" s="2"/>
      <c r="AI654" s="2"/>
      <c r="AJ654" s="2"/>
      <c r="AK654" s="2"/>
      <c r="AL654" s="2"/>
      <c r="AM654" s="2"/>
      <c r="AN654" s="2"/>
      <c r="AO654" s="2"/>
      <c r="AP654" s="2"/>
      <c r="AQ654" s="2"/>
      <c r="AR654" s="2"/>
      <c r="AS654" s="3"/>
      <c r="AT654" s="2"/>
      <c r="AU654" s="2"/>
      <c r="AV654" s="2"/>
      <c r="AW654" s="2"/>
      <c r="AX654" s="2"/>
      <c r="AY654" s="2"/>
      <c r="AZ654" s="2"/>
      <c r="BA654" s="2"/>
      <c r="BB654" s="2"/>
      <c r="BC654" s="2"/>
      <c r="BD654" s="2"/>
    </row>
    <row r="655" spans="1:56" ht="12.75" hidden="1" customHeight="1">
      <c r="A655" s="2"/>
      <c r="B655" s="6"/>
      <c r="C655" s="2"/>
      <c r="D655" s="2"/>
      <c r="E655" s="2"/>
      <c r="F655" s="2"/>
      <c r="G655" s="2"/>
      <c r="H655" s="2"/>
      <c r="I655" s="2"/>
      <c r="J655" s="2"/>
      <c r="K655" s="2"/>
      <c r="L655" s="7"/>
      <c r="M655" s="2"/>
      <c r="N655" s="2"/>
      <c r="O655" s="2"/>
      <c r="P655" s="2"/>
      <c r="Q655" s="2"/>
      <c r="R655" s="2"/>
      <c r="S655" s="2"/>
      <c r="T655" s="2"/>
      <c r="U655" s="2"/>
      <c r="V655" s="2"/>
      <c r="W655" s="2"/>
      <c r="X655" s="2"/>
      <c r="Y655" s="2"/>
      <c r="Z655" s="2"/>
      <c r="AA655" s="2"/>
      <c r="AB655" s="2"/>
      <c r="AC655" s="2"/>
      <c r="AD655" s="2"/>
      <c r="AE655" s="3"/>
      <c r="AF655" s="2"/>
      <c r="AG655" s="2"/>
      <c r="AH655" s="2"/>
      <c r="AI655" s="2"/>
      <c r="AJ655" s="2"/>
      <c r="AK655" s="2"/>
      <c r="AL655" s="2"/>
      <c r="AM655" s="2"/>
      <c r="AN655" s="2"/>
      <c r="AO655" s="2"/>
      <c r="AP655" s="2"/>
      <c r="AQ655" s="2"/>
      <c r="AR655" s="2"/>
      <c r="AS655" s="3"/>
      <c r="AT655" s="2"/>
      <c r="AU655" s="2"/>
      <c r="AV655" s="2"/>
      <c r="AW655" s="2"/>
      <c r="AX655" s="2"/>
      <c r="AY655" s="2"/>
      <c r="AZ655" s="2"/>
      <c r="BA655" s="2"/>
      <c r="BB655" s="2"/>
      <c r="BC655" s="2"/>
      <c r="BD655" s="2"/>
    </row>
    <row r="656" spans="1:56" ht="12.75" hidden="1" customHeight="1">
      <c r="A656" s="2"/>
      <c r="B656" s="6"/>
      <c r="C656" s="2"/>
      <c r="D656" s="2"/>
      <c r="E656" s="2"/>
      <c r="F656" s="2"/>
      <c r="G656" s="2"/>
      <c r="H656" s="2"/>
      <c r="I656" s="2"/>
      <c r="J656" s="2"/>
      <c r="K656" s="2"/>
      <c r="L656" s="7"/>
      <c r="M656" s="2"/>
      <c r="N656" s="2"/>
      <c r="O656" s="2"/>
      <c r="P656" s="2"/>
      <c r="Q656" s="2"/>
      <c r="R656" s="2"/>
      <c r="S656" s="2"/>
      <c r="T656" s="2"/>
      <c r="U656" s="2"/>
      <c r="V656" s="2"/>
      <c r="W656" s="2"/>
      <c r="X656" s="2"/>
      <c r="Y656" s="2"/>
      <c r="Z656" s="2"/>
      <c r="AA656" s="2"/>
      <c r="AB656" s="2"/>
      <c r="AC656" s="2"/>
      <c r="AD656" s="2"/>
      <c r="AE656" s="3"/>
      <c r="AF656" s="2"/>
      <c r="AG656" s="2"/>
      <c r="AH656" s="2"/>
      <c r="AI656" s="2"/>
      <c r="AJ656" s="2"/>
      <c r="AK656" s="2"/>
      <c r="AL656" s="2"/>
      <c r="AM656" s="2"/>
      <c r="AN656" s="2"/>
      <c r="AO656" s="2"/>
      <c r="AP656" s="2"/>
      <c r="AQ656" s="2"/>
      <c r="AR656" s="2"/>
      <c r="AS656" s="3"/>
      <c r="AT656" s="2"/>
      <c r="AU656" s="2"/>
      <c r="AV656" s="2"/>
      <c r="AW656" s="2"/>
      <c r="AX656" s="2"/>
      <c r="AY656" s="2"/>
      <c r="AZ656" s="2"/>
      <c r="BA656" s="2"/>
      <c r="BB656" s="2"/>
      <c r="BC656" s="2"/>
      <c r="BD656" s="2"/>
    </row>
    <row r="657" spans="1:56" ht="12.75" hidden="1" customHeight="1">
      <c r="A657" s="2"/>
      <c r="B657" s="6"/>
      <c r="C657" s="2"/>
      <c r="D657" s="2"/>
      <c r="E657" s="2"/>
      <c r="F657" s="2"/>
      <c r="G657" s="2"/>
      <c r="H657" s="2"/>
      <c r="I657" s="2"/>
      <c r="J657" s="2"/>
      <c r="K657" s="2"/>
      <c r="L657" s="7"/>
      <c r="M657" s="2"/>
      <c r="N657" s="2"/>
      <c r="O657" s="2"/>
      <c r="P657" s="2"/>
      <c r="Q657" s="2"/>
      <c r="R657" s="2"/>
      <c r="S657" s="2"/>
      <c r="T657" s="2"/>
      <c r="U657" s="2"/>
      <c r="V657" s="2"/>
      <c r="W657" s="2"/>
      <c r="X657" s="2"/>
      <c r="Y657" s="2"/>
      <c r="Z657" s="2"/>
      <c r="AA657" s="2"/>
      <c r="AB657" s="2"/>
      <c r="AC657" s="2"/>
      <c r="AD657" s="2"/>
      <c r="AE657" s="3"/>
      <c r="AF657" s="2"/>
      <c r="AG657" s="2"/>
      <c r="AH657" s="2"/>
      <c r="AI657" s="2"/>
      <c r="AJ657" s="2"/>
      <c r="AK657" s="2"/>
      <c r="AL657" s="2"/>
      <c r="AM657" s="2"/>
      <c r="AN657" s="2"/>
      <c r="AO657" s="2"/>
      <c r="AP657" s="2"/>
      <c r="AQ657" s="2"/>
      <c r="AR657" s="2"/>
      <c r="AS657" s="3"/>
      <c r="AT657" s="2"/>
      <c r="AU657" s="2"/>
      <c r="AV657" s="2"/>
      <c r="AW657" s="2"/>
      <c r="AX657" s="2"/>
      <c r="AY657" s="2"/>
      <c r="AZ657" s="2"/>
      <c r="BA657" s="2"/>
      <c r="BB657" s="2"/>
      <c r="BC657" s="2"/>
      <c r="BD657" s="2"/>
    </row>
    <row r="658" spans="1:56" ht="12.75" hidden="1" customHeight="1">
      <c r="A658" s="2"/>
      <c r="B658" s="6"/>
      <c r="C658" s="2"/>
      <c r="D658" s="2"/>
      <c r="E658" s="2"/>
      <c r="F658" s="2"/>
      <c r="G658" s="2"/>
      <c r="H658" s="2"/>
      <c r="I658" s="2"/>
      <c r="J658" s="2"/>
      <c r="K658" s="2"/>
      <c r="L658" s="7"/>
      <c r="M658" s="2"/>
      <c r="N658" s="2"/>
      <c r="O658" s="2"/>
      <c r="P658" s="2"/>
      <c r="Q658" s="2"/>
      <c r="R658" s="2"/>
      <c r="S658" s="2"/>
      <c r="T658" s="2"/>
      <c r="U658" s="2"/>
      <c r="V658" s="2"/>
      <c r="W658" s="2"/>
      <c r="X658" s="2"/>
      <c r="Y658" s="2"/>
      <c r="Z658" s="2"/>
      <c r="AA658" s="2"/>
      <c r="AB658" s="2"/>
      <c r="AC658" s="2"/>
      <c r="AD658" s="2"/>
      <c r="AE658" s="3"/>
      <c r="AF658" s="2"/>
      <c r="AG658" s="2"/>
      <c r="AH658" s="2"/>
      <c r="AI658" s="2"/>
      <c r="AJ658" s="2"/>
      <c r="AK658" s="2"/>
      <c r="AL658" s="2"/>
      <c r="AM658" s="2"/>
      <c r="AN658" s="2"/>
      <c r="AO658" s="2"/>
      <c r="AP658" s="2"/>
      <c r="AQ658" s="2"/>
      <c r="AR658" s="2"/>
      <c r="AS658" s="3"/>
      <c r="AT658" s="2"/>
      <c r="AU658" s="2"/>
      <c r="AV658" s="2"/>
      <c r="AW658" s="2"/>
      <c r="AX658" s="2"/>
      <c r="AY658" s="2"/>
      <c r="AZ658" s="2"/>
      <c r="BA658" s="2"/>
      <c r="BB658" s="2"/>
      <c r="BC658" s="2"/>
      <c r="BD658" s="2"/>
    </row>
    <row r="659" spans="1:56" ht="12.75" hidden="1" customHeight="1">
      <c r="A659" s="2"/>
      <c r="B659" s="6"/>
      <c r="C659" s="2"/>
      <c r="D659" s="2"/>
      <c r="E659" s="2"/>
      <c r="F659" s="2"/>
      <c r="G659" s="2"/>
      <c r="H659" s="2"/>
      <c r="I659" s="2"/>
      <c r="J659" s="2"/>
      <c r="K659" s="2"/>
      <c r="L659" s="7"/>
      <c r="M659" s="2"/>
      <c r="N659" s="2"/>
      <c r="O659" s="2"/>
      <c r="P659" s="2"/>
      <c r="Q659" s="2"/>
      <c r="R659" s="2"/>
      <c r="S659" s="2"/>
      <c r="T659" s="2"/>
      <c r="U659" s="2"/>
      <c r="V659" s="2"/>
      <c r="W659" s="2"/>
      <c r="X659" s="2"/>
      <c r="Y659" s="2"/>
      <c r="Z659" s="2"/>
      <c r="AA659" s="2"/>
      <c r="AB659" s="2"/>
      <c r="AC659" s="2"/>
      <c r="AD659" s="2"/>
      <c r="AE659" s="3"/>
      <c r="AF659" s="2"/>
      <c r="AG659" s="2"/>
      <c r="AH659" s="2"/>
      <c r="AI659" s="2"/>
      <c r="AJ659" s="2"/>
      <c r="AK659" s="2"/>
      <c r="AL659" s="2"/>
      <c r="AM659" s="2"/>
      <c r="AN659" s="2"/>
      <c r="AO659" s="2"/>
      <c r="AP659" s="2"/>
      <c r="AQ659" s="2"/>
      <c r="AR659" s="2"/>
      <c r="AS659" s="3"/>
      <c r="AT659" s="2"/>
      <c r="AU659" s="2"/>
      <c r="AV659" s="2"/>
      <c r="AW659" s="2"/>
      <c r="AX659" s="2"/>
      <c r="AY659" s="2"/>
      <c r="AZ659" s="2"/>
      <c r="BA659" s="2"/>
      <c r="BB659" s="2"/>
      <c r="BC659" s="2"/>
      <c r="BD659" s="2"/>
    </row>
    <row r="660" spans="1:56" ht="12.75" hidden="1" customHeight="1">
      <c r="A660" s="2"/>
      <c r="B660" s="6"/>
      <c r="C660" s="2"/>
      <c r="D660" s="2"/>
      <c r="E660" s="2"/>
      <c r="F660" s="2"/>
      <c r="G660" s="2"/>
      <c r="H660" s="2"/>
      <c r="I660" s="2"/>
      <c r="J660" s="2"/>
      <c r="K660" s="2"/>
      <c r="L660" s="7"/>
      <c r="M660" s="2"/>
      <c r="N660" s="2"/>
      <c r="O660" s="2"/>
      <c r="P660" s="2"/>
      <c r="Q660" s="2"/>
      <c r="R660" s="2"/>
      <c r="S660" s="2"/>
      <c r="T660" s="2"/>
      <c r="U660" s="2"/>
      <c r="V660" s="2"/>
      <c r="W660" s="2"/>
      <c r="X660" s="2"/>
      <c r="Y660" s="2"/>
      <c r="Z660" s="2"/>
      <c r="AA660" s="2"/>
      <c r="AB660" s="2"/>
      <c r="AC660" s="2"/>
      <c r="AD660" s="2"/>
      <c r="AE660" s="3"/>
      <c r="AF660" s="2"/>
      <c r="AG660" s="2"/>
      <c r="AH660" s="2"/>
      <c r="AI660" s="2"/>
      <c r="AJ660" s="2"/>
      <c r="AK660" s="2"/>
      <c r="AL660" s="2"/>
      <c r="AM660" s="2"/>
      <c r="AN660" s="2"/>
      <c r="AO660" s="2"/>
      <c r="AP660" s="2"/>
      <c r="AQ660" s="2"/>
      <c r="AR660" s="2"/>
      <c r="AS660" s="3"/>
      <c r="AT660" s="2"/>
      <c r="AU660" s="2"/>
      <c r="AV660" s="2"/>
      <c r="AW660" s="2"/>
      <c r="AX660" s="2"/>
      <c r="AY660" s="2"/>
      <c r="AZ660" s="2"/>
      <c r="BA660" s="2"/>
      <c r="BB660" s="2"/>
      <c r="BC660" s="2"/>
      <c r="BD660" s="2"/>
    </row>
    <row r="661" spans="1:56" ht="12.75" hidden="1" customHeight="1">
      <c r="A661" s="2"/>
      <c r="B661" s="6"/>
      <c r="C661" s="2"/>
      <c r="D661" s="2"/>
      <c r="E661" s="2"/>
      <c r="F661" s="2"/>
      <c r="G661" s="2"/>
      <c r="H661" s="2"/>
      <c r="I661" s="2"/>
      <c r="J661" s="2"/>
      <c r="K661" s="2"/>
      <c r="L661" s="7"/>
      <c r="M661" s="2"/>
      <c r="N661" s="2"/>
      <c r="O661" s="2"/>
      <c r="P661" s="2"/>
      <c r="Q661" s="2"/>
      <c r="R661" s="2"/>
      <c r="S661" s="2"/>
      <c r="T661" s="2"/>
      <c r="U661" s="2"/>
      <c r="V661" s="2"/>
      <c r="W661" s="2"/>
      <c r="X661" s="2"/>
      <c r="Y661" s="2"/>
      <c r="Z661" s="2"/>
      <c r="AA661" s="2"/>
      <c r="AB661" s="2"/>
      <c r="AC661" s="2"/>
      <c r="AD661" s="2"/>
      <c r="AE661" s="3"/>
      <c r="AF661" s="2"/>
      <c r="AG661" s="2"/>
      <c r="AH661" s="2"/>
      <c r="AI661" s="2"/>
      <c r="AJ661" s="2"/>
      <c r="AK661" s="2"/>
      <c r="AL661" s="2"/>
      <c r="AM661" s="2"/>
      <c r="AN661" s="2"/>
      <c r="AO661" s="2"/>
      <c r="AP661" s="2"/>
      <c r="AQ661" s="2"/>
      <c r="AR661" s="2"/>
      <c r="AS661" s="3"/>
      <c r="AT661" s="2"/>
      <c r="AU661" s="2"/>
      <c r="AV661" s="2"/>
      <c r="AW661" s="2"/>
      <c r="AX661" s="2"/>
      <c r="AY661" s="2"/>
      <c r="AZ661" s="2"/>
      <c r="BA661" s="2"/>
      <c r="BB661" s="2"/>
      <c r="BC661" s="2"/>
      <c r="BD661" s="2"/>
    </row>
    <row r="662" spans="1:56" ht="12.75" hidden="1" customHeight="1">
      <c r="A662" s="2"/>
      <c r="B662" s="6"/>
      <c r="C662" s="2"/>
      <c r="D662" s="2"/>
      <c r="E662" s="2"/>
      <c r="F662" s="2"/>
      <c r="G662" s="2"/>
      <c r="H662" s="2"/>
      <c r="I662" s="2"/>
      <c r="J662" s="2"/>
      <c r="K662" s="2"/>
      <c r="L662" s="7"/>
      <c r="M662" s="2"/>
      <c r="N662" s="2"/>
      <c r="O662" s="2"/>
      <c r="P662" s="2"/>
      <c r="Q662" s="2"/>
      <c r="R662" s="2"/>
      <c r="S662" s="2"/>
      <c r="T662" s="2"/>
      <c r="U662" s="2"/>
      <c r="V662" s="2"/>
      <c r="W662" s="2"/>
      <c r="X662" s="2"/>
      <c r="Y662" s="2"/>
      <c r="Z662" s="2"/>
      <c r="AA662" s="2"/>
      <c r="AB662" s="2"/>
      <c r="AC662" s="2"/>
      <c r="AD662" s="2"/>
      <c r="AE662" s="3"/>
      <c r="AF662" s="2"/>
      <c r="AG662" s="2"/>
      <c r="AH662" s="2"/>
      <c r="AI662" s="2"/>
      <c r="AJ662" s="2"/>
      <c r="AK662" s="2"/>
      <c r="AL662" s="2"/>
      <c r="AM662" s="2"/>
      <c r="AN662" s="2"/>
      <c r="AO662" s="2"/>
      <c r="AP662" s="2"/>
      <c r="AQ662" s="2"/>
      <c r="AR662" s="2"/>
      <c r="AS662" s="3"/>
      <c r="AT662" s="2"/>
      <c r="AU662" s="2"/>
      <c r="AV662" s="2"/>
      <c r="AW662" s="2"/>
      <c r="AX662" s="2"/>
      <c r="AY662" s="2"/>
      <c r="AZ662" s="2"/>
      <c r="BA662" s="2"/>
      <c r="BB662" s="2"/>
      <c r="BC662" s="2"/>
      <c r="BD662" s="2"/>
    </row>
    <row r="663" spans="1:56" ht="12.75" hidden="1" customHeight="1">
      <c r="A663" s="2"/>
      <c r="B663" s="6"/>
      <c r="C663" s="2"/>
      <c r="D663" s="2"/>
      <c r="E663" s="2"/>
      <c r="F663" s="2"/>
      <c r="G663" s="2"/>
      <c r="H663" s="2"/>
      <c r="I663" s="2"/>
      <c r="J663" s="2"/>
      <c r="K663" s="2"/>
      <c r="L663" s="7"/>
      <c r="M663" s="2"/>
      <c r="N663" s="2"/>
      <c r="O663" s="2"/>
      <c r="P663" s="2"/>
      <c r="Q663" s="2"/>
      <c r="R663" s="2"/>
      <c r="S663" s="2"/>
      <c r="T663" s="2"/>
      <c r="U663" s="2"/>
      <c r="V663" s="2"/>
      <c r="W663" s="2"/>
      <c r="X663" s="2"/>
      <c r="Y663" s="2"/>
      <c r="Z663" s="2"/>
      <c r="AA663" s="2"/>
      <c r="AB663" s="2"/>
      <c r="AC663" s="2"/>
      <c r="AD663" s="2"/>
      <c r="AE663" s="3"/>
      <c r="AF663" s="2"/>
      <c r="AG663" s="2"/>
      <c r="AH663" s="2"/>
      <c r="AI663" s="2"/>
      <c r="AJ663" s="2"/>
      <c r="AK663" s="2"/>
      <c r="AL663" s="2"/>
      <c r="AM663" s="2"/>
      <c r="AN663" s="2"/>
      <c r="AO663" s="2"/>
      <c r="AP663" s="2"/>
      <c r="AQ663" s="2"/>
      <c r="AR663" s="2"/>
      <c r="AS663" s="3"/>
      <c r="AT663" s="2"/>
      <c r="AU663" s="2"/>
      <c r="AV663" s="2"/>
      <c r="AW663" s="2"/>
      <c r="AX663" s="2"/>
      <c r="AY663" s="2"/>
      <c r="AZ663" s="2"/>
      <c r="BA663" s="2"/>
      <c r="BB663" s="2"/>
      <c r="BC663" s="2"/>
      <c r="BD663" s="2"/>
    </row>
    <row r="664" spans="1:56" ht="12.75" hidden="1" customHeight="1">
      <c r="A664" s="2"/>
      <c r="B664" s="6"/>
      <c r="C664" s="2"/>
      <c r="D664" s="2"/>
      <c r="E664" s="2"/>
      <c r="F664" s="2"/>
      <c r="G664" s="2"/>
      <c r="H664" s="2"/>
      <c r="I664" s="2"/>
      <c r="J664" s="2"/>
      <c r="K664" s="2"/>
      <c r="L664" s="7"/>
      <c r="M664" s="2"/>
      <c r="N664" s="2"/>
      <c r="O664" s="2"/>
      <c r="P664" s="2"/>
      <c r="Q664" s="2"/>
      <c r="R664" s="2"/>
      <c r="S664" s="2"/>
      <c r="T664" s="2"/>
      <c r="U664" s="2"/>
      <c r="V664" s="2"/>
      <c r="W664" s="2"/>
      <c r="X664" s="2"/>
      <c r="Y664" s="2"/>
      <c r="Z664" s="2"/>
      <c r="AA664" s="2"/>
      <c r="AB664" s="2"/>
      <c r="AC664" s="2"/>
      <c r="AD664" s="2"/>
      <c r="AE664" s="3"/>
      <c r="AF664" s="2"/>
      <c r="AG664" s="2"/>
      <c r="AH664" s="2"/>
      <c r="AI664" s="2"/>
      <c r="AJ664" s="2"/>
      <c r="AK664" s="2"/>
      <c r="AL664" s="2"/>
      <c r="AM664" s="2"/>
      <c r="AN664" s="2"/>
      <c r="AO664" s="2"/>
      <c r="AP664" s="2"/>
      <c r="AQ664" s="2"/>
      <c r="AR664" s="2"/>
      <c r="AS664" s="3"/>
      <c r="AT664" s="2"/>
      <c r="AU664" s="2"/>
      <c r="AV664" s="2"/>
      <c r="AW664" s="2"/>
      <c r="AX664" s="2"/>
      <c r="AY664" s="2"/>
      <c r="AZ664" s="2"/>
      <c r="BA664" s="2"/>
      <c r="BB664" s="2"/>
      <c r="BC664" s="2"/>
      <c r="BD664" s="2"/>
    </row>
    <row r="665" spans="1:56" ht="12.75" hidden="1" customHeight="1">
      <c r="A665" s="2"/>
      <c r="B665" s="6"/>
      <c r="C665" s="2"/>
      <c r="D665" s="2"/>
      <c r="E665" s="2"/>
      <c r="F665" s="2"/>
      <c r="G665" s="2"/>
      <c r="H665" s="2"/>
      <c r="I665" s="2"/>
      <c r="J665" s="2"/>
      <c r="K665" s="2"/>
      <c r="L665" s="7"/>
      <c r="M665" s="2"/>
      <c r="N665" s="2"/>
      <c r="O665" s="2"/>
      <c r="P665" s="2"/>
      <c r="Q665" s="2"/>
      <c r="R665" s="2"/>
      <c r="S665" s="2"/>
      <c r="T665" s="2"/>
      <c r="U665" s="2"/>
      <c r="V665" s="2"/>
      <c r="W665" s="2"/>
      <c r="X665" s="2"/>
      <c r="Y665" s="2"/>
      <c r="Z665" s="2"/>
      <c r="AA665" s="2"/>
      <c r="AB665" s="2"/>
      <c r="AC665" s="2"/>
      <c r="AD665" s="2"/>
      <c r="AE665" s="3"/>
      <c r="AF665" s="2"/>
      <c r="AG665" s="2"/>
      <c r="AH665" s="2"/>
      <c r="AI665" s="2"/>
      <c r="AJ665" s="2"/>
      <c r="AK665" s="2"/>
      <c r="AL665" s="2"/>
      <c r="AM665" s="2"/>
      <c r="AN665" s="2"/>
      <c r="AO665" s="2"/>
      <c r="AP665" s="2"/>
      <c r="AQ665" s="2"/>
      <c r="AR665" s="2"/>
      <c r="AS665" s="3"/>
      <c r="AT665" s="2"/>
      <c r="AU665" s="2"/>
      <c r="AV665" s="2"/>
      <c r="AW665" s="2"/>
      <c r="AX665" s="2"/>
      <c r="AY665" s="2"/>
      <c r="AZ665" s="2"/>
      <c r="BA665" s="2"/>
      <c r="BB665" s="2"/>
      <c r="BC665" s="2"/>
      <c r="BD665" s="2"/>
    </row>
    <row r="666" spans="1:56" ht="12.75" hidden="1" customHeight="1">
      <c r="A666" s="2"/>
      <c r="B666" s="6"/>
      <c r="C666" s="2"/>
      <c r="D666" s="2"/>
      <c r="E666" s="2"/>
      <c r="F666" s="2"/>
      <c r="G666" s="2"/>
      <c r="H666" s="2"/>
      <c r="I666" s="2"/>
      <c r="J666" s="2"/>
      <c r="K666" s="2"/>
      <c r="L666" s="7"/>
      <c r="M666" s="2"/>
      <c r="N666" s="2"/>
      <c r="O666" s="2"/>
      <c r="P666" s="2"/>
      <c r="Q666" s="2"/>
      <c r="R666" s="2"/>
      <c r="S666" s="2"/>
      <c r="T666" s="2"/>
      <c r="U666" s="2"/>
      <c r="V666" s="2"/>
      <c r="W666" s="2"/>
      <c r="X666" s="2"/>
      <c r="Y666" s="2"/>
      <c r="Z666" s="2"/>
      <c r="AA666" s="2"/>
      <c r="AB666" s="2"/>
      <c r="AC666" s="2"/>
      <c r="AD666" s="2"/>
      <c r="AE666" s="3"/>
      <c r="AF666" s="2"/>
      <c r="AG666" s="2"/>
      <c r="AH666" s="2"/>
      <c r="AI666" s="2"/>
      <c r="AJ666" s="2"/>
      <c r="AK666" s="2"/>
      <c r="AL666" s="2"/>
      <c r="AM666" s="2"/>
      <c r="AN666" s="2"/>
      <c r="AO666" s="2"/>
      <c r="AP666" s="2"/>
      <c r="AQ666" s="2"/>
      <c r="AR666" s="2"/>
      <c r="AS666" s="3"/>
      <c r="AT666" s="2"/>
      <c r="AU666" s="2"/>
      <c r="AV666" s="2"/>
      <c r="AW666" s="2"/>
      <c r="AX666" s="2"/>
      <c r="AY666" s="2"/>
      <c r="AZ666" s="2"/>
      <c r="BA666" s="2"/>
      <c r="BB666" s="2"/>
      <c r="BC666" s="2"/>
      <c r="BD666" s="2"/>
    </row>
    <row r="667" spans="1:56" ht="12.75" hidden="1" customHeight="1">
      <c r="A667" s="2"/>
      <c r="B667" s="6"/>
      <c r="C667" s="2"/>
      <c r="D667" s="2"/>
      <c r="E667" s="2"/>
      <c r="F667" s="2"/>
      <c r="G667" s="2"/>
      <c r="H667" s="2"/>
      <c r="I667" s="2"/>
      <c r="J667" s="2"/>
      <c r="K667" s="2"/>
      <c r="L667" s="7"/>
      <c r="M667" s="2"/>
      <c r="N667" s="2"/>
      <c r="O667" s="2"/>
      <c r="P667" s="2"/>
      <c r="Q667" s="2"/>
      <c r="R667" s="2"/>
      <c r="S667" s="2"/>
      <c r="T667" s="2"/>
      <c r="U667" s="2"/>
      <c r="V667" s="2"/>
      <c r="W667" s="2"/>
      <c r="X667" s="2"/>
      <c r="Y667" s="2"/>
      <c r="Z667" s="2"/>
      <c r="AA667" s="2"/>
      <c r="AB667" s="2"/>
      <c r="AC667" s="2"/>
      <c r="AD667" s="2"/>
      <c r="AE667" s="3"/>
      <c r="AF667" s="2"/>
      <c r="AG667" s="2"/>
      <c r="AH667" s="2"/>
      <c r="AI667" s="2"/>
      <c r="AJ667" s="2"/>
      <c r="AK667" s="2"/>
      <c r="AL667" s="2"/>
      <c r="AM667" s="2"/>
      <c r="AN667" s="2"/>
      <c r="AO667" s="2"/>
      <c r="AP667" s="2"/>
      <c r="AQ667" s="2"/>
      <c r="AR667" s="2"/>
      <c r="AS667" s="3"/>
      <c r="AT667" s="2"/>
      <c r="AU667" s="2"/>
      <c r="AV667" s="2"/>
      <c r="AW667" s="2"/>
      <c r="AX667" s="2"/>
      <c r="AY667" s="2"/>
      <c r="AZ667" s="2"/>
      <c r="BA667" s="2"/>
      <c r="BB667" s="2"/>
      <c r="BC667" s="2"/>
      <c r="BD667" s="2"/>
    </row>
    <row r="668" spans="1:56" ht="12.75" hidden="1" customHeight="1">
      <c r="A668" s="2"/>
      <c r="B668" s="6"/>
      <c r="C668" s="2"/>
      <c r="D668" s="2"/>
      <c r="E668" s="2"/>
      <c r="F668" s="2"/>
      <c r="G668" s="2"/>
      <c r="H668" s="2"/>
      <c r="I668" s="2"/>
      <c r="J668" s="2"/>
      <c r="K668" s="2"/>
      <c r="L668" s="7"/>
      <c r="M668" s="2"/>
      <c r="N668" s="2"/>
      <c r="O668" s="2"/>
      <c r="P668" s="2"/>
      <c r="Q668" s="2"/>
      <c r="R668" s="2"/>
      <c r="S668" s="2"/>
      <c r="T668" s="2"/>
      <c r="U668" s="2"/>
      <c r="V668" s="2"/>
      <c r="W668" s="2"/>
      <c r="X668" s="2"/>
      <c r="Y668" s="2"/>
      <c r="Z668" s="2"/>
      <c r="AA668" s="2"/>
      <c r="AB668" s="2"/>
      <c r="AC668" s="2"/>
      <c r="AD668" s="2"/>
      <c r="AE668" s="3"/>
      <c r="AF668" s="2"/>
      <c r="AG668" s="2"/>
      <c r="AH668" s="2"/>
      <c r="AI668" s="2"/>
      <c r="AJ668" s="2"/>
      <c r="AK668" s="2"/>
      <c r="AL668" s="2"/>
      <c r="AM668" s="2"/>
      <c r="AN668" s="2"/>
      <c r="AO668" s="2"/>
      <c r="AP668" s="2"/>
      <c r="AQ668" s="2"/>
      <c r="AR668" s="2"/>
      <c r="AS668" s="3"/>
      <c r="AT668" s="2"/>
      <c r="AU668" s="2"/>
      <c r="AV668" s="2"/>
      <c r="AW668" s="2"/>
      <c r="AX668" s="2"/>
      <c r="AY668" s="2"/>
      <c r="AZ668" s="2"/>
      <c r="BA668" s="2"/>
      <c r="BB668" s="2"/>
      <c r="BC668" s="2"/>
      <c r="BD668" s="2"/>
    </row>
    <row r="669" spans="1:56" ht="12.75" hidden="1" customHeight="1">
      <c r="A669" s="2"/>
      <c r="B669" s="6"/>
      <c r="C669" s="2"/>
      <c r="D669" s="2"/>
      <c r="E669" s="2"/>
      <c r="F669" s="2"/>
      <c r="G669" s="2"/>
      <c r="H669" s="2"/>
      <c r="I669" s="2"/>
      <c r="J669" s="2"/>
      <c r="K669" s="2"/>
      <c r="L669" s="7"/>
      <c r="M669" s="2"/>
      <c r="N669" s="2"/>
      <c r="O669" s="2"/>
      <c r="P669" s="2"/>
      <c r="Q669" s="2"/>
      <c r="R669" s="2"/>
      <c r="S669" s="2"/>
      <c r="T669" s="2"/>
      <c r="U669" s="2"/>
      <c r="V669" s="2"/>
      <c r="W669" s="2"/>
      <c r="X669" s="2"/>
      <c r="Y669" s="2"/>
      <c r="Z669" s="2"/>
      <c r="AA669" s="2"/>
      <c r="AB669" s="2"/>
      <c r="AC669" s="2"/>
      <c r="AD669" s="2"/>
      <c r="AE669" s="3"/>
      <c r="AF669" s="2"/>
      <c r="AG669" s="2"/>
      <c r="AH669" s="2"/>
      <c r="AI669" s="2"/>
      <c r="AJ669" s="2"/>
      <c r="AK669" s="2"/>
      <c r="AL669" s="2"/>
      <c r="AM669" s="2"/>
      <c r="AN669" s="2"/>
      <c r="AO669" s="2"/>
      <c r="AP669" s="2"/>
      <c r="AQ669" s="2"/>
      <c r="AR669" s="2"/>
      <c r="AS669" s="3"/>
      <c r="AT669" s="2"/>
      <c r="AU669" s="2"/>
      <c r="AV669" s="2"/>
      <c r="AW669" s="2"/>
      <c r="AX669" s="2"/>
      <c r="AY669" s="2"/>
      <c r="AZ669" s="2"/>
      <c r="BA669" s="2"/>
      <c r="BB669" s="2"/>
      <c r="BC669" s="2"/>
      <c r="BD669" s="2"/>
    </row>
    <row r="670" spans="1:56" ht="12.75" hidden="1" customHeight="1">
      <c r="A670" s="2"/>
      <c r="B670" s="6"/>
      <c r="C670" s="2"/>
      <c r="D670" s="2"/>
      <c r="E670" s="2"/>
      <c r="F670" s="2"/>
      <c r="G670" s="2"/>
      <c r="H670" s="2"/>
      <c r="I670" s="2"/>
      <c r="J670" s="2"/>
      <c r="K670" s="2"/>
      <c r="L670" s="7"/>
      <c r="M670" s="2"/>
      <c r="N670" s="2"/>
      <c r="O670" s="2"/>
      <c r="P670" s="2"/>
      <c r="Q670" s="2"/>
      <c r="R670" s="2"/>
      <c r="S670" s="2"/>
      <c r="T670" s="2"/>
      <c r="U670" s="2"/>
      <c r="V670" s="2"/>
      <c r="W670" s="2"/>
      <c r="X670" s="2"/>
      <c r="Y670" s="2"/>
      <c r="Z670" s="2"/>
      <c r="AA670" s="2"/>
      <c r="AB670" s="2"/>
      <c r="AC670" s="2"/>
      <c r="AD670" s="2"/>
      <c r="AE670" s="3"/>
      <c r="AF670" s="2"/>
      <c r="AG670" s="2"/>
      <c r="AH670" s="2"/>
      <c r="AI670" s="2"/>
      <c r="AJ670" s="2"/>
      <c r="AK670" s="2"/>
      <c r="AL670" s="2"/>
      <c r="AM670" s="2"/>
      <c r="AN670" s="2"/>
      <c r="AO670" s="2"/>
      <c r="AP670" s="2"/>
      <c r="AQ670" s="2"/>
      <c r="AR670" s="2"/>
      <c r="AS670" s="3"/>
      <c r="AT670" s="2"/>
      <c r="AU670" s="2"/>
      <c r="AV670" s="2"/>
      <c r="AW670" s="2"/>
      <c r="AX670" s="2"/>
      <c r="AY670" s="2"/>
      <c r="AZ670" s="2"/>
      <c r="BA670" s="2"/>
      <c r="BB670" s="2"/>
      <c r="BC670" s="2"/>
      <c r="BD670" s="2"/>
    </row>
    <row r="671" spans="1:56" ht="12.75" hidden="1" customHeight="1">
      <c r="A671" s="2"/>
      <c r="B671" s="6"/>
      <c r="C671" s="2"/>
      <c r="D671" s="2"/>
      <c r="E671" s="2"/>
      <c r="F671" s="2"/>
      <c r="G671" s="2"/>
      <c r="H671" s="2"/>
      <c r="I671" s="2"/>
      <c r="J671" s="2"/>
      <c r="K671" s="2"/>
      <c r="L671" s="7"/>
      <c r="M671" s="2"/>
      <c r="N671" s="2"/>
      <c r="O671" s="2"/>
      <c r="P671" s="2"/>
      <c r="Q671" s="2"/>
      <c r="R671" s="2"/>
      <c r="S671" s="2"/>
      <c r="T671" s="2"/>
      <c r="U671" s="2"/>
      <c r="V671" s="2"/>
      <c r="W671" s="2"/>
      <c r="X671" s="2"/>
      <c r="Y671" s="2"/>
      <c r="Z671" s="2"/>
      <c r="AA671" s="2"/>
      <c r="AB671" s="2"/>
      <c r="AC671" s="2"/>
      <c r="AD671" s="2"/>
      <c r="AE671" s="3"/>
      <c r="AF671" s="2"/>
      <c r="AG671" s="2"/>
      <c r="AH671" s="2"/>
      <c r="AI671" s="2"/>
      <c r="AJ671" s="2"/>
      <c r="AK671" s="2"/>
      <c r="AL671" s="2"/>
      <c r="AM671" s="2"/>
      <c r="AN671" s="2"/>
      <c r="AO671" s="2"/>
      <c r="AP671" s="2"/>
      <c r="AQ671" s="2"/>
      <c r="AR671" s="2"/>
      <c r="AS671" s="3"/>
      <c r="AT671" s="2"/>
      <c r="AU671" s="2"/>
      <c r="AV671" s="2"/>
      <c r="AW671" s="2"/>
      <c r="AX671" s="2"/>
      <c r="AY671" s="2"/>
      <c r="AZ671" s="2"/>
      <c r="BA671" s="2"/>
      <c r="BB671" s="2"/>
      <c r="BC671" s="2"/>
      <c r="BD671" s="2"/>
    </row>
    <row r="672" spans="1:56" ht="12.75" hidden="1" customHeight="1">
      <c r="A672" s="2"/>
      <c r="B672" s="6"/>
      <c r="C672" s="2"/>
      <c r="D672" s="2"/>
      <c r="E672" s="2"/>
      <c r="F672" s="2"/>
      <c r="G672" s="2"/>
      <c r="H672" s="2"/>
      <c r="I672" s="2"/>
      <c r="J672" s="2"/>
      <c r="K672" s="2"/>
      <c r="L672" s="7"/>
      <c r="M672" s="2"/>
      <c r="N672" s="2"/>
      <c r="O672" s="2"/>
      <c r="P672" s="2"/>
      <c r="Q672" s="2"/>
      <c r="R672" s="2"/>
      <c r="S672" s="2"/>
      <c r="T672" s="2"/>
      <c r="U672" s="2"/>
      <c r="V672" s="2"/>
      <c r="W672" s="2"/>
      <c r="X672" s="2"/>
      <c r="Y672" s="2"/>
      <c r="Z672" s="2"/>
      <c r="AA672" s="2"/>
      <c r="AB672" s="2"/>
      <c r="AC672" s="2"/>
      <c r="AD672" s="2"/>
      <c r="AE672" s="3"/>
      <c r="AF672" s="2"/>
      <c r="AG672" s="2"/>
      <c r="AH672" s="2"/>
      <c r="AI672" s="2"/>
      <c r="AJ672" s="2"/>
      <c r="AK672" s="2"/>
      <c r="AL672" s="2"/>
      <c r="AM672" s="2"/>
      <c r="AN672" s="2"/>
      <c r="AO672" s="2"/>
      <c r="AP672" s="2"/>
      <c r="AQ672" s="2"/>
      <c r="AR672" s="2"/>
      <c r="AS672" s="3"/>
      <c r="AT672" s="2"/>
      <c r="AU672" s="2"/>
      <c r="AV672" s="2"/>
      <c r="AW672" s="2"/>
      <c r="AX672" s="2"/>
      <c r="AY672" s="2"/>
      <c r="AZ672" s="2"/>
      <c r="BA672" s="2"/>
      <c r="BB672" s="2"/>
      <c r="BC672" s="2"/>
      <c r="BD672" s="2"/>
    </row>
    <row r="673" spans="1:56" ht="12.75" hidden="1" customHeight="1">
      <c r="A673" s="2"/>
      <c r="B673" s="6"/>
      <c r="C673" s="2"/>
      <c r="D673" s="2"/>
      <c r="E673" s="2"/>
      <c r="F673" s="2"/>
      <c r="G673" s="2"/>
      <c r="H673" s="2"/>
      <c r="I673" s="2"/>
      <c r="J673" s="2"/>
      <c r="K673" s="2"/>
      <c r="L673" s="7"/>
      <c r="M673" s="2"/>
      <c r="N673" s="2"/>
      <c r="O673" s="2"/>
      <c r="P673" s="2"/>
      <c r="Q673" s="2"/>
      <c r="R673" s="2"/>
      <c r="S673" s="2"/>
      <c r="T673" s="2"/>
      <c r="U673" s="2"/>
      <c r="V673" s="2"/>
      <c r="W673" s="2"/>
      <c r="X673" s="2"/>
      <c r="Y673" s="2"/>
      <c r="Z673" s="2"/>
      <c r="AA673" s="2"/>
      <c r="AB673" s="2"/>
      <c r="AC673" s="2"/>
      <c r="AD673" s="2"/>
      <c r="AE673" s="3"/>
      <c r="AF673" s="2"/>
      <c r="AG673" s="2"/>
      <c r="AH673" s="2"/>
      <c r="AI673" s="2"/>
      <c r="AJ673" s="2"/>
      <c r="AK673" s="2"/>
      <c r="AL673" s="2"/>
      <c r="AM673" s="2"/>
      <c r="AN673" s="2"/>
      <c r="AO673" s="2"/>
      <c r="AP673" s="2"/>
      <c r="AQ673" s="2"/>
      <c r="AR673" s="2"/>
      <c r="AS673" s="3"/>
      <c r="AT673" s="2"/>
      <c r="AU673" s="2"/>
      <c r="AV673" s="2"/>
      <c r="AW673" s="2"/>
      <c r="AX673" s="2"/>
      <c r="AY673" s="2"/>
      <c r="AZ673" s="2"/>
      <c r="BA673" s="2"/>
      <c r="BB673" s="2"/>
      <c r="BC673" s="2"/>
      <c r="BD673" s="2"/>
    </row>
    <row r="674" spans="1:56" ht="12.75" hidden="1" customHeight="1">
      <c r="A674" s="2"/>
      <c r="B674" s="6"/>
      <c r="C674" s="2"/>
      <c r="D674" s="2"/>
      <c r="E674" s="2"/>
      <c r="F674" s="2"/>
      <c r="G674" s="2"/>
      <c r="H674" s="2"/>
      <c r="I674" s="2"/>
      <c r="J674" s="2"/>
      <c r="K674" s="2"/>
      <c r="L674" s="7"/>
      <c r="M674" s="2"/>
      <c r="N674" s="2"/>
      <c r="O674" s="2"/>
      <c r="P674" s="2"/>
      <c r="Q674" s="2"/>
      <c r="R674" s="2"/>
      <c r="S674" s="2"/>
      <c r="T674" s="2"/>
      <c r="U674" s="2"/>
      <c r="V674" s="2"/>
      <c r="W674" s="2"/>
      <c r="X674" s="2"/>
      <c r="Y674" s="2"/>
      <c r="Z674" s="2"/>
      <c r="AA674" s="2"/>
      <c r="AB674" s="2"/>
      <c r="AC674" s="2"/>
      <c r="AD674" s="2"/>
      <c r="AE674" s="3"/>
      <c r="AF674" s="2"/>
      <c r="AG674" s="2"/>
      <c r="AH674" s="2"/>
      <c r="AI674" s="2"/>
      <c r="AJ674" s="2"/>
      <c r="AK674" s="2"/>
      <c r="AL674" s="2"/>
      <c r="AM674" s="2"/>
      <c r="AN674" s="2"/>
      <c r="AO674" s="2"/>
      <c r="AP674" s="2"/>
      <c r="AQ674" s="2"/>
      <c r="AR674" s="2"/>
      <c r="AS674" s="3"/>
      <c r="AT674" s="2"/>
      <c r="AU674" s="2"/>
      <c r="AV674" s="2"/>
      <c r="AW674" s="2"/>
      <c r="AX674" s="2"/>
      <c r="AY674" s="2"/>
      <c r="AZ674" s="2"/>
      <c r="BA674" s="2"/>
      <c r="BB674" s="2"/>
      <c r="BC674" s="2"/>
      <c r="BD674" s="2"/>
    </row>
    <row r="675" spans="1:56" ht="12.75" hidden="1" customHeight="1">
      <c r="A675" s="2"/>
      <c r="B675" s="6"/>
      <c r="C675" s="2"/>
      <c r="D675" s="2"/>
      <c r="E675" s="2"/>
      <c r="F675" s="2"/>
      <c r="G675" s="2"/>
      <c r="H675" s="2"/>
      <c r="I675" s="2"/>
      <c r="J675" s="2"/>
      <c r="K675" s="2"/>
      <c r="L675" s="7"/>
      <c r="M675" s="2"/>
      <c r="N675" s="2"/>
      <c r="O675" s="2"/>
      <c r="P675" s="2"/>
      <c r="Q675" s="2"/>
      <c r="R675" s="2"/>
      <c r="S675" s="2"/>
      <c r="T675" s="2"/>
      <c r="U675" s="2"/>
      <c r="V675" s="2"/>
      <c r="W675" s="2"/>
      <c r="X675" s="2"/>
      <c r="Y675" s="2"/>
      <c r="Z675" s="2"/>
      <c r="AA675" s="2"/>
      <c r="AB675" s="2"/>
      <c r="AC675" s="2"/>
      <c r="AD675" s="2"/>
      <c r="AE675" s="3"/>
      <c r="AF675" s="2"/>
      <c r="AG675" s="2"/>
      <c r="AH675" s="2"/>
      <c r="AI675" s="2"/>
      <c r="AJ675" s="2"/>
      <c r="AK675" s="2"/>
      <c r="AL675" s="2"/>
      <c r="AM675" s="2"/>
      <c r="AN675" s="2"/>
      <c r="AO675" s="2"/>
      <c r="AP675" s="2"/>
      <c r="AQ675" s="2"/>
      <c r="AR675" s="2"/>
      <c r="AS675" s="3"/>
      <c r="AT675" s="2"/>
      <c r="AU675" s="2"/>
      <c r="AV675" s="2"/>
      <c r="AW675" s="2"/>
      <c r="AX675" s="2"/>
      <c r="AY675" s="2"/>
      <c r="AZ675" s="2"/>
      <c r="BA675" s="2"/>
      <c r="BB675" s="2"/>
      <c r="BC675" s="2"/>
      <c r="BD675" s="2"/>
    </row>
    <row r="676" spans="1:56" ht="12.75" hidden="1" customHeight="1">
      <c r="A676" s="2"/>
      <c r="B676" s="6"/>
      <c r="C676" s="2"/>
      <c r="D676" s="2"/>
      <c r="E676" s="2"/>
      <c r="F676" s="2"/>
      <c r="G676" s="2"/>
      <c r="H676" s="2"/>
      <c r="I676" s="2"/>
      <c r="J676" s="2"/>
      <c r="K676" s="2"/>
      <c r="L676" s="7"/>
      <c r="M676" s="2"/>
      <c r="N676" s="2"/>
      <c r="O676" s="2"/>
      <c r="P676" s="2"/>
      <c r="Q676" s="2"/>
      <c r="R676" s="2"/>
      <c r="S676" s="2"/>
      <c r="T676" s="2"/>
      <c r="U676" s="2"/>
      <c r="V676" s="2"/>
      <c r="W676" s="2"/>
      <c r="X676" s="2"/>
      <c r="Y676" s="2"/>
      <c r="Z676" s="2"/>
      <c r="AA676" s="2"/>
      <c r="AB676" s="2"/>
      <c r="AC676" s="2"/>
      <c r="AD676" s="2"/>
      <c r="AE676" s="3"/>
      <c r="AF676" s="2"/>
      <c r="AG676" s="2"/>
      <c r="AH676" s="2"/>
      <c r="AI676" s="2"/>
      <c r="AJ676" s="2"/>
      <c r="AK676" s="2"/>
      <c r="AL676" s="2"/>
      <c r="AM676" s="2"/>
      <c r="AN676" s="2"/>
      <c r="AO676" s="2"/>
      <c r="AP676" s="2"/>
      <c r="AQ676" s="2"/>
      <c r="AR676" s="2"/>
      <c r="AS676" s="3"/>
      <c r="AT676" s="2"/>
      <c r="AU676" s="2"/>
      <c r="AV676" s="2"/>
      <c r="AW676" s="2"/>
      <c r="AX676" s="2"/>
      <c r="AY676" s="2"/>
      <c r="AZ676" s="2"/>
      <c r="BA676" s="2"/>
      <c r="BB676" s="2"/>
      <c r="BC676" s="2"/>
      <c r="BD676" s="2"/>
    </row>
    <row r="677" spans="1:56" ht="12.75" hidden="1" customHeight="1">
      <c r="A677" s="2"/>
      <c r="B677" s="6"/>
      <c r="C677" s="2"/>
      <c r="D677" s="2"/>
      <c r="E677" s="2"/>
      <c r="F677" s="2"/>
      <c r="G677" s="2"/>
      <c r="H677" s="2"/>
      <c r="I677" s="2"/>
      <c r="J677" s="2"/>
      <c r="K677" s="2"/>
      <c r="L677" s="7"/>
      <c r="M677" s="2"/>
      <c r="N677" s="2"/>
      <c r="O677" s="2"/>
      <c r="P677" s="2"/>
      <c r="Q677" s="2"/>
      <c r="R677" s="2"/>
      <c r="S677" s="2"/>
      <c r="T677" s="2"/>
      <c r="U677" s="2"/>
      <c r="V677" s="2"/>
      <c r="W677" s="2"/>
      <c r="X677" s="2"/>
      <c r="Y677" s="2"/>
      <c r="Z677" s="2"/>
      <c r="AA677" s="2"/>
      <c r="AB677" s="2"/>
      <c r="AC677" s="2"/>
      <c r="AD677" s="2"/>
      <c r="AE677" s="3"/>
      <c r="AF677" s="2"/>
      <c r="AG677" s="2"/>
      <c r="AH677" s="2"/>
      <c r="AI677" s="2"/>
      <c r="AJ677" s="2"/>
      <c r="AK677" s="2"/>
      <c r="AL677" s="2"/>
      <c r="AM677" s="2"/>
      <c r="AN677" s="2"/>
      <c r="AO677" s="2"/>
      <c r="AP677" s="2"/>
      <c r="AQ677" s="2"/>
      <c r="AR677" s="2"/>
      <c r="AS677" s="3"/>
      <c r="AT677" s="2"/>
      <c r="AU677" s="2"/>
      <c r="AV677" s="2"/>
      <c r="AW677" s="2"/>
      <c r="AX677" s="2"/>
      <c r="AY677" s="2"/>
      <c r="AZ677" s="2"/>
      <c r="BA677" s="2"/>
      <c r="BB677" s="2"/>
      <c r="BC677" s="2"/>
      <c r="BD677" s="2"/>
    </row>
    <row r="678" spans="1:56" ht="12.75" hidden="1" customHeight="1">
      <c r="A678" s="2"/>
      <c r="B678" s="6"/>
      <c r="C678" s="2"/>
      <c r="D678" s="2"/>
      <c r="E678" s="2"/>
      <c r="F678" s="2"/>
      <c r="G678" s="2"/>
      <c r="H678" s="2"/>
      <c r="I678" s="2"/>
      <c r="J678" s="2"/>
      <c r="K678" s="2"/>
      <c r="L678" s="7"/>
      <c r="M678" s="2"/>
      <c r="N678" s="2"/>
      <c r="O678" s="2"/>
      <c r="P678" s="2"/>
      <c r="Q678" s="2"/>
      <c r="R678" s="2"/>
      <c r="S678" s="2"/>
      <c r="T678" s="2"/>
      <c r="U678" s="2"/>
      <c r="V678" s="2"/>
      <c r="W678" s="2"/>
      <c r="X678" s="2"/>
      <c r="Y678" s="2"/>
      <c r="Z678" s="2"/>
      <c r="AA678" s="2"/>
      <c r="AB678" s="2"/>
      <c r="AC678" s="2"/>
      <c r="AD678" s="2"/>
      <c r="AE678" s="3"/>
      <c r="AF678" s="2"/>
      <c r="AG678" s="2"/>
      <c r="AH678" s="2"/>
      <c r="AI678" s="2"/>
      <c r="AJ678" s="2"/>
      <c r="AK678" s="2"/>
      <c r="AL678" s="2"/>
      <c r="AM678" s="2"/>
      <c r="AN678" s="2"/>
      <c r="AO678" s="2"/>
      <c r="AP678" s="2"/>
      <c r="AQ678" s="2"/>
      <c r="AR678" s="2"/>
      <c r="AS678" s="3"/>
      <c r="AT678" s="2"/>
      <c r="AU678" s="2"/>
      <c r="AV678" s="2"/>
      <c r="AW678" s="2"/>
      <c r="AX678" s="2"/>
      <c r="AY678" s="2"/>
      <c r="AZ678" s="2"/>
      <c r="BA678" s="2"/>
      <c r="BB678" s="2"/>
      <c r="BC678" s="2"/>
      <c r="BD678" s="2"/>
    </row>
    <row r="679" spans="1:56" ht="12.75" hidden="1" customHeight="1">
      <c r="A679" s="2"/>
      <c r="B679" s="6"/>
      <c r="C679" s="2"/>
      <c r="D679" s="2"/>
      <c r="E679" s="2"/>
      <c r="F679" s="2"/>
      <c r="G679" s="2"/>
      <c r="H679" s="2"/>
      <c r="I679" s="2"/>
      <c r="J679" s="2"/>
      <c r="K679" s="2"/>
      <c r="L679" s="7"/>
      <c r="M679" s="2"/>
      <c r="N679" s="2"/>
      <c r="O679" s="2"/>
      <c r="P679" s="2"/>
      <c r="Q679" s="2"/>
      <c r="R679" s="2"/>
      <c r="S679" s="2"/>
      <c r="T679" s="2"/>
      <c r="U679" s="2"/>
      <c r="V679" s="2"/>
      <c r="W679" s="2"/>
      <c r="X679" s="2"/>
      <c r="Y679" s="2"/>
      <c r="Z679" s="2"/>
      <c r="AA679" s="2"/>
      <c r="AB679" s="2"/>
      <c r="AC679" s="2"/>
      <c r="AD679" s="2"/>
      <c r="AE679" s="3"/>
      <c r="AF679" s="2"/>
      <c r="AG679" s="2"/>
      <c r="AH679" s="2"/>
      <c r="AI679" s="2"/>
      <c r="AJ679" s="2"/>
      <c r="AK679" s="2"/>
      <c r="AL679" s="2"/>
      <c r="AM679" s="2"/>
      <c r="AN679" s="2"/>
      <c r="AO679" s="2"/>
      <c r="AP679" s="2"/>
      <c r="AQ679" s="2"/>
      <c r="AR679" s="2"/>
      <c r="AS679" s="3"/>
      <c r="AT679" s="2"/>
      <c r="AU679" s="2"/>
      <c r="AV679" s="2"/>
      <c r="AW679" s="2"/>
      <c r="AX679" s="2"/>
      <c r="AY679" s="2"/>
      <c r="AZ679" s="2"/>
      <c r="BA679" s="2"/>
      <c r="BB679" s="2"/>
      <c r="BC679" s="2"/>
      <c r="BD679" s="2"/>
    </row>
    <row r="680" spans="1:56" ht="12.75" hidden="1" customHeight="1">
      <c r="A680" s="2"/>
      <c r="B680" s="6"/>
      <c r="C680" s="2"/>
      <c r="D680" s="2"/>
      <c r="E680" s="2"/>
      <c r="F680" s="2"/>
      <c r="G680" s="2"/>
      <c r="H680" s="2"/>
      <c r="I680" s="2"/>
      <c r="J680" s="2"/>
      <c r="K680" s="2"/>
      <c r="L680" s="7"/>
      <c r="M680" s="2"/>
      <c r="N680" s="2"/>
      <c r="O680" s="2"/>
      <c r="P680" s="2"/>
      <c r="Q680" s="2"/>
      <c r="R680" s="2"/>
      <c r="S680" s="2"/>
      <c r="T680" s="2"/>
      <c r="U680" s="2"/>
      <c r="V680" s="2"/>
      <c r="W680" s="2"/>
      <c r="X680" s="2"/>
      <c r="Y680" s="2"/>
      <c r="Z680" s="2"/>
      <c r="AA680" s="2"/>
      <c r="AB680" s="2"/>
      <c r="AC680" s="2"/>
      <c r="AD680" s="2"/>
      <c r="AE680" s="3"/>
      <c r="AF680" s="2"/>
      <c r="AG680" s="2"/>
      <c r="AH680" s="2"/>
      <c r="AI680" s="2"/>
      <c r="AJ680" s="2"/>
      <c r="AK680" s="2"/>
      <c r="AL680" s="2"/>
      <c r="AM680" s="2"/>
      <c r="AN680" s="2"/>
      <c r="AO680" s="2"/>
      <c r="AP680" s="2"/>
      <c r="AQ680" s="2"/>
      <c r="AR680" s="2"/>
      <c r="AS680" s="3"/>
      <c r="AT680" s="2"/>
      <c r="AU680" s="2"/>
      <c r="AV680" s="2"/>
      <c r="AW680" s="2"/>
      <c r="AX680" s="2"/>
      <c r="AY680" s="2"/>
      <c r="AZ680" s="2"/>
      <c r="BA680" s="2"/>
      <c r="BB680" s="2"/>
      <c r="BC680" s="2"/>
      <c r="BD680" s="2"/>
    </row>
    <row r="681" spans="1:56" ht="12.75" hidden="1" customHeight="1">
      <c r="A681" s="2"/>
      <c r="B681" s="6"/>
      <c r="C681" s="2"/>
      <c r="D681" s="2"/>
      <c r="E681" s="2"/>
      <c r="F681" s="2"/>
      <c r="G681" s="2"/>
      <c r="H681" s="2"/>
      <c r="I681" s="2"/>
      <c r="J681" s="2"/>
      <c r="K681" s="2"/>
      <c r="L681" s="7"/>
      <c r="M681" s="2"/>
      <c r="N681" s="2"/>
      <c r="O681" s="2"/>
      <c r="P681" s="2"/>
      <c r="Q681" s="2"/>
      <c r="R681" s="2"/>
      <c r="S681" s="2"/>
      <c r="T681" s="2"/>
      <c r="U681" s="2"/>
      <c r="V681" s="2"/>
      <c r="W681" s="2"/>
      <c r="X681" s="2"/>
      <c r="Y681" s="2"/>
      <c r="Z681" s="2"/>
      <c r="AA681" s="2"/>
      <c r="AB681" s="2"/>
      <c r="AC681" s="2"/>
      <c r="AD681" s="2"/>
      <c r="AE681" s="3"/>
      <c r="AF681" s="2"/>
      <c r="AG681" s="2"/>
      <c r="AH681" s="2"/>
      <c r="AI681" s="2"/>
      <c r="AJ681" s="2"/>
      <c r="AK681" s="2"/>
      <c r="AL681" s="2"/>
      <c r="AM681" s="2"/>
      <c r="AN681" s="2"/>
      <c r="AO681" s="2"/>
      <c r="AP681" s="2"/>
      <c r="AQ681" s="2"/>
      <c r="AR681" s="2"/>
      <c r="AS681" s="3"/>
      <c r="AT681" s="2"/>
      <c r="AU681" s="2"/>
      <c r="AV681" s="2"/>
      <c r="AW681" s="2"/>
      <c r="AX681" s="2"/>
      <c r="AY681" s="2"/>
      <c r="AZ681" s="2"/>
      <c r="BA681" s="2"/>
      <c r="BB681" s="2"/>
      <c r="BC681" s="2"/>
      <c r="BD681" s="2"/>
    </row>
    <row r="682" spans="1:56" ht="12.75" hidden="1" customHeight="1">
      <c r="A682" s="2"/>
      <c r="B682" s="6"/>
      <c r="C682" s="2"/>
      <c r="D682" s="2"/>
      <c r="E682" s="2"/>
      <c r="F682" s="2"/>
      <c r="G682" s="2"/>
      <c r="H682" s="2"/>
      <c r="I682" s="2"/>
      <c r="J682" s="2"/>
      <c r="K682" s="2"/>
      <c r="L682" s="7"/>
      <c r="M682" s="2"/>
      <c r="N682" s="2"/>
      <c r="O682" s="2"/>
      <c r="P682" s="2"/>
      <c r="Q682" s="2"/>
      <c r="R682" s="2"/>
      <c r="S682" s="2"/>
      <c r="T682" s="2"/>
      <c r="U682" s="2"/>
      <c r="V682" s="2"/>
      <c r="W682" s="2"/>
      <c r="X682" s="2"/>
      <c r="Y682" s="2"/>
      <c r="Z682" s="2"/>
      <c r="AA682" s="2"/>
      <c r="AB682" s="2"/>
      <c r="AC682" s="2"/>
      <c r="AD682" s="2"/>
      <c r="AE682" s="3"/>
      <c r="AF682" s="2"/>
      <c r="AG682" s="2"/>
      <c r="AH682" s="2"/>
      <c r="AI682" s="2"/>
      <c r="AJ682" s="2"/>
      <c r="AK682" s="2"/>
      <c r="AL682" s="2"/>
      <c r="AM682" s="2"/>
      <c r="AN682" s="2"/>
      <c r="AO682" s="2"/>
      <c r="AP682" s="2"/>
      <c r="AQ682" s="2"/>
      <c r="AR682" s="2"/>
      <c r="AS682" s="3"/>
      <c r="AT682" s="2"/>
      <c r="AU682" s="2"/>
      <c r="AV682" s="2"/>
      <c r="AW682" s="2"/>
      <c r="AX682" s="2"/>
      <c r="AY682" s="2"/>
      <c r="AZ682" s="2"/>
      <c r="BA682" s="2"/>
      <c r="BB682" s="2"/>
      <c r="BC682" s="2"/>
      <c r="BD682" s="2"/>
    </row>
    <row r="683" spans="1:56" ht="12.75" hidden="1" customHeight="1">
      <c r="A683" s="2"/>
      <c r="B683" s="6"/>
      <c r="C683" s="2"/>
      <c r="D683" s="2"/>
      <c r="E683" s="2"/>
      <c r="F683" s="2"/>
      <c r="G683" s="2"/>
      <c r="H683" s="2"/>
      <c r="I683" s="2"/>
      <c r="J683" s="2"/>
      <c r="K683" s="2"/>
      <c r="L683" s="7"/>
      <c r="M683" s="2"/>
      <c r="N683" s="2"/>
      <c r="O683" s="2"/>
      <c r="P683" s="2"/>
      <c r="Q683" s="2"/>
      <c r="R683" s="2"/>
      <c r="S683" s="2"/>
      <c r="T683" s="2"/>
      <c r="U683" s="2"/>
      <c r="V683" s="2"/>
      <c r="W683" s="2"/>
      <c r="X683" s="2"/>
      <c r="Y683" s="2"/>
      <c r="Z683" s="2"/>
      <c r="AA683" s="2"/>
      <c r="AB683" s="2"/>
      <c r="AC683" s="2"/>
      <c r="AD683" s="2"/>
      <c r="AE683" s="3"/>
      <c r="AF683" s="2"/>
      <c r="AG683" s="2"/>
      <c r="AH683" s="2"/>
      <c r="AI683" s="2"/>
      <c r="AJ683" s="2"/>
      <c r="AK683" s="2"/>
      <c r="AL683" s="2"/>
      <c r="AM683" s="2"/>
      <c r="AN683" s="2"/>
      <c r="AO683" s="2"/>
      <c r="AP683" s="2"/>
      <c r="AQ683" s="2"/>
      <c r="AR683" s="2"/>
      <c r="AS683" s="3"/>
      <c r="AT683" s="2"/>
      <c r="AU683" s="2"/>
      <c r="AV683" s="2"/>
      <c r="AW683" s="2"/>
      <c r="AX683" s="2"/>
      <c r="AY683" s="2"/>
      <c r="AZ683" s="2"/>
      <c r="BA683" s="2"/>
      <c r="BB683" s="2"/>
      <c r="BC683" s="2"/>
      <c r="BD683" s="2"/>
    </row>
    <row r="684" spans="1:56" ht="12.75" hidden="1" customHeight="1">
      <c r="A684" s="2"/>
      <c r="B684" s="6"/>
      <c r="C684" s="2"/>
      <c r="D684" s="2"/>
      <c r="E684" s="2"/>
      <c r="F684" s="2"/>
      <c r="G684" s="2"/>
      <c r="H684" s="2"/>
      <c r="I684" s="2"/>
      <c r="J684" s="2"/>
      <c r="K684" s="2"/>
      <c r="L684" s="7"/>
      <c r="M684" s="2"/>
      <c r="N684" s="2"/>
      <c r="O684" s="2"/>
      <c r="P684" s="2"/>
      <c r="Q684" s="2"/>
      <c r="R684" s="2"/>
      <c r="S684" s="2"/>
      <c r="T684" s="2"/>
      <c r="U684" s="2"/>
      <c r="V684" s="2"/>
      <c r="W684" s="2"/>
      <c r="X684" s="2"/>
      <c r="Y684" s="2"/>
      <c r="Z684" s="2"/>
      <c r="AA684" s="2"/>
      <c r="AB684" s="2"/>
      <c r="AC684" s="2"/>
      <c r="AD684" s="2"/>
      <c r="AE684" s="3"/>
      <c r="AF684" s="2"/>
      <c r="AG684" s="2"/>
      <c r="AH684" s="2"/>
      <c r="AI684" s="2"/>
      <c r="AJ684" s="2"/>
      <c r="AK684" s="2"/>
      <c r="AL684" s="2"/>
      <c r="AM684" s="2"/>
      <c r="AN684" s="2"/>
      <c r="AO684" s="2"/>
      <c r="AP684" s="2"/>
      <c r="AQ684" s="2"/>
      <c r="AR684" s="2"/>
      <c r="AS684" s="3"/>
      <c r="AT684" s="2"/>
      <c r="AU684" s="2"/>
      <c r="AV684" s="2"/>
      <c r="AW684" s="2"/>
      <c r="AX684" s="2"/>
      <c r="AY684" s="2"/>
      <c r="AZ684" s="2"/>
      <c r="BA684" s="2"/>
      <c r="BB684" s="2"/>
      <c r="BC684" s="2"/>
      <c r="BD684" s="2"/>
    </row>
    <row r="685" spans="1:56" ht="12.75" hidden="1" customHeight="1">
      <c r="A685" s="2"/>
      <c r="B685" s="6"/>
      <c r="C685" s="2"/>
      <c r="D685" s="2"/>
      <c r="E685" s="2"/>
      <c r="F685" s="2"/>
      <c r="G685" s="2"/>
      <c r="H685" s="2"/>
      <c r="I685" s="2"/>
      <c r="J685" s="2"/>
      <c r="K685" s="2"/>
      <c r="L685" s="7"/>
      <c r="M685" s="2"/>
      <c r="N685" s="2"/>
      <c r="O685" s="2"/>
      <c r="P685" s="2"/>
      <c r="Q685" s="2"/>
      <c r="R685" s="2"/>
      <c r="S685" s="2"/>
      <c r="T685" s="2"/>
      <c r="U685" s="2"/>
      <c r="V685" s="2"/>
      <c r="W685" s="2"/>
      <c r="X685" s="2"/>
      <c r="Y685" s="2"/>
      <c r="Z685" s="2"/>
      <c r="AA685" s="2"/>
      <c r="AB685" s="2"/>
      <c r="AC685" s="2"/>
      <c r="AD685" s="2"/>
      <c r="AE685" s="3"/>
      <c r="AF685" s="2"/>
      <c r="AG685" s="2"/>
      <c r="AH685" s="2"/>
      <c r="AI685" s="2"/>
      <c r="AJ685" s="2"/>
      <c r="AK685" s="2"/>
      <c r="AL685" s="2"/>
      <c r="AM685" s="2"/>
      <c r="AN685" s="2"/>
      <c r="AO685" s="2"/>
      <c r="AP685" s="2"/>
      <c r="AQ685" s="2"/>
      <c r="AR685" s="2"/>
      <c r="AS685" s="3"/>
      <c r="AT685" s="2"/>
      <c r="AU685" s="2"/>
      <c r="AV685" s="2"/>
      <c r="AW685" s="2"/>
      <c r="AX685" s="2"/>
      <c r="AY685" s="2"/>
      <c r="AZ685" s="2"/>
      <c r="BA685" s="2"/>
      <c r="BB685" s="2"/>
      <c r="BC685" s="2"/>
      <c r="BD685" s="2"/>
    </row>
    <row r="686" spans="1:56" ht="12.75" hidden="1" customHeight="1">
      <c r="A686" s="2"/>
      <c r="B686" s="6"/>
      <c r="C686" s="2"/>
      <c r="D686" s="2"/>
      <c r="E686" s="2"/>
      <c r="F686" s="2"/>
      <c r="G686" s="2"/>
      <c r="H686" s="2"/>
      <c r="I686" s="2"/>
      <c r="J686" s="2"/>
      <c r="K686" s="2"/>
      <c r="L686" s="7"/>
      <c r="M686" s="2"/>
      <c r="N686" s="2"/>
      <c r="O686" s="2"/>
      <c r="P686" s="2"/>
      <c r="Q686" s="2"/>
      <c r="R686" s="2"/>
      <c r="S686" s="2"/>
      <c r="T686" s="2"/>
      <c r="U686" s="2"/>
      <c r="V686" s="2"/>
      <c r="W686" s="2"/>
      <c r="X686" s="2"/>
      <c r="Y686" s="2"/>
      <c r="Z686" s="2"/>
      <c r="AA686" s="2"/>
      <c r="AB686" s="2"/>
      <c r="AC686" s="2"/>
      <c r="AD686" s="2"/>
      <c r="AE686" s="3"/>
      <c r="AF686" s="2"/>
      <c r="AG686" s="2"/>
      <c r="AH686" s="2"/>
      <c r="AI686" s="2"/>
      <c r="AJ686" s="2"/>
      <c r="AK686" s="2"/>
      <c r="AL686" s="2"/>
      <c r="AM686" s="2"/>
      <c r="AN686" s="2"/>
      <c r="AO686" s="2"/>
      <c r="AP686" s="2"/>
      <c r="AQ686" s="2"/>
      <c r="AR686" s="2"/>
      <c r="AS686" s="3"/>
      <c r="AT686" s="2"/>
      <c r="AU686" s="2"/>
      <c r="AV686" s="2"/>
      <c r="AW686" s="2"/>
      <c r="AX686" s="2"/>
      <c r="AY686" s="2"/>
      <c r="AZ686" s="2"/>
      <c r="BA686" s="2"/>
      <c r="BB686" s="2"/>
      <c r="BC686" s="2"/>
      <c r="BD686" s="2"/>
    </row>
    <row r="687" spans="1:56" ht="12.75" hidden="1" customHeight="1">
      <c r="A687" s="2"/>
      <c r="B687" s="6"/>
      <c r="C687" s="2"/>
      <c r="D687" s="2"/>
      <c r="E687" s="2"/>
      <c r="F687" s="2"/>
      <c r="G687" s="2"/>
      <c r="H687" s="2"/>
      <c r="I687" s="2"/>
      <c r="J687" s="2"/>
      <c r="K687" s="2"/>
      <c r="L687" s="7"/>
      <c r="M687" s="2"/>
      <c r="N687" s="2"/>
      <c r="O687" s="2"/>
      <c r="P687" s="2"/>
      <c r="Q687" s="2"/>
      <c r="R687" s="2"/>
      <c r="S687" s="2"/>
      <c r="T687" s="2"/>
      <c r="U687" s="2"/>
      <c r="V687" s="2"/>
      <c r="W687" s="2"/>
      <c r="X687" s="2"/>
      <c r="Y687" s="2"/>
      <c r="Z687" s="2"/>
      <c r="AA687" s="2"/>
      <c r="AB687" s="2"/>
      <c r="AC687" s="2"/>
      <c r="AD687" s="2"/>
      <c r="AE687" s="3"/>
      <c r="AF687" s="2"/>
      <c r="AG687" s="2"/>
      <c r="AH687" s="2"/>
      <c r="AI687" s="2"/>
      <c r="AJ687" s="2"/>
      <c r="AK687" s="2"/>
      <c r="AL687" s="2"/>
      <c r="AM687" s="2"/>
      <c r="AN687" s="2"/>
      <c r="AO687" s="2"/>
      <c r="AP687" s="2"/>
      <c r="AQ687" s="2"/>
      <c r="AR687" s="2"/>
      <c r="AS687" s="3"/>
      <c r="AT687" s="2"/>
      <c r="AU687" s="2"/>
      <c r="AV687" s="2"/>
      <c r="AW687" s="2"/>
      <c r="AX687" s="2"/>
      <c r="AY687" s="2"/>
      <c r="AZ687" s="2"/>
      <c r="BA687" s="2"/>
      <c r="BB687" s="2"/>
      <c r="BC687" s="2"/>
      <c r="BD687" s="2"/>
    </row>
    <row r="688" spans="1:56" ht="12.75" hidden="1" customHeight="1">
      <c r="A688" s="2"/>
      <c r="B688" s="6"/>
      <c r="C688" s="2"/>
      <c r="D688" s="2"/>
      <c r="E688" s="2"/>
      <c r="F688" s="2"/>
      <c r="G688" s="2"/>
      <c r="H688" s="2"/>
      <c r="I688" s="2"/>
      <c r="J688" s="2"/>
      <c r="K688" s="2"/>
      <c r="L688" s="7"/>
      <c r="M688" s="2"/>
      <c r="N688" s="2"/>
      <c r="O688" s="2"/>
      <c r="P688" s="2"/>
      <c r="Q688" s="2"/>
      <c r="R688" s="2"/>
      <c r="S688" s="2"/>
      <c r="T688" s="2"/>
      <c r="U688" s="2"/>
      <c r="V688" s="2"/>
      <c r="W688" s="2"/>
      <c r="X688" s="2"/>
      <c r="Y688" s="2"/>
      <c r="Z688" s="2"/>
      <c r="AA688" s="2"/>
      <c r="AB688" s="2"/>
      <c r="AC688" s="2"/>
      <c r="AD688" s="2"/>
      <c r="AE688" s="3"/>
      <c r="AF688" s="2"/>
      <c r="AG688" s="2"/>
      <c r="AH688" s="2"/>
      <c r="AI688" s="2"/>
      <c r="AJ688" s="2"/>
      <c r="AK688" s="2"/>
      <c r="AL688" s="2"/>
      <c r="AM688" s="2"/>
      <c r="AN688" s="2"/>
      <c r="AO688" s="2"/>
      <c r="AP688" s="2"/>
      <c r="AQ688" s="2"/>
      <c r="AR688" s="2"/>
      <c r="AS688" s="3"/>
      <c r="AT688" s="2"/>
      <c r="AU688" s="2"/>
      <c r="AV688" s="2"/>
      <c r="AW688" s="2"/>
      <c r="AX688" s="2"/>
      <c r="AY688" s="2"/>
      <c r="AZ688" s="2"/>
      <c r="BA688" s="2"/>
      <c r="BB688" s="2"/>
      <c r="BC688" s="2"/>
      <c r="BD688" s="2"/>
    </row>
    <row r="689" spans="1:56" ht="12.75" hidden="1" customHeight="1">
      <c r="A689" s="2"/>
      <c r="B689" s="6"/>
      <c r="C689" s="2"/>
      <c r="D689" s="2"/>
      <c r="E689" s="2"/>
      <c r="F689" s="2"/>
      <c r="G689" s="2"/>
      <c r="H689" s="2"/>
      <c r="I689" s="2"/>
      <c r="J689" s="2"/>
      <c r="K689" s="2"/>
      <c r="L689" s="7"/>
      <c r="M689" s="2"/>
      <c r="N689" s="2"/>
      <c r="O689" s="2"/>
      <c r="P689" s="2"/>
      <c r="Q689" s="2"/>
      <c r="R689" s="2"/>
      <c r="S689" s="2"/>
      <c r="T689" s="2"/>
      <c r="U689" s="2"/>
      <c r="V689" s="2"/>
      <c r="W689" s="2"/>
      <c r="X689" s="2"/>
      <c r="Y689" s="2"/>
      <c r="Z689" s="2"/>
      <c r="AA689" s="2"/>
      <c r="AB689" s="2"/>
      <c r="AC689" s="2"/>
      <c r="AD689" s="2"/>
      <c r="AE689" s="3"/>
      <c r="AF689" s="2"/>
      <c r="AG689" s="2"/>
      <c r="AH689" s="2"/>
      <c r="AI689" s="2"/>
      <c r="AJ689" s="2"/>
      <c r="AK689" s="2"/>
      <c r="AL689" s="2"/>
      <c r="AM689" s="2"/>
      <c r="AN689" s="2"/>
      <c r="AO689" s="2"/>
      <c r="AP689" s="2"/>
      <c r="AQ689" s="2"/>
      <c r="AR689" s="2"/>
      <c r="AS689" s="3"/>
      <c r="AT689" s="2"/>
      <c r="AU689" s="2"/>
      <c r="AV689" s="2"/>
      <c r="AW689" s="2"/>
      <c r="AX689" s="2"/>
      <c r="AY689" s="2"/>
      <c r="AZ689" s="2"/>
      <c r="BA689" s="2"/>
      <c r="BB689" s="2"/>
      <c r="BC689" s="2"/>
      <c r="BD689" s="2"/>
    </row>
    <row r="690" spans="1:56" ht="12.75" hidden="1" customHeight="1">
      <c r="A690" s="2"/>
      <c r="B690" s="6"/>
      <c r="C690" s="2"/>
      <c r="D690" s="2"/>
      <c r="E690" s="2"/>
      <c r="F690" s="2"/>
      <c r="G690" s="2"/>
      <c r="H690" s="2"/>
      <c r="I690" s="2"/>
      <c r="J690" s="2"/>
      <c r="K690" s="2"/>
      <c r="L690" s="7"/>
      <c r="M690" s="2"/>
      <c r="N690" s="2"/>
      <c r="O690" s="2"/>
      <c r="P690" s="2"/>
      <c r="Q690" s="2"/>
      <c r="R690" s="2"/>
      <c r="S690" s="2"/>
      <c r="T690" s="2"/>
      <c r="U690" s="2"/>
      <c r="V690" s="2"/>
      <c r="W690" s="2"/>
      <c r="X690" s="2"/>
      <c r="Y690" s="2"/>
      <c r="Z690" s="2"/>
      <c r="AA690" s="2"/>
      <c r="AB690" s="2"/>
      <c r="AC690" s="2"/>
      <c r="AD690" s="2"/>
      <c r="AE690" s="3"/>
      <c r="AF690" s="2"/>
      <c r="AG690" s="2"/>
      <c r="AH690" s="2"/>
      <c r="AI690" s="2"/>
      <c r="AJ690" s="2"/>
      <c r="AK690" s="2"/>
      <c r="AL690" s="2"/>
      <c r="AM690" s="2"/>
      <c r="AN690" s="2"/>
      <c r="AO690" s="2"/>
      <c r="AP690" s="2"/>
      <c r="AQ690" s="2"/>
      <c r="AR690" s="2"/>
      <c r="AS690" s="3"/>
      <c r="AT690" s="2"/>
      <c r="AU690" s="2"/>
      <c r="AV690" s="2"/>
      <c r="AW690" s="2"/>
      <c r="AX690" s="2"/>
      <c r="AY690" s="2"/>
      <c r="AZ690" s="2"/>
      <c r="BA690" s="2"/>
      <c r="BB690" s="2"/>
      <c r="BC690" s="2"/>
      <c r="BD690" s="2"/>
    </row>
    <row r="691" spans="1:56" ht="12.75" hidden="1" customHeight="1">
      <c r="A691" s="2"/>
      <c r="B691" s="6"/>
      <c r="C691" s="2"/>
      <c r="D691" s="2"/>
      <c r="E691" s="2"/>
      <c r="F691" s="2"/>
      <c r="G691" s="2"/>
      <c r="H691" s="2"/>
      <c r="I691" s="2"/>
      <c r="J691" s="2"/>
      <c r="K691" s="2"/>
      <c r="L691" s="7"/>
      <c r="M691" s="2"/>
      <c r="N691" s="2"/>
      <c r="O691" s="2"/>
      <c r="P691" s="2"/>
      <c r="Q691" s="2"/>
      <c r="R691" s="2"/>
      <c r="S691" s="2"/>
      <c r="T691" s="2"/>
      <c r="U691" s="2"/>
      <c r="V691" s="2"/>
      <c r="W691" s="2"/>
      <c r="X691" s="2"/>
      <c r="Y691" s="2"/>
      <c r="Z691" s="2"/>
      <c r="AA691" s="2"/>
      <c r="AB691" s="2"/>
      <c r="AC691" s="2"/>
      <c r="AD691" s="2"/>
      <c r="AE691" s="3"/>
      <c r="AF691" s="2"/>
      <c r="AG691" s="2"/>
      <c r="AH691" s="2"/>
      <c r="AI691" s="2"/>
      <c r="AJ691" s="2"/>
      <c r="AK691" s="2"/>
      <c r="AL691" s="2"/>
      <c r="AM691" s="2"/>
      <c r="AN691" s="2"/>
      <c r="AO691" s="2"/>
      <c r="AP691" s="2"/>
      <c r="AQ691" s="2"/>
      <c r="AR691" s="2"/>
      <c r="AS691" s="3"/>
      <c r="AT691" s="2"/>
      <c r="AU691" s="2"/>
      <c r="AV691" s="2"/>
      <c r="AW691" s="2"/>
      <c r="AX691" s="2"/>
      <c r="AY691" s="2"/>
      <c r="AZ691" s="2"/>
      <c r="BA691" s="2"/>
      <c r="BB691" s="2"/>
      <c r="BC691" s="2"/>
      <c r="BD691" s="2"/>
    </row>
    <row r="692" spans="1:56" ht="12.75" hidden="1" customHeight="1">
      <c r="A692" s="2"/>
      <c r="B692" s="6"/>
      <c r="C692" s="2"/>
      <c r="D692" s="2"/>
      <c r="E692" s="2"/>
      <c r="F692" s="2"/>
      <c r="G692" s="2"/>
      <c r="H692" s="2"/>
      <c r="I692" s="2"/>
      <c r="J692" s="2"/>
      <c r="K692" s="2"/>
      <c r="L692" s="7"/>
      <c r="M692" s="2"/>
      <c r="N692" s="2"/>
      <c r="O692" s="2"/>
      <c r="P692" s="2"/>
      <c r="Q692" s="2"/>
      <c r="R692" s="2"/>
      <c r="S692" s="2"/>
      <c r="T692" s="2"/>
      <c r="U692" s="2"/>
      <c r="V692" s="2"/>
      <c r="W692" s="2"/>
      <c r="X692" s="2"/>
      <c r="Y692" s="2"/>
      <c r="Z692" s="2"/>
      <c r="AA692" s="2"/>
      <c r="AB692" s="2"/>
      <c r="AC692" s="2"/>
      <c r="AD692" s="2"/>
      <c r="AE692" s="3"/>
      <c r="AF692" s="2"/>
      <c r="AG692" s="2"/>
      <c r="AH692" s="2"/>
      <c r="AI692" s="2"/>
      <c r="AJ692" s="2"/>
      <c r="AK692" s="2"/>
      <c r="AL692" s="2"/>
      <c r="AM692" s="2"/>
      <c r="AN692" s="2"/>
      <c r="AO692" s="2"/>
      <c r="AP692" s="2"/>
      <c r="AQ692" s="2"/>
      <c r="AR692" s="2"/>
      <c r="AS692" s="3"/>
      <c r="AT692" s="2"/>
      <c r="AU692" s="2"/>
      <c r="AV692" s="2"/>
      <c r="AW692" s="2"/>
      <c r="AX692" s="2"/>
      <c r="AY692" s="2"/>
      <c r="AZ692" s="2"/>
      <c r="BA692" s="2"/>
      <c r="BB692" s="2"/>
      <c r="BC692" s="2"/>
      <c r="BD692" s="2"/>
    </row>
    <row r="693" spans="1:56" ht="12.75" hidden="1" customHeight="1">
      <c r="A693" s="2"/>
      <c r="B693" s="6"/>
      <c r="C693" s="2"/>
      <c r="D693" s="2"/>
      <c r="E693" s="2"/>
      <c r="F693" s="2"/>
      <c r="G693" s="2"/>
      <c r="H693" s="2"/>
      <c r="I693" s="2"/>
      <c r="J693" s="2"/>
      <c r="K693" s="2"/>
      <c r="L693" s="7"/>
      <c r="M693" s="2"/>
      <c r="N693" s="2"/>
      <c r="O693" s="2"/>
      <c r="P693" s="2"/>
      <c r="Q693" s="2"/>
      <c r="R693" s="2"/>
      <c r="S693" s="2"/>
      <c r="T693" s="2"/>
      <c r="U693" s="2"/>
      <c r="V693" s="2"/>
      <c r="W693" s="2"/>
      <c r="X693" s="2"/>
      <c r="Y693" s="2"/>
      <c r="Z693" s="2"/>
      <c r="AA693" s="2"/>
      <c r="AB693" s="2"/>
      <c r="AC693" s="2"/>
      <c r="AD693" s="2"/>
      <c r="AE693" s="3"/>
      <c r="AF693" s="2"/>
      <c r="AG693" s="2"/>
      <c r="AH693" s="2"/>
      <c r="AI693" s="2"/>
      <c r="AJ693" s="2"/>
      <c r="AK693" s="2"/>
      <c r="AL693" s="2"/>
      <c r="AM693" s="2"/>
      <c r="AN693" s="2"/>
      <c r="AO693" s="2"/>
      <c r="AP693" s="2"/>
      <c r="AQ693" s="2"/>
      <c r="AR693" s="2"/>
      <c r="AS693" s="3"/>
      <c r="AT693" s="2"/>
      <c r="AU693" s="2"/>
      <c r="AV693" s="2"/>
      <c r="AW693" s="2"/>
      <c r="AX693" s="2"/>
      <c r="AY693" s="2"/>
      <c r="AZ693" s="2"/>
      <c r="BA693" s="2"/>
      <c r="BB693" s="2"/>
      <c r="BC693" s="2"/>
      <c r="BD693" s="2"/>
    </row>
    <row r="694" spans="1:56" ht="12.75" hidden="1" customHeight="1">
      <c r="A694" s="2"/>
      <c r="B694" s="6"/>
      <c r="C694" s="2"/>
      <c r="D694" s="2"/>
      <c r="E694" s="2"/>
      <c r="F694" s="2"/>
      <c r="G694" s="2"/>
      <c r="H694" s="2"/>
      <c r="I694" s="2"/>
      <c r="J694" s="2"/>
      <c r="K694" s="2"/>
      <c r="L694" s="7"/>
      <c r="M694" s="2"/>
      <c r="N694" s="2"/>
      <c r="O694" s="2"/>
      <c r="P694" s="2"/>
      <c r="Q694" s="2"/>
      <c r="R694" s="2"/>
      <c r="S694" s="2"/>
      <c r="T694" s="2"/>
      <c r="U694" s="2"/>
      <c r="V694" s="2"/>
      <c r="W694" s="2"/>
      <c r="X694" s="2"/>
      <c r="Y694" s="2"/>
      <c r="Z694" s="2"/>
      <c r="AA694" s="2"/>
      <c r="AB694" s="2"/>
      <c r="AC694" s="2"/>
      <c r="AD694" s="2"/>
      <c r="AE694" s="3"/>
      <c r="AF694" s="2"/>
      <c r="AG694" s="2"/>
      <c r="AH694" s="2"/>
      <c r="AI694" s="2"/>
      <c r="AJ694" s="2"/>
      <c r="AK694" s="2"/>
      <c r="AL694" s="2"/>
      <c r="AM694" s="2"/>
      <c r="AN694" s="2"/>
      <c r="AO694" s="2"/>
      <c r="AP694" s="2"/>
      <c r="AQ694" s="2"/>
      <c r="AR694" s="2"/>
      <c r="AS694" s="3"/>
      <c r="AT694" s="2"/>
      <c r="AU694" s="2"/>
      <c r="AV694" s="2"/>
      <c r="AW694" s="2"/>
      <c r="AX694" s="2"/>
      <c r="AY694" s="2"/>
      <c r="AZ694" s="2"/>
      <c r="BA694" s="2"/>
      <c r="BB694" s="2"/>
      <c r="BC694" s="2"/>
      <c r="BD694" s="2"/>
    </row>
    <row r="695" spans="1:56" ht="12.75" hidden="1" customHeight="1">
      <c r="A695" s="2"/>
      <c r="B695" s="6"/>
      <c r="C695" s="2"/>
      <c r="D695" s="2"/>
      <c r="E695" s="2"/>
      <c r="F695" s="2"/>
      <c r="G695" s="2"/>
      <c r="H695" s="2"/>
      <c r="I695" s="2"/>
      <c r="J695" s="2"/>
      <c r="K695" s="2"/>
      <c r="L695" s="7"/>
      <c r="M695" s="2"/>
      <c r="N695" s="2"/>
      <c r="O695" s="2"/>
      <c r="P695" s="2"/>
      <c r="Q695" s="2"/>
      <c r="R695" s="2"/>
      <c r="S695" s="2"/>
      <c r="T695" s="2"/>
      <c r="U695" s="2"/>
      <c r="V695" s="2"/>
      <c r="W695" s="2"/>
      <c r="X695" s="2"/>
      <c r="Y695" s="2"/>
      <c r="Z695" s="2"/>
      <c r="AA695" s="2"/>
      <c r="AB695" s="2"/>
      <c r="AC695" s="2"/>
      <c r="AD695" s="2"/>
      <c r="AE695" s="3"/>
      <c r="AF695" s="2"/>
      <c r="AG695" s="2"/>
      <c r="AH695" s="2"/>
      <c r="AI695" s="2"/>
      <c r="AJ695" s="2"/>
      <c r="AK695" s="2"/>
      <c r="AL695" s="2"/>
      <c r="AM695" s="2"/>
      <c r="AN695" s="2"/>
      <c r="AO695" s="2"/>
      <c r="AP695" s="2"/>
      <c r="AQ695" s="2"/>
      <c r="AR695" s="2"/>
      <c r="AS695" s="3"/>
      <c r="AT695" s="2"/>
      <c r="AU695" s="2"/>
      <c r="AV695" s="2"/>
      <c r="AW695" s="2"/>
      <c r="AX695" s="2"/>
      <c r="AY695" s="2"/>
      <c r="AZ695" s="2"/>
      <c r="BA695" s="2"/>
      <c r="BB695" s="2"/>
      <c r="BC695" s="2"/>
      <c r="BD695" s="2"/>
    </row>
    <row r="696" spans="1:56" ht="12.75" hidden="1" customHeight="1">
      <c r="A696" s="2"/>
      <c r="B696" s="6"/>
      <c r="C696" s="2"/>
      <c r="D696" s="2"/>
      <c r="E696" s="2"/>
      <c r="F696" s="2"/>
      <c r="G696" s="2"/>
      <c r="H696" s="2"/>
      <c r="I696" s="2"/>
      <c r="J696" s="2"/>
      <c r="K696" s="2"/>
      <c r="L696" s="7"/>
      <c r="M696" s="2"/>
      <c r="N696" s="2"/>
      <c r="O696" s="2"/>
      <c r="P696" s="2"/>
      <c r="Q696" s="2"/>
      <c r="R696" s="2"/>
      <c r="S696" s="2"/>
      <c r="T696" s="2"/>
      <c r="U696" s="2"/>
      <c r="V696" s="2"/>
      <c r="W696" s="2"/>
      <c r="X696" s="2"/>
      <c r="Y696" s="2"/>
      <c r="Z696" s="2"/>
      <c r="AA696" s="2"/>
      <c r="AB696" s="2"/>
      <c r="AC696" s="2"/>
      <c r="AD696" s="2"/>
      <c r="AE696" s="3"/>
      <c r="AF696" s="2"/>
      <c r="AG696" s="2"/>
      <c r="AH696" s="2"/>
      <c r="AI696" s="2"/>
      <c r="AJ696" s="2"/>
      <c r="AK696" s="2"/>
      <c r="AL696" s="2"/>
      <c r="AM696" s="2"/>
      <c r="AN696" s="2"/>
      <c r="AO696" s="2"/>
      <c r="AP696" s="2"/>
      <c r="AQ696" s="2"/>
      <c r="AR696" s="2"/>
      <c r="AS696" s="3"/>
      <c r="AT696" s="2"/>
      <c r="AU696" s="2"/>
      <c r="AV696" s="2"/>
      <c r="AW696" s="2"/>
      <c r="AX696" s="2"/>
      <c r="AY696" s="2"/>
      <c r="AZ696" s="2"/>
      <c r="BA696" s="2"/>
      <c r="BB696" s="2"/>
      <c r="BC696" s="2"/>
      <c r="BD696" s="2"/>
    </row>
    <row r="697" spans="1:56" ht="12.75" hidden="1" customHeight="1">
      <c r="A697" s="2"/>
      <c r="B697" s="6"/>
      <c r="C697" s="2"/>
      <c r="D697" s="2"/>
      <c r="E697" s="2"/>
      <c r="F697" s="2"/>
      <c r="G697" s="2"/>
      <c r="H697" s="2"/>
      <c r="I697" s="2"/>
      <c r="J697" s="2"/>
      <c r="K697" s="2"/>
      <c r="L697" s="7"/>
      <c r="M697" s="2"/>
      <c r="N697" s="2"/>
      <c r="O697" s="2"/>
      <c r="P697" s="2"/>
      <c r="Q697" s="2"/>
      <c r="R697" s="2"/>
      <c r="S697" s="2"/>
      <c r="T697" s="2"/>
      <c r="U697" s="2"/>
      <c r="V697" s="2"/>
      <c r="W697" s="2"/>
      <c r="X697" s="2"/>
      <c r="Y697" s="2"/>
      <c r="Z697" s="2"/>
      <c r="AA697" s="2"/>
      <c r="AB697" s="2"/>
      <c r="AC697" s="2"/>
      <c r="AD697" s="2"/>
      <c r="AE697" s="3"/>
      <c r="AF697" s="2"/>
      <c r="AG697" s="2"/>
      <c r="AH697" s="2"/>
      <c r="AI697" s="2"/>
      <c r="AJ697" s="2"/>
      <c r="AK697" s="2"/>
      <c r="AL697" s="2"/>
      <c r="AM697" s="2"/>
      <c r="AN697" s="2"/>
      <c r="AO697" s="2"/>
      <c r="AP697" s="2"/>
      <c r="AQ697" s="2"/>
      <c r="AR697" s="2"/>
      <c r="AS697" s="3"/>
      <c r="AT697" s="2"/>
      <c r="AU697" s="2"/>
      <c r="AV697" s="2"/>
      <c r="AW697" s="2"/>
      <c r="AX697" s="2"/>
      <c r="AY697" s="2"/>
      <c r="AZ697" s="2"/>
      <c r="BA697" s="2"/>
      <c r="BB697" s="2"/>
      <c r="BC697" s="2"/>
      <c r="BD697" s="2"/>
    </row>
    <row r="698" spans="1:56" ht="12.75" hidden="1" customHeight="1">
      <c r="A698" s="2"/>
      <c r="B698" s="6"/>
      <c r="C698" s="2"/>
      <c r="D698" s="2"/>
      <c r="E698" s="2"/>
      <c r="F698" s="2"/>
      <c r="G698" s="2"/>
      <c r="H698" s="2"/>
      <c r="I698" s="2"/>
      <c r="J698" s="2"/>
      <c r="K698" s="2"/>
      <c r="L698" s="7"/>
      <c r="M698" s="2"/>
      <c r="N698" s="2"/>
      <c r="O698" s="2"/>
      <c r="P698" s="2"/>
      <c r="Q698" s="2"/>
      <c r="R698" s="2"/>
      <c r="S698" s="2"/>
      <c r="T698" s="2"/>
      <c r="U698" s="2"/>
      <c r="V698" s="2"/>
      <c r="W698" s="2"/>
      <c r="X698" s="2"/>
      <c r="Y698" s="2"/>
      <c r="Z698" s="2"/>
      <c r="AA698" s="2"/>
      <c r="AB698" s="2"/>
      <c r="AC698" s="2"/>
      <c r="AD698" s="2"/>
      <c r="AE698" s="3"/>
      <c r="AF698" s="2"/>
      <c r="AG698" s="2"/>
      <c r="AH698" s="2"/>
      <c r="AI698" s="2"/>
      <c r="AJ698" s="2"/>
      <c r="AK698" s="2"/>
      <c r="AL698" s="2"/>
      <c r="AM698" s="2"/>
      <c r="AN698" s="2"/>
      <c r="AO698" s="2"/>
      <c r="AP698" s="2"/>
      <c r="AQ698" s="2"/>
      <c r="AR698" s="2"/>
      <c r="AS698" s="3"/>
      <c r="AT698" s="2"/>
      <c r="AU698" s="2"/>
      <c r="AV698" s="2"/>
      <c r="AW698" s="2"/>
      <c r="AX698" s="2"/>
      <c r="AY698" s="2"/>
      <c r="AZ698" s="2"/>
      <c r="BA698" s="2"/>
      <c r="BB698" s="2"/>
      <c r="BC698" s="2"/>
      <c r="BD698" s="2"/>
    </row>
    <row r="699" spans="1:56" ht="12.75" hidden="1" customHeight="1">
      <c r="A699" s="2"/>
      <c r="B699" s="6"/>
      <c r="C699" s="2"/>
      <c r="D699" s="2"/>
      <c r="E699" s="2"/>
      <c r="F699" s="2"/>
      <c r="G699" s="2"/>
      <c r="H699" s="2"/>
      <c r="I699" s="2"/>
      <c r="J699" s="2"/>
      <c r="K699" s="2"/>
      <c r="L699" s="7"/>
      <c r="M699" s="2"/>
      <c r="N699" s="2"/>
      <c r="O699" s="2"/>
      <c r="P699" s="2"/>
      <c r="Q699" s="2"/>
      <c r="R699" s="2"/>
      <c r="S699" s="2"/>
      <c r="T699" s="2"/>
      <c r="U699" s="2"/>
      <c r="V699" s="2"/>
      <c r="W699" s="2"/>
      <c r="X699" s="2"/>
      <c r="Y699" s="2"/>
      <c r="Z699" s="2"/>
      <c r="AA699" s="2"/>
      <c r="AB699" s="2"/>
      <c r="AC699" s="2"/>
      <c r="AD699" s="2"/>
      <c r="AE699" s="3"/>
      <c r="AF699" s="2"/>
      <c r="AG699" s="2"/>
      <c r="AH699" s="2"/>
      <c r="AI699" s="2"/>
      <c r="AJ699" s="2"/>
      <c r="AK699" s="2"/>
      <c r="AL699" s="2"/>
      <c r="AM699" s="2"/>
      <c r="AN699" s="2"/>
      <c r="AO699" s="2"/>
      <c r="AP699" s="2"/>
      <c r="AQ699" s="2"/>
      <c r="AR699" s="2"/>
      <c r="AS699" s="3"/>
      <c r="AT699" s="2"/>
      <c r="AU699" s="2"/>
      <c r="AV699" s="2"/>
      <c r="AW699" s="2"/>
      <c r="AX699" s="2"/>
      <c r="AY699" s="2"/>
      <c r="AZ699" s="2"/>
      <c r="BA699" s="2"/>
      <c r="BB699" s="2"/>
      <c r="BC699" s="2"/>
      <c r="BD699" s="2"/>
    </row>
    <row r="700" spans="1:56" ht="12.75" hidden="1" customHeight="1">
      <c r="A700" s="2"/>
      <c r="B700" s="6"/>
      <c r="C700" s="2"/>
      <c r="D700" s="2"/>
      <c r="E700" s="2"/>
      <c r="F700" s="2"/>
      <c r="G700" s="2"/>
      <c r="H700" s="2"/>
      <c r="I700" s="2"/>
      <c r="J700" s="2"/>
      <c r="K700" s="2"/>
      <c r="L700" s="7"/>
      <c r="M700" s="2"/>
      <c r="N700" s="2"/>
      <c r="O700" s="2"/>
      <c r="P700" s="2"/>
      <c r="Q700" s="2"/>
      <c r="R700" s="2"/>
      <c r="S700" s="2"/>
      <c r="T700" s="2"/>
      <c r="U700" s="2"/>
      <c r="V700" s="2"/>
      <c r="W700" s="2"/>
      <c r="X700" s="2"/>
      <c r="Y700" s="2"/>
      <c r="Z700" s="2"/>
      <c r="AA700" s="2"/>
      <c r="AB700" s="2"/>
      <c r="AC700" s="2"/>
      <c r="AD700" s="2"/>
      <c r="AE700" s="3"/>
      <c r="AF700" s="2"/>
      <c r="AG700" s="2"/>
      <c r="AH700" s="2"/>
      <c r="AI700" s="2"/>
      <c r="AJ700" s="2"/>
      <c r="AK700" s="2"/>
      <c r="AL700" s="2"/>
      <c r="AM700" s="2"/>
      <c r="AN700" s="2"/>
      <c r="AO700" s="2"/>
      <c r="AP700" s="2"/>
      <c r="AQ700" s="2"/>
      <c r="AR700" s="2"/>
      <c r="AS700" s="3"/>
      <c r="AT700" s="2"/>
      <c r="AU700" s="2"/>
      <c r="AV700" s="2"/>
      <c r="AW700" s="2"/>
      <c r="AX700" s="2"/>
      <c r="AY700" s="2"/>
      <c r="AZ700" s="2"/>
      <c r="BA700" s="2"/>
      <c r="BB700" s="2"/>
      <c r="BC700" s="2"/>
      <c r="BD700" s="2"/>
    </row>
    <row r="701" spans="1:56" ht="12.75" hidden="1" customHeight="1">
      <c r="A701" s="2"/>
      <c r="B701" s="6"/>
      <c r="C701" s="2"/>
      <c r="D701" s="2"/>
      <c r="E701" s="2"/>
      <c r="F701" s="2"/>
      <c r="G701" s="2"/>
      <c r="H701" s="2"/>
      <c r="I701" s="2"/>
      <c r="J701" s="2"/>
      <c r="K701" s="2"/>
      <c r="L701" s="7"/>
      <c r="M701" s="2"/>
      <c r="N701" s="2"/>
      <c r="O701" s="2"/>
      <c r="P701" s="2"/>
      <c r="Q701" s="2"/>
      <c r="R701" s="2"/>
      <c r="S701" s="2"/>
      <c r="T701" s="2"/>
      <c r="U701" s="2"/>
      <c r="V701" s="2"/>
      <c r="W701" s="2"/>
      <c r="X701" s="2"/>
      <c r="Y701" s="2"/>
      <c r="Z701" s="2"/>
      <c r="AA701" s="2"/>
      <c r="AB701" s="2"/>
      <c r="AC701" s="2"/>
      <c r="AD701" s="2"/>
      <c r="AE701" s="3"/>
      <c r="AF701" s="2"/>
      <c r="AG701" s="2"/>
      <c r="AH701" s="2"/>
      <c r="AI701" s="2"/>
      <c r="AJ701" s="2"/>
      <c r="AK701" s="2"/>
      <c r="AL701" s="2"/>
      <c r="AM701" s="2"/>
      <c r="AN701" s="2"/>
      <c r="AO701" s="2"/>
      <c r="AP701" s="2"/>
      <c r="AQ701" s="2"/>
      <c r="AR701" s="2"/>
      <c r="AS701" s="3"/>
      <c r="AT701" s="2"/>
      <c r="AU701" s="2"/>
      <c r="AV701" s="2"/>
      <c r="AW701" s="2"/>
      <c r="AX701" s="2"/>
      <c r="AY701" s="2"/>
      <c r="AZ701" s="2"/>
      <c r="BA701" s="2"/>
      <c r="BB701" s="2"/>
      <c r="BC701" s="2"/>
      <c r="BD701" s="2"/>
    </row>
    <row r="702" spans="1:56" ht="12.75" hidden="1" customHeight="1">
      <c r="A702" s="2"/>
      <c r="B702" s="6"/>
      <c r="C702" s="2"/>
      <c r="D702" s="2"/>
      <c r="E702" s="2"/>
      <c r="F702" s="2"/>
      <c r="G702" s="2"/>
      <c r="H702" s="2"/>
      <c r="I702" s="2"/>
      <c r="J702" s="2"/>
      <c r="K702" s="2"/>
      <c r="L702" s="7"/>
      <c r="M702" s="2"/>
      <c r="N702" s="2"/>
      <c r="O702" s="2"/>
      <c r="P702" s="2"/>
      <c r="Q702" s="2"/>
      <c r="R702" s="2"/>
      <c r="S702" s="2"/>
      <c r="T702" s="2"/>
      <c r="U702" s="2"/>
      <c r="V702" s="2"/>
      <c r="W702" s="2"/>
      <c r="X702" s="2"/>
      <c r="Y702" s="2"/>
      <c r="Z702" s="2"/>
      <c r="AA702" s="2"/>
      <c r="AB702" s="2"/>
      <c r="AC702" s="2"/>
      <c r="AD702" s="2"/>
      <c r="AE702" s="3"/>
      <c r="AF702" s="2"/>
      <c r="AG702" s="2"/>
      <c r="AH702" s="2"/>
      <c r="AI702" s="2"/>
      <c r="AJ702" s="2"/>
      <c r="AK702" s="2"/>
      <c r="AL702" s="2"/>
      <c r="AM702" s="2"/>
      <c r="AN702" s="2"/>
      <c r="AO702" s="2"/>
      <c r="AP702" s="2"/>
      <c r="AQ702" s="2"/>
      <c r="AR702" s="2"/>
      <c r="AS702" s="3"/>
      <c r="AT702" s="2"/>
      <c r="AU702" s="2"/>
      <c r="AV702" s="2"/>
      <c r="AW702" s="2"/>
      <c r="AX702" s="2"/>
      <c r="AY702" s="2"/>
      <c r="AZ702" s="2"/>
      <c r="BA702" s="2"/>
      <c r="BB702" s="2"/>
      <c r="BC702" s="2"/>
      <c r="BD702" s="2"/>
    </row>
    <row r="703" spans="1:56" ht="12.75" hidden="1" customHeight="1">
      <c r="A703" s="2"/>
      <c r="B703" s="6"/>
      <c r="C703" s="2"/>
      <c r="D703" s="2"/>
      <c r="E703" s="2"/>
      <c r="F703" s="2"/>
      <c r="G703" s="2"/>
      <c r="H703" s="2"/>
      <c r="I703" s="2"/>
      <c r="J703" s="2"/>
      <c r="K703" s="2"/>
      <c r="L703" s="7"/>
      <c r="M703" s="2"/>
      <c r="N703" s="2"/>
      <c r="O703" s="2"/>
      <c r="P703" s="2"/>
      <c r="Q703" s="2"/>
      <c r="R703" s="2"/>
      <c r="S703" s="2"/>
      <c r="T703" s="2"/>
      <c r="U703" s="2"/>
      <c r="V703" s="2"/>
      <c r="W703" s="2"/>
      <c r="X703" s="2"/>
      <c r="Y703" s="2"/>
      <c r="Z703" s="2"/>
      <c r="AA703" s="2"/>
      <c r="AB703" s="2"/>
      <c r="AC703" s="2"/>
      <c r="AD703" s="2"/>
      <c r="AE703" s="3"/>
      <c r="AF703" s="2"/>
      <c r="AG703" s="2"/>
      <c r="AH703" s="2"/>
      <c r="AI703" s="2"/>
      <c r="AJ703" s="2"/>
      <c r="AK703" s="2"/>
      <c r="AL703" s="2"/>
      <c r="AM703" s="2"/>
      <c r="AN703" s="2"/>
      <c r="AO703" s="2"/>
      <c r="AP703" s="2"/>
      <c r="AQ703" s="2"/>
      <c r="AR703" s="2"/>
      <c r="AS703" s="3"/>
      <c r="AT703" s="2"/>
      <c r="AU703" s="2"/>
      <c r="AV703" s="2"/>
      <c r="AW703" s="2"/>
      <c r="AX703" s="2"/>
      <c r="AY703" s="2"/>
      <c r="AZ703" s="2"/>
      <c r="BA703" s="2"/>
      <c r="BB703" s="2"/>
      <c r="BC703" s="2"/>
      <c r="BD703" s="2"/>
    </row>
    <row r="704" spans="1:56" ht="12.75" hidden="1" customHeight="1">
      <c r="A704" s="2"/>
      <c r="B704" s="6"/>
      <c r="C704" s="2"/>
      <c r="D704" s="2"/>
      <c r="E704" s="2"/>
      <c r="F704" s="2"/>
      <c r="G704" s="2"/>
      <c r="H704" s="2"/>
      <c r="I704" s="2"/>
      <c r="J704" s="2"/>
      <c r="K704" s="2"/>
      <c r="L704" s="7"/>
      <c r="M704" s="2"/>
      <c r="N704" s="2"/>
      <c r="O704" s="2"/>
      <c r="P704" s="2"/>
      <c r="Q704" s="2"/>
      <c r="R704" s="2"/>
      <c r="S704" s="2"/>
      <c r="T704" s="2"/>
      <c r="U704" s="2"/>
      <c r="V704" s="2"/>
      <c r="W704" s="2"/>
      <c r="X704" s="2"/>
      <c r="Y704" s="2"/>
      <c r="Z704" s="2"/>
      <c r="AA704" s="2"/>
      <c r="AB704" s="2"/>
      <c r="AC704" s="2"/>
      <c r="AD704" s="2"/>
      <c r="AE704" s="3"/>
      <c r="AF704" s="2"/>
      <c r="AG704" s="2"/>
      <c r="AH704" s="2"/>
      <c r="AI704" s="2"/>
      <c r="AJ704" s="2"/>
      <c r="AK704" s="2"/>
      <c r="AL704" s="2"/>
      <c r="AM704" s="2"/>
      <c r="AN704" s="2"/>
      <c r="AO704" s="2"/>
      <c r="AP704" s="2"/>
      <c r="AQ704" s="2"/>
      <c r="AR704" s="2"/>
      <c r="AS704" s="3"/>
      <c r="AT704" s="2"/>
      <c r="AU704" s="2"/>
      <c r="AV704" s="2"/>
      <c r="AW704" s="2"/>
      <c r="AX704" s="2"/>
      <c r="AY704" s="2"/>
      <c r="AZ704" s="2"/>
      <c r="BA704" s="2"/>
      <c r="BB704" s="2"/>
      <c r="BC704" s="2"/>
      <c r="BD704" s="2"/>
    </row>
    <row r="705" spans="1:56" ht="12.75" hidden="1" customHeight="1">
      <c r="A705" s="2"/>
      <c r="B705" s="6"/>
      <c r="C705" s="2"/>
      <c r="D705" s="2"/>
      <c r="E705" s="2"/>
      <c r="F705" s="2"/>
      <c r="G705" s="2"/>
      <c r="H705" s="2"/>
      <c r="I705" s="2"/>
      <c r="J705" s="2"/>
      <c r="K705" s="2"/>
      <c r="L705" s="7"/>
      <c r="M705" s="2"/>
      <c r="N705" s="2"/>
      <c r="O705" s="2"/>
      <c r="P705" s="2"/>
      <c r="Q705" s="2"/>
      <c r="R705" s="2"/>
      <c r="S705" s="2"/>
      <c r="T705" s="2"/>
      <c r="U705" s="2"/>
      <c r="V705" s="2"/>
      <c r="W705" s="2"/>
      <c r="X705" s="2"/>
      <c r="Y705" s="2"/>
      <c r="Z705" s="2"/>
      <c r="AA705" s="2"/>
      <c r="AB705" s="2"/>
      <c r="AC705" s="2"/>
      <c r="AD705" s="2"/>
      <c r="AE705" s="3"/>
      <c r="AF705" s="2"/>
      <c r="AG705" s="2"/>
      <c r="AH705" s="2"/>
      <c r="AI705" s="2"/>
      <c r="AJ705" s="2"/>
      <c r="AK705" s="2"/>
      <c r="AL705" s="2"/>
      <c r="AM705" s="2"/>
      <c r="AN705" s="2"/>
      <c r="AO705" s="2"/>
      <c r="AP705" s="2"/>
      <c r="AQ705" s="2"/>
      <c r="AR705" s="2"/>
      <c r="AS705" s="3"/>
      <c r="AT705" s="2"/>
      <c r="AU705" s="2"/>
      <c r="AV705" s="2"/>
      <c r="AW705" s="2"/>
      <c r="AX705" s="2"/>
      <c r="AY705" s="2"/>
      <c r="AZ705" s="2"/>
      <c r="BA705" s="2"/>
      <c r="BB705" s="2"/>
      <c r="BC705" s="2"/>
      <c r="BD705" s="2"/>
    </row>
    <row r="706" spans="1:56" ht="12.75" hidden="1" customHeight="1">
      <c r="A706" s="2"/>
      <c r="B706" s="6"/>
      <c r="C706" s="2"/>
      <c r="D706" s="2"/>
      <c r="E706" s="2"/>
      <c r="F706" s="2"/>
      <c r="G706" s="2"/>
      <c r="H706" s="2"/>
      <c r="I706" s="2"/>
      <c r="J706" s="2"/>
      <c r="K706" s="2"/>
      <c r="L706" s="7"/>
      <c r="M706" s="2"/>
      <c r="N706" s="2"/>
      <c r="O706" s="2"/>
      <c r="P706" s="2"/>
      <c r="Q706" s="2"/>
      <c r="R706" s="2"/>
      <c r="S706" s="2"/>
      <c r="T706" s="2"/>
      <c r="U706" s="2"/>
      <c r="V706" s="2"/>
      <c r="W706" s="2"/>
      <c r="X706" s="2"/>
      <c r="Y706" s="2"/>
      <c r="Z706" s="2"/>
      <c r="AA706" s="2"/>
      <c r="AB706" s="2"/>
      <c r="AC706" s="2"/>
      <c r="AD706" s="2"/>
      <c r="AE706" s="3"/>
      <c r="AF706" s="2"/>
      <c r="AG706" s="2"/>
      <c r="AH706" s="2"/>
      <c r="AI706" s="2"/>
      <c r="AJ706" s="2"/>
      <c r="AK706" s="2"/>
      <c r="AL706" s="2"/>
      <c r="AM706" s="2"/>
      <c r="AN706" s="2"/>
      <c r="AO706" s="2"/>
      <c r="AP706" s="2"/>
      <c r="AQ706" s="2"/>
      <c r="AR706" s="2"/>
      <c r="AS706" s="3"/>
      <c r="AT706" s="2"/>
      <c r="AU706" s="2"/>
      <c r="AV706" s="2"/>
      <c r="AW706" s="2"/>
      <c r="AX706" s="2"/>
      <c r="AY706" s="2"/>
      <c r="AZ706" s="2"/>
      <c r="BA706" s="2"/>
      <c r="BB706" s="2"/>
      <c r="BC706" s="2"/>
      <c r="BD706" s="2"/>
    </row>
    <row r="707" spans="1:56" ht="12.75" hidden="1" customHeight="1">
      <c r="A707" s="2"/>
      <c r="B707" s="6"/>
      <c r="C707" s="2"/>
      <c r="D707" s="2"/>
      <c r="E707" s="2"/>
      <c r="F707" s="2"/>
      <c r="G707" s="2"/>
      <c r="H707" s="2"/>
      <c r="I707" s="2"/>
      <c r="J707" s="2"/>
      <c r="K707" s="2"/>
      <c r="L707" s="7"/>
      <c r="M707" s="2"/>
      <c r="N707" s="2"/>
      <c r="O707" s="2"/>
      <c r="P707" s="2"/>
      <c r="Q707" s="2"/>
      <c r="R707" s="2"/>
      <c r="S707" s="2"/>
      <c r="T707" s="2"/>
      <c r="U707" s="2"/>
      <c r="V707" s="2"/>
      <c r="W707" s="2"/>
      <c r="X707" s="2"/>
      <c r="Y707" s="2"/>
      <c r="Z707" s="2"/>
      <c r="AA707" s="2"/>
      <c r="AB707" s="2"/>
      <c r="AC707" s="2"/>
      <c r="AD707" s="2"/>
      <c r="AE707" s="3"/>
      <c r="AF707" s="2"/>
      <c r="AG707" s="2"/>
      <c r="AH707" s="2"/>
      <c r="AI707" s="2"/>
      <c r="AJ707" s="2"/>
      <c r="AK707" s="2"/>
      <c r="AL707" s="2"/>
      <c r="AM707" s="2"/>
      <c r="AN707" s="2"/>
      <c r="AO707" s="2"/>
      <c r="AP707" s="2"/>
      <c r="AQ707" s="2"/>
      <c r="AR707" s="2"/>
      <c r="AS707" s="3"/>
      <c r="AT707" s="2"/>
      <c r="AU707" s="2"/>
      <c r="AV707" s="2"/>
      <c r="AW707" s="2"/>
      <c r="AX707" s="2"/>
      <c r="AY707" s="2"/>
      <c r="AZ707" s="2"/>
      <c r="BA707" s="2"/>
      <c r="BB707" s="2"/>
      <c r="BC707" s="2"/>
      <c r="BD707" s="2"/>
    </row>
    <row r="708" spans="1:56" ht="12.75" hidden="1" customHeight="1">
      <c r="A708" s="2"/>
      <c r="B708" s="6"/>
      <c r="C708" s="2"/>
      <c r="D708" s="2"/>
      <c r="E708" s="2"/>
      <c r="F708" s="2"/>
      <c r="G708" s="2"/>
      <c r="H708" s="2"/>
      <c r="I708" s="2"/>
      <c r="J708" s="2"/>
      <c r="K708" s="2"/>
      <c r="L708" s="7"/>
      <c r="M708" s="2"/>
      <c r="N708" s="2"/>
      <c r="O708" s="2"/>
      <c r="P708" s="2"/>
      <c r="Q708" s="2"/>
      <c r="R708" s="2"/>
      <c r="S708" s="2"/>
      <c r="T708" s="2"/>
      <c r="U708" s="2"/>
      <c r="V708" s="2"/>
      <c r="W708" s="2"/>
      <c r="X708" s="2"/>
      <c r="Y708" s="2"/>
      <c r="Z708" s="2"/>
      <c r="AA708" s="2"/>
      <c r="AB708" s="2"/>
      <c r="AC708" s="2"/>
      <c r="AD708" s="2"/>
      <c r="AE708" s="3"/>
      <c r="AF708" s="2"/>
      <c r="AG708" s="2"/>
      <c r="AH708" s="2"/>
      <c r="AI708" s="2"/>
      <c r="AJ708" s="2"/>
      <c r="AK708" s="2"/>
      <c r="AL708" s="2"/>
      <c r="AM708" s="2"/>
      <c r="AN708" s="2"/>
      <c r="AO708" s="2"/>
      <c r="AP708" s="2"/>
      <c r="AQ708" s="2"/>
      <c r="AR708" s="2"/>
      <c r="AS708" s="3"/>
      <c r="AT708" s="2"/>
      <c r="AU708" s="2"/>
      <c r="AV708" s="2"/>
      <c r="AW708" s="2"/>
      <c r="AX708" s="2"/>
      <c r="AY708" s="2"/>
      <c r="AZ708" s="2"/>
      <c r="BA708" s="2"/>
      <c r="BB708" s="2"/>
      <c r="BC708" s="2"/>
      <c r="BD708" s="2"/>
    </row>
    <row r="709" spans="1:56" ht="12.75" hidden="1" customHeight="1">
      <c r="A709" s="2"/>
      <c r="B709" s="6"/>
      <c r="C709" s="2"/>
      <c r="D709" s="2"/>
      <c r="E709" s="2"/>
      <c r="F709" s="2"/>
      <c r="G709" s="2"/>
      <c r="H709" s="2"/>
      <c r="I709" s="2"/>
      <c r="J709" s="2"/>
      <c r="K709" s="2"/>
      <c r="L709" s="7"/>
      <c r="M709" s="2"/>
      <c r="N709" s="2"/>
      <c r="O709" s="2"/>
      <c r="P709" s="2"/>
      <c r="Q709" s="2"/>
      <c r="R709" s="2"/>
      <c r="S709" s="2"/>
      <c r="T709" s="2"/>
      <c r="U709" s="2"/>
      <c r="V709" s="2"/>
      <c r="W709" s="2"/>
      <c r="X709" s="2"/>
      <c r="Y709" s="2"/>
      <c r="Z709" s="2"/>
      <c r="AA709" s="2"/>
      <c r="AB709" s="2"/>
      <c r="AC709" s="2"/>
      <c r="AD709" s="2"/>
      <c r="AE709" s="3"/>
      <c r="AF709" s="2"/>
      <c r="AG709" s="2"/>
      <c r="AH709" s="2"/>
      <c r="AI709" s="2"/>
      <c r="AJ709" s="2"/>
      <c r="AK709" s="2"/>
      <c r="AL709" s="2"/>
      <c r="AM709" s="2"/>
      <c r="AN709" s="2"/>
      <c r="AO709" s="2"/>
      <c r="AP709" s="2"/>
      <c r="AQ709" s="2"/>
      <c r="AR709" s="2"/>
      <c r="AS709" s="3"/>
      <c r="AT709" s="2"/>
      <c r="AU709" s="2"/>
      <c r="AV709" s="2"/>
      <c r="AW709" s="2"/>
      <c r="AX709" s="2"/>
      <c r="AY709" s="2"/>
      <c r="AZ709" s="2"/>
      <c r="BA709" s="2"/>
      <c r="BB709" s="2"/>
      <c r="BC709" s="2"/>
      <c r="BD709" s="2"/>
    </row>
    <row r="710" spans="1:56" ht="12.75" hidden="1" customHeight="1">
      <c r="A710" s="2"/>
      <c r="B710" s="6"/>
      <c r="C710" s="2"/>
      <c r="D710" s="2"/>
      <c r="E710" s="2"/>
      <c r="F710" s="2"/>
      <c r="G710" s="2"/>
      <c r="H710" s="2"/>
      <c r="I710" s="2"/>
      <c r="J710" s="2"/>
      <c r="K710" s="2"/>
      <c r="L710" s="7"/>
      <c r="M710" s="2"/>
      <c r="N710" s="2"/>
      <c r="O710" s="2"/>
      <c r="P710" s="2"/>
      <c r="Q710" s="2"/>
      <c r="R710" s="2"/>
      <c r="S710" s="2"/>
      <c r="T710" s="2"/>
      <c r="U710" s="2"/>
      <c r="V710" s="2"/>
      <c r="W710" s="2"/>
      <c r="X710" s="2"/>
      <c r="Y710" s="2"/>
      <c r="Z710" s="2"/>
      <c r="AA710" s="2"/>
      <c r="AB710" s="2"/>
      <c r="AC710" s="2"/>
      <c r="AD710" s="2"/>
      <c r="AE710" s="3"/>
      <c r="AF710" s="2"/>
      <c r="AG710" s="2"/>
      <c r="AH710" s="2"/>
      <c r="AI710" s="2"/>
      <c r="AJ710" s="2"/>
      <c r="AK710" s="2"/>
      <c r="AL710" s="2"/>
      <c r="AM710" s="2"/>
      <c r="AN710" s="2"/>
      <c r="AO710" s="2"/>
      <c r="AP710" s="2"/>
      <c r="AQ710" s="2"/>
      <c r="AR710" s="2"/>
      <c r="AS710" s="3"/>
      <c r="AT710" s="2"/>
      <c r="AU710" s="2"/>
      <c r="AV710" s="2"/>
      <c r="AW710" s="2"/>
      <c r="AX710" s="2"/>
      <c r="AY710" s="2"/>
      <c r="AZ710" s="2"/>
      <c r="BA710" s="2"/>
      <c r="BB710" s="2"/>
      <c r="BC710" s="2"/>
      <c r="BD710" s="2"/>
    </row>
    <row r="711" spans="1:56" ht="12.75" hidden="1" customHeight="1">
      <c r="A711" s="2"/>
      <c r="B711" s="6"/>
      <c r="C711" s="2"/>
      <c r="D711" s="2"/>
      <c r="E711" s="2"/>
      <c r="F711" s="2"/>
      <c r="G711" s="2"/>
      <c r="H711" s="2"/>
      <c r="I711" s="2"/>
      <c r="J711" s="2"/>
      <c r="K711" s="2"/>
      <c r="L711" s="7"/>
      <c r="M711" s="2"/>
      <c r="N711" s="2"/>
      <c r="O711" s="2"/>
      <c r="P711" s="2"/>
      <c r="Q711" s="2"/>
      <c r="R711" s="2"/>
      <c r="S711" s="2"/>
      <c r="T711" s="2"/>
      <c r="U711" s="2"/>
      <c r="V711" s="2"/>
      <c r="W711" s="2"/>
      <c r="X711" s="2"/>
      <c r="Y711" s="2"/>
      <c r="Z711" s="2"/>
      <c r="AA711" s="2"/>
      <c r="AB711" s="2"/>
      <c r="AC711" s="2"/>
      <c r="AD711" s="2"/>
      <c r="AE711" s="3"/>
      <c r="AF711" s="2"/>
      <c r="AG711" s="2"/>
      <c r="AH711" s="2"/>
      <c r="AI711" s="2"/>
      <c r="AJ711" s="2"/>
      <c r="AK711" s="2"/>
      <c r="AL711" s="2"/>
      <c r="AM711" s="2"/>
      <c r="AN711" s="2"/>
      <c r="AO711" s="2"/>
      <c r="AP711" s="2"/>
      <c r="AQ711" s="2"/>
      <c r="AR711" s="2"/>
      <c r="AS711" s="3"/>
      <c r="AT711" s="2"/>
      <c r="AU711" s="2"/>
      <c r="AV711" s="2"/>
      <c r="AW711" s="2"/>
      <c r="AX711" s="2"/>
      <c r="AY711" s="2"/>
      <c r="AZ711" s="2"/>
      <c r="BA711" s="2"/>
      <c r="BB711" s="2"/>
      <c r="BC711" s="2"/>
      <c r="BD711" s="2"/>
    </row>
    <row r="712" spans="1:56" ht="12.75" hidden="1" customHeight="1">
      <c r="A712" s="2"/>
      <c r="B712" s="6"/>
      <c r="C712" s="2"/>
      <c r="D712" s="2"/>
      <c r="E712" s="2"/>
      <c r="F712" s="2"/>
      <c r="G712" s="2"/>
      <c r="H712" s="2"/>
      <c r="I712" s="2"/>
      <c r="J712" s="2"/>
      <c r="K712" s="2"/>
      <c r="L712" s="7"/>
      <c r="M712" s="2"/>
      <c r="N712" s="2"/>
      <c r="O712" s="2"/>
      <c r="P712" s="2"/>
      <c r="Q712" s="2"/>
      <c r="R712" s="2"/>
      <c r="S712" s="2"/>
      <c r="T712" s="2"/>
      <c r="U712" s="2"/>
      <c r="V712" s="2"/>
      <c r="W712" s="2"/>
      <c r="X712" s="2"/>
      <c r="Y712" s="2"/>
      <c r="Z712" s="2"/>
      <c r="AA712" s="2"/>
      <c r="AB712" s="2"/>
      <c r="AC712" s="2"/>
      <c r="AD712" s="2"/>
      <c r="AE712" s="3"/>
      <c r="AF712" s="2"/>
      <c r="AG712" s="2"/>
      <c r="AH712" s="2"/>
      <c r="AI712" s="2"/>
      <c r="AJ712" s="2"/>
      <c r="AK712" s="2"/>
      <c r="AL712" s="2"/>
      <c r="AM712" s="2"/>
      <c r="AN712" s="2"/>
      <c r="AO712" s="2"/>
      <c r="AP712" s="2"/>
      <c r="AQ712" s="2"/>
      <c r="AR712" s="2"/>
      <c r="AS712" s="3"/>
      <c r="AT712" s="2"/>
      <c r="AU712" s="2"/>
      <c r="AV712" s="2"/>
      <c r="AW712" s="2"/>
      <c r="AX712" s="2"/>
      <c r="AY712" s="2"/>
      <c r="AZ712" s="2"/>
      <c r="BA712" s="2"/>
      <c r="BB712" s="2"/>
      <c r="BC712" s="2"/>
      <c r="BD712" s="2"/>
    </row>
    <row r="713" spans="1:56" ht="12.75" hidden="1" customHeight="1">
      <c r="A713" s="2"/>
      <c r="B713" s="6"/>
      <c r="C713" s="2"/>
      <c r="D713" s="2"/>
      <c r="E713" s="2"/>
      <c r="F713" s="2"/>
      <c r="G713" s="2"/>
      <c r="H713" s="2"/>
      <c r="I713" s="2"/>
      <c r="J713" s="2"/>
      <c r="K713" s="2"/>
      <c r="L713" s="7"/>
      <c r="M713" s="2"/>
      <c r="N713" s="2"/>
      <c r="O713" s="2"/>
      <c r="P713" s="2"/>
      <c r="Q713" s="2"/>
      <c r="R713" s="2"/>
      <c r="S713" s="2"/>
      <c r="T713" s="2"/>
      <c r="U713" s="2"/>
      <c r="V713" s="2"/>
      <c r="W713" s="2"/>
      <c r="X713" s="2"/>
      <c r="Y713" s="2"/>
      <c r="Z713" s="2"/>
      <c r="AA713" s="2"/>
      <c r="AB713" s="2"/>
      <c r="AC713" s="2"/>
      <c r="AD713" s="2"/>
      <c r="AE713" s="3"/>
      <c r="AF713" s="2"/>
      <c r="AG713" s="2"/>
      <c r="AH713" s="2"/>
      <c r="AI713" s="2"/>
      <c r="AJ713" s="2"/>
      <c r="AK713" s="2"/>
      <c r="AL713" s="2"/>
      <c r="AM713" s="2"/>
      <c r="AN713" s="2"/>
      <c r="AO713" s="2"/>
      <c r="AP713" s="2"/>
      <c r="AQ713" s="2"/>
      <c r="AR713" s="2"/>
      <c r="AS713" s="3"/>
      <c r="AT713" s="2"/>
      <c r="AU713" s="2"/>
      <c r="AV713" s="2"/>
      <c r="AW713" s="2"/>
      <c r="AX713" s="2"/>
      <c r="AY713" s="2"/>
      <c r="AZ713" s="2"/>
      <c r="BA713" s="2"/>
      <c r="BB713" s="2"/>
      <c r="BC713" s="2"/>
      <c r="BD713" s="2"/>
    </row>
    <row r="714" spans="1:56" ht="12.75" hidden="1" customHeight="1">
      <c r="A714" s="2"/>
      <c r="B714" s="6"/>
      <c r="C714" s="2"/>
      <c r="D714" s="2"/>
      <c r="E714" s="2"/>
      <c r="F714" s="2"/>
      <c r="G714" s="2"/>
      <c r="H714" s="2"/>
      <c r="I714" s="2"/>
      <c r="J714" s="2"/>
      <c r="K714" s="2"/>
      <c r="L714" s="7"/>
      <c r="M714" s="2"/>
      <c r="N714" s="2"/>
      <c r="O714" s="2"/>
      <c r="P714" s="2"/>
      <c r="Q714" s="2"/>
      <c r="R714" s="2"/>
      <c r="S714" s="2"/>
      <c r="T714" s="2"/>
      <c r="U714" s="2"/>
      <c r="V714" s="2"/>
      <c r="W714" s="2"/>
      <c r="X714" s="2"/>
      <c r="Y714" s="2"/>
      <c r="Z714" s="2"/>
      <c r="AA714" s="2"/>
      <c r="AB714" s="2"/>
      <c r="AC714" s="2"/>
      <c r="AD714" s="2"/>
      <c r="AE714" s="3"/>
      <c r="AF714" s="2"/>
      <c r="AG714" s="2"/>
      <c r="AH714" s="2"/>
      <c r="AI714" s="2"/>
      <c r="AJ714" s="2"/>
      <c r="AK714" s="2"/>
      <c r="AL714" s="2"/>
      <c r="AM714" s="2"/>
      <c r="AN714" s="2"/>
      <c r="AO714" s="2"/>
      <c r="AP714" s="2"/>
      <c r="AQ714" s="2"/>
      <c r="AR714" s="2"/>
      <c r="AS714" s="3"/>
      <c r="AT714" s="2"/>
      <c r="AU714" s="2"/>
      <c r="AV714" s="2"/>
      <c r="AW714" s="2"/>
      <c r="AX714" s="2"/>
      <c r="AY714" s="2"/>
      <c r="AZ714" s="2"/>
      <c r="BA714" s="2"/>
      <c r="BB714" s="2"/>
      <c r="BC714" s="2"/>
      <c r="BD714" s="2"/>
    </row>
    <row r="715" spans="1:56" ht="12.75" hidden="1" customHeight="1">
      <c r="A715" s="2"/>
      <c r="B715" s="6"/>
      <c r="C715" s="2"/>
      <c r="D715" s="2"/>
      <c r="E715" s="2"/>
      <c r="F715" s="2"/>
      <c r="G715" s="2"/>
      <c r="H715" s="2"/>
      <c r="I715" s="2"/>
      <c r="J715" s="2"/>
      <c r="K715" s="2"/>
      <c r="L715" s="7"/>
      <c r="M715" s="2"/>
      <c r="N715" s="2"/>
      <c r="O715" s="2"/>
      <c r="P715" s="2"/>
      <c r="Q715" s="2"/>
      <c r="R715" s="2"/>
      <c r="S715" s="2"/>
      <c r="T715" s="2"/>
      <c r="U715" s="2"/>
      <c r="V715" s="2"/>
      <c r="W715" s="2"/>
      <c r="X715" s="2"/>
      <c r="Y715" s="2"/>
      <c r="Z715" s="2"/>
      <c r="AA715" s="2"/>
      <c r="AB715" s="2"/>
      <c r="AC715" s="2"/>
      <c r="AD715" s="2"/>
      <c r="AE715" s="3"/>
      <c r="AF715" s="2"/>
      <c r="AG715" s="2"/>
      <c r="AH715" s="2"/>
      <c r="AI715" s="2"/>
      <c r="AJ715" s="2"/>
      <c r="AK715" s="2"/>
      <c r="AL715" s="2"/>
      <c r="AM715" s="2"/>
      <c r="AN715" s="2"/>
      <c r="AO715" s="2"/>
      <c r="AP715" s="2"/>
      <c r="AQ715" s="2"/>
      <c r="AR715" s="2"/>
      <c r="AS715" s="3"/>
      <c r="AT715" s="2"/>
      <c r="AU715" s="2"/>
      <c r="AV715" s="2"/>
      <c r="AW715" s="2"/>
      <c r="AX715" s="2"/>
      <c r="AY715" s="2"/>
      <c r="AZ715" s="2"/>
      <c r="BA715" s="2"/>
      <c r="BB715" s="2"/>
      <c r="BC715" s="2"/>
      <c r="BD715" s="2"/>
    </row>
    <row r="716" spans="1:56" ht="12.75" hidden="1" customHeight="1">
      <c r="A716" s="2"/>
      <c r="B716" s="6"/>
      <c r="C716" s="2"/>
      <c r="D716" s="2"/>
      <c r="E716" s="2"/>
      <c r="F716" s="2"/>
      <c r="G716" s="2"/>
      <c r="H716" s="2"/>
      <c r="I716" s="2"/>
      <c r="J716" s="2"/>
      <c r="K716" s="2"/>
      <c r="L716" s="7"/>
      <c r="M716" s="2"/>
      <c r="N716" s="2"/>
      <c r="O716" s="2"/>
      <c r="P716" s="2"/>
      <c r="Q716" s="2"/>
      <c r="R716" s="2"/>
      <c r="S716" s="2"/>
      <c r="T716" s="2"/>
      <c r="U716" s="2"/>
      <c r="V716" s="2"/>
      <c r="W716" s="2"/>
      <c r="X716" s="2"/>
      <c r="Y716" s="2"/>
      <c r="Z716" s="2"/>
      <c r="AA716" s="2"/>
      <c r="AB716" s="2"/>
      <c r="AC716" s="2"/>
      <c r="AD716" s="2"/>
      <c r="AE716" s="3"/>
      <c r="AF716" s="2"/>
      <c r="AG716" s="2"/>
      <c r="AH716" s="2"/>
      <c r="AI716" s="2"/>
      <c r="AJ716" s="2"/>
      <c r="AK716" s="2"/>
      <c r="AL716" s="2"/>
      <c r="AM716" s="2"/>
      <c r="AN716" s="2"/>
      <c r="AO716" s="2"/>
      <c r="AP716" s="2"/>
      <c r="AQ716" s="2"/>
      <c r="AR716" s="2"/>
      <c r="AS716" s="3"/>
      <c r="AT716" s="2"/>
      <c r="AU716" s="2"/>
      <c r="AV716" s="2"/>
      <c r="AW716" s="2"/>
      <c r="AX716" s="2"/>
      <c r="AY716" s="2"/>
      <c r="AZ716" s="2"/>
      <c r="BA716" s="2"/>
      <c r="BB716" s="2"/>
      <c r="BC716" s="2"/>
      <c r="BD716" s="2"/>
    </row>
    <row r="717" spans="1:56" ht="12.75" hidden="1" customHeight="1">
      <c r="A717" s="2"/>
      <c r="B717" s="6"/>
      <c r="C717" s="2"/>
      <c r="D717" s="2"/>
      <c r="E717" s="2"/>
      <c r="F717" s="2"/>
      <c r="G717" s="2"/>
      <c r="H717" s="2"/>
      <c r="I717" s="2"/>
      <c r="J717" s="2"/>
      <c r="K717" s="2"/>
      <c r="L717" s="7"/>
      <c r="M717" s="2"/>
      <c r="N717" s="2"/>
      <c r="O717" s="2"/>
      <c r="P717" s="2"/>
      <c r="Q717" s="2"/>
      <c r="R717" s="2"/>
      <c r="S717" s="2"/>
      <c r="T717" s="2"/>
      <c r="U717" s="2"/>
      <c r="V717" s="2"/>
      <c r="W717" s="2"/>
      <c r="X717" s="2"/>
      <c r="Y717" s="2"/>
      <c r="Z717" s="2"/>
      <c r="AA717" s="2"/>
      <c r="AB717" s="2"/>
      <c r="AC717" s="2"/>
      <c r="AD717" s="2"/>
      <c r="AE717" s="3"/>
      <c r="AF717" s="2"/>
      <c r="AG717" s="2"/>
      <c r="AH717" s="2"/>
      <c r="AI717" s="2"/>
      <c r="AJ717" s="2"/>
      <c r="AK717" s="2"/>
      <c r="AL717" s="2"/>
      <c r="AM717" s="2"/>
      <c r="AN717" s="2"/>
      <c r="AO717" s="2"/>
      <c r="AP717" s="2"/>
      <c r="AQ717" s="2"/>
      <c r="AR717" s="2"/>
      <c r="AS717" s="3"/>
      <c r="AT717" s="2"/>
      <c r="AU717" s="2"/>
      <c r="AV717" s="2"/>
      <c r="AW717" s="2"/>
      <c r="AX717" s="2"/>
      <c r="AY717" s="2"/>
      <c r="AZ717" s="2"/>
      <c r="BA717" s="2"/>
      <c r="BB717" s="2"/>
      <c r="BC717" s="2"/>
      <c r="BD717" s="2"/>
    </row>
    <row r="718" spans="1:56" ht="12.75" hidden="1" customHeight="1">
      <c r="A718" s="2"/>
      <c r="B718" s="6"/>
      <c r="C718" s="2"/>
      <c r="D718" s="2"/>
      <c r="E718" s="2"/>
      <c r="F718" s="2"/>
      <c r="G718" s="2"/>
      <c r="H718" s="2"/>
      <c r="I718" s="2"/>
      <c r="J718" s="2"/>
      <c r="K718" s="2"/>
      <c r="L718" s="7"/>
      <c r="M718" s="2"/>
      <c r="N718" s="2"/>
      <c r="O718" s="2"/>
      <c r="P718" s="2"/>
      <c r="Q718" s="2"/>
      <c r="R718" s="2"/>
      <c r="S718" s="2"/>
      <c r="T718" s="2"/>
      <c r="U718" s="2"/>
      <c r="V718" s="2"/>
      <c r="W718" s="2"/>
      <c r="X718" s="2"/>
      <c r="Y718" s="2"/>
      <c r="Z718" s="2"/>
      <c r="AA718" s="2"/>
      <c r="AB718" s="2"/>
      <c r="AC718" s="2"/>
      <c r="AD718" s="2"/>
      <c r="AE718" s="3"/>
      <c r="AF718" s="2"/>
      <c r="AG718" s="2"/>
      <c r="AH718" s="2"/>
      <c r="AI718" s="2"/>
      <c r="AJ718" s="2"/>
      <c r="AK718" s="2"/>
      <c r="AL718" s="2"/>
      <c r="AM718" s="2"/>
      <c r="AN718" s="2"/>
      <c r="AO718" s="2"/>
      <c r="AP718" s="2"/>
      <c r="AQ718" s="2"/>
      <c r="AR718" s="2"/>
      <c r="AS718" s="3"/>
      <c r="AT718" s="2"/>
      <c r="AU718" s="2"/>
      <c r="AV718" s="2"/>
      <c r="AW718" s="2"/>
      <c r="AX718" s="2"/>
      <c r="AY718" s="2"/>
      <c r="AZ718" s="2"/>
      <c r="BA718" s="2"/>
      <c r="BB718" s="2"/>
      <c r="BC718" s="2"/>
      <c r="BD718" s="2"/>
    </row>
    <row r="719" spans="1:56" ht="12.75" hidden="1" customHeight="1">
      <c r="A719" s="2"/>
      <c r="B719" s="6"/>
      <c r="C719" s="2"/>
      <c r="D719" s="2"/>
      <c r="E719" s="2"/>
      <c r="F719" s="2"/>
      <c r="G719" s="2"/>
      <c r="H719" s="2"/>
      <c r="I719" s="2"/>
      <c r="J719" s="2"/>
      <c r="K719" s="2"/>
      <c r="L719" s="7"/>
      <c r="M719" s="2"/>
      <c r="N719" s="2"/>
      <c r="O719" s="2"/>
      <c r="P719" s="2"/>
      <c r="Q719" s="2"/>
      <c r="R719" s="2"/>
      <c r="S719" s="2"/>
      <c r="T719" s="2"/>
      <c r="U719" s="2"/>
      <c r="V719" s="2"/>
      <c r="W719" s="2"/>
      <c r="X719" s="2"/>
      <c r="Y719" s="2"/>
      <c r="Z719" s="2"/>
      <c r="AA719" s="2"/>
      <c r="AB719" s="2"/>
      <c r="AC719" s="2"/>
      <c r="AD719" s="2"/>
      <c r="AE719" s="3"/>
      <c r="AF719" s="2"/>
      <c r="AG719" s="2"/>
      <c r="AH719" s="2"/>
      <c r="AI719" s="2"/>
      <c r="AJ719" s="2"/>
      <c r="AK719" s="2"/>
      <c r="AL719" s="2"/>
      <c r="AM719" s="2"/>
      <c r="AN719" s="2"/>
      <c r="AO719" s="2"/>
      <c r="AP719" s="2"/>
      <c r="AQ719" s="2"/>
      <c r="AR719" s="2"/>
      <c r="AS719" s="3"/>
      <c r="AT719" s="2"/>
      <c r="AU719" s="2"/>
      <c r="AV719" s="2"/>
      <c r="AW719" s="2"/>
      <c r="AX719" s="2"/>
      <c r="AY719" s="2"/>
      <c r="AZ719" s="2"/>
      <c r="BA719" s="2"/>
      <c r="BB719" s="2"/>
      <c r="BC719" s="2"/>
      <c r="BD719" s="2"/>
    </row>
    <row r="720" spans="1:56" ht="12.75" hidden="1" customHeight="1">
      <c r="A720" s="2"/>
      <c r="B720" s="6"/>
      <c r="C720" s="2"/>
      <c r="D720" s="2"/>
      <c r="E720" s="2"/>
      <c r="F720" s="2"/>
      <c r="G720" s="2"/>
      <c r="H720" s="2"/>
      <c r="I720" s="2"/>
      <c r="J720" s="2"/>
      <c r="K720" s="2"/>
      <c r="L720" s="7"/>
      <c r="M720" s="2"/>
      <c r="N720" s="2"/>
      <c r="O720" s="2"/>
      <c r="P720" s="2"/>
      <c r="Q720" s="2"/>
      <c r="R720" s="2"/>
      <c r="S720" s="2"/>
      <c r="T720" s="2"/>
      <c r="U720" s="2"/>
      <c r="V720" s="2"/>
      <c r="W720" s="2"/>
      <c r="X720" s="2"/>
      <c r="Y720" s="2"/>
      <c r="Z720" s="2"/>
      <c r="AA720" s="2"/>
      <c r="AB720" s="2"/>
      <c r="AC720" s="2"/>
      <c r="AD720" s="2"/>
      <c r="AE720" s="3"/>
      <c r="AF720" s="2"/>
      <c r="AG720" s="2"/>
      <c r="AH720" s="2"/>
      <c r="AI720" s="2"/>
      <c r="AJ720" s="2"/>
      <c r="AK720" s="2"/>
      <c r="AL720" s="2"/>
      <c r="AM720" s="2"/>
      <c r="AN720" s="2"/>
      <c r="AO720" s="2"/>
      <c r="AP720" s="2"/>
      <c r="AQ720" s="2"/>
      <c r="AR720" s="2"/>
      <c r="AS720" s="3"/>
      <c r="AT720" s="2"/>
      <c r="AU720" s="2"/>
      <c r="AV720" s="2"/>
      <c r="AW720" s="2"/>
      <c r="AX720" s="2"/>
      <c r="AY720" s="2"/>
      <c r="AZ720" s="2"/>
      <c r="BA720" s="2"/>
      <c r="BB720" s="2"/>
      <c r="BC720" s="2"/>
      <c r="BD720" s="2"/>
    </row>
    <row r="721" spans="1:56" ht="12.75" hidden="1" customHeight="1">
      <c r="A721" s="2"/>
      <c r="B721" s="6"/>
      <c r="C721" s="2"/>
      <c r="D721" s="2"/>
      <c r="E721" s="2"/>
      <c r="F721" s="2"/>
      <c r="G721" s="2"/>
      <c r="H721" s="2"/>
      <c r="I721" s="2"/>
      <c r="J721" s="2"/>
      <c r="K721" s="2"/>
      <c r="L721" s="7"/>
      <c r="M721" s="2"/>
      <c r="N721" s="2"/>
      <c r="O721" s="2"/>
      <c r="P721" s="2"/>
      <c r="Q721" s="2"/>
      <c r="R721" s="2"/>
      <c r="S721" s="2"/>
      <c r="T721" s="2"/>
      <c r="U721" s="2"/>
      <c r="V721" s="2"/>
      <c r="W721" s="2"/>
      <c r="X721" s="2"/>
      <c r="Y721" s="2"/>
      <c r="Z721" s="2"/>
      <c r="AA721" s="2"/>
      <c r="AB721" s="2"/>
      <c r="AC721" s="2"/>
      <c r="AD721" s="2"/>
      <c r="AE721" s="3"/>
      <c r="AF721" s="2"/>
      <c r="AG721" s="2"/>
      <c r="AH721" s="2"/>
      <c r="AI721" s="2"/>
      <c r="AJ721" s="2"/>
      <c r="AK721" s="2"/>
      <c r="AL721" s="2"/>
      <c r="AM721" s="2"/>
      <c r="AN721" s="2"/>
      <c r="AO721" s="2"/>
      <c r="AP721" s="2"/>
      <c r="AQ721" s="2"/>
      <c r="AR721" s="2"/>
      <c r="AS721" s="3"/>
      <c r="AT721" s="2"/>
      <c r="AU721" s="2"/>
      <c r="AV721" s="2"/>
      <c r="AW721" s="2"/>
      <c r="AX721" s="2"/>
      <c r="AY721" s="2"/>
      <c r="AZ721" s="2"/>
      <c r="BA721" s="2"/>
      <c r="BB721" s="2"/>
      <c r="BC721" s="2"/>
      <c r="BD721" s="2"/>
    </row>
    <row r="722" spans="1:56" ht="12.75" hidden="1" customHeight="1">
      <c r="A722" s="2"/>
      <c r="B722" s="6"/>
      <c r="C722" s="2"/>
      <c r="D722" s="2"/>
      <c r="E722" s="2"/>
      <c r="F722" s="2"/>
      <c r="G722" s="2"/>
      <c r="H722" s="2"/>
      <c r="I722" s="2"/>
      <c r="J722" s="2"/>
      <c r="K722" s="2"/>
      <c r="L722" s="7"/>
      <c r="M722" s="2"/>
      <c r="N722" s="2"/>
      <c r="O722" s="2"/>
      <c r="P722" s="2"/>
      <c r="Q722" s="2"/>
      <c r="R722" s="2"/>
      <c r="S722" s="2"/>
      <c r="T722" s="2"/>
      <c r="U722" s="2"/>
      <c r="V722" s="2"/>
      <c r="W722" s="2"/>
      <c r="X722" s="2"/>
      <c r="Y722" s="2"/>
      <c r="Z722" s="2"/>
      <c r="AA722" s="2"/>
      <c r="AB722" s="2"/>
      <c r="AC722" s="2"/>
      <c r="AD722" s="2"/>
      <c r="AE722" s="3"/>
      <c r="AF722" s="2"/>
      <c r="AG722" s="2"/>
      <c r="AH722" s="2"/>
      <c r="AI722" s="2"/>
      <c r="AJ722" s="2"/>
      <c r="AK722" s="2"/>
      <c r="AL722" s="2"/>
      <c r="AM722" s="2"/>
      <c r="AN722" s="2"/>
      <c r="AO722" s="2"/>
      <c r="AP722" s="2"/>
      <c r="AQ722" s="2"/>
      <c r="AR722" s="2"/>
      <c r="AS722" s="3"/>
      <c r="AT722" s="2"/>
      <c r="AU722" s="2"/>
      <c r="AV722" s="2"/>
      <c r="AW722" s="2"/>
      <c r="AX722" s="2"/>
      <c r="AY722" s="2"/>
      <c r="AZ722" s="2"/>
      <c r="BA722" s="2"/>
      <c r="BB722" s="2"/>
      <c r="BC722" s="2"/>
      <c r="BD722" s="2"/>
    </row>
    <row r="723" spans="1:56" ht="12.75" hidden="1" customHeight="1">
      <c r="A723" s="2"/>
      <c r="B723" s="6"/>
      <c r="C723" s="2"/>
      <c r="D723" s="2"/>
      <c r="E723" s="2"/>
      <c r="F723" s="2"/>
      <c r="G723" s="2"/>
      <c r="H723" s="2"/>
      <c r="I723" s="2"/>
      <c r="J723" s="2"/>
      <c r="K723" s="2"/>
      <c r="L723" s="7"/>
      <c r="M723" s="2"/>
      <c r="N723" s="2"/>
      <c r="O723" s="2"/>
      <c r="P723" s="2"/>
      <c r="Q723" s="2"/>
      <c r="R723" s="2"/>
      <c r="S723" s="2"/>
      <c r="T723" s="2"/>
      <c r="U723" s="2"/>
      <c r="V723" s="2"/>
      <c r="W723" s="2"/>
      <c r="X723" s="2"/>
      <c r="Y723" s="2"/>
      <c r="Z723" s="2"/>
      <c r="AA723" s="2"/>
      <c r="AB723" s="2"/>
      <c r="AC723" s="2"/>
      <c r="AD723" s="2"/>
      <c r="AE723" s="3"/>
      <c r="AF723" s="2"/>
      <c r="AG723" s="2"/>
      <c r="AH723" s="2"/>
      <c r="AI723" s="2"/>
      <c r="AJ723" s="2"/>
      <c r="AK723" s="2"/>
      <c r="AL723" s="2"/>
      <c r="AM723" s="2"/>
      <c r="AN723" s="2"/>
      <c r="AO723" s="2"/>
      <c r="AP723" s="2"/>
      <c r="AQ723" s="2"/>
      <c r="AR723" s="2"/>
      <c r="AS723" s="3"/>
      <c r="AT723" s="2"/>
      <c r="AU723" s="2"/>
      <c r="AV723" s="2"/>
      <c r="AW723" s="2"/>
      <c r="AX723" s="2"/>
      <c r="AY723" s="2"/>
      <c r="AZ723" s="2"/>
      <c r="BA723" s="2"/>
      <c r="BB723" s="2"/>
      <c r="BC723" s="2"/>
      <c r="BD723" s="2"/>
    </row>
    <row r="724" spans="1:56" ht="12.75" hidden="1" customHeight="1">
      <c r="A724" s="2"/>
      <c r="B724" s="6"/>
      <c r="C724" s="2"/>
      <c r="D724" s="2"/>
      <c r="E724" s="2"/>
      <c r="F724" s="2"/>
      <c r="G724" s="2"/>
      <c r="H724" s="2"/>
      <c r="I724" s="2"/>
      <c r="J724" s="2"/>
      <c r="K724" s="2"/>
      <c r="L724" s="7"/>
      <c r="M724" s="2"/>
      <c r="N724" s="2"/>
      <c r="O724" s="2"/>
      <c r="P724" s="2"/>
      <c r="Q724" s="2"/>
      <c r="R724" s="2"/>
      <c r="S724" s="2"/>
      <c r="T724" s="2"/>
      <c r="U724" s="2"/>
      <c r="V724" s="2"/>
      <c r="W724" s="2"/>
      <c r="X724" s="2"/>
      <c r="Y724" s="2"/>
      <c r="Z724" s="2"/>
      <c r="AA724" s="2"/>
      <c r="AB724" s="2"/>
      <c r="AC724" s="2"/>
      <c r="AD724" s="2"/>
      <c r="AE724" s="3"/>
      <c r="AF724" s="2"/>
      <c r="AG724" s="2"/>
      <c r="AH724" s="2"/>
      <c r="AI724" s="2"/>
      <c r="AJ724" s="2"/>
      <c r="AK724" s="2"/>
      <c r="AL724" s="2"/>
      <c r="AM724" s="2"/>
      <c r="AN724" s="2"/>
      <c r="AO724" s="2"/>
      <c r="AP724" s="2"/>
      <c r="AQ724" s="2"/>
      <c r="AR724" s="2"/>
      <c r="AS724" s="3"/>
      <c r="AT724" s="2"/>
      <c r="AU724" s="2"/>
      <c r="AV724" s="2"/>
      <c r="AW724" s="2"/>
      <c r="AX724" s="2"/>
      <c r="AY724" s="2"/>
      <c r="AZ724" s="2"/>
      <c r="BA724" s="2"/>
      <c r="BB724" s="2"/>
      <c r="BC724" s="2"/>
      <c r="BD724" s="2"/>
    </row>
    <row r="725" spans="1:56" ht="12.75" hidden="1" customHeight="1">
      <c r="A725" s="2"/>
      <c r="B725" s="6"/>
      <c r="C725" s="2"/>
      <c r="D725" s="2"/>
      <c r="E725" s="2"/>
      <c r="F725" s="2"/>
      <c r="G725" s="2"/>
      <c r="H725" s="2"/>
      <c r="I725" s="2"/>
      <c r="J725" s="2"/>
      <c r="K725" s="2"/>
      <c r="L725" s="7"/>
      <c r="M725" s="2"/>
      <c r="N725" s="2"/>
      <c r="O725" s="2"/>
      <c r="P725" s="2"/>
      <c r="Q725" s="2"/>
      <c r="R725" s="2"/>
      <c r="S725" s="2"/>
      <c r="T725" s="2"/>
      <c r="U725" s="2"/>
      <c r="V725" s="2"/>
      <c r="W725" s="2"/>
      <c r="X725" s="2"/>
      <c r="Y725" s="2"/>
      <c r="Z725" s="2"/>
      <c r="AA725" s="2"/>
      <c r="AB725" s="2"/>
      <c r="AC725" s="2"/>
      <c r="AD725" s="2"/>
      <c r="AE725" s="3"/>
      <c r="AF725" s="2"/>
      <c r="AG725" s="2"/>
      <c r="AH725" s="2"/>
      <c r="AI725" s="2"/>
      <c r="AJ725" s="2"/>
      <c r="AK725" s="2"/>
      <c r="AL725" s="2"/>
      <c r="AM725" s="2"/>
      <c r="AN725" s="2"/>
      <c r="AO725" s="2"/>
      <c r="AP725" s="2"/>
      <c r="AQ725" s="2"/>
      <c r="AR725" s="2"/>
      <c r="AS725" s="3"/>
      <c r="AT725" s="2"/>
      <c r="AU725" s="2"/>
      <c r="AV725" s="2"/>
      <c r="AW725" s="2"/>
      <c r="AX725" s="2"/>
      <c r="AY725" s="2"/>
      <c r="AZ725" s="2"/>
      <c r="BA725" s="2"/>
      <c r="BB725" s="2"/>
      <c r="BC725" s="2"/>
      <c r="BD725" s="2"/>
    </row>
    <row r="726" spans="1:56" ht="12.75" hidden="1" customHeight="1">
      <c r="A726" s="2"/>
      <c r="B726" s="6"/>
      <c r="C726" s="2"/>
      <c r="D726" s="2"/>
      <c r="E726" s="2"/>
      <c r="F726" s="2"/>
      <c r="G726" s="2"/>
      <c r="H726" s="2"/>
      <c r="I726" s="2"/>
      <c r="J726" s="2"/>
      <c r="K726" s="2"/>
      <c r="L726" s="7"/>
      <c r="M726" s="2"/>
      <c r="N726" s="2"/>
      <c r="O726" s="2"/>
      <c r="P726" s="2"/>
      <c r="Q726" s="2"/>
      <c r="R726" s="2"/>
      <c r="S726" s="2"/>
      <c r="T726" s="2"/>
      <c r="U726" s="2"/>
      <c r="V726" s="2"/>
      <c r="W726" s="2"/>
      <c r="X726" s="2"/>
      <c r="Y726" s="2"/>
      <c r="Z726" s="2"/>
      <c r="AA726" s="2"/>
      <c r="AB726" s="2"/>
      <c r="AC726" s="2"/>
      <c r="AD726" s="2"/>
      <c r="AE726" s="3"/>
      <c r="AF726" s="2"/>
      <c r="AG726" s="2"/>
      <c r="AH726" s="2"/>
      <c r="AI726" s="2"/>
      <c r="AJ726" s="2"/>
      <c r="AK726" s="2"/>
      <c r="AL726" s="2"/>
      <c r="AM726" s="2"/>
      <c r="AN726" s="2"/>
      <c r="AO726" s="2"/>
      <c r="AP726" s="2"/>
      <c r="AQ726" s="2"/>
      <c r="AR726" s="2"/>
      <c r="AS726" s="3"/>
      <c r="AT726" s="2"/>
      <c r="AU726" s="2"/>
      <c r="AV726" s="2"/>
      <c r="AW726" s="2"/>
      <c r="AX726" s="2"/>
      <c r="AY726" s="2"/>
      <c r="AZ726" s="2"/>
      <c r="BA726" s="2"/>
      <c r="BB726" s="2"/>
      <c r="BC726" s="2"/>
      <c r="BD726" s="2"/>
    </row>
    <row r="727" spans="1:56" ht="12.75" hidden="1" customHeight="1">
      <c r="A727" s="2"/>
      <c r="B727" s="6"/>
      <c r="C727" s="2"/>
      <c r="D727" s="2"/>
      <c r="E727" s="2"/>
      <c r="F727" s="2"/>
      <c r="G727" s="2"/>
      <c r="H727" s="2"/>
      <c r="I727" s="2"/>
      <c r="J727" s="2"/>
      <c r="K727" s="2"/>
      <c r="L727" s="7"/>
      <c r="M727" s="2"/>
      <c r="N727" s="2"/>
      <c r="O727" s="2"/>
      <c r="P727" s="2"/>
      <c r="Q727" s="2"/>
      <c r="R727" s="2"/>
      <c r="S727" s="2"/>
      <c r="T727" s="2"/>
      <c r="U727" s="2"/>
      <c r="V727" s="2"/>
      <c r="W727" s="2"/>
      <c r="X727" s="2"/>
      <c r="Y727" s="2"/>
      <c r="Z727" s="2"/>
      <c r="AA727" s="2"/>
      <c r="AB727" s="2"/>
      <c r="AC727" s="2"/>
      <c r="AD727" s="2"/>
      <c r="AE727" s="3"/>
      <c r="AF727" s="2"/>
      <c r="AG727" s="2"/>
      <c r="AH727" s="2"/>
      <c r="AI727" s="2"/>
      <c r="AJ727" s="2"/>
      <c r="AK727" s="2"/>
      <c r="AL727" s="2"/>
      <c r="AM727" s="2"/>
      <c r="AN727" s="2"/>
      <c r="AO727" s="2"/>
      <c r="AP727" s="2"/>
      <c r="AQ727" s="2"/>
      <c r="AR727" s="2"/>
      <c r="AS727" s="3"/>
      <c r="AT727" s="2"/>
      <c r="AU727" s="2"/>
      <c r="AV727" s="2"/>
      <c r="AW727" s="2"/>
      <c r="AX727" s="2"/>
      <c r="AY727" s="2"/>
      <c r="AZ727" s="2"/>
      <c r="BA727" s="2"/>
      <c r="BB727" s="2"/>
      <c r="BC727" s="2"/>
      <c r="BD727" s="2"/>
    </row>
    <row r="728" spans="1:56" ht="12.75" hidden="1" customHeight="1">
      <c r="A728" s="2"/>
      <c r="B728" s="6"/>
      <c r="C728" s="2"/>
      <c r="D728" s="2"/>
      <c r="E728" s="2"/>
      <c r="F728" s="2"/>
      <c r="G728" s="2"/>
      <c r="H728" s="2"/>
      <c r="I728" s="2"/>
      <c r="J728" s="2"/>
      <c r="K728" s="2"/>
      <c r="L728" s="7"/>
      <c r="M728" s="2"/>
      <c r="N728" s="2"/>
      <c r="O728" s="2"/>
      <c r="P728" s="2"/>
      <c r="Q728" s="2"/>
      <c r="R728" s="2"/>
      <c r="S728" s="2"/>
      <c r="T728" s="2"/>
      <c r="U728" s="2"/>
      <c r="V728" s="2"/>
      <c r="W728" s="2"/>
      <c r="X728" s="2"/>
      <c r="Y728" s="2"/>
      <c r="Z728" s="2"/>
      <c r="AA728" s="2"/>
      <c r="AB728" s="2"/>
      <c r="AC728" s="2"/>
      <c r="AD728" s="2"/>
      <c r="AE728" s="3"/>
      <c r="AF728" s="2"/>
      <c r="AG728" s="2"/>
      <c r="AH728" s="2"/>
      <c r="AI728" s="2"/>
      <c r="AJ728" s="2"/>
      <c r="AK728" s="2"/>
      <c r="AL728" s="2"/>
      <c r="AM728" s="2"/>
      <c r="AN728" s="2"/>
      <c r="AO728" s="2"/>
      <c r="AP728" s="2"/>
      <c r="AQ728" s="2"/>
      <c r="AR728" s="2"/>
      <c r="AS728" s="3"/>
      <c r="AT728" s="2"/>
      <c r="AU728" s="2"/>
      <c r="AV728" s="2"/>
      <c r="AW728" s="2"/>
      <c r="AX728" s="2"/>
      <c r="AY728" s="2"/>
      <c r="AZ728" s="2"/>
      <c r="BA728" s="2"/>
      <c r="BB728" s="2"/>
      <c r="BC728" s="2"/>
      <c r="BD728" s="2"/>
    </row>
    <row r="729" spans="1:56" ht="12.75" hidden="1" customHeight="1">
      <c r="A729" s="2"/>
      <c r="B729" s="6"/>
      <c r="C729" s="2"/>
      <c r="D729" s="2"/>
      <c r="E729" s="2"/>
      <c r="F729" s="2"/>
      <c r="G729" s="2"/>
      <c r="H729" s="2"/>
      <c r="I729" s="2"/>
      <c r="J729" s="2"/>
      <c r="K729" s="2"/>
      <c r="L729" s="7"/>
      <c r="M729" s="2"/>
      <c r="N729" s="2"/>
      <c r="O729" s="2"/>
      <c r="P729" s="2"/>
      <c r="Q729" s="2"/>
      <c r="R729" s="2"/>
      <c r="S729" s="2"/>
      <c r="T729" s="2"/>
      <c r="U729" s="2"/>
      <c r="V729" s="2"/>
      <c r="W729" s="2"/>
      <c r="X729" s="2"/>
      <c r="Y729" s="2"/>
      <c r="Z729" s="2"/>
      <c r="AA729" s="2"/>
      <c r="AB729" s="2"/>
      <c r="AC729" s="2"/>
      <c r="AD729" s="2"/>
      <c r="AE729" s="3"/>
      <c r="AF729" s="2"/>
      <c r="AG729" s="2"/>
      <c r="AH729" s="2"/>
      <c r="AI729" s="2"/>
      <c r="AJ729" s="2"/>
      <c r="AK729" s="2"/>
      <c r="AL729" s="2"/>
      <c r="AM729" s="2"/>
      <c r="AN729" s="2"/>
      <c r="AO729" s="2"/>
      <c r="AP729" s="2"/>
      <c r="AQ729" s="2"/>
      <c r="AR729" s="2"/>
      <c r="AS729" s="3"/>
      <c r="AT729" s="2"/>
      <c r="AU729" s="2"/>
      <c r="AV729" s="2"/>
      <c r="AW729" s="2"/>
      <c r="AX729" s="2"/>
      <c r="AY729" s="2"/>
      <c r="AZ729" s="2"/>
      <c r="BA729" s="2"/>
      <c r="BB729" s="2"/>
      <c r="BC729" s="2"/>
      <c r="BD729" s="2"/>
    </row>
    <row r="730" spans="1:56" ht="12.75" hidden="1" customHeight="1">
      <c r="A730" s="2"/>
      <c r="B730" s="6"/>
      <c r="C730" s="2"/>
      <c r="D730" s="2"/>
      <c r="E730" s="2"/>
      <c r="F730" s="2"/>
      <c r="G730" s="2"/>
      <c r="H730" s="2"/>
      <c r="I730" s="2"/>
      <c r="J730" s="2"/>
      <c r="K730" s="2"/>
      <c r="L730" s="7"/>
      <c r="M730" s="2"/>
      <c r="N730" s="2"/>
      <c r="O730" s="2"/>
      <c r="P730" s="2"/>
      <c r="Q730" s="2"/>
      <c r="R730" s="2"/>
      <c r="S730" s="2"/>
      <c r="T730" s="2"/>
      <c r="U730" s="2"/>
      <c r="V730" s="2"/>
      <c r="W730" s="2"/>
      <c r="X730" s="2"/>
      <c r="Y730" s="2"/>
      <c r="Z730" s="2"/>
      <c r="AA730" s="2"/>
      <c r="AB730" s="2"/>
      <c r="AC730" s="2"/>
      <c r="AD730" s="2"/>
      <c r="AE730" s="3"/>
      <c r="AF730" s="2"/>
      <c r="AG730" s="2"/>
      <c r="AH730" s="2"/>
      <c r="AI730" s="2"/>
      <c r="AJ730" s="2"/>
      <c r="AK730" s="2"/>
      <c r="AL730" s="2"/>
      <c r="AM730" s="2"/>
      <c r="AN730" s="2"/>
      <c r="AO730" s="2"/>
      <c r="AP730" s="2"/>
      <c r="AQ730" s="2"/>
      <c r="AR730" s="2"/>
      <c r="AS730" s="3"/>
      <c r="AT730" s="2"/>
      <c r="AU730" s="2"/>
      <c r="AV730" s="2"/>
      <c r="AW730" s="2"/>
      <c r="AX730" s="2"/>
      <c r="AY730" s="2"/>
      <c r="AZ730" s="2"/>
      <c r="BA730" s="2"/>
      <c r="BB730" s="2"/>
      <c r="BC730" s="2"/>
      <c r="BD730" s="2"/>
    </row>
    <row r="731" spans="1:56" ht="12.75" hidden="1" customHeight="1">
      <c r="A731" s="2"/>
      <c r="B731" s="6"/>
      <c r="C731" s="2"/>
      <c r="D731" s="2"/>
      <c r="E731" s="2"/>
      <c r="F731" s="2"/>
      <c r="G731" s="2"/>
      <c r="H731" s="2"/>
      <c r="I731" s="2"/>
      <c r="J731" s="2"/>
      <c r="K731" s="2"/>
      <c r="L731" s="7"/>
      <c r="M731" s="2"/>
      <c r="N731" s="2"/>
      <c r="O731" s="2"/>
      <c r="P731" s="2"/>
      <c r="Q731" s="2"/>
      <c r="R731" s="2"/>
      <c r="S731" s="2"/>
      <c r="T731" s="2"/>
      <c r="U731" s="2"/>
      <c r="V731" s="2"/>
      <c r="W731" s="2"/>
      <c r="X731" s="2"/>
      <c r="Y731" s="2"/>
      <c r="Z731" s="2"/>
      <c r="AA731" s="2"/>
      <c r="AB731" s="2"/>
      <c r="AC731" s="2"/>
      <c r="AD731" s="2"/>
      <c r="AE731" s="3"/>
      <c r="AF731" s="2"/>
      <c r="AG731" s="2"/>
      <c r="AH731" s="2"/>
      <c r="AI731" s="2"/>
      <c r="AJ731" s="2"/>
      <c r="AK731" s="2"/>
      <c r="AL731" s="2"/>
      <c r="AM731" s="2"/>
      <c r="AN731" s="2"/>
      <c r="AO731" s="2"/>
      <c r="AP731" s="2"/>
      <c r="AQ731" s="2"/>
      <c r="AR731" s="2"/>
      <c r="AS731" s="3"/>
      <c r="AT731" s="2"/>
      <c r="AU731" s="2"/>
      <c r="AV731" s="2"/>
      <c r="AW731" s="2"/>
      <c r="AX731" s="2"/>
      <c r="AY731" s="2"/>
      <c r="AZ731" s="2"/>
      <c r="BA731" s="2"/>
      <c r="BB731" s="2"/>
      <c r="BC731" s="2"/>
      <c r="BD731" s="2"/>
    </row>
    <row r="732" spans="1:56" ht="12.75" hidden="1" customHeight="1">
      <c r="A732" s="2"/>
      <c r="B732" s="6"/>
      <c r="C732" s="2"/>
      <c r="D732" s="2"/>
      <c r="E732" s="2"/>
      <c r="F732" s="2"/>
      <c r="G732" s="2"/>
      <c r="H732" s="2"/>
      <c r="I732" s="2"/>
      <c r="J732" s="2"/>
      <c r="K732" s="2"/>
      <c r="L732" s="7"/>
      <c r="M732" s="2"/>
      <c r="N732" s="2"/>
      <c r="O732" s="2"/>
      <c r="P732" s="2"/>
      <c r="Q732" s="2"/>
      <c r="R732" s="2"/>
      <c r="S732" s="2"/>
      <c r="T732" s="2"/>
      <c r="U732" s="2"/>
      <c r="V732" s="2"/>
      <c r="W732" s="2"/>
      <c r="X732" s="2"/>
      <c r="Y732" s="2"/>
      <c r="Z732" s="2"/>
      <c r="AA732" s="2"/>
      <c r="AB732" s="2"/>
      <c r="AC732" s="2"/>
      <c r="AD732" s="2"/>
      <c r="AE732" s="3"/>
      <c r="AF732" s="2"/>
      <c r="AG732" s="2"/>
      <c r="AH732" s="2"/>
      <c r="AI732" s="2"/>
      <c r="AJ732" s="2"/>
      <c r="AK732" s="2"/>
      <c r="AL732" s="2"/>
      <c r="AM732" s="2"/>
      <c r="AN732" s="2"/>
      <c r="AO732" s="2"/>
      <c r="AP732" s="2"/>
      <c r="AQ732" s="2"/>
      <c r="AR732" s="2"/>
      <c r="AS732" s="3"/>
      <c r="AT732" s="2"/>
      <c r="AU732" s="2"/>
      <c r="AV732" s="2"/>
      <c r="AW732" s="2"/>
      <c r="AX732" s="2"/>
      <c r="AY732" s="2"/>
      <c r="AZ732" s="2"/>
      <c r="BA732" s="2"/>
      <c r="BB732" s="2"/>
      <c r="BC732" s="2"/>
      <c r="BD732" s="2"/>
    </row>
    <row r="733" spans="1:56" ht="12.75" hidden="1" customHeight="1">
      <c r="A733" s="2"/>
      <c r="B733" s="6"/>
      <c r="C733" s="2"/>
      <c r="D733" s="2"/>
      <c r="E733" s="2"/>
      <c r="F733" s="2"/>
      <c r="G733" s="2"/>
      <c r="H733" s="2"/>
      <c r="I733" s="2"/>
      <c r="J733" s="2"/>
      <c r="K733" s="2"/>
      <c r="L733" s="7"/>
      <c r="M733" s="2"/>
      <c r="N733" s="2"/>
      <c r="O733" s="2"/>
      <c r="P733" s="2"/>
      <c r="Q733" s="2"/>
      <c r="R733" s="2"/>
      <c r="S733" s="2"/>
      <c r="T733" s="2"/>
      <c r="U733" s="2"/>
      <c r="V733" s="2"/>
      <c r="W733" s="2"/>
      <c r="X733" s="2"/>
      <c r="Y733" s="2"/>
      <c r="Z733" s="2"/>
      <c r="AA733" s="2"/>
      <c r="AB733" s="2"/>
      <c r="AC733" s="2"/>
      <c r="AD733" s="2"/>
      <c r="AE733" s="3"/>
      <c r="AF733" s="2"/>
      <c r="AG733" s="2"/>
      <c r="AH733" s="2"/>
      <c r="AI733" s="2"/>
      <c r="AJ733" s="2"/>
      <c r="AK733" s="2"/>
      <c r="AL733" s="2"/>
      <c r="AM733" s="2"/>
      <c r="AN733" s="2"/>
      <c r="AO733" s="2"/>
      <c r="AP733" s="2"/>
      <c r="AQ733" s="2"/>
      <c r="AR733" s="2"/>
      <c r="AS733" s="3"/>
      <c r="AT733" s="2"/>
      <c r="AU733" s="2"/>
      <c r="AV733" s="2"/>
      <c r="AW733" s="2"/>
      <c r="AX733" s="2"/>
      <c r="AY733" s="2"/>
      <c r="AZ733" s="2"/>
      <c r="BA733" s="2"/>
      <c r="BB733" s="2"/>
      <c r="BC733" s="2"/>
      <c r="BD733" s="2"/>
    </row>
    <row r="734" spans="1:56" ht="12.75" hidden="1" customHeight="1">
      <c r="A734" s="2"/>
      <c r="B734" s="6"/>
      <c r="C734" s="2"/>
      <c r="D734" s="2"/>
      <c r="E734" s="2"/>
      <c r="F734" s="2"/>
      <c r="G734" s="2"/>
      <c r="H734" s="2"/>
      <c r="I734" s="2"/>
      <c r="J734" s="2"/>
      <c r="K734" s="2"/>
      <c r="L734" s="7"/>
      <c r="M734" s="2"/>
      <c r="N734" s="2"/>
      <c r="O734" s="2"/>
      <c r="P734" s="2"/>
      <c r="Q734" s="2"/>
      <c r="R734" s="2"/>
      <c r="S734" s="2"/>
      <c r="T734" s="2"/>
      <c r="U734" s="2"/>
      <c r="V734" s="2"/>
      <c r="W734" s="2"/>
      <c r="X734" s="2"/>
      <c r="Y734" s="2"/>
      <c r="Z734" s="2"/>
      <c r="AA734" s="2"/>
      <c r="AB734" s="2"/>
      <c r="AC734" s="2"/>
      <c r="AD734" s="2"/>
      <c r="AE734" s="3"/>
      <c r="AF734" s="2"/>
      <c r="AG734" s="2"/>
      <c r="AH734" s="2"/>
      <c r="AI734" s="2"/>
      <c r="AJ734" s="2"/>
      <c r="AK734" s="2"/>
      <c r="AL734" s="2"/>
      <c r="AM734" s="2"/>
      <c r="AN734" s="2"/>
      <c r="AO734" s="2"/>
      <c r="AP734" s="2"/>
      <c r="AQ734" s="2"/>
      <c r="AR734" s="2"/>
      <c r="AS734" s="3"/>
      <c r="AT734" s="2"/>
      <c r="AU734" s="2"/>
      <c r="AV734" s="2"/>
      <c r="AW734" s="2"/>
      <c r="AX734" s="2"/>
      <c r="AY734" s="2"/>
      <c r="AZ734" s="2"/>
      <c r="BA734" s="2"/>
      <c r="BB734" s="2"/>
      <c r="BC734" s="2"/>
      <c r="BD734" s="2"/>
    </row>
    <row r="735" spans="1:56" ht="12.75" hidden="1" customHeight="1">
      <c r="A735" s="2"/>
      <c r="B735" s="6"/>
      <c r="C735" s="2"/>
      <c r="D735" s="2"/>
      <c r="E735" s="2"/>
      <c r="F735" s="2"/>
      <c r="G735" s="2"/>
      <c r="H735" s="2"/>
      <c r="I735" s="2"/>
      <c r="J735" s="2"/>
      <c r="K735" s="2"/>
      <c r="L735" s="7"/>
      <c r="M735" s="2"/>
      <c r="N735" s="2"/>
      <c r="O735" s="2"/>
      <c r="P735" s="2"/>
      <c r="Q735" s="2"/>
      <c r="R735" s="2"/>
      <c r="S735" s="2"/>
      <c r="T735" s="2"/>
      <c r="U735" s="2"/>
      <c r="V735" s="2"/>
      <c r="W735" s="2"/>
      <c r="X735" s="2"/>
      <c r="Y735" s="2"/>
      <c r="Z735" s="2"/>
      <c r="AA735" s="2"/>
      <c r="AB735" s="2"/>
      <c r="AC735" s="2"/>
      <c r="AD735" s="2"/>
      <c r="AE735" s="3"/>
      <c r="AF735" s="2"/>
      <c r="AG735" s="2"/>
      <c r="AH735" s="2"/>
      <c r="AI735" s="2"/>
      <c r="AJ735" s="2"/>
      <c r="AK735" s="2"/>
      <c r="AL735" s="2"/>
      <c r="AM735" s="2"/>
      <c r="AN735" s="2"/>
      <c r="AO735" s="2"/>
      <c r="AP735" s="2"/>
      <c r="AQ735" s="2"/>
      <c r="AR735" s="2"/>
      <c r="AS735" s="3"/>
      <c r="AT735" s="2"/>
      <c r="AU735" s="2"/>
      <c r="AV735" s="2"/>
      <c r="AW735" s="2"/>
      <c r="AX735" s="2"/>
      <c r="AY735" s="2"/>
      <c r="AZ735" s="2"/>
      <c r="BA735" s="2"/>
      <c r="BB735" s="2"/>
      <c r="BC735" s="2"/>
      <c r="BD735" s="2"/>
    </row>
    <row r="736" spans="1:56" ht="12.75" hidden="1" customHeight="1">
      <c r="A736" s="2"/>
      <c r="B736" s="6"/>
      <c r="C736" s="2"/>
      <c r="D736" s="2"/>
      <c r="E736" s="2"/>
      <c r="F736" s="2"/>
      <c r="G736" s="2"/>
      <c r="H736" s="2"/>
      <c r="I736" s="2"/>
      <c r="J736" s="2"/>
      <c r="K736" s="2"/>
      <c r="L736" s="7"/>
      <c r="M736" s="2"/>
      <c r="N736" s="2"/>
      <c r="O736" s="2"/>
      <c r="P736" s="2"/>
      <c r="Q736" s="2"/>
      <c r="R736" s="2"/>
      <c r="S736" s="2"/>
      <c r="T736" s="2"/>
      <c r="U736" s="2"/>
      <c r="V736" s="2"/>
      <c r="W736" s="2"/>
      <c r="X736" s="2"/>
      <c r="Y736" s="2"/>
      <c r="Z736" s="2"/>
      <c r="AA736" s="2"/>
      <c r="AB736" s="2"/>
      <c r="AC736" s="2"/>
      <c r="AD736" s="2"/>
      <c r="AE736" s="3"/>
      <c r="AF736" s="2"/>
      <c r="AG736" s="2"/>
      <c r="AH736" s="2"/>
      <c r="AI736" s="2"/>
      <c r="AJ736" s="2"/>
      <c r="AK736" s="2"/>
      <c r="AL736" s="2"/>
      <c r="AM736" s="2"/>
      <c r="AN736" s="2"/>
      <c r="AO736" s="2"/>
      <c r="AP736" s="2"/>
      <c r="AQ736" s="2"/>
      <c r="AR736" s="2"/>
      <c r="AS736" s="3"/>
      <c r="AT736" s="2"/>
      <c r="AU736" s="2"/>
      <c r="AV736" s="2"/>
      <c r="AW736" s="2"/>
      <c r="AX736" s="2"/>
      <c r="AY736" s="2"/>
      <c r="AZ736" s="2"/>
      <c r="BA736" s="2"/>
      <c r="BB736" s="2"/>
      <c r="BC736" s="2"/>
      <c r="BD736" s="2"/>
    </row>
    <row r="737" spans="1:56" ht="12.75" hidden="1" customHeight="1">
      <c r="A737" s="2"/>
      <c r="B737" s="6"/>
      <c r="C737" s="2"/>
      <c r="D737" s="2"/>
      <c r="E737" s="2"/>
      <c r="F737" s="2"/>
      <c r="G737" s="2"/>
      <c r="H737" s="2"/>
      <c r="I737" s="2"/>
      <c r="J737" s="2"/>
      <c r="K737" s="2"/>
      <c r="L737" s="7"/>
      <c r="M737" s="2"/>
      <c r="N737" s="2"/>
      <c r="O737" s="2"/>
      <c r="P737" s="2"/>
      <c r="Q737" s="2"/>
      <c r="R737" s="2"/>
      <c r="S737" s="2"/>
      <c r="T737" s="2"/>
      <c r="U737" s="2"/>
      <c r="V737" s="2"/>
      <c r="W737" s="2"/>
      <c r="X737" s="2"/>
      <c r="Y737" s="2"/>
      <c r="Z737" s="2"/>
      <c r="AA737" s="2"/>
      <c r="AB737" s="2"/>
      <c r="AC737" s="2"/>
      <c r="AD737" s="2"/>
      <c r="AE737" s="3"/>
      <c r="AF737" s="2"/>
      <c r="AG737" s="2"/>
      <c r="AH737" s="2"/>
      <c r="AI737" s="2"/>
      <c r="AJ737" s="2"/>
      <c r="AK737" s="2"/>
      <c r="AL737" s="2"/>
      <c r="AM737" s="2"/>
      <c r="AN737" s="2"/>
      <c r="AO737" s="2"/>
      <c r="AP737" s="2"/>
      <c r="AQ737" s="2"/>
      <c r="AR737" s="2"/>
      <c r="AS737" s="3"/>
      <c r="AT737" s="2"/>
      <c r="AU737" s="2"/>
      <c r="AV737" s="2"/>
      <c r="AW737" s="2"/>
      <c r="AX737" s="2"/>
      <c r="AY737" s="2"/>
      <c r="AZ737" s="2"/>
      <c r="BA737" s="2"/>
      <c r="BB737" s="2"/>
      <c r="BC737" s="2"/>
      <c r="BD737" s="2"/>
    </row>
    <row r="738" spans="1:56" ht="12.75" hidden="1" customHeight="1">
      <c r="A738" s="2"/>
      <c r="B738" s="6"/>
      <c r="C738" s="2"/>
      <c r="D738" s="2"/>
      <c r="E738" s="2"/>
      <c r="F738" s="2"/>
      <c r="G738" s="2"/>
      <c r="H738" s="2"/>
      <c r="I738" s="2"/>
      <c r="J738" s="2"/>
      <c r="K738" s="2"/>
      <c r="L738" s="7"/>
      <c r="M738" s="2"/>
      <c r="N738" s="2"/>
      <c r="O738" s="2"/>
      <c r="P738" s="2"/>
      <c r="Q738" s="2"/>
      <c r="R738" s="2"/>
      <c r="S738" s="2"/>
      <c r="T738" s="2"/>
      <c r="U738" s="2"/>
      <c r="V738" s="2"/>
      <c r="W738" s="2"/>
      <c r="X738" s="2"/>
      <c r="Y738" s="2"/>
      <c r="Z738" s="2"/>
      <c r="AA738" s="2"/>
      <c r="AB738" s="2"/>
      <c r="AC738" s="2"/>
      <c r="AD738" s="2"/>
      <c r="AE738" s="3"/>
      <c r="AF738" s="2"/>
      <c r="AG738" s="2"/>
      <c r="AH738" s="2"/>
      <c r="AI738" s="2"/>
      <c r="AJ738" s="2"/>
      <c r="AK738" s="2"/>
      <c r="AL738" s="2"/>
      <c r="AM738" s="2"/>
      <c r="AN738" s="2"/>
      <c r="AO738" s="2"/>
      <c r="AP738" s="2"/>
      <c r="AQ738" s="2"/>
      <c r="AR738" s="2"/>
      <c r="AS738" s="3"/>
      <c r="AT738" s="2"/>
      <c r="AU738" s="2"/>
      <c r="AV738" s="2"/>
      <c r="AW738" s="2"/>
      <c r="AX738" s="2"/>
      <c r="AY738" s="2"/>
      <c r="AZ738" s="2"/>
      <c r="BA738" s="2"/>
      <c r="BB738" s="2"/>
      <c r="BC738" s="2"/>
      <c r="BD738" s="2"/>
    </row>
    <row r="739" spans="1:56" ht="12.75" hidden="1" customHeight="1">
      <c r="A739" s="2"/>
      <c r="B739" s="6"/>
      <c r="C739" s="2"/>
      <c r="D739" s="2"/>
      <c r="E739" s="2"/>
      <c r="F739" s="2"/>
      <c r="G739" s="2"/>
      <c r="H739" s="2"/>
      <c r="I739" s="2"/>
      <c r="J739" s="2"/>
      <c r="K739" s="2"/>
      <c r="L739" s="7"/>
      <c r="M739" s="2"/>
      <c r="N739" s="2"/>
      <c r="O739" s="2"/>
      <c r="P739" s="2"/>
      <c r="Q739" s="2"/>
      <c r="R739" s="2"/>
      <c r="S739" s="2"/>
      <c r="T739" s="2"/>
      <c r="U739" s="2"/>
      <c r="V739" s="2"/>
      <c r="W739" s="2"/>
      <c r="X739" s="2"/>
      <c r="Y739" s="2"/>
      <c r="Z739" s="2"/>
      <c r="AA739" s="2"/>
      <c r="AB739" s="2"/>
      <c r="AC739" s="2"/>
      <c r="AD739" s="2"/>
      <c r="AE739" s="3"/>
      <c r="AF739" s="2"/>
      <c r="AG739" s="2"/>
      <c r="AH739" s="2"/>
      <c r="AI739" s="2"/>
      <c r="AJ739" s="2"/>
      <c r="AK739" s="2"/>
      <c r="AL739" s="2"/>
      <c r="AM739" s="2"/>
      <c r="AN739" s="2"/>
      <c r="AO739" s="2"/>
      <c r="AP739" s="2"/>
      <c r="AQ739" s="2"/>
      <c r="AR739" s="2"/>
      <c r="AS739" s="3"/>
      <c r="AT739" s="2"/>
      <c r="AU739" s="2"/>
      <c r="AV739" s="2"/>
      <c r="AW739" s="2"/>
      <c r="AX739" s="2"/>
      <c r="AY739" s="2"/>
      <c r="AZ739" s="2"/>
      <c r="BA739" s="2"/>
      <c r="BB739" s="2"/>
      <c r="BC739" s="2"/>
      <c r="BD739" s="2"/>
    </row>
    <row r="740" spans="1:56" ht="12.75" hidden="1" customHeight="1">
      <c r="A740" s="2"/>
      <c r="B740" s="6"/>
      <c r="C740" s="2"/>
      <c r="D740" s="2"/>
      <c r="E740" s="2"/>
      <c r="F740" s="2"/>
      <c r="G740" s="2"/>
      <c r="H740" s="2"/>
      <c r="I740" s="2"/>
      <c r="J740" s="2"/>
      <c r="K740" s="2"/>
      <c r="L740" s="7"/>
      <c r="M740" s="2"/>
      <c r="N740" s="2"/>
      <c r="O740" s="2"/>
      <c r="P740" s="2"/>
      <c r="Q740" s="2"/>
      <c r="R740" s="2"/>
      <c r="S740" s="2"/>
      <c r="T740" s="2"/>
      <c r="U740" s="2"/>
      <c r="V740" s="2"/>
      <c r="W740" s="2"/>
      <c r="X740" s="2"/>
      <c r="Y740" s="2"/>
      <c r="Z740" s="2"/>
      <c r="AA740" s="2"/>
      <c r="AB740" s="2"/>
      <c r="AC740" s="2"/>
      <c r="AD740" s="2"/>
      <c r="AE740" s="3"/>
      <c r="AF740" s="2"/>
      <c r="AG740" s="2"/>
      <c r="AH740" s="2"/>
      <c r="AI740" s="2"/>
      <c r="AJ740" s="2"/>
      <c r="AK740" s="2"/>
      <c r="AL740" s="2"/>
      <c r="AM740" s="2"/>
      <c r="AN740" s="2"/>
      <c r="AO740" s="2"/>
      <c r="AP740" s="2"/>
      <c r="AQ740" s="2"/>
      <c r="AR740" s="2"/>
      <c r="AS740" s="3"/>
      <c r="AT740" s="2"/>
      <c r="AU740" s="2"/>
      <c r="AV740" s="2"/>
      <c r="AW740" s="2"/>
      <c r="AX740" s="2"/>
      <c r="AY740" s="2"/>
      <c r="AZ740" s="2"/>
      <c r="BA740" s="2"/>
      <c r="BB740" s="2"/>
      <c r="BC740" s="2"/>
      <c r="BD740" s="2"/>
    </row>
    <row r="741" spans="1:56" ht="12.75" hidden="1" customHeight="1">
      <c r="A741" s="2"/>
      <c r="B741" s="6"/>
      <c r="C741" s="2"/>
      <c r="D741" s="2"/>
      <c r="E741" s="2"/>
      <c r="F741" s="2"/>
      <c r="G741" s="2"/>
      <c r="H741" s="2"/>
      <c r="I741" s="2"/>
      <c r="J741" s="2"/>
      <c r="K741" s="2"/>
      <c r="L741" s="7"/>
      <c r="M741" s="2"/>
      <c r="N741" s="2"/>
      <c r="O741" s="2"/>
      <c r="P741" s="2"/>
      <c r="Q741" s="2"/>
      <c r="R741" s="2"/>
      <c r="S741" s="2"/>
      <c r="T741" s="2"/>
      <c r="U741" s="2"/>
      <c r="V741" s="2"/>
      <c r="W741" s="2"/>
      <c r="X741" s="2"/>
      <c r="Y741" s="2"/>
      <c r="Z741" s="2"/>
      <c r="AA741" s="2"/>
      <c r="AB741" s="2"/>
      <c r="AC741" s="2"/>
      <c r="AD741" s="2"/>
      <c r="AE741" s="3"/>
      <c r="AF741" s="2"/>
      <c r="AG741" s="2"/>
      <c r="AH741" s="2"/>
      <c r="AI741" s="2"/>
      <c r="AJ741" s="2"/>
      <c r="AK741" s="2"/>
      <c r="AL741" s="2"/>
      <c r="AM741" s="2"/>
      <c r="AN741" s="2"/>
      <c r="AO741" s="2"/>
      <c r="AP741" s="2"/>
      <c r="AQ741" s="2"/>
      <c r="AR741" s="2"/>
      <c r="AS741" s="3"/>
      <c r="AT741" s="2"/>
      <c r="AU741" s="2"/>
      <c r="AV741" s="2"/>
      <c r="AW741" s="2"/>
      <c r="AX741" s="2"/>
      <c r="AY741" s="2"/>
      <c r="AZ741" s="2"/>
      <c r="BA741" s="2"/>
      <c r="BB741" s="2"/>
      <c r="BC741" s="2"/>
      <c r="BD741" s="2"/>
    </row>
    <row r="742" spans="1:56" ht="12.75" hidden="1" customHeight="1">
      <c r="A742" s="2"/>
      <c r="B742" s="6"/>
      <c r="C742" s="2"/>
      <c r="D742" s="2"/>
      <c r="E742" s="2"/>
      <c r="F742" s="2"/>
      <c r="G742" s="2"/>
      <c r="H742" s="2"/>
      <c r="I742" s="2"/>
      <c r="J742" s="2"/>
      <c r="K742" s="2"/>
      <c r="L742" s="7"/>
      <c r="M742" s="2"/>
      <c r="N742" s="2"/>
      <c r="O742" s="2"/>
      <c r="P742" s="2"/>
      <c r="Q742" s="2"/>
      <c r="R742" s="2"/>
      <c r="S742" s="2"/>
      <c r="T742" s="2"/>
      <c r="U742" s="2"/>
      <c r="V742" s="2"/>
      <c r="W742" s="2"/>
      <c r="X742" s="2"/>
      <c r="Y742" s="2"/>
      <c r="Z742" s="2"/>
      <c r="AA742" s="2"/>
      <c r="AB742" s="2"/>
      <c r="AC742" s="2"/>
      <c r="AD742" s="2"/>
      <c r="AE742" s="3"/>
      <c r="AF742" s="2"/>
      <c r="AG742" s="2"/>
      <c r="AH742" s="2"/>
      <c r="AI742" s="2"/>
      <c r="AJ742" s="2"/>
      <c r="AK742" s="2"/>
      <c r="AL742" s="2"/>
      <c r="AM742" s="2"/>
      <c r="AN742" s="2"/>
      <c r="AO742" s="2"/>
      <c r="AP742" s="2"/>
      <c r="AQ742" s="2"/>
      <c r="AR742" s="2"/>
      <c r="AS742" s="3"/>
      <c r="AT742" s="2"/>
      <c r="AU742" s="2"/>
      <c r="AV742" s="2"/>
      <c r="AW742" s="2"/>
      <c r="AX742" s="2"/>
      <c r="AY742" s="2"/>
      <c r="AZ742" s="2"/>
      <c r="BA742" s="2"/>
      <c r="BB742" s="2"/>
      <c r="BC742" s="2"/>
      <c r="BD742" s="2"/>
    </row>
    <row r="743" spans="1:56" ht="12.75" hidden="1" customHeight="1">
      <c r="A743" s="2"/>
      <c r="B743" s="6"/>
      <c r="C743" s="2"/>
      <c r="D743" s="2"/>
      <c r="E743" s="2"/>
      <c r="F743" s="2"/>
      <c r="G743" s="2"/>
      <c r="H743" s="2"/>
      <c r="I743" s="2"/>
      <c r="J743" s="2"/>
      <c r="K743" s="2"/>
      <c r="L743" s="7"/>
      <c r="M743" s="2"/>
      <c r="N743" s="2"/>
      <c r="O743" s="2"/>
      <c r="P743" s="2"/>
      <c r="Q743" s="2"/>
      <c r="R743" s="2"/>
      <c r="S743" s="2"/>
      <c r="T743" s="2"/>
      <c r="U743" s="2"/>
      <c r="V743" s="2"/>
      <c r="W743" s="2"/>
      <c r="X743" s="2"/>
      <c r="Y743" s="2"/>
      <c r="Z743" s="2"/>
      <c r="AA743" s="2"/>
      <c r="AB743" s="2"/>
      <c r="AC743" s="2"/>
      <c r="AD743" s="2"/>
      <c r="AE743" s="3"/>
      <c r="AF743" s="2"/>
      <c r="AG743" s="2"/>
      <c r="AH743" s="2"/>
      <c r="AI743" s="2"/>
      <c r="AJ743" s="2"/>
      <c r="AK743" s="2"/>
      <c r="AL743" s="2"/>
      <c r="AM743" s="2"/>
      <c r="AN743" s="2"/>
      <c r="AO743" s="2"/>
      <c r="AP743" s="2"/>
      <c r="AQ743" s="2"/>
      <c r="AR743" s="2"/>
      <c r="AS743" s="3"/>
      <c r="AT743" s="2"/>
      <c r="AU743" s="2"/>
      <c r="AV743" s="2"/>
      <c r="AW743" s="2"/>
      <c r="AX743" s="2"/>
      <c r="AY743" s="2"/>
      <c r="AZ743" s="2"/>
      <c r="BA743" s="2"/>
      <c r="BB743" s="2"/>
      <c r="BC743" s="2"/>
      <c r="BD743" s="2"/>
    </row>
    <row r="744" spans="1:56" ht="12.75" hidden="1" customHeight="1">
      <c r="A744" s="2"/>
      <c r="B744" s="6"/>
      <c r="C744" s="2"/>
      <c r="D744" s="2"/>
      <c r="E744" s="2"/>
      <c r="F744" s="2"/>
      <c r="G744" s="2"/>
      <c r="H744" s="2"/>
      <c r="I744" s="2"/>
      <c r="J744" s="2"/>
      <c r="K744" s="2"/>
      <c r="L744" s="7"/>
      <c r="M744" s="2"/>
      <c r="N744" s="2"/>
      <c r="O744" s="2"/>
      <c r="P744" s="2"/>
      <c r="Q744" s="2"/>
      <c r="R744" s="2"/>
      <c r="S744" s="2"/>
      <c r="T744" s="2"/>
      <c r="U744" s="2"/>
      <c r="V744" s="2"/>
      <c r="W744" s="2"/>
      <c r="X744" s="2"/>
      <c r="Y744" s="2"/>
      <c r="Z744" s="2"/>
      <c r="AA744" s="2"/>
      <c r="AB744" s="2"/>
      <c r="AC744" s="2"/>
      <c r="AD744" s="2"/>
      <c r="AE744" s="3"/>
      <c r="AF744" s="2"/>
      <c r="AG744" s="2"/>
      <c r="AH744" s="2"/>
      <c r="AI744" s="2"/>
      <c r="AJ744" s="2"/>
      <c r="AK744" s="2"/>
      <c r="AL744" s="2"/>
      <c r="AM744" s="2"/>
      <c r="AN744" s="2"/>
      <c r="AO744" s="2"/>
      <c r="AP744" s="2"/>
      <c r="AQ744" s="2"/>
      <c r="AR744" s="2"/>
      <c r="AS744" s="3"/>
      <c r="AT744" s="2"/>
      <c r="AU744" s="2"/>
      <c r="AV744" s="2"/>
      <c r="AW744" s="2"/>
      <c r="AX744" s="2"/>
      <c r="AY744" s="2"/>
      <c r="AZ744" s="2"/>
      <c r="BA744" s="2"/>
      <c r="BB744" s="2"/>
      <c r="BC744" s="2"/>
      <c r="BD744" s="2"/>
    </row>
    <row r="745" spans="1:56" ht="12.75" hidden="1" customHeight="1">
      <c r="A745" s="2"/>
      <c r="B745" s="6"/>
      <c r="C745" s="2"/>
      <c r="D745" s="2"/>
      <c r="E745" s="2"/>
      <c r="F745" s="2"/>
      <c r="G745" s="2"/>
      <c r="H745" s="2"/>
      <c r="I745" s="2"/>
      <c r="J745" s="2"/>
      <c r="K745" s="2"/>
      <c r="L745" s="7"/>
      <c r="M745" s="2"/>
      <c r="N745" s="2"/>
      <c r="O745" s="2"/>
      <c r="P745" s="2"/>
      <c r="Q745" s="2"/>
      <c r="R745" s="2"/>
      <c r="S745" s="2"/>
      <c r="T745" s="2"/>
      <c r="U745" s="2"/>
      <c r="V745" s="2"/>
      <c r="W745" s="2"/>
      <c r="X745" s="2"/>
      <c r="Y745" s="2"/>
      <c r="Z745" s="2"/>
      <c r="AA745" s="2"/>
      <c r="AB745" s="2"/>
      <c r="AC745" s="2"/>
      <c r="AD745" s="2"/>
      <c r="AE745" s="3"/>
      <c r="AF745" s="2"/>
      <c r="AG745" s="2"/>
      <c r="AH745" s="2"/>
      <c r="AI745" s="2"/>
      <c r="AJ745" s="2"/>
      <c r="AK745" s="2"/>
      <c r="AL745" s="2"/>
      <c r="AM745" s="2"/>
      <c r="AN745" s="2"/>
      <c r="AO745" s="2"/>
      <c r="AP745" s="2"/>
      <c r="AQ745" s="2"/>
      <c r="AR745" s="2"/>
      <c r="AS745" s="3"/>
      <c r="AT745" s="2"/>
      <c r="AU745" s="2"/>
      <c r="AV745" s="2"/>
      <c r="AW745" s="2"/>
      <c r="AX745" s="2"/>
      <c r="AY745" s="2"/>
      <c r="AZ745" s="2"/>
      <c r="BA745" s="2"/>
      <c r="BB745" s="2"/>
      <c r="BC745" s="2"/>
      <c r="BD745" s="2"/>
    </row>
    <row r="746" spans="1:56" ht="12.75" hidden="1" customHeight="1">
      <c r="A746" s="2"/>
      <c r="B746" s="6"/>
      <c r="C746" s="2"/>
      <c r="D746" s="2"/>
      <c r="E746" s="2"/>
      <c r="F746" s="2"/>
      <c r="G746" s="2"/>
      <c r="H746" s="2"/>
      <c r="I746" s="2"/>
      <c r="J746" s="2"/>
      <c r="K746" s="2"/>
      <c r="L746" s="7"/>
      <c r="M746" s="2"/>
      <c r="N746" s="2"/>
      <c r="O746" s="2"/>
      <c r="P746" s="2"/>
      <c r="Q746" s="2"/>
      <c r="R746" s="2"/>
      <c r="S746" s="2"/>
      <c r="T746" s="2"/>
      <c r="U746" s="2"/>
      <c r="V746" s="2"/>
      <c r="W746" s="2"/>
      <c r="X746" s="2"/>
      <c r="Y746" s="2"/>
      <c r="Z746" s="2"/>
      <c r="AA746" s="2"/>
      <c r="AB746" s="2"/>
      <c r="AC746" s="2"/>
      <c r="AD746" s="2"/>
      <c r="AE746" s="3"/>
      <c r="AF746" s="2"/>
      <c r="AG746" s="2"/>
      <c r="AH746" s="2"/>
      <c r="AI746" s="2"/>
      <c r="AJ746" s="2"/>
      <c r="AK746" s="2"/>
      <c r="AL746" s="2"/>
      <c r="AM746" s="2"/>
      <c r="AN746" s="2"/>
      <c r="AO746" s="2"/>
      <c r="AP746" s="2"/>
      <c r="AQ746" s="2"/>
      <c r="AR746" s="2"/>
      <c r="AS746" s="3"/>
      <c r="AT746" s="2"/>
      <c r="AU746" s="2"/>
      <c r="AV746" s="2"/>
      <c r="AW746" s="2"/>
      <c r="AX746" s="2"/>
      <c r="AY746" s="2"/>
      <c r="AZ746" s="2"/>
      <c r="BA746" s="2"/>
      <c r="BB746" s="2"/>
      <c r="BC746" s="2"/>
      <c r="BD746" s="2"/>
    </row>
    <row r="747" spans="1:56" ht="12.75" hidden="1" customHeight="1">
      <c r="A747" s="2"/>
      <c r="B747" s="6"/>
      <c r="C747" s="2"/>
      <c r="D747" s="2"/>
      <c r="E747" s="2"/>
      <c r="F747" s="2"/>
      <c r="G747" s="2"/>
      <c r="H747" s="2"/>
      <c r="I747" s="2"/>
      <c r="J747" s="2"/>
      <c r="K747" s="2"/>
      <c r="L747" s="7"/>
      <c r="M747" s="2"/>
      <c r="N747" s="2"/>
      <c r="O747" s="2"/>
      <c r="P747" s="2"/>
      <c r="Q747" s="2"/>
      <c r="R747" s="2"/>
      <c r="S747" s="2"/>
      <c r="T747" s="2"/>
      <c r="U747" s="2"/>
      <c r="V747" s="2"/>
      <c r="W747" s="2"/>
      <c r="X747" s="2"/>
      <c r="Y747" s="2"/>
      <c r="Z747" s="2"/>
      <c r="AA747" s="2"/>
      <c r="AB747" s="2"/>
      <c r="AC747" s="2"/>
      <c r="AD747" s="2"/>
      <c r="AE747" s="3"/>
      <c r="AF747" s="2"/>
      <c r="AG747" s="2"/>
      <c r="AH747" s="2"/>
      <c r="AI747" s="2"/>
      <c r="AJ747" s="2"/>
      <c r="AK747" s="2"/>
      <c r="AL747" s="2"/>
      <c r="AM747" s="2"/>
      <c r="AN747" s="2"/>
      <c r="AO747" s="2"/>
      <c r="AP747" s="2"/>
      <c r="AQ747" s="2"/>
      <c r="AR747" s="2"/>
      <c r="AS747" s="3"/>
      <c r="AT747" s="2"/>
      <c r="AU747" s="2"/>
      <c r="AV747" s="2"/>
      <c r="AW747" s="2"/>
      <c r="AX747" s="2"/>
      <c r="AY747" s="2"/>
      <c r="AZ747" s="2"/>
      <c r="BA747" s="2"/>
      <c r="BB747" s="2"/>
      <c r="BC747" s="2"/>
      <c r="BD747" s="2"/>
    </row>
    <row r="748" spans="1:56" ht="12.75" hidden="1" customHeight="1">
      <c r="A748" s="2"/>
      <c r="B748" s="6"/>
      <c r="C748" s="2"/>
      <c r="D748" s="2"/>
      <c r="E748" s="2"/>
      <c r="F748" s="2"/>
      <c r="G748" s="2"/>
      <c r="H748" s="2"/>
      <c r="I748" s="2"/>
      <c r="J748" s="2"/>
      <c r="K748" s="2"/>
      <c r="L748" s="7"/>
      <c r="M748" s="2"/>
      <c r="N748" s="2"/>
      <c r="O748" s="2"/>
      <c r="P748" s="2"/>
      <c r="Q748" s="2"/>
      <c r="R748" s="2"/>
      <c r="S748" s="2"/>
      <c r="T748" s="2"/>
      <c r="U748" s="2"/>
      <c r="V748" s="2"/>
      <c r="W748" s="2"/>
      <c r="X748" s="2"/>
      <c r="Y748" s="2"/>
      <c r="Z748" s="2"/>
      <c r="AA748" s="2"/>
      <c r="AB748" s="2"/>
      <c r="AC748" s="2"/>
      <c r="AD748" s="2"/>
      <c r="AE748" s="3"/>
      <c r="AF748" s="2"/>
      <c r="AG748" s="2"/>
      <c r="AH748" s="2"/>
      <c r="AI748" s="2"/>
      <c r="AJ748" s="2"/>
      <c r="AK748" s="2"/>
      <c r="AL748" s="2"/>
      <c r="AM748" s="2"/>
      <c r="AN748" s="2"/>
      <c r="AO748" s="2"/>
      <c r="AP748" s="2"/>
      <c r="AQ748" s="2"/>
      <c r="AR748" s="2"/>
      <c r="AS748" s="3"/>
      <c r="AT748" s="2"/>
      <c r="AU748" s="2"/>
      <c r="AV748" s="2"/>
      <c r="AW748" s="2"/>
      <c r="AX748" s="2"/>
      <c r="AY748" s="2"/>
      <c r="AZ748" s="2"/>
      <c r="BA748" s="2"/>
      <c r="BB748" s="2"/>
      <c r="BC748" s="2"/>
      <c r="BD748" s="2"/>
    </row>
    <row r="749" spans="1:56" ht="12.75" hidden="1" customHeight="1">
      <c r="A749" s="2"/>
      <c r="B749" s="6"/>
      <c r="C749" s="2"/>
      <c r="D749" s="2"/>
      <c r="E749" s="2"/>
      <c r="F749" s="2"/>
      <c r="G749" s="2"/>
      <c r="H749" s="2"/>
      <c r="I749" s="2"/>
      <c r="J749" s="2"/>
      <c r="K749" s="2"/>
      <c r="L749" s="7"/>
      <c r="M749" s="2"/>
      <c r="N749" s="2"/>
      <c r="O749" s="2"/>
      <c r="P749" s="2"/>
      <c r="Q749" s="2"/>
      <c r="R749" s="2"/>
      <c r="S749" s="2"/>
      <c r="T749" s="2"/>
      <c r="U749" s="2"/>
      <c r="V749" s="2"/>
      <c r="W749" s="2"/>
      <c r="X749" s="2"/>
      <c r="Y749" s="2"/>
      <c r="Z749" s="2"/>
      <c r="AA749" s="2"/>
      <c r="AB749" s="2"/>
      <c r="AC749" s="2"/>
      <c r="AD749" s="2"/>
      <c r="AE749" s="3"/>
      <c r="AF749" s="2"/>
      <c r="AG749" s="2"/>
      <c r="AH749" s="2"/>
      <c r="AI749" s="2"/>
      <c r="AJ749" s="2"/>
      <c r="AK749" s="2"/>
      <c r="AL749" s="2"/>
      <c r="AM749" s="2"/>
      <c r="AN749" s="2"/>
      <c r="AO749" s="2"/>
      <c r="AP749" s="2"/>
      <c r="AQ749" s="2"/>
      <c r="AR749" s="2"/>
      <c r="AS749" s="3"/>
      <c r="AT749" s="2"/>
      <c r="AU749" s="2"/>
      <c r="AV749" s="2"/>
      <c r="AW749" s="2"/>
      <c r="AX749" s="2"/>
      <c r="AY749" s="2"/>
      <c r="AZ749" s="2"/>
      <c r="BA749" s="2"/>
      <c r="BB749" s="2"/>
      <c r="BC749" s="2"/>
      <c r="BD749" s="2"/>
    </row>
    <row r="750" spans="1:56" ht="12.75" hidden="1" customHeight="1">
      <c r="A750" s="2"/>
      <c r="B750" s="6"/>
      <c r="C750" s="2"/>
      <c r="D750" s="2"/>
      <c r="E750" s="2"/>
      <c r="F750" s="2"/>
      <c r="G750" s="2"/>
      <c r="H750" s="2"/>
      <c r="I750" s="2"/>
      <c r="J750" s="2"/>
      <c r="K750" s="2"/>
      <c r="L750" s="7"/>
      <c r="M750" s="2"/>
      <c r="N750" s="2"/>
      <c r="O750" s="2"/>
      <c r="P750" s="2"/>
      <c r="Q750" s="2"/>
      <c r="R750" s="2"/>
      <c r="S750" s="2"/>
      <c r="T750" s="2"/>
      <c r="U750" s="2"/>
      <c r="V750" s="2"/>
      <c r="W750" s="2"/>
      <c r="X750" s="2"/>
      <c r="Y750" s="2"/>
      <c r="Z750" s="2"/>
      <c r="AA750" s="2"/>
      <c r="AB750" s="2"/>
      <c r="AC750" s="2"/>
      <c r="AD750" s="2"/>
      <c r="AE750" s="3"/>
      <c r="AF750" s="2"/>
      <c r="AG750" s="2"/>
      <c r="AH750" s="2"/>
      <c r="AI750" s="2"/>
      <c r="AJ750" s="2"/>
      <c r="AK750" s="2"/>
      <c r="AL750" s="2"/>
      <c r="AM750" s="2"/>
      <c r="AN750" s="2"/>
      <c r="AO750" s="2"/>
      <c r="AP750" s="2"/>
      <c r="AQ750" s="2"/>
      <c r="AR750" s="2"/>
      <c r="AS750" s="3"/>
      <c r="AT750" s="2"/>
      <c r="AU750" s="2"/>
      <c r="AV750" s="2"/>
      <c r="AW750" s="2"/>
      <c r="AX750" s="2"/>
      <c r="AY750" s="2"/>
      <c r="AZ750" s="2"/>
      <c r="BA750" s="2"/>
      <c r="BB750" s="2"/>
      <c r="BC750" s="2"/>
      <c r="BD750" s="2"/>
    </row>
    <row r="751" spans="1:56" ht="12.75" hidden="1" customHeight="1">
      <c r="A751" s="2"/>
      <c r="B751" s="6"/>
      <c r="C751" s="2"/>
      <c r="D751" s="2"/>
      <c r="E751" s="2"/>
      <c r="F751" s="2"/>
      <c r="G751" s="2"/>
      <c r="H751" s="2"/>
      <c r="I751" s="2"/>
      <c r="J751" s="2"/>
      <c r="K751" s="2"/>
      <c r="L751" s="7"/>
      <c r="M751" s="2"/>
      <c r="N751" s="2"/>
      <c r="O751" s="2"/>
      <c r="P751" s="2"/>
      <c r="Q751" s="2"/>
      <c r="R751" s="2"/>
      <c r="S751" s="2"/>
      <c r="T751" s="2"/>
      <c r="U751" s="2"/>
      <c r="V751" s="2"/>
      <c r="W751" s="2"/>
      <c r="X751" s="2"/>
      <c r="Y751" s="2"/>
      <c r="Z751" s="2"/>
      <c r="AA751" s="2"/>
      <c r="AB751" s="2"/>
      <c r="AC751" s="2"/>
      <c r="AD751" s="2"/>
      <c r="AE751" s="3"/>
      <c r="AF751" s="2"/>
      <c r="AG751" s="2"/>
      <c r="AH751" s="2"/>
      <c r="AI751" s="2"/>
      <c r="AJ751" s="2"/>
      <c r="AK751" s="2"/>
      <c r="AL751" s="2"/>
      <c r="AM751" s="2"/>
      <c r="AN751" s="2"/>
      <c r="AO751" s="2"/>
      <c r="AP751" s="2"/>
      <c r="AQ751" s="2"/>
      <c r="AR751" s="2"/>
      <c r="AS751" s="3"/>
      <c r="AT751" s="2"/>
      <c r="AU751" s="2"/>
      <c r="AV751" s="2"/>
      <c r="AW751" s="2"/>
      <c r="AX751" s="2"/>
      <c r="AY751" s="2"/>
      <c r="AZ751" s="2"/>
      <c r="BA751" s="2"/>
      <c r="BB751" s="2"/>
      <c r="BC751" s="2"/>
      <c r="BD751" s="2"/>
    </row>
    <row r="752" spans="1:56" ht="12.75" hidden="1" customHeight="1">
      <c r="A752" s="2"/>
      <c r="B752" s="6"/>
      <c r="C752" s="2"/>
      <c r="D752" s="2"/>
      <c r="E752" s="2"/>
      <c r="F752" s="2"/>
      <c r="G752" s="2"/>
      <c r="H752" s="2"/>
      <c r="I752" s="2"/>
      <c r="J752" s="2"/>
      <c r="K752" s="2"/>
      <c r="L752" s="7"/>
      <c r="M752" s="2"/>
      <c r="N752" s="2"/>
      <c r="O752" s="2"/>
      <c r="P752" s="2"/>
      <c r="Q752" s="2"/>
      <c r="R752" s="2"/>
      <c r="S752" s="2"/>
      <c r="T752" s="2"/>
      <c r="U752" s="2"/>
      <c r="V752" s="2"/>
      <c r="W752" s="2"/>
      <c r="X752" s="2"/>
      <c r="Y752" s="2"/>
      <c r="Z752" s="2"/>
      <c r="AA752" s="2"/>
      <c r="AB752" s="2"/>
      <c r="AC752" s="2"/>
      <c r="AD752" s="2"/>
      <c r="AE752" s="3"/>
      <c r="AF752" s="2"/>
      <c r="AG752" s="2"/>
      <c r="AH752" s="2"/>
      <c r="AI752" s="2"/>
      <c r="AJ752" s="2"/>
      <c r="AK752" s="2"/>
      <c r="AL752" s="2"/>
      <c r="AM752" s="2"/>
      <c r="AN752" s="2"/>
      <c r="AO752" s="2"/>
      <c r="AP752" s="2"/>
      <c r="AQ752" s="2"/>
      <c r="AR752" s="2"/>
      <c r="AS752" s="3"/>
      <c r="AT752" s="2"/>
      <c r="AU752" s="2"/>
      <c r="AV752" s="2"/>
      <c r="AW752" s="2"/>
      <c r="AX752" s="2"/>
      <c r="AY752" s="2"/>
      <c r="AZ752" s="2"/>
      <c r="BA752" s="2"/>
      <c r="BB752" s="2"/>
      <c r="BC752" s="2"/>
      <c r="BD752" s="2"/>
    </row>
    <row r="753" spans="1:56" ht="12.75" hidden="1" customHeight="1">
      <c r="A753" s="2"/>
      <c r="B753" s="6"/>
      <c r="C753" s="2"/>
      <c r="D753" s="2"/>
      <c r="E753" s="2"/>
      <c r="F753" s="2"/>
      <c r="G753" s="2"/>
      <c r="H753" s="2"/>
      <c r="I753" s="2"/>
      <c r="J753" s="2"/>
      <c r="K753" s="2"/>
      <c r="L753" s="7"/>
      <c r="M753" s="2"/>
      <c r="N753" s="2"/>
      <c r="O753" s="2"/>
      <c r="P753" s="2"/>
      <c r="Q753" s="2"/>
      <c r="R753" s="2"/>
      <c r="S753" s="2"/>
      <c r="T753" s="2"/>
      <c r="U753" s="2"/>
      <c r="V753" s="2"/>
      <c r="W753" s="2"/>
      <c r="X753" s="2"/>
      <c r="Y753" s="2"/>
      <c r="Z753" s="2"/>
      <c r="AA753" s="2"/>
      <c r="AB753" s="2"/>
      <c r="AC753" s="2"/>
      <c r="AD753" s="2"/>
      <c r="AE753" s="3"/>
      <c r="AF753" s="2"/>
      <c r="AG753" s="2"/>
      <c r="AH753" s="2"/>
      <c r="AI753" s="2"/>
      <c r="AJ753" s="2"/>
      <c r="AK753" s="2"/>
      <c r="AL753" s="2"/>
      <c r="AM753" s="2"/>
      <c r="AN753" s="2"/>
      <c r="AO753" s="2"/>
      <c r="AP753" s="2"/>
      <c r="AQ753" s="2"/>
      <c r="AR753" s="2"/>
      <c r="AS753" s="3"/>
      <c r="AT753" s="2"/>
      <c r="AU753" s="2"/>
      <c r="AV753" s="2"/>
      <c r="AW753" s="2"/>
      <c r="AX753" s="2"/>
      <c r="AY753" s="2"/>
      <c r="AZ753" s="2"/>
      <c r="BA753" s="2"/>
      <c r="BB753" s="2"/>
      <c r="BC753" s="2"/>
      <c r="BD753" s="2"/>
    </row>
    <row r="754" spans="1:56" ht="12.75" hidden="1" customHeight="1">
      <c r="A754" s="2"/>
      <c r="B754" s="6"/>
      <c r="C754" s="2"/>
      <c r="D754" s="2"/>
      <c r="E754" s="2"/>
      <c r="F754" s="2"/>
      <c r="G754" s="2"/>
      <c r="H754" s="2"/>
      <c r="I754" s="2"/>
      <c r="J754" s="2"/>
      <c r="K754" s="2"/>
      <c r="L754" s="7"/>
      <c r="M754" s="2"/>
      <c r="N754" s="2"/>
      <c r="O754" s="2"/>
      <c r="P754" s="2"/>
      <c r="Q754" s="2"/>
      <c r="R754" s="2"/>
      <c r="S754" s="2"/>
      <c r="T754" s="2"/>
      <c r="U754" s="2"/>
      <c r="V754" s="2"/>
      <c r="W754" s="2"/>
      <c r="X754" s="2"/>
      <c r="Y754" s="2"/>
      <c r="Z754" s="2"/>
      <c r="AA754" s="2"/>
      <c r="AB754" s="2"/>
      <c r="AC754" s="2"/>
      <c r="AD754" s="2"/>
      <c r="AE754" s="3"/>
      <c r="AF754" s="2"/>
      <c r="AG754" s="2"/>
      <c r="AH754" s="2"/>
      <c r="AI754" s="2"/>
      <c r="AJ754" s="2"/>
      <c r="AK754" s="2"/>
      <c r="AL754" s="2"/>
      <c r="AM754" s="2"/>
      <c r="AN754" s="2"/>
      <c r="AO754" s="2"/>
      <c r="AP754" s="2"/>
      <c r="AQ754" s="2"/>
      <c r="AR754" s="2"/>
      <c r="AS754" s="3"/>
      <c r="AT754" s="2"/>
      <c r="AU754" s="2"/>
      <c r="AV754" s="2"/>
      <c r="AW754" s="2"/>
      <c r="AX754" s="2"/>
      <c r="AY754" s="2"/>
      <c r="AZ754" s="2"/>
      <c r="BA754" s="2"/>
      <c r="BB754" s="2"/>
      <c r="BC754" s="2"/>
      <c r="BD754" s="2"/>
    </row>
    <row r="755" spans="1:56" ht="12.75" hidden="1" customHeight="1">
      <c r="A755" s="2"/>
      <c r="B755" s="6"/>
      <c r="C755" s="2"/>
      <c r="D755" s="2"/>
      <c r="E755" s="2"/>
      <c r="F755" s="2"/>
      <c r="G755" s="2"/>
      <c r="H755" s="2"/>
      <c r="I755" s="2"/>
      <c r="J755" s="2"/>
      <c r="K755" s="2"/>
      <c r="L755" s="7"/>
      <c r="M755" s="2"/>
      <c r="N755" s="2"/>
      <c r="O755" s="2"/>
      <c r="P755" s="2"/>
      <c r="Q755" s="2"/>
      <c r="R755" s="2"/>
      <c r="S755" s="2"/>
      <c r="T755" s="2"/>
      <c r="U755" s="2"/>
      <c r="V755" s="2"/>
      <c r="W755" s="2"/>
      <c r="X755" s="2"/>
      <c r="Y755" s="2"/>
      <c r="Z755" s="2"/>
      <c r="AA755" s="2"/>
      <c r="AB755" s="2"/>
      <c r="AC755" s="2"/>
      <c r="AD755" s="2"/>
      <c r="AE755" s="3"/>
      <c r="AF755" s="2"/>
      <c r="AG755" s="2"/>
      <c r="AH755" s="2"/>
      <c r="AI755" s="2"/>
      <c r="AJ755" s="2"/>
      <c r="AK755" s="2"/>
      <c r="AL755" s="2"/>
      <c r="AM755" s="2"/>
      <c r="AN755" s="2"/>
      <c r="AO755" s="2"/>
      <c r="AP755" s="2"/>
      <c r="AQ755" s="2"/>
      <c r="AR755" s="2"/>
      <c r="AS755" s="3"/>
      <c r="AT755" s="2"/>
      <c r="AU755" s="2"/>
      <c r="AV755" s="2"/>
      <c r="AW755" s="2"/>
      <c r="AX755" s="2"/>
      <c r="AY755" s="2"/>
      <c r="AZ755" s="2"/>
      <c r="BA755" s="2"/>
      <c r="BB755" s="2"/>
      <c r="BC755" s="2"/>
      <c r="BD755" s="2"/>
    </row>
    <row r="756" spans="1:56" ht="12.75" hidden="1" customHeight="1">
      <c r="A756" s="2"/>
      <c r="B756" s="6"/>
      <c r="C756" s="2"/>
      <c r="D756" s="2"/>
      <c r="E756" s="2"/>
      <c r="F756" s="2"/>
      <c r="G756" s="2"/>
      <c r="H756" s="2"/>
      <c r="I756" s="2"/>
      <c r="J756" s="2"/>
      <c r="K756" s="2"/>
      <c r="L756" s="7"/>
      <c r="M756" s="2"/>
      <c r="N756" s="2"/>
      <c r="O756" s="2"/>
      <c r="P756" s="2"/>
      <c r="Q756" s="2"/>
      <c r="R756" s="2"/>
      <c r="S756" s="2"/>
      <c r="T756" s="2"/>
      <c r="U756" s="2"/>
      <c r="V756" s="2"/>
      <c r="W756" s="2"/>
      <c r="X756" s="2"/>
      <c r="Y756" s="2"/>
      <c r="Z756" s="2"/>
      <c r="AA756" s="2"/>
      <c r="AB756" s="2"/>
      <c r="AC756" s="2"/>
      <c r="AD756" s="2"/>
      <c r="AE756" s="3"/>
      <c r="AF756" s="2"/>
      <c r="AG756" s="2"/>
      <c r="AH756" s="2"/>
      <c r="AI756" s="2"/>
      <c r="AJ756" s="2"/>
      <c r="AK756" s="2"/>
      <c r="AL756" s="2"/>
      <c r="AM756" s="2"/>
      <c r="AN756" s="2"/>
      <c r="AO756" s="2"/>
      <c r="AP756" s="2"/>
      <c r="AQ756" s="2"/>
      <c r="AR756" s="2"/>
      <c r="AS756" s="3"/>
      <c r="AT756" s="2"/>
      <c r="AU756" s="2"/>
      <c r="AV756" s="2"/>
      <c r="AW756" s="2"/>
      <c r="AX756" s="2"/>
      <c r="AY756" s="2"/>
      <c r="AZ756" s="2"/>
      <c r="BA756" s="2"/>
      <c r="BB756" s="2"/>
      <c r="BC756" s="2"/>
      <c r="BD756" s="2"/>
    </row>
    <row r="757" spans="1:56" ht="12.75" hidden="1" customHeight="1">
      <c r="A757" s="2"/>
      <c r="B757" s="6"/>
      <c r="C757" s="2"/>
      <c r="D757" s="2"/>
      <c r="E757" s="2"/>
      <c r="F757" s="2"/>
      <c r="G757" s="2"/>
      <c r="H757" s="2"/>
      <c r="I757" s="2"/>
      <c r="J757" s="2"/>
      <c r="K757" s="2"/>
      <c r="L757" s="7"/>
      <c r="M757" s="2"/>
      <c r="N757" s="2"/>
      <c r="O757" s="2"/>
      <c r="P757" s="2"/>
      <c r="Q757" s="2"/>
      <c r="R757" s="2"/>
      <c r="S757" s="2"/>
      <c r="T757" s="2"/>
      <c r="U757" s="2"/>
      <c r="V757" s="2"/>
      <c r="W757" s="2"/>
      <c r="X757" s="2"/>
      <c r="Y757" s="2"/>
      <c r="Z757" s="2"/>
      <c r="AA757" s="2"/>
      <c r="AB757" s="2"/>
      <c r="AC757" s="2"/>
      <c r="AD757" s="2"/>
      <c r="AE757" s="3"/>
      <c r="AF757" s="2"/>
      <c r="AG757" s="2"/>
      <c r="AH757" s="2"/>
      <c r="AI757" s="2"/>
      <c r="AJ757" s="2"/>
      <c r="AK757" s="2"/>
      <c r="AL757" s="2"/>
      <c r="AM757" s="2"/>
      <c r="AN757" s="2"/>
      <c r="AO757" s="2"/>
      <c r="AP757" s="2"/>
      <c r="AQ757" s="2"/>
      <c r="AR757" s="2"/>
      <c r="AS757" s="3"/>
      <c r="AT757" s="2"/>
      <c r="AU757" s="2"/>
      <c r="AV757" s="2"/>
      <c r="AW757" s="2"/>
      <c r="AX757" s="2"/>
      <c r="AY757" s="2"/>
      <c r="AZ757" s="2"/>
      <c r="BA757" s="2"/>
      <c r="BB757" s="2"/>
      <c r="BC757" s="2"/>
      <c r="BD757" s="2"/>
    </row>
    <row r="758" spans="1:56" ht="12.75" hidden="1" customHeight="1">
      <c r="A758" s="2"/>
      <c r="B758" s="6"/>
      <c r="C758" s="2"/>
      <c r="D758" s="2"/>
      <c r="E758" s="2"/>
      <c r="F758" s="2"/>
      <c r="G758" s="2"/>
      <c r="H758" s="2"/>
      <c r="I758" s="2"/>
      <c r="J758" s="2"/>
      <c r="K758" s="2"/>
      <c r="L758" s="7"/>
      <c r="M758" s="2"/>
      <c r="N758" s="2"/>
      <c r="O758" s="2"/>
      <c r="P758" s="2"/>
      <c r="Q758" s="2"/>
      <c r="R758" s="2"/>
      <c r="S758" s="2"/>
      <c r="T758" s="2"/>
      <c r="U758" s="2"/>
      <c r="V758" s="2"/>
      <c r="W758" s="2"/>
      <c r="X758" s="2"/>
      <c r="Y758" s="2"/>
      <c r="Z758" s="2"/>
      <c r="AA758" s="2"/>
      <c r="AB758" s="2"/>
      <c r="AC758" s="2"/>
      <c r="AD758" s="2"/>
      <c r="AE758" s="3"/>
      <c r="AF758" s="2"/>
      <c r="AG758" s="2"/>
      <c r="AH758" s="2"/>
      <c r="AI758" s="2"/>
      <c r="AJ758" s="2"/>
      <c r="AK758" s="2"/>
      <c r="AL758" s="2"/>
      <c r="AM758" s="2"/>
      <c r="AN758" s="2"/>
      <c r="AO758" s="2"/>
      <c r="AP758" s="2"/>
      <c r="AQ758" s="2"/>
      <c r="AR758" s="2"/>
      <c r="AS758" s="3"/>
      <c r="AT758" s="2"/>
      <c r="AU758" s="2"/>
      <c r="AV758" s="2"/>
      <c r="AW758" s="2"/>
      <c r="AX758" s="2"/>
      <c r="AY758" s="2"/>
      <c r="AZ758" s="2"/>
      <c r="BA758" s="2"/>
      <c r="BB758" s="2"/>
      <c r="BC758" s="2"/>
      <c r="BD758" s="2"/>
    </row>
    <row r="759" spans="1:56" ht="12.75" hidden="1" customHeight="1">
      <c r="A759" s="2"/>
      <c r="B759" s="6"/>
      <c r="C759" s="2"/>
      <c r="D759" s="2"/>
      <c r="E759" s="2"/>
      <c r="F759" s="2"/>
      <c r="G759" s="2"/>
      <c r="H759" s="2"/>
      <c r="I759" s="2"/>
      <c r="J759" s="2"/>
      <c r="K759" s="2"/>
      <c r="L759" s="7"/>
      <c r="M759" s="2"/>
      <c r="N759" s="2"/>
      <c r="O759" s="2"/>
      <c r="P759" s="2"/>
      <c r="Q759" s="2"/>
      <c r="R759" s="2"/>
      <c r="S759" s="2"/>
      <c r="T759" s="2"/>
      <c r="U759" s="2"/>
      <c r="V759" s="2"/>
      <c r="W759" s="2"/>
      <c r="X759" s="2"/>
      <c r="Y759" s="2"/>
      <c r="Z759" s="2"/>
      <c r="AA759" s="2"/>
      <c r="AB759" s="2"/>
      <c r="AC759" s="2"/>
      <c r="AD759" s="2"/>
      <c r="AE759" s="3"/>
      <c r="AF759" s="2"/>
      <c r="AG759" s="2"/>
      <c r="AH759" s="2"/>
      <c r="AI759" s="2"/>
      <c r="AJ759" s="2"/>
      <c r="AK759" s="2"/>
      <c r="AL759" s="2"/>
      <c r="AM759" s="2"/>
      <c r="AN759" s="2"/>
      <c r="AO759" s="2"/>
      <c r="AP759" s="2"/>
      <c r="AQ759" s="2"/>
      <c r="AR759" s="2"/>
      <c r="AS759" s="3"/>
      <c r="AT759" s="2"/>
      <c r="AU759" s="2"/>
      <c r="AV759" s="2"/>
      <c r="AW759" s="2"/>
      <c r="AX759" s="2"/>
      <c r="AY759" s="2"/>
      <c r="AZ759" s="2"/>
      <c r="BA759" s="2"/>
      <c r="BB759" s="2"/>
      <c r="BC759" s="2"/>
      <c r="BD759" s="2"/>
    </row>
    <row r="760" spans="1:56" ht="12.75" hidden="1" customHeight="1">
      <c r="A760" s="2"/>
      <c r="B760" s="6"/>
      <c r="C760" s="2"/>
      <c r="D760" s="2"/>
      <c r="E760" s="2"/>
      <c r="F760" s="2"/>
      <c r="G760" s="2"/>
      <c r="H760" s="2"/>
      <c r="I760" s="2"/>
      <c r="J760" s="2"/>
      <c r="K760" s="2"/>
      <c r="L760" s="7"/>
      <c r="M760" s="2"/>
      <c r="N760" s="2"/>
      <c r="O760" s="2"/>
      <c r="P760" s="2"/>
      <c r="Q760" s="2"/>
      <c r="R760" s="2"/>
      <c r="S760" s="2"/>
      <c r="T760" s="2"/>
      <c r="U760" s="2"/>
      <c r="V760" s="2"/>
      <c r="W760" s="2"/>
      <c r="X760" s="2"/>
      <c r="Y760" s="2"/>
      <c r="Z760" s="2"/>
      <c r="AA760" s="2"/>
      <c r="AB760" s="2"/>
      <c r="AC760" s="2"/>
      <c r="AD760" s="2"/>
      <c r="AE760" s="3"/>
      <c r="AF760" s="2"/>
      <c r="AG760" s="2"/>
      <c r="AH760" s="2"/>
      <c r="AI760" s="2"/>
      <c r="AJ760" s="2"/>
      <c r="AK760" s="2"/>
      <c r="AL760" s="2"/>
      <c r="AM760" s="2"/>
      <c r="AN760" s="2"/>
      <c r="AO760" s="2"/>
      <c r="AP760" s="2"/>
      <c r="AQ760" s="2"/>
      <c r="AR760" s="2"/>
      <c r="AS760" s="3"/>
      <c r="AT760" s="2"/>
      <c r="AU760" s="2"/>
      <c r="AV760" s="2"/>
      <c r="AW760" s="2"/>
      <c r="AX760" s="2"/>
      <c r="AY760" s="2"/>
      <c r="AZ760" s="2"/>
      <c r="BA760" s="2"/>
      <c r="BB760" s="2"/>
      <c r="BC760" s="2"/>
      <c r="BD760" s="2"/>
    </row>
    <row r="761" spans="1:56" ht="12.75" hidden="1" customHeight="1">
      <c r="A761" s="2"/>
      <c r="B761" s="6"/>
      <c r="C761" s="2"/>
      <c r="D761" s="2"/>
      <c r="E761" s="2"/>
      <c r="F761" s="2"/>
      <c r="G761" s="2"/>
      <c r="H761" s="2"/>
      <c r="I761" s="2"/>
      <c r="J761" s="2"/>
      <c r="K761" s="2"/>
      <c r="L761" s="7"/>
      <c r="M761" s="2"/>
      <c r="N761" s="2"/>
      <c r="O761" s="2"/>
      <c r="P761" s="2"/>
      <c r="Q761" s="2"/>
      <c r="R761" s="2"/>
      <c r="S761" s="2"/>
      <c r="T761" s="2"/>
      <c r="U761" s="2"/>
      <c r="V761" s="2"/>
      <c r="W761" s="2"/>
      <c r="X761" s="2"/>
      <c r="Y761" s="2"/>
      <c r="Z761" s="2"/>
      <c r="AA761" s="2"/>
      <c r="AB761" s="2"/>
      <c r="AC761" s="2"/>
      <c r="AD761" s="2"/>
      <c r="AE761" s="3"/>
      <c r="AF761" s="2"/>
      <c r="AG761" s="2"/>
      <c r="AH761" s="2"/>
      <c r="AI761" s="2"/>
      <c r="AJ761" s="2"/>
      <c r="AK761" s="2"/>
      <c r="AL761" s="2"/>
      <c r="AM761" s="2"/>
      <c r="AN761" s="2"/>
      <c r="AO761" s="2"/>
      <c r="AP761" s="2"/>
      <c r="AQ761" s="2"/>
      <c r="AR761" s="2"/>
      <c r="AS761" s="3"/>
      <c r="AT761" s="2"/>
      <c r="AU761" s="2"/>
      <c r="AV761" s="2"/>
      <c r="AW761" s="2"/>
      <c r="AX761" s="2"/>
      <c r="AY761" s="2"/>
      <c r="AZ761" s="2"/>
      <c r="BA761" s="2"/>
      <c r="BB761" s="2"/>
      <c r="BC761" s="2"/>
      <c r="BD761" s="2"/>
    </row>
    <row r="762" spans="1:56" ht="12.75" hidden="1" customHeight="1">
      <c r="A762" s="2"/>
      <c r="B762" s="6"/>
      <c r="C762" s="2"/>
      <c r="D762" s="2"/>
      <c r="E762" s="2"/>
      <c r="F762" s="2"/>
      <c r="G762" s="2"/>
      <c r="H762" s="2"/>
      <c r="I762" s="2"/>
      <c r="J762" s="2"/>
      <c r="K762" s="2"/>
      <c r="L762" s="7"/>
      <c r="M762" s="2"/>
      <c r="N762" s="2"/>
      <c r="O762" s="2"/>
      <c r="P762" s="2"/>
      <c r="Q762" s="2"/>
      <c r="R762" s="2"/>
      <c r="S762" s="2"/>
      <c r="T762" s="2"/>
      <c r="U762" s="2"/>
      <c r="V762" s="2"/>
      <c r="W762" s="2"/>
      <c r="X762" s="2"/>
      <c r="Y762" s="2"/>
      <c r="Z762" s="2"/>
      <c r="AA762" s="2"/>
      <c r="AB762" s="2"/>
      <c r="AC762" s="2"/>
      <c r="AD762" s="2"/>
      <c r="AE762" s="3"/>
      <c r="AF762" s="2"/>
      <c r="AG762" s="2"/>
      <c r="AH762" s="2"/>
      <c r="AI762" s="2"/>
      <c r="AJ762" s="2"/>
      <c r="AK762" s="2"/>
      <c r="AL762" s="2"/>
      <c r="AM762" s="2"/>
      <c r="AN762" s="2"/>
      <c r="AO762" s="2"/>
      <c r="AP762" s="2"/>
      <c r="AQ762" s="2"/>
      <c r="AR762" s="2"/>
      <c r="AS762" s="3"/>
      <c r="AT762" s="2"/>
      <c r="AU762" s="2"/>
      <c r="AV762" s="2"/>
      <c r="AW762" s="2"/>
      <c r="AX762" s="2"/>
      <c r="AY762" s="2"/>
      <c r="AZ762" s="2"/>
      <c r="BA762" s="2"/>
      <c r="BB762" s="2"/>
      <c r="BC762" s="2"/>
      <c r="BD762" s="2"/>
    </row>
    <row r="763" spans="1:56" ht="12.75" hidden="1" customHeight="1">
      <c r="A763" s="2"/>
      <c r="B763" s="6"/>
      <c r="C763" s="2"/>
      <c r="D763" s="2"/>
      <c r="E763" s="2"/>
      <c r="F763" s="2"/>
      <c r="G763" s="2"/>
      <c r="H763" s="2"/>
      <c r="I763" s="2"/>
      <c r="J763" s="2"/>
      <c r="K763" s="2"/>
      <c r="L763" s="7"/>
      <c r="M763" s="2"/>
      <c r="N763" s="2"/>
      <c r="O763" s="2"/>
      <c r="P763" s="2"/>
      <c r="Q763" s="2"/>
      <c r="R763" s="2"/>
      <c r="S763" s="2"/>
      <c r="T763" s="2"/>
      <c r="U763" s="2"/>
      <c r="V763" s="2"/>
      <c r="W763" s="2"/>
      <c r="X763" s="2"/>
      <c r="Y763" s="2"/>
      <c r="Z763" s="2"/>
      <c r="AA763" s="2"/>
      <c r="AB763" s="2"/>
      <c r="AC763" s="2"/>
      <c r="AD763" s="2"/>
      <c r="AE763" s="3"/>
      <c r="AF763" s="2"/>
      <c r="AG763" s="2"/>
      <c r="AH763" s="2"/>
      <c r="AI763" s="2"/>
      <c r="AJ763" s="2"/>
      <c r="AK763" s="2"/>
      <c r="AL763" s="2"/>
      <c r="AM763" s="2"/>
      <c r="AN763" s="2"/>
      <c r="AO763" s="2"/>
      <c r="AP763" s="2"/>
      <c r="AQ763" s="2"/>
      <c r="AR763" s="2"/>
      <c r="AS763" s="3"/>
      <c r="AT763" s="2"/>
      <c r="AU763" s="2"/>
      <c r="AV763" s="2"/>
      <c r="AW763" s="2"/>
      <c r="AX763" s="2"/>
      <c r="AY763" s="2"/>
      <c r="AZ763" s="2"/>
      <c r="BA763" s="2"/>
      <c r="BB763" s="2"/>
      <c r="BC763" s="2"/>
      <c r="BD763" s="2"/>
    </row>
    <row r="764" spans="1:56" ht="12.75" hidden="1" customHeight="1">
      <c r="A764" s="2"/>
      <c r="B764" s="6"/>
      <c r="C764" s="2"/>
      <c r="D764" s="2"/>
      <c r="E764" s="2"/>
      <c r="F764" s="2"/>
      <c r="G764" s="2"/>
      <c r="H764" s="2"/>
      <c r="I764" s="2"/>
      <c r="J764" s="2"/>
      <c r="K764" s="2"/>
      <c r="L764" s="7"/>
      <c r="M764" s="2"/>
      <c r="N764" s="2"/>
      <c r="O764" s="2"/>
      <c r="P764" s="2"/>
      <c r="Q764" s="2"/>
      <c r="R764" s="2"/>
      <c r="S764" s="2"/>
      <c r="T764" s="2"/>
      <c r="U764" s="2"/>
      <c r="V764" s="2"/>
      <c r="W764" s="2"/>
      <c r="X764" s="2"/>
      <c r="Y764" s="2"/>
      <c r="Z764" s="2"/>
      <c r="AA764" s="2"/>
      <c r="AB764" s="2"/>
      <c r="AC764" s="2"/>
      <c r="AD764" s="2"/>
      <c r="AE764" s="3"/>
      <c r="AF764" s="2"/>
      <c r="AG764" s="2"/>
      <c r="AH764" s="2"/>
      <c r="AI764" s="2"/>
      <c r="AJ764" s="2"/>
      <c r="AK764" s="2"/>
      <c r="AL764" s="2"/>
      <c r="AM764" s="2"/>
      <c r="AN764" s="2"/>
      <c r="AO764" s="2"/>
      <c r="AP764" s="2"/>
      <c r="AQ764" s="2"/>
      <c r="AR764" s="2"/>
      <c r="AS764" s="3"/>
      <c r="AT764" s="2"/>
      <c r="AU764" s="2"/>
      <c r="AV764" s="2"/>
      <c r="AW764" s="2"/>
      <c r="AX764" s="2"/>
      <c r="AY764" s="2"/>
      <c r="AZ764" s="2"/>
      <c r="BA764" s="2"/>
      <c r="BB764" s="2"/>
      <c r="BC764" s="2"/>
      <c r="BD764" s="2"/>
    </row>
    <row r="765" spans="1:56" ht="12.75" hidden="1" customHeight="1">
      <c r="A765" s="2"/>
      <c r="B765" s="6"/>
      <c r="C765" s="2"/>
      <c r="D765" s="2"/>
      <c r="E765" s="2"/>
      <c r="F765" s="2"/>
      <c r="G765" s="2"/>
      <c r="H765" s="2"/>
      <c r="I765" s="2"/>
      <c r="J765" s="2"/>
      <c r="K765" s="2"/>
      <c r="L765" s="7"/>
      <c r="M765" s="2"/>
      <c r="N765" s="2"/>
      <c r="O765" s="2"/>
      <c r="P765" s="2"/>
      <c r="Q765" s="2"/>
      <c r="R765" s="2"/>
      <c r="S765" s="2"/>
      <c r="T765" s="2"/>
      <c r="U765" s="2"/>
      <c r="V765" s="2"/>
      <c r="W765" s="2"/>
      <c r="X765" s="2"/>
      <c r="Y765" s="2"/>
      <c r="Z765" s="2"/>
      <c r="AA765" s="2"/>
      <c r="AB765" s="2"/>
      <c r="AC765" s="2"/>
      <c r="AD765" s="2"/>
      <c r="AE765" s="3"/>
      <c r="AF765" s="2"/>
      <c r="AG765" s="2"/>
      <c r="AH765" s="2"/>
      <c r="AI765" s="2"/>
      <c r="AJ765" s="2"/>
      <c r="AK765" s="2"/>
      <c r="AL765" s="2"/>
      <c r="AM765" s="2"/>
      <c r="AN765" s="2"/>
      <c r="AO765" s="2"/>
      <c r="AP765" s="2"/>
      <c r="AQ765" s="2"/>
      <c r="AR765" s="2"/>
      <c r="AS765" s="3"/>
      <c r="AT765" s="2"/>
      <c r="AU765" s="2"/>
      <c r="AV765" s="2"/>
      <c r="AW765" s="2"/>
      <c r="AX765" s="2"/>
      <c r="AY765" s="2"/>
      <c r="AZ765" s="2"/>
      <c r="BA765" s="2"/>
      <c r="BB765" s="2"/>
      <c r="BC765" s="2"/>
      <c r="BD765" s="2"/>
    </row>
    <row r="766" spans="1:56" ht="12.75" hidden="1" customHeight="1">
      <c r="A766" s="2"/>
      <c r="B766" s="6"/>
      <c r="C766" s="2"/>
      <c r="D766" s="2"/>
      <c r="E766" s="2"/>
      <c r="F766" s="2"/>
      <c r="G766" s="2"/>
      <c r="H766" s="2"/>
      <c r="I766" s="2"/>
      <c r="J766" s="2"/>
      <c r="K766" s="2"/>
      <c r="L766" s="7"/>
      <c r="M766" s="2"/>
      <c r="N766" s="2"/>
      <c r="O766" s="2"/>
      <c r="P766" s="2"/>
      <c r="Q766" s="2"/>
      <c r="R766" s="2"/>
      <c r="S766" s="2"/>
      <c r="T766" s="2"/>
      <c r="U766" s="2"/>
      <c r="V766" s="2"/>
      <c r="W766" s="2"/>
      <c r="X766" s="2"/>
      <c r="Y766" s="2"/>
      <c r="Z766" s="2"/>
      <c r="AA766" s="2"/>
      <c r="AB766" s="2"/>
      <c r="AC766" s="2"/>
      <c r="AD766" s="2"/>
      <c r="AE766" s="3"/>
      <c r="AF766" s="2"/>
      <c r="AG766" s="2"/>
      <c r="AH766" s="2"/>
      <c r="AI766" s="2"/>
      <c r="AJ766" s="2"/>
      <c r="AK766" s="2"/>
      <c r="AL766" s="2"/>
      <c r="AM766" s="2"/>
      <c r="AN766" s="2"/>
      <c r="AO766" s="2"/>
      <c r="AP766" s="2"/>
      <c r="AQ766" s="2"/>
      <c r="AR766" s="2"/>
      <c r="AS766" s="3"/>
      <c r="AT766" s="2"/>
      <c r="AU766" s="2"/>
      <c r="AV766" s="2"/>
      <c r="AW766" s="2"/>
      <c r="AX766" s="2"/>
      <c r="AY766" s="2"/>
      <c r="AZ766" s="2"/>
      <c r="BA766" s="2"/>
      <c r="BB766" s="2"/>
      <c r="BC766" s="2"/>
      <c r="BD766" s="2"/>
    </row>
    <row r="767" spans="1:56" ht="12.75" hidden="1" customHeight="1">
      <c r="A767" s="2"/>
      <c r="B767" s="6"/>
      <c r="C767" s="2"/>
      <c r="D767" s="2"/>
      <c r="E767" s="2"/>
      <c r="F767" s="2"/>
      <c r="G767" s="2"/>
      <c r="H767" s="2"/>
      <c r="I767" s="2"/>
      <c r="J767" s="2"/>
      <c r="K767" s="2"/>
      <c r="L767" s="7"/>
      <c r="M767" s="2"/>
      <c r="N767" s="2"/>
      <c r="O767" s="2"/>
      <c r="P767" s="2"/>
      <c r="Q767" s="2"/>
      <c r="R767" s="2"/>
      <c r="S767" s="2"/>
      <c r="T767" s="2"/>
      <c r="U767" s="2"/>
      <c r="V767" s="2"/>
      <c r="W767" s="2"/>
      <c r="X767" s="2"/>
      <c r="Y767" s="2"/>
      <c r="Z767" s="2"/>
      <c r="AA767" s="2"/>
      <c r="AB767" s="2"/>
      <c r="AC767" s="2"/>
      <c r="AD767" s="2"/>
      <c r="AE767" s="3"/>
      <c r="AF767" s="2"/>
      <c r="AG767" s="2"/>
      <c r="AH767" s="2"/>
      <c r="AI767" s="2"/>
      <c r="AJ767" s="2"/>
      <c r="AK767" s="2"/>
      <c r="AL767" s="2"/>
      <c r="AM767" s="2"/>
      <c r="AN767" s="2"/>
      <c r="AO767" s="2"/>
      <c r="AP767" s="2"/>
      <c r="AQ767" s="2"/>
      <c r="AR767" s="2"/>
      <c r="AS767" s="3"/>
      <c r="AT767" s="2"/>
      <c r="AU767" s="2"/>
      <c r="AV767" s="2"/>
      <c r="AW767" s="2"/>
      <c r="AX767" s="2"/>
      <c r="AY767" s="2"/>
      <c r="AZ767" s="2"/>
      <c r="BA767" s="2"/>
      <c r="BB767" s="2"/>
      <c r="BC767" s="2"/>
      <c r="BD767" s="2"/>
    </row>
    <row r="768" spans="1:56" ht="12.75" hidden="1" customHeight="1">
      <c r="A768" s="2"/>
      <c r="B768" s="6"/>
      <c r="C768" s="2"/>
      <c r="D768" s="2"/>
      <c r="E768" s="2"/>
      <c r="F768" s="2"/>
      <c r="G768" s="2"/>
      <c r="H768" s="2"/>
      <c r="I768" s="2"/>
      <c r="J768" s="2"/>
      <c r="K768" s="2"/>
      <c r="L768" s="7"/>
      <c r="M768" s="2"/>
      <c r="N768" s="2"/>
      <c r="O768" s="2"/>
      <c r="P768" s="2"/>
      <c r="Q768" s="2"/>
      <c r="R768" s="2"/>
      <c r="S768" s="2"/>
      <c r="T768" s="2"/>
      <c r="U768" s="2"/>
      <c r="V768" s="2"/>
      <c r="W768" s="2"/>
      <c r="X768" s="2"/>
      <c r="Y768" s="2"/>
      <c r="Z768" s="2"/>
      <c r="AA768" s="2"/>
      <c r="AB768" s="2"/>
      <c r="AC768" s="2"/>
      <c r="AD768" s="2"/>
      <c r="AE768" s="3"/>
      <c r="AF768" s="2"/>
      <c r="AG768" s="2"/>
      <c r="AH768" s="2"/>
      <c r="AI768" s="2"/>
      <c r="AJ768" s="2"/>
      <c r="AK768" s="2"/>
      <c r="AL768" s="2"/>
      <c r="AM768" s="2"/>
      <c r="AN768" s="2"/>
      <c r="AO768" s="2"/>
      <c r="AP768" s="2"/>
      <c r="AQ768" s="2"/>
      <c r="AR768" s="2"/>
      <c r="AS768" s="3"/>
      <c r="AT768" s="2"/>
      <c r="AU768" s="2"/>
      <c r="AV768" s="2"/>
      <c r="AW768" s="2"/>
      <c r="AX768" s="2"/>
      <c r="AY768" s="2"/>
      <c r="AZ768" s="2"/>
      <c r="BA768" s="2"/>
      <c r="BB768" s="2"/>
      <c r="BC768" s="2"/>
      <c r="BD768" s="2"/>
    </row>
    <row r="769" spans="1:56" ht="12.75" hidden="1" customHeight="1">
      <c r="A769" s="2"/>
      <c r="B769" s="6"/>
      <c r="C769" s="2"/>
      <c r="D769" s="2"/>
      <c r="E769" s="2"/>
      <c r="F769" s="2"/>
      <c r="G769" s="2"/>
      <c r="H769" s="2"/>
      <c r="I769" s="2"/>
      <c r="J769" s="2"/>
      <c r="K769" s="2"/>
      <c r="L769" s="7"/>
      <c r="M769" s="2"/>
      <c r="N769" s="2"/>
      <c r="O769" s="2"/>
      <c r="P769" s="2"/>
      <c r="Q769" s="2"/>
      <c r="R769" s="2"/>
      <c r="S769" s="2"/>
      <c r="T769" s="2"/>
      <c r="U769" s="2"/>
      <c r="V769" s="2"/>
      <c r="W769" s="2"/>
      <c r="X769" s="2"/>
      <c r="Y769" s="2"/>
      <c r="Z769" s="2"/>
      <c r="AA769" s="2"/>
      <c r="AB769" s="2"/>
      <c r="AC769" s="2"/>
      <c r="AD769" s="2"/>
      <c r="AE769" s="3"/>
      <c r="AF769" s="2"/>
      <c r="AG769" s="2"/>
      <c r="AH769" s="2"/>
      <c r="AI769" s="2"/>
      <c r="AJ769" s="2"/>
      <c r="AK769" s="2"/>
      <c r="AL769" s="2"/>
      <c r="AM769" s="2"/>
      <c r="AN769" s="2"/>
      <c r="AO769" s="2"/>
      <c r="AP769" s="2"/>
      <c r="AQ769" s="2"/>
      <c r="AR769" s="2"/>
      <c r="AS769" s="3"/>
      <c r="AT769" s="2"/>
      <c r="AU769" s="2"/>
      <c r="AV769" s="2"/>
      <c r="AW769" s="2"/>
      <c r="AX769" s="2"/>
      <c r="AY769" s="2"/>
      <c r="AZ769" s="2"/>
      <c r="BA769" s="2"/>
      <c r="BB769" s="2"/>
      <c r="BC769" s="2"/>
      <c r="BD769" s="2"/>
    </row>
    <row r="770" spans="1:56" ht="12.75" hidden="1" customHeight="1">
      <c r="A770" s="2"/>
      <c r="B770" s="6"/>
      <c r="C770" s="2"/>
      <c r="D770" s="2"/>
      <c r="E770" s="2"/>
      <c r="F770" s="2"/>
      <c r="G770" s="2"/>
      <c r="H770" s="2"/>
      <c r="I770" s="2"/>
      <c r="J770" s="2"/>
      <c r="K770" s="2"/>
      <c r="L770" s="7"/>
      <c r="M770" s="2"/>
      <c r="N770" s="2"/>
      <c r="O770" s="2"/>
      <c r="P770" s="2"/>
      <c r="Q770" s="2"/>
      <c r="R770" s="2"/>
      <c r="S770" s="2"/>
      <c r="T770" s="2"/>
      <c r="U770" s="2"/>
      <c r="V770" s="2"/>
      <c r="W770" s="2"/>
      <c r="X770" s="2"/>
      <c r="Y770" s="2"/>
      <c r="Z770" s="2"/>
      <c r="AA770" s="2"/>
      <c r="AB770" s="2"/>
      <c r="AC770" s="2"/>
      <c r="AD770" s="2"/>
      <c r="AE770" s="3"/>
      <c r="AF770" s="2"/>
      <c r="AG770" s="2"/>
      <c r="AH770" s="2"/>
      <c r="AI770" s="2"/>
      <c r="AJ770" s="2"/>
      <c r="AK770" s="2"/>
      <c r="AL770" s="2"/>
      <c r="AM770" s="2"/>
      <c r="AN770" s="2"/>
      <c r="AO770" s="2"/>
      <c r="AP770" s="2"/>
      <c r="AQ770" s="2"/>
      <c r="AR770" s="2"/>
      <c r="AS770" s="3"/>
      <c r="AT770" s="2"/>
      <c r="AU770" s="2"/>
      <c r="AV770" s="2"/>
      <c r="AW770" s="2"/>
      <c r="AX770" s="2"/>
      <c r="AY770" s="2"/>
      <c r="AZ770" s="2"/>
      <c r="BA770" s="2"/>
      <c r="BB770" s="2"/>
      <c r="BC770" s="2"/>
      <c r="BD770" s="2"/>
    </row>
    <row r="771" spans="1:56" ht="12.75" hidden="1" customHeight="1">
      <c r="A771" s="2"/>
      <c r="B771" s="6"/>
      <c r="C771" s="2"/>
      <c r="D771" s="2"/>
      <c r="E771" s="2"/>
      <c r="F771" s="2"/>
      <c r="G771" s="2"/>
      <c r="H771" s="2"/>
      <c r="I771" s="2"/>
      <c r="J771" s="2"/>
      <c r="K771" s="2"/>
      <c r="L771" s="7"/>
      <c r="M771" s="2"/>
      <c r="N771" s="2"/>
      <c r="O771" s="2"/>
      <c r="P771" s="2"/>
      <c r="Q771" s="2"/>
      <c r="R771" s="2"/>
      <c r="S771" s="2"/>
      <c r="T771" s="2"/>
      <c r="U771" s="2"/>
      <c r="V771" s="2"/>
      <c r="W771" s="2"/>
      <c r="X771" s="2"/>
      <c r="Y771" s="2"/>
      <c r="Z771" s="2"/>
      <c r="AA771" s="2"/>
      <c r="AB771" s="2"/>
      <c r="AC771" s="2"/>
      <c r="AD771" s="2"/>
      <c r="AE771" s="3"/>
      <c r="AF771" s="2"/>
      <c r="AG771" s="2"/>
      <c r="AH771" s="2"/>
      <c r="AI771" s="2"/>
      <c r="AJ771" s="2"/>
      <c r="AK771" s="2"/>
      <c r="AL771" s="2"/>
      <c r="AM771" s="2"/>
      <c r="AN771" s="2"/>
      <c r="AO771" s="2"/>
      <c r="AP771" s="2"/>
      <c r="AQ771" s="2"/>
      <c r="AR771" s="2"/>
      <c r="AS771" s="3"/>
      <c r="AT771" s="2"/>
      <c r="AU771" s="2"/>
      <c r="AV771" s="2"/>
      <c r="AW771" s="2"/>
      <c r="AX771" s="2"/>
      <c r="AY771" s="2"/>
      <c r="AZ771" s="2"/>
      <c r="BA771" s="2"/>
      <c r="BB771" s="2"/>
      <c r="BC771" s="2"/>
      <c r="BD771" s="2"/>
    </row>
    <row r="772" spans="1:56" ht="12.75" hidden="1" customHeight="1">
      <c r="A772" s="2"/>
      <c r="B772" s="6"/>
      <c r="C772" s="2"/>
      <c r="D772" s="2"/>
      <c r="E772" s="2"/>
      <c r="F772" s="2"/>
      <c r="G772" s="2"/>
      <c r="H772" s="2"/>
      <c r="I772" s="2"/>
      <c r="J772" s="2"/>
      <c r="K772" s="2"/>
      <c r="L772" s="7"/>
      <c r="M772" s="2"/>
      <c r="N772" s="2"/>
      <c r="O772" s="2"/>
      <c r="P772" s="2"/>
      <c r="Q772" s="2"/>
      <c r="R772" s="2"/>
      <c r="S772" s="2"/>
      <c r="T772" s="2"/>
      <c r="U772" s="2"/>
      <c r="V772" s="2"/>
      <c r="W772" s="2"/>
      <c r="X772" s="2"/>
      <c r="Y772" s="2"/>
      <c r="Z772" s="2"/>
      <c r="AA772" s="2"/>
      <c r="AB772" s="2"/>
      <c r="AC772" s="2"/>
      <c r="AD772" s="2"/>
      <c r="AE772" s="3"/>
      <c r="AF772" s="2"/>
      <c r="AG772" s="2"/>
      <c r="AH772" s="2"/>
      <c r="AI772" s="2"/>
      <c r="AJ772" s="2"/>
      <c r="AK772" s="2"/>
      <c r="AL772" s="2"/>
      <c r="AM772" s="2"/>
      <c r="AN772" s="2"/>
      <c r="AO772" s="2"/>
      <c r="AP772" s="2"/>
      <c r="AQ772" s="2"/>
      <c r="AR772" s="2"/>
      <c r="AS772" s="3"/>
      <c r="AT772" s="2"/>
      <c r="AU772" s="2"/>
      <c r="AV772" s="2"/>
      <c r="AW772" s="2"/>
      <c r="AX772" s="2"/>
      <c r="AY772" s="2"/>
      <c r="AZ772" s="2"/>
      <c r="BA772" s="2"/>
      <c r="BB772" s="2"/>
      <c r="BC772" s="2"/>
      <c r="BD772" s="2"/>
    </row>
    <row r="773" spans="1:56" ht="12.75" hidden="1" customHeight="1">
      <c r="A773" s="2"/>
      <c r="B773" s="6"/>
      <c r="C773" s="2"/>
      <c r="D773" s="2"/>
      <c r="E773" s="2"/>
      <c r="F773" s="2"/>
      <c r="G773" s="2"/>
      <c r="H773" s="2"/>
      <c r="I773" s="2"/>
      <c r="J773" s="2"/>
      <c r="K773" s="2"/>
      <c r="L773" s="7"/>
      <c r="M773" s="2"/>
      <c r="N773" s="2"/>
      <c r="O773" s="2"/>
      <c r="P773" s="2"/>
      <c r="Q773" s="2"/>
      <c r="R773" s="2"/>
      <c r="S773" s="2"/>
      <c r="T773" s="2"/>
      <c r="U773" s="2"/>
      <c r="V773" s="2"/>
      <c r="W773" s="2"/>
      <c r="X773" s="2"/>
      <c r="Y773" s="2"/>
      <c r="Z773" s="2"/>
      <c r="AA773" s="2"/>
      <c r="AB773" s="2"/>
      <c r="AC773" s="2"/>
      <c r="AD773" s="2"/>
      <c r="AE773" s="3"/>
      <c r="AF773" s="2"/>
      <c r="AG773" s="2"/>
      <c r="AH773" s="2"/>
      <c r="AI773" s="2"/>
      <c r="AJ773" s="2"/>
      <c r="AK773" s="2"/>
      <c r="AL773" s="2"/>
      <c r="AM773" s="2"/>
      <c r="AN773" s="2"/>
      <c r="AO773" s="2"/>
      <c r="AP773" s="2"/>
      <c r="AQ773" s="2"/>
      <c r="AR773" s="2"/>
      <c r="AS773" s="3"/>
      <c r="AT773" s="2"/>
      <c r="AU773" s="2"/>
      <c r="AV773" s="2"/>
      <c r="AW773" s="2"/>
      <c r="AX773" s="2"/>
      <c r="AY773" s="2"/>
      <c r="AZ773" s="2"/>
      <c r="BA773" s="2"/>
      <c r="BB773" s="2"/>
      <c r="BC773" s="2"/>
      <c r="BD773" s="2"/>
    </row>
    <row r="774" spans="1:56" ht="12.75" hidden="1" customHeight="1">
      <c r="A774" s="2"/>
      <c r="B774" s="6"/>
      <c r="C774" s="2"/>
      <c r="D774" s="2"/>
      <c r="E774" s="2"/>
      <c r="F774" s="2"/>
      <c r="G774" s="2"/>
      <c r="H774" s="2"/>
      <c r="I774" s="2"/>
      <c r="J774" s="2"/>
      <c r="K774" s="2"/>
      <c r="L774" s="7"/>
      <c r="M774" s="2"/>
      <c r="N774" s="2"/>
      <c r="O774" s="2"/>
      <c r="P774" s="2"/>
      <c r="Q774" s="2"/>
      <c r="R774" s="2"/>
      <c r="S774" s="2"/>
      <c r="T774" s="2"/>
      <c r="U774" s="2"/>
      <c r="V774" s="2"/>
      <c r="W774" s="2"/>
      <c r="X774" s="2"/>
      <c r="Y774" s="2"/>
      <c r="Z774" s="2"/>
      <c r="AA774" s="2"/>
      <c r="AB774" s="2"/>
      <c r="AC774" s="2"/>
      <c r="AD774" s="2"/>
      <c r="AE774" s="3"/>
      <c r="AF774" s="2"/>
      <c r="AG774" s="2"/>
      <c r="AH774" s="2"/>
      <c r="AI774" s="2"/>
      <c r="AJ774" s="2"/>
      <c r="AK774" s="2"/>
      <c r="AL774" s="2"/>
      <c r="AM774" s="2"/>
      <c r="AN774" s="2"/>
      <c r="AO774" s="2"/>
      <c r="AP774" s="2"/>
      <c r="AQ774" s="2"/>
      <c r="AR774" s="2"/>
      <c r="AS774" s="3"/>
      <c r="AT774" s="2"/>
      <c r="AU774" s="2"/>
      <c r="AV774" s="2"/>
      <c r="AW774" s="2"/>
      <c r="AX774" s="2"/>
      <c r="AY774" s="2"/>
      <c r="AZ774" s="2"/>
      <c r="BA774" s="2"/>
      <c r="BB774" s="2"/>
      <c r="BC774" s="2"/>
      <c r="BD774" s="2"/>
    </row>
    <row r="775" spans="1:56" ht="12.75" hidden="1" customHeight="1">
      <c r="A775" s="2"/>
      <c r="B775" s="6"/>
      <c r="C775" s="2"/>
      <c r="D775" s="2"/>
      <c r="E775" s="2"/>
      <c r="F775" s="2"/>
      <c r="G775" s="2"/>
      <c r="H775" s="2"/>
      <c r="I775" s="2"/>
      <c r="J775" s="2"/>
      <c r="K775" s="2"/>
      <c r="L775" s="7"/>
      <c r="M775" s="2"/>
      <c r="N775" s="2"/>
      <c r="O775" s="2"/>
      <c r="P775" s="2"/>
      <c r="Q775" s="2"/>
      <c r="R775" s="2"/>
      <c r="S775" s="2"/>
      <c r="T775" s="2"/>
      <c r="U775" s="2"/>
      <c r="V775" s="2"/>
      <c r="W775" s="2"/>
      <c r="X775" s="2"/>
      <c r="Y775" s="2"/>
      <c r="Z775" s="2"/>
      <c r="AA775" s="2"/>
      <c r="AB775" s="2"/>
      <c r="AC775" s="2"/>
      <c r="AD775" s="2"/>
      <c r="AE775" s="3"/>
      <c r="AF775" s="2"/>
      <c r="AG775" s="2"/>
      <c r="AH775" s="2"/>
      <c r="AI775" s="2"/>
      <c r="AJ775" s="2"/>
      <c r="AK775" s="2"/>
      <c r="AL775" s="2"/>
      <c r="AM775" s="2"/>
      <c r="AN775" s="2"/>
      <c r="AO775" s="2"/>
      <c r="AP775" s="2"/>
      <c r="AQ775" s="2"/>
      <c r="AR775" s="2"/>
      <c r="AS775" s="3"/>
      <c r="AT775" s="2"/>
      <c r="AU775" s="2"/>
      <c r="AV775" s="2"/>
      <c r="AW775" s="2"/>
      <c r="AX775" s="2"/>
      <c r="AY775" s="2"/>
      <c r="AZ775" s="2"/>
      <c r="BA775" s="2"/>
      <c r="BB775" s="2"/>
      <c r="BC775" s="2"/>
      <c r="BD775" s="2"/>
    </row>
    <row r="776" spans="1:56" ht="12.75" hidden="1" customHeight="1">
      <c r="A776" s="2"/>
      <c r="B776" s="6"/>
      <c r="C776" s="2"/>
      <c r="D776" s="2"/>
      <c r="E776" s="2"/>
      <c r="F776" s="2"/>
      <c r="G776" s="2"/>
      <c r="H776" s="2"/>
      <c r="I776" s="2"/>
      <c r="J776" s="2"/>
      <c r="K776" s="2"/>
      <c r="L776" s="7"/>
      <c r="M776" s="2"/>
      <c r="N776" s="2"/>
      <c r="O776" s="2"/>
      <c r="P776" s="2"/>
      <c r="Q776" s="2"/>
      <c r="R776" s="2"/>
      <c r="S776" s="2"/>
      <c r="T776" s="2"/>
      <c r="U776" s="2"/>
      <c r="V776" s="2"/>
      <c r="W776" s="2"/>
      <c r="X776" s="2"/>
      <c r="Y776" s="2"/>
      <c r="Z776" s="2"/>
      <c r="AA776" s="2"/>
      <c r="AB776" s="2"/>
      <c r="AC776" s="2"/>
      <c r="AD776" s="2"/>
      <c r="AE776" s="3"/>
      <c r="AF776" s="2"/>
      <c r="AG776" s="2"/>
      <c r="AH776" s="2"/>
      <c r="AI776" s="2"/>
      <c r="AJ776" s="2"/>
      <c r="AK776" s="2"/>
      <c r="AL776" s="2"/>
      <c r="AM776" s="2"/>
      <c r="AN776" s="2"/>
      <c r="AO776" s="2"/>
      <c r="AP776" s="2"/>
      <c r="AQ776" s="2"/>
      <c r="AR776" s="2"/>
      <c r="AS776" s="3"/>
      <c r="AT776" s="2"/>
      <c r="AU776" s="2"/>
      <c r="AV776" s="2"/>
      <c r="AW776" s="2"/>
      <c r="AX776" s="2"/>
      <c r="AY776" s="2"/>
      <c r="AZ776" s="2"/>
      <c r="BA776" s="2"/>
      <c r="BB776" s="2"/>
      <c r="BC776" s="2"/>
      <c r="BD776" s="2"/>
    </row>
    <row r="777" spans="1:56" ht="12.75" hidden="1" customHeight="1">
      <c r="A777" s="2"/>
      <c r="B777" s="6"/>
      <c r="C777" s="2"/>
      <c r="D777" s="2"/>
      <c r="E777" s="2"/>
      <c r="F777" s="2"/>
      <c r="G777" s="2"/>
      <c r="H777" s="2"/>
      <c r="I777" s="2"/>
      <c r="J777" s="2"/>
      <c r="K777" s="2"/>
      <c r="L777" s="7"/>
      <c r="M777" s="2"/>
      <c r="N777" s="2"/>
      <c r="O777" s="2"/>
      <c r="P777" s="2"/>
      <c r="Q777" s="2"/>
      <c r="R777" s="2"/>
      <c r="S777" s="2"/>
      <c r="T777" s="2"/>
      <c r="U777" s="2"/>
      <c r="V777" s="2"/>
      <c r="W777" s="2"/>
      <c r="X777" s="2"/>
      <c r="Y777" s="2"/>
      <c r="Z777" s="2"/>
      <c r="AA777" s="2"/>
      <c r="AB777" s="2"/>
      <c r="AC777" s="2"/>
      <c r="AD777" s="2"/>
      <c r="AE777" s="3"/>
      <c r="AF777" s="2"/>
      <c r="AG777" s="2"/>
      <c r="AH777" s="2"/>
      <c r="AI777" s="2"/>
      <c r="AJ777" s="2"/>
      <c r="AK777" s="2"/>
      <c r="AL777" s="2"/>
      <c r="AM777" s="2"/>
      <c r="AN777" s="2"/>
      <c r="AO777" s="2"/>
      <c r="AP777" s="2"/>
      <c r="AQ777" s="2"/>
      <c r="AR777" s="2"/>
      <c r="AS777" s="3"/>
      <c r="AT777" s="2"/>
      <c r="AU777" s="2"/>
      <c r="AV777" s="2"/>
      <c r="AW777" s="2"/>
      <c r="AX777" s="2"/>
      <c r="AY777" s="2"/>
      <c r="AZ777" s="2"/>
      <c r="BA777" s="2"/>
      <c r="BB777" s="2"/>
      <c r="BC777" s="2"/>
      <c r="BD777" s="2"/>
    </row>
    <row r="778" spans="1:56" ht="12.75" hidden="1" customHeight="1">
      <c r="A778" s="2"/>
      <c r="B778" s="6"/>
      <c r="C778" s="2"/>
      <c r="D778" s="2"/>
      <c r="E778" s="2"/>
      <c r="F778" s="2"/>
      <c r="G778" s="2"/>
      <c r="H778" s="2"/>
      <c r="I778" s="2"/>
      <c r="J778" s="2"/>
      <c r="K778" s="2"/>
      <c r="L778" s="7"/>
      <c r="M778" s="2"/>
      <c r="N778" s="2"/>
      <c r="O778" s="2"/>
      <c r="P778" s="2"/>
      <c r="Q778" s="2"/>
      <c r="R778" s="2"/>
      <c r="S778" s="2"/>
      <c r="T778" s="2"/>
      <c r="U778" s="2"/>
      <c r="V778" s="2"/>
      <c r="W778" s="2"/>
      <c r="X778" s="2"/>
      <c r="Y778" s="2"/>
      <c r="Z778" s="2"/>
      <c r="AA778" s="2"/>
      <c r="AB778" s="2"/>
      <c r="AC778" s="2"/>
      <c r="AD778" s="2"/>
      <c r="AE778" s="3"/>
      <c r="AF778" s="2"/>
      <c r="AG778" s="2"/>
      <c r="AH778" s="2"/>
      <c r="AI778" s="2"/>
      <c r="AJ778" s="2"/>
      <c r="AK778" s="2"/>
      <c r="AL778" s="2"/>
      <c r="AM778" s="2"/>
      <c r="AN778" s="2"/>
      <c r="AO778" s="2"/>
      <c r="AP778" s="2"/>
      <c r="AQ778" s="2"/>
      <c r="AR778" s="2"/>
      <c r="AS778" s="3"/>
      <c r="AT778" s="2"/>
      <c r="AU778" s="2"/>
      <c r="AV778" s="2"/>
      <c r="AW778" s="2"/>
      <c r="AX778" s="2"/>
      <c r="AY778" s="2"/>
      <c r="AZ778" s="2"/>
      <c r="BA778" s="2"/>
      <c r="BB778" s="2"/>
      <c r="BC778" s="2"/>
      <c r="BD778" s="2"/>
    </row>
    <row r="779" spans="1:56" ht="12.75" hidden="1" customHeight="1">
      <c r="A779" s="2"/>
      <c r="B779" s="6"/>
      <c r="C779" s="2"/>
      <c r="D779" s="2"/>
      <c r="E779" s="2"/>
      <c r="F779" s="2"/>
      <c r="G779" s="2"/>
      <c r="H779" s="2"/>
      <c r="I779" s="2"/>
      <c r="J779" s="2"/>
      <c r="K779" s="2"/>
      <c r="L779" s="7"/>
      <c r="M779" s="2"/>
      <c r="N779" s="2"/>
      <c r="O779" s="2"/>
      <c r="P779" s="2"/>
      <c r="Q779" s="2"/>
      <c r="R779" s="2"/>
      <c r="S779" s="2"/>
      <c r="T779" s="2"/>
      <c r="U779" s="2"/>
      <c r="V779" s="2"/>
      <c r="W779" s="2"/>
      <c r="X779" s="2"/>
      <c r="Y779" s="2"/>
      <c r="Z779" s="2"/>
      <c r="AA779" s="2"/>
      <c r="AB779" s="2"/>
      <c r="AC779" s="2"/>
      <c r="AD779" s="2"/>
      <c r="AE779" s="3"/>
      <c r="AF779" s="2"/>
      <c r="AG779" s="2"/>
      <c r="AH779" s="2"/>
      <c r="AI779" s="2"/>
      <c r="AJ779" s="2"/>
      <c r="AK779" s="2"/>
      <c r="AL779" s="2"/>
      <c r="AM779" s="2"/>
      <c r="AN779" s="2"/>
      <c r="AO779" s="2"/>
      <c r="AP779" s="2"/>
      <c r="AQ779" s="2"/>
      <c r="AR779" s="2"/>
      <c r="AS779" s="3"/>
      <c r="AT779" s="2"/>
      <c r="AU779" s="2"/>
      <c r="AV779" s="2"/>
      <c r="AW779" s="2"/>
      <c r="AX779" s="2"/>
      <c r="AY779" s="2"/>
      <c r="AZ779" s="2"/>
      <c r="BA779" s="2"/>
      <c r="BB779" s="2"/>
      <c r="BC779" s="2"/>
      <c r="BD779" s="2"/>
    </row>
    <row r="780" spans="1:56" ht="12.75" hidden="1" customHeight="1">
      <c r="A780" s="2"/>
      <c r="B780" s="6"/>
      <c r="C780" s="2"/>
      <c r="D780" s="2"/>
      <c r="E780" s="2"/>
      <c r="F780" s="2"/>
      <c r="G780" s="2"/>
      <c r="H780" s="2"/>
      <c r="I780" s="2"/>
      <c r="J780" s="2"/>
      <c r="K780" s="2"/>
      <c r="L780" s="7"/>
      <c r="M780" s="2"/>
      <c r="N780" s="2"/>
      <c r="O780" s="2"/>
      <c r="P780" s="2"/>
      <c r="Q780" s="2"/>
      <c r="R780" s="2"/>
      <c r="S780" s="2"/>
      <c r="T780" s="2"/>
      <c r="U780" s="2"/>
      <c r="V780" s="2"/>
      <c r="W780" s="2"/>
      <c r="X780" s="2"/>
      <c r="Y780" s="2"/>
      <c r="Z780" s="2"/>
      <c r="AA780" s="2"/>
      <c r="AB780" s="2"/>
      <c r="AC780" s="2"/>
      <c r="AD780" s="2"/>
      <c r="AE780" s="3"/>
      <c r="AF780" s="2"/>
      <c r="AG780" s="2"/>
      <c r="AH780" s="2"/>
      <c r="AI780" s="2"/>
      <c r="AJ780" s="2"/>
      <c r="AK780" s="2"/>
      <c r="AL780" s="2"/>
      <c r="AM780" s="2"/>
      <c r="AN780" s="2"/>
      <c r="AO780" s="2"/>
      <c r="AP780" s="2"/>
      <c r="AQ780" s="2"/>
      <c r="AR780" s="2"/>
      <c r="AS780" s="3"/>
      <c r="AT780" s="2"/>
      <c r="AU780" s="2"/>
      <c r="AV780" s="2"/>
      <c r="AW780" s="2"/>
      <c r="AX780" s="2"/>
      <c r="AY780" s="2"/>
      <c r="AZ780" s="2"/>
      <c r="BA780" s="2"/>
      <c r="BB780" s="2"/>
      <c r="BC780" s="2"/>
      <c r="BD780" s="2"/>
    </row>
    <row r="781" spans="1:56" ht="12.75" hidden="1" customHeight="1">
      <c r="A781" s="2"/>
      <c r="B781" s="6"/>
      <c r="C781" s="2"/>
      <c r="D781" s="2"/>
      <c r="E781" s="2"/>
      <c r="F781" s="2"/>
      <c r="G781" s="2"/>
      <c r="H781" s="2"/>
      <c r="I781" s="2"/>
      <c r="J781" s="2"/>
      <c r="K781" s="2"/>
      <c r="L781" s="7"/>
      <c r="M781" s="2"/>
      <c r="N781" s="2"/>
      <c r="O781" s="2"/>
      <c r="P781" s="2"/>
      <c r="Q781" s="2"/>
      <c r="R781" s="2"/>
      <c r="S781" s="2"/>
      <c r="T781" s="2"/>
      <c r="U781" s="2"/>
      <c r="V781" s="2"/>
      <c r="W781" s="2"/>
      <c r="X781" s="2"/>
      <c r="Y781" s="2"/>
      <c r="Z781" s="2"/>
      <c r="AA781" s="2"/>
      <c r="AB781" s="2"/>
      <c r="AC781" s="2"/>
      <c r="AD781" s="2"/>
      <c r="AE781" s="3"/>
      <c r="AF781" s="2"/>
      <c r="AG781" s="2"/>
      <c r="AH781" s="2"/>
      <c r="AI781" s="2"/>
      <c r="AJ781" s="2"/>
      <c r="AK781" s="2"/>
      <c r="AL781" s="2"/>
      <c r="AM781" s="2"/>
      <c r="AN781" s="2"/>
      <c r="AO781" s="2"/>
      <c r="AP781" s="2"/>
      <c r="AQ781" s="2"/>
      <c r="AR781" s="2"/>
      <c r="AS781" s="3"/>
      <c r="AT781" s="2"/>
      <c r="AU781" s="2"/>
      <c r="AV781" s="2"/>
      <c r="AW781" s="2"/>
      <c r="AX781" s="2"/>
      <c r="AY781" s="2"/>
      <c r="AZ781" s="2"/>
      <c r="BA781" s="2"/>
      <c r="BB781" s="2"/>
      <c r="BC781" s="2"/>
      <c r="BD781" s="2"/>
    </row>
    <row r="782" spans="1:56" ht="12.75" hidden="1" customHeight="1">
      <c r="A782" s="2"/>
      <c r="B782" s="6"/>
      <c r="C782" s="2"/>
      <c r="D782" s="2"/>
      <c r="E782" s="2"/>
      <c r="F782" s="2"/>
      <c r="G782" s="2"/>
      <c r="H782" s="2"/>
      <c r="I782" s="2"/>
      <c r="J782" s="2"/>
      <c r="K782" s="2"/>
      <c r="L782" s="7"/>
      <c r="M782" s="2"/>
      <c r="N782" s="2"/>
      <c r="O782" s="2"/>
      <c r="P782" s="2"/>
      <c r="Q782" s="2"/>
      <c r="R782" s="2"/>
      <c r="S782" s="2"/>
      <c r="T782" s="2"/>
      <c r="U782" s="2"/>
      <c r="V782" s="2"/>
      <c r="W782" s="2"/>
      <c r="X782" s="2"/>
      <c r="Y782" s="2"/>
      <c r="Z782" s="2"/>
      <c r="AA782" s="2"/>
      <c r="AB782" s="2"/>
      <c r="AC782" s="2"/>
      <c r="AD782" s="2"/>
      <c r="AE782" s="3"/>
      <c r="AF782" s="2"/>
      <c r="AG782" s="2"/>
      <c r="AH782" s="2"/>
      <c r="AI782" s="2"/>
      <c r="AJ782" s="2"/>
      <c r="AK782" s="2"/>
      <c r="AL782" s="2"/>
      <c r="AM782" s="2"/>
      <c r="AN782" s="2"/>
      <c r="AO782" s="2"/>
      <c r="AP782" s="2"/>
      <c r="AQ782" s="2"/>
      <c r="AR782" s="2"/>
      <c r="AS782" s="3"/>
      <c r="AT782" s="2"/>
      <c r="AU782" s="2"/>
      <c r="AV782" s="2"/>
      <c r="AW782" s="2"/>
      <c r="AX782" s="2"/>
      <c r="AY782" s="2"/>
      <c r="AZ782" s="2"/>
      <c r="BA782" s="2"/>
      <c r="BB782" s="2"/>
      <c r="BC782" s="2"/>
      <c r="BD782" s="2"/>
    </row>
    <row r="783" spans="1:56" ht="12.75" hidden="1" customHeight="1">
      <c r="A783" s="2"/>
      <c r="B783" s="6"/>
      <c r="C783" s="2"/>
      <c r="D783" s="2"/>
      <c r="E783" s="2"/>
      <c r="F783" s="2"/>
      <c r="G783" s="2"/>
      <c r="H783" s="2"/>
      <c r="I783" s="2"/>
      <c r="J783" s="2"/>
      <c r="K783" s="2"/>
      <c r="L783" s="7"/>
      <c r="M783" s="2"/>
      <c r="N783" s="2"/>
      <c r="O783" s="2"/>
      <c r="P783" s="2"/>
      <c r="Q783" s="2"/>
      <c r="R783" s="2"/>
      <c r="S783" s="2"/>
      <c r="T783" s="2"/>
      <c r="U783" s="2"/>
      <c r="V783" s="2"/>
      <c r="W783" s="2"/>
      <c r="X783" s="2"/>
      <c r="Y783" s="2"/>
      <c r="Z783" s="2"/>
      <c r="AA783" s="2"/>
      <c r="AB783" s="2"/>
      <c r="AC783" s="2"/>
      <c r="AD783" s="2"/>
      <c r="AE783" s="3"/>
      <c r="AF783" s="2"/>
      <c r="AG783" s="2"/>
      <c r="AH783" s="2"/>
      <c r="AI783" s="2"/>
      <c r="AJ783" s="2"/>
      <c r="AK783" s="2"/>
      <c r="AL783" s="2"/>
      <c r="AM783" s="2"/>
      <c r="AN783" s="2"/>
      <c r="AO783" s="2"/>
      <c r="AP783" s="2"/>
      <c r="AQ783" s="2"/>
      <c r="AR783" s="2"/>
      <c r="AS783" s="3"/>
      <c r="AT783" s="2"/>
      <c r="AU783" s="2"/>
      <c r="AV783" s="2"/>
      <c r="AW783" s="2"/>
      <c r="AX783" s="2"/>
      <c r="AY783" s="2"/>
      <c r="AZ783" s="2"/>
      <c r="BA783" s="2"/>
      <c r="BB783" s="2"/>
      <c r="BC783" s="2"/>
      <c r="BD783" s="2"/>
    </row>
    <row r="784" spans="1:56" ht="12.75" hidden="1" customHeight="1">
      <c r="A784" s="2"/>
      <c r="B784" s="6"/>
      <c r="C784" s="2"/>
      <c r="D784" s="2"/>
      <c r="E784" s="2"/>
      <c r="F784" s="2"/>
      <c r="G784" s="2"/>
      <c r="H784" s="2"/>
      <c r="I784" s="2"/>
      <c r="J784" s="2"/>
      <c r="K784" s="2"/>
      <c r="L784" s="7"/>
      <c r="M784" s="2"/>
      <c r="N784" s="2"/>
      <c r="O784" s="2"/>
      <c r="P784" s="2"/>
      <c r="Q784" s="2"/>
      <c r="R784" s="2"/>
      <c r="S784" s="2"/>
      <c r="T784" s="2"/>
      <c r="U784" s="2"/>
      <c r="V784" s="2"/>
      <c r="W784" s="2"/>
      <c r="X784" s="2"/>
      <c r="Y784" s="2"/>
      <c r="Z784" s="2"/>
      <c r="AA784" s="2"/>
      <c r="AB784" s="2"/>
      <c r="AC784" s="2"/>
      <c r="AD784" s="2"/>
      <c r="AE784" s="3"/>
      <c r="AF784" s="2"/>
      <c r="AG784" s="2"/>
      <c r="AH784" s="2"/>
      <c r="AI784" s="2"/>
      <c r="AJ784" s="2"/>
      <c r="AK784" s="2"/>
      <c r="AL784" s="2"/>
      <c r="AM784" s="2"/>
      <c r="AN784" s="2"/>
      <c r="AO784" s="2"/>
      <c r="AP784" s="2"/>
      <c r="AQ784" s="2"/>
      <c r="AR784" s="2"/>
      <c r="AS784" s="3"/>
      <c r="AT784" s="2"/>
      <c r="AU784" s="2"/>
      <c r="AV784" s="2"/>
      <c r="AW784" s="2"/>
      <c r="AX784" s="2"/>
      <c r="AY784" s="2"/>
      <c r="AZ784" s="2"/>
      <c r="BA784" s="2"/>
      <c r="BB784" s="2"/>
      <c r="BC784" s="2"/>
      <c r="BD784" s="2"/>
    </row>
    <row r="785" spans="1:56" ht="12.75" hidden="1" customHeight="1">
      <c r="A785" s="2"/>
      <c r="B785" s="6"/>
      <c r="C785" s="2"/>
      <c r="D785" s="2"/>
      <c r="E785" s="2"/>
      <c r="F785" s="2"/>
      <c r="G785" s="2"/>
      <c r="H785" s="2"/>
      <c r="I785" s="2"/>
      <c r="J785" s="2"/>
      <c r="K785" s="2"/>
      <c r="L785" s="7"/>
      <c r="M785" s="2"/>
      <c r="N785" s="2"/>
      <c r="O785" s="2"/>
      <c r="P785" s="2"/>
      <c r="Q785" s="2"/>
      <c r="R785" s="2"/>
      <c r="S785" s="2"/>
      <c r="T785" s="2"/>
      <c r="U785" s="2"/>
      <c r="V785" s="2"/>
      <c r="W785" s="2"/>
      <c r="X785" s="2"/>
      <c r="Y785" s="2"/>
      <c r="Z785" s="2"/>
      <c r="AA785" s="2"/>
      <c r="AB785" s="2"/>
      <c r="AC785" s="2"/>
      <c r="AD785" s="2"/>
      <c r="AE785" s="3"/>
      <c r="AF785" s="2"/>
      <c r="AG785" s="2"/>
      <c r="AH785" s="2"/>
      <c r="AI785" s="2"/>
      <c r="AJ785" s="2"/>
      <c r="AK785" s="2"/>
      <c r="AL785" s="2"/>
      <c r="AM785" s="2"/>
      <c r="AN785" s="2"/>
      <c r="AO785" s="2"/>
      <c r="AP785" s="2"/>
      <c r="AQ785" s="2"/>
      <c r="AR785" s="2"/>
      <c r="AS785" s="3"/>
      <c r="AT785" s="2"/>
      <c r="AU785" s="2"/>
      <c r="AV785" s="2"/>
      <c r="AW785" s="2"/>
      <c r="AX785" s="2"/>
      <c r="AY785" s="2"/>
      <c r="AZ785" s="2"/>
      <c r="BA785" s="2"/>
      <c r="BB785" s="2"/>
      <c r="BC785" s="2"/>
      <c r="BD785" s="2"/>
    </row>
    <row r="786" spans="1:56" ht="12.75" hidden="1" customHeight="1">
      <c r="A786" s="2"/>
      <c r="B786" s="6"/>
      <c r="C786" s="2"/>
      <c r="D786" s="2"/>
      <c r="E786" s="2"/>
      <c r="F786" s="2"/>
      <c r="G786" s="2"/>
      <c r="H786" s="2"/>
      <c r="I786" s="2"/>
      <c r="J786" s="2"/>
      <c r="K786" s="2"/>
      <c r="L786" s="7"/>
      <c r="M786" s="2"/>
      <c r="N786" s="2"/>
      <c r="O786" s="2"/>
      <c r="P786" s="2"/>
      <c r="Q786" s="2"/>
      <c r="R786" s="2"/>
      <c r="S786" s="2"/>
      <c r="T786" s="2"/>
      <c r="U786" s="2"/>
      <c r="V786" s="2"/>
      <c r="W786" s="2"/>
      <c r="X786" s="2"/>
      <c r="Y786" s="2"/>
      <c r="Z786" s="2"/>
      <c r="AA786" s="2"/>
      <c r="AB786" s="2"/>
      <c r="AC786" s="2"/>
      <c r="AD786" s="2"/>
      <c r="AE786" s="3"/>
      <c r="AF786" s="2"/>
      <c r="AG786" s="2"/>
      <c r="AH786" s="2"/>
      <c r="AI786" s="2"/>
      <c r="AJ786" s="2"/>
      <c r="AK786" s="2"/>
      <c r="AL786" s="2"/>
      <c r="AM786" s="2"/>
      <c r="AN786" s="2"/>
      <c r="AO786" s="2"/>
      <c r="AP786" s="2"/>
      <c r="AQ786" s="2"/>
      <c r="AR786" s="2"/>
      <c r="AS786" s="3"/>
      <c r="AT786" s="2"/>
      <c r="AU786" s="2"/>
      <c r="AV786" s="2"/>
      <c r="AW786" s="2"/>
      <c r="AX786" s="2"/>
      <c r="AY786" s="2"/>
      <c r="AZ786" s="2"/>
      <c r="BA786" s="2"/>
      <c r="BB786" s="2"/>
      <c r="BC786" s="2"/>
      <c r="BD786" s="2"/>
    </row>
    <row r="787" spans="1:56" ht="12.75" hidden="1" customHeight="1">
      <c r="A787" s="2"/>
      <c r="B787" s="6"/>
      <c r="C787" s="2"/>
      <c r="D787" s="2"/>
      <c r="E787" s="2"/>
      <c r="F787" s="2"/>
      <c r="G787" s="2"/>
      <c r="H787" s="2"/>
      <c r="I787" s="2"/>
      <c r="J787" s="2"/>
      <c r="K787" s="2"/>
      <c r="L787" s="7"/>
      <c r="M787" s="2"/>
      <c r="N787" s="2"/>
      <c r="O787" s="2"/>
      <c r="P787" s="2"/>
      <c r="Q787" s="2"/>
      <c r="R787" s="2"/>
      <c r="S787" s="2"/>
      <c r="T787" s="2"/>
      <c r="U787" s="2"/>
      <c r="V787" s="2"/>
      <c r="W787" s="2"/>
      <c r="X787" s="2"/>
      <c r="Y787" s="2"/>
      <c r="Z787" s="2"/>
      <c r="AA787" s="2"/>
      <c r="AB787" s="2"/>
      <c r="AC787" s="2"/>
      <c r="AD787" s="2"/>
      <c r="AE787" s="3"/>
      <c r="AF787" s="2"/>
      <c r="AG787" s="2"/>
      <c r="AH787" s="2"/>
      <c r="AI787" s="2"/>
      <c r="AJ787" s="2"/>
      <c r="AK787" s="2"/>
      <c r="AL787" s="2"/>
      <c r="AM787" s="2"/>
      <c r="AN787" s="2"/>
      <c r="AO787" s="2"/>
      <c r="AP787" s="2"/>
      <c r="AQ787" s="2"/>
      <c r="AR787" s="2"/>
      <c r="AS787" s="3"/>
      <c r="AT787" s="2"/>
      <c r="AU787" s="2"/>
      <c r="AV787" s="2"/>
      <c r="AW787" s="2"/>
      <c r="AX787" s="2"/>
      <c r="AY787" s="2"/>
      <c r="AZ787" s="2"/>
      <c r="BA787" s="2"/>
      <c r="BB787" s="2"/>
      <c r="BC787" s="2"/>
      <c r="BD787" s="2"/>
    </row>
    <row r="788" spans="1:56" ht="12.75" hidden="1" customHeight="1">
      <c r="A788" s="2"/>
      <c r="B788" s="6"/>
      <c r="C788" s="2"/>
      <c r="D788" s="2"/>
      <c r="E788" s="2"/>
      <c r="F788" s="2"/>
      <c r="G788" s="2"/>
      <c r="H788" s="2"/>
      <c r="I788" s="2"/>
      <c r="J788" s="2"/>
      <c r="K788" s="2"/>
      <c r="L788" s="7"/>
      <c r="M788" s="2"/>
      <c r="N788" s="2"/>
      <c r="O788" s="2"/>
      <c r="P788" s="2"/>
      <c r="Q788" s="2"/>
      <c r="R788" s="2"/>
      <c r="S788" s="2"/>
      <c r="T788" s="2"/>
      <c r="U788" s="2"/>
      <c r="V788" s="2"/>
      <c r="W788" s="2"/>
      <c r="X788" s="2"/>
      <c r="Y788" s="2"/>
      <c r="Z788" s="2"/>
      <c r="AA788" s="2"/>
      <c r="AB788" s="2"/>
      <c r="AC788" s="2"/>
      <c r="AD788" s="2"/>
      <c r="AE788" s="3"/>
      <c r="AF788" s="2"/>
      <c r="AG788" s="2"/>
      <c r="AH788" s="2"/>
      <c r="AI788" s="2"/>
      <c r="AJ788" s="2"/>
      <c r="AK788" s="2"/>
      <c r="AL788" s="2"/>
      <c r="AM788" s="2"/>
      <c r="AN788" s="2"/>
      <c r="AO788" s="2"/>
      <c r="AP788" s="2"/>
      <c r="AQ788" s="2"/>
      <c r="AR788" s="2"/>
      <c r="AS788" s="3"/>
      <c r="AT788" s="2"/>
      <c r="AU788" s="2"/>
      <c r="AV788" s="2"/>
      <c r="AW788" s="2"/>
      <c r="AX788" s="2"/>
      <c r="AY788" s="2"/>
      <c r="AZ788" s="2"/>
      <c r="BA788" s="2"/>
      <c r="BB788" s="2"/>
      <c r="BC788" s="2"/>
      <c r="BD788" s="2"/>
    </row>
    <row r="789" spans="1:56" ht="12.75" hidden="1" customHeight="1">
      <c r="A789" s="2"/>
      <c r="B789" s="6"/>
      <c r="C789" s="2"/>
      <c r="D789" s="2"/>
      <c r="E789" s="2"/>
      <c r="F789" s="2"/>
      <c r="G789" s="2"/>
      <c r="H789" s="2"/>
      <c r="I789" s="2"/>
      <c r="J789" s="2"/>
      <c r="K789" s="2"/>
      <c r="L789" s="7"/>
      <c r="M789" s="2"/>
      <c r="N789" s="2"/>
      <c r="O789" s="2"/>
      <c r="P789" s="2"/>
      <c r="Q789" s="2"/>
      <c r="R789" s="2"/>
      <c r="S789" s="2"/>
      <c r="T789" s="2"/>
      <c r="U789" s="2"/>
      <c r="V789" s="2"/>
      <c r="W789" s="2"/>
      <c r="X789" s="2"/>
      <c r="Y789" s="2"/>
      <c r="Z789" s="2"/>
      <c r="AA789" s="2"/>
      <c r="AB789" s="2"/>
      <c r="AC789" s="2"/>
      <c r="AD789" s="2"/>
      <c r="AE789" s="3"/>
      <c r="AF789" s="2"/>
      <c r="AG789" s="2"/>
      <c r="AH789" s="2"/>
      <c r="AI789" s="2"/>
      <c r="AJ789" s="2"/>
      <c r="AK789" s="2"/>
      <c r="AL789" s="2"/>
      <c r="AM789" s="2"/>
      <c r="AN789" s="2"/>
      <c r="AO789" s="2"/>
      <c r="AP789" s="2"/>
      <c r="AQ789" s="2"/>
      <c r="AR789" s="2"/>
      <c r="AS789" s="3"/>
      <c r="AT789" s="2"/>
      <c r="AU789" s="2"/>
      <c r="AV789" s="2"/>
      <c r="AW789" s="2"/>
      <c r="AX789" s="2"/>
      <c r="AY789" s="2"/>
      <c r="AZ789" s="2"/>
      <c r="BA789" s="2"/>
      <c r="BB789" s="2"/>
      <c r="BC789" s="2"/>
      <c r="BD789" s="2"/>
    </row>
    <row r="790" spans="1:56" ht="12.75" hidden="1" customHeight="1">
      <c r="A790" s="2"/>
      <c r="B790" s="6"/>
      <c r="C790" s="2"/>
      <c r="D790" s="2"/>
      <c r="E790" s="2"/>
      <c r="F790" s="2"/>
      <c r="G790" s="2"/>
      <c r="H790" s="2"/>
      <c r="I790" s="2"/>
      <c r="J790" s="2"/>
      <c r="K790" s="2"/>
      <c r="L790" s="7"/>
      <c r="M790" s="2"/>
      <c r="N790" s="2"/>
      <c r="O790" s="2"/>
      <c r="P790" s="2"/>
      <c r="Q790" s="2"/>
      <c r="R790" s="2"/>
      <c r="S790" s="2"/>
      <c r="T790" s="2"/>
      <c r="U790" s="2"/>
      <c r="V790" s="2"/>
      <c r="W790" s="2"/>
      <c r="X790" s="2"/>
      <c r="Y790" s="2"/>
      <c r="Z790" s="2"/>
      <c r="AA790" s="2"/>
      <c r="AB790" s="2"/>
      <c r="AC790" s="2"/>
      <c r="AD790" s="2"/>
      <c r="AE790" s="3"/>
      <c r="AF790" s="2"/>
      <c r="AG790" s="2"/>
      <c r="AH790" s="2"/>
      <c r="AI790" s="2"/>
      <c r="AJ790" s="2"/>
      <c r="AK790" s="2"/>
      <c r="AL790" s="2"/>
      <c r="AM790" s="2"/>
      <c r="AN790" s="2"/>
      <c r="AO790" s="2"/>
      <c r="AP790" s="2"/>
      <c r="AQ790" s="2"/>
      <c r="AR790" s="2"/>
      <c r="AS790" s="3"/>
      <c r="AT790" s="2"/>
      <c r="AU790" s="2"/>
      <c r="AV790" s="2"/>
      <c r="AW790" s="2"/>
      <c r="AX790" s="2"/>
      <c r="AY790" s="2"/>
      <c r="AZ790" s="2"/>
      <c r="BA790" s="2"/>
      <c r="BB790" s="2"/>
      <c r="BC790" s="2"/>
      <c r="BD790" s="2"/>
    </row>
    <row r="791" spans="1:56" ht="12.75" hidden="1" customHeight="1">
      <c r="A791" s="2"/>
      <c r="B791" s="6"/>
      <c r="C791" s="2"/>
      <c r="D791" s="2"/>
      <c r="E791" s="2"/>
      <c r="F791" s="2"/>
      <c r="G791" s="2"/>
      <c r="H791" s="2"/>
      <c r="I791" s="2"/>
      <c r="J791" s="2"/>
      <c r="K791" s="2"/>
      <c r="L791" s="7"/>
      <c r="M791" s="2"/>
      <c r="N791" s="2"/>
      <c r="O791" s="2"/>
      <c r="P791" s="2"/>
      <c r="Q791" s="2"/>
      <c r="R791" s="2"/>
      <c r="S791" s="2"/>
      <c r="T791" s="2"/>
      <c r="U791" s="2"/>
      <c r="V791" s="2"/>
      <c r="W791" s="2"/>
      <c r="X791" s="2"/>
      <c r="Y791" s="2"/>
      <c r="Z791" s="2"/>
      <c r="AA791" s="2"/>
      <c r="AB791" s="2"/>
      <c r="AC791" s="2"/>
      <c r="AD791" s="2"/>
      <c r="AE791" s="3"/>
      <c r="AF791" s="2"/>
      <c r="AG791" s="2"/>
      <c r="AH791" s="2"/>
      <c r="AI791" s="2"/>
      <c r="AJ791" s="2"/>
      <c r="AK791" s="2"/>
      <c r="AL791" s="2"/>
      <c r="AM791" s="2"/>
      <c r="AN791" s="2"/>
      <c r="AO791" s="2"/>
      <c r="AP791" s="2"/>
      <c r="AQ791" s="2"/>
      <c r="AR791" s="2"/>
      <c r="AS791" s="3"/>
      <c r="AT791" s="2"/>
      <c r="AU791" s="2"/>
      <c r="AV791" s="2"/>
      <c r="AW791" s="2"/>
      <c r="AX791" s="2"/>
      <c r="AY791" s="2"/>
      <c r="AZ791" s="2"/>
      <c r="BA791" s="2"/>
      <c r="BB791" s="2"/>
      <c r="BC791" s="2"/>
      <c r="BD791" s="2"/>
    </row>
    <row r="792" spans="1:56" ht="12.75" hidden="1" customHeight="1">
      <c r="A792" s="2"/>
      <c r="B792" s="6"/>
      <c r="C792" s="2"/>
      <c r="D792" s="2"/>
      <c r="E792" s="2"/>
      <c r="F792" s="2"/>
      <c r="G792" s="2"/>
      <c r="H792" s="2"/>
      <c r="I792" s="2"/>
      <c r="J792" s="2"/>
      <c r="K792" s="2"/>
      <c r="L792" s="7"/>
      <c r="M792" s="2"/>
      <c r="N792" s="2"/>
      <c r="O792" s="2"/>
      <c r="P792" s="2"/>
      <c r="Q792" s="2"/>
      <c r="R792" s="2"/>
      <c r="S792" s="2"/>
      <c r="T792" s="2"/>
      <c r="U792" s="2"/>
      <c r="V792" s="2"/>
      <c r="W792" s="2"/>
      <c r="X792" s="2"/>
      <c r="Y792" s="2"/>
      <c r="Z792" s="2"/>
      <c r="AA792" s="2"/>
      <c r="AB792" s="2"/>
      <c r="AC792" s="2"/>
      <c r="AD792" s="2"/>
      <c r="AE792" s="3"/>
      <c r="AF792" s="2"/>
      <c r="AG792" s="2"/>
      <c r="AH792" s="2"/>
      <c r="AI792" s="2"/>
      <c r="AJ792" s="2"/>
      <c r="AK792" s="2"/>
      <c r="AL792" s="2"/>
      <c r="AM792" s="2"/>
      <c r="AN792" s="2"/>
      <c r="AO792" s="2"/>
      <c r="AP792" s="2"/>
      <c r="AQ792" s="2"/>
      <c r="AR792" s="2"/>
      <c r="AS792" s="3"/>
      <c r="AT792" s="2"/>
      <c r="AU792" s="2"/>
      <c r="AV792" s="2"/>
      <c r="AW792" s="2"/>
      <c r="AX792" s="2"/>
      <c r="AY792" s="2"/>
      <c r="AZ792" s="2"/>
      <c r="BA792" s="2"/>
      <c r="BB792" s="2"/>
      <c r="BC792" s="2"/>
      <c r="BD792" s="2"/>
    </row>
    <row r="793" spans="1:56" ht="12.75" hidden="1" customHeight="1">
      <c r="A793" s="2"/>
      <c r="B793" s="6"/>
      <c r="C793" s="2"/>
      <c r="D793" s="2"/>
      <c r="E793" s="2"/>
      <c r="F793" s="2"/>
      <c r="G793" s="2"/>
      <c r="H793" s="2"/>
      <c r="I793" s="2"/>
      <c r="J793" s="2"/>
      <c r="K793" s="2"/>
      <c r="L793" s="7"/>
      <c r="M793" s="2"/>
      <c r="N793" s="2"/>
      <c r="O793" s="2"/>
      <c r="P793" s="2"/>
      <c r="Q793" s="2"/>
      <c r="R793" s="2"/>
      <c r="S793" s="2"/>
      <c r="T793" s="2"/>
      <c r="U793" s="2"/>
      <c r="V793" s="2"/>
      <c r="W793" s="2"/>
      <c r="X793" s="2"/>
      <c r="Y793" s="2"/>
      <c r="Z793" s="2"/>
      <c r="AA793" s="2"/>
      <c r="AB793" s="2"/>
      <c r="AC793" s="2"/>
      <c r="AD793" s="2"/>
      <c r="AE793" s="3"/>
      <c r="AF793" s="2"/>
      <c r="AG793" s="2"/>
      <c r="AH793" s="2"/>
      <c r="AI793" s="2"/>
      <c r="AJ793" s="2"/>
      <c r="AK793" s="2"/>
      <c r="AL793" s="2"/>
      <c r="AM793" s="2"/>
      <c r="AN793" s="2"/>
      <c r="AO793" s="2"/>
      <c r="AP793" s="2"/>
      <c r="AQ793" s="2"/>
      <c r="AR793" s="2"/>
      <c r="AS793" s="3"/>
      <c r="AT793" s="2"/>
      <c r="AU793" s="2"/>
      <c r="AV793" s="2"/>
      <c r="AW793" s="2"/>
      <c r="AX793" s="2"/>
      <c r="AY793" s="2"/>
      <c r="AZ793" s="2"/>
      <c r="BA793" s="2"/>
      <c r="BB793" s="2"/>
      <c r="BC793" s="2"/>
      <c r="BD793" s="2"/>
    </row>
    <row r="794" spans="1:56" ht="12.75" hidden="1" customHeight="1">
      <c r="A794" s="2"/>
      <c r="B794" s="6"/>
      <c r="C794" s="2"/>
      <c r="D794" s="2"/>
      <c r="E794" s="2"/>
      <c r="F794" s="2"/>
      <c r="G794" s="2"/>
      <c r="H794" s="2"/>
      <c r="I794" s="2"/>
      <c r="J794" s="2"/>
      <c r="K794" s="2"/>
      <c r="L794" s="7"/>
      <c r="M794" s="2"/>
      <c r="N794" s="2"/>
      <c r="O794" s="2"/>
      <c r="P794" s="2"/>
      <c r="Q794" s="2"/>
      <c r="R794" s="2"/>
      <c r="S794" s="2"/>
      <c r="T794" s="2"/>
      <c r="U794" s="2"/>
      <c r="V794" s="2"/>
      <c r="W794" s="2"/>
      <c r="X794" s="2"/>
      <c r="Y794" s="2"/>
      <c r="Z794" s="2"/>
      <c r="AA794" s="2"/>
      <c r="AB794" s="2"/>
      <c r="AC794" s="2"/>
      <c r="AD794" s="2"/>
      <c r="AE794" s="3"/>
      <c r="AF794" s="2"/>
      <c r="AG794" s="2"/>
      <c r="AH794" s="2"/>
      <c r="AI794" s="2"/>
      <c r="AJ794" s="2"/>
      <c r="AK794" s="2"/>
      <c r="AL794" s="2"/>
      <c r="AM794" s="2"/>
      <c r="AN794" s="2"/>
      <c r="AO794" s="2"/>
      <c r="AP794" s="2"/>
      <c r="AQ794" s="2"/>
      <c r="AR794" s="2"/>
      <c r="AS794" s="3"/>
      <c r="AT794" s="2"/>
      <c r="AU794" s="2"/>
      <c r="AV794" s="2"/>
      <c r="AW794" s="2"/>
      <c r="AX794" s="2"/>
      <c r="AY794" s="2"/>
      <c r="AZ794" s="2"/>
      <c r="BA794" s="2"/>
      <c r="BB794" s="2"/>
      <c r="BC794" s="2"/>
      <c r="BD794" s="2"/>
    </row>
    <row r="795" spans="1:56" ht="12.75" hidden="1" customHeight="1">
      <c r="A795" s="2"/>
      <c r="B795" s="6"/>
      <c r="C795" s="2"/>
      <c r="D795" s="2"/>
      <c r="E795" s="2"/>
      <c r="F795" s="2"/>
      <c r="G795" s="2"/>
      <c r="H795" s="2"/>
      <c r="I795" s="2"/>
      <c r="J795" s="2"/>
      <c r="K795" s="2"/>
      <c r="L795" s="7"/>
      <c r="M795" s="2"/>
      <c r="N795" s="2"/>
      <c r="O795" s="2"/>
      <c r="P795" s="2"/>
      <c r="Q795" s="2"/>
      <c r="R795" s="2"/>
      <c r="S795" s="2"/>
      <c r="T795" s="2"/>
      <c r="U795" s="2"/>
      <c r="V795" s="2"/>
      <c r="W795" s="2"/>
      <c r="X795" s="2"/>
      <c r="Y795" s="2"/>
      <c r="Z795" s="2"/>
      <c r="AA795" s="2"/>
      <c r="AB795" s="2"/>
      <c r="AC795" s="2"/>
      <c r="AD795" s="2"/>
      <c r="AE795" s="3"/>
      <c r="AF795" s="2"/>
      <c r="AG795" s="2"/>
      <c r="AH795" s="2"/>
      <c r="AI795" s="2"/>
      <c r="AJ795" s="2"/>
      <c r="AK795" s="2"/>
      <c r="AL795" s="2"/>
      <c r="AM795" s="2"/>
      <c r="AN795" s="2"/>
      <c r="AO795" s="2"/>
      <c r="AP795" s="2"/>
      <c r="AQ795" s="2"/>
      <c r="AR795" s="2"/>
      <c r="AS795" s="3"/>
      <c r="AT795" s="2"/>
      <c r="AU795" s="2"/>
      <c r="AV795" s="2"/>
      <c r="AW795" s="2"/>
      <c r="AX795" s="2"/>
      <c r="AY795" s="2"/>
      <c r="AZ795" s="2"/>
      <c r="BA795" s="2"/>
      <c r="BB795" s="2"/>
      <c r="BC795" s="2"/>
      <c r="BD795" s="2"/>
    </row>
    <row r="796" spans="1:56" ht="12.75" hidden="1" customHeight="1">
      <c r="A796" s="2"/>
      <c r="B796" s="6"/>
      <c r="C796" s="2"/>
      <c r="D796" s="2"/>
      <c r="E796" s="2"/>
      <c r="F796" s="2"/>
      <c r="G796" s="2"/>
      <c r="H796" s="2"/>
      <c r="I796" s="2"/>
      <c r="J796" s="2"/>
      <c r="K796" s="2"/>
      <c r="L796" s="7"/>
      <c r="M796" s="2"/>
      <c r="N796" s="2"/>
      <c r="O796" s="2"/>
      <c r="P796" s="2"/>
      <c r="Q796" s="2"/>
      <c r="R796" s="2"/>
      <c r="S796" s="2"/>
      <c r="T796" s="2"/>
      <c r="U796" s="2"/>
      <c r="V796" s="2"/>
      <c r="W796" s="2"/>
      <c r="X796" s="2"/>
      <c r="Y796" s="2"/>
      <c r="Z796" s="2"/>
      <c r="AA796" s="2"/>
      <c r="AB796" s="2"/>
      <c r="AC796" s="2"/>
      <c r="AD796" s="2"/>
      <c r="AE796" s="3"/>
      <c r="AF796" s="2"/>
      <c r="AG796" s="2"/>
      <c r="AH796" s="2"/>
      <c r="AI796" s="2"/>
      <c r="AJ796" s="2"/>
      <c r="AK796" s="2"/>
      <c r="AL796" s="2"/>
      <c r="AM796" s="2"/>
      <c r="AN796" s="2"/>
      <c r="AO796" s="2"/>
      <c r="AP796" s="2"/>
      <c r="AQ796" s="2"/>
      <c r="AR796" s="2"/>
      <c r="AS796" s="3"/>
      <c r="AT796" s="2"/>
      <c r="AU796" s="2"/>
      <c r="AV796" s="2"/>
      <c r="AW796" s="2"/>
      <c r="AX796" s="2"/>
      <c r="AY796" s="2"/>
      <c r="AZ796" s="2"/>
      <c r="BA796" s="2"/>
      <c r="BB796" s="2"/>
      <c r="BC796" s="2"/>
      <c r="BD796" s="2"/>
    </row>
    <row r="797" spans="1:56" ht="12.75" hidden="1" customHeight="1">
      <c r="A797" s="2"/>
      <c r="B797" s="6"/>
      <c r="C797" s="2"/>
      <c r="D797" s="2"/>
      <c r="E797" s="2"/>
      <c r="F797" s="2"/>
      <c r="G797" s="2"/>
      <c r="H797" s="2"/>
      <c r="I797" s="2"/>
      <c r="J797" s="2"/>
      <c r="K797" s="2"/>
      <c r="L797" s="7"/>
      <c r="M797" s="2"/>
      <c r="N797" s="2"/>
      <c r="O797" s="2"/>
      <c r="P797" s="2"/>
      <c r="Q797" s="2"/>
      <c r="R797" s="2"/>
      <c r="S797" s="2"/>
      <c r="T797" s="2"/>
      <c r="U797" s="2"/>
      <c r="V797" s="2"/>
      <c r="W797" s="2"/>
      <c r="X797" s="2"/>
      <c r="Y797" s="2"/>
      <c r="Z797" s="2"/>
      <c r="AA797" s="2"/>
      <c r="AB797" s="2"/>
      <c r="AC797" s="2"/>
      <c r="AD797" s="2"/>
      <c r="AE797" s="3"/>
      <c r="AF797" s="2"/>
      <c r="AG797" s="2"/>
      <c r="AH797" s="2"/>
      <c r="AI797" s="2"/>
      <c r="AJ797" s="2"/>
      <c r="AK797" s="2"/>
      <c r="AL797" s="2"/>
      <c r="AM797" s="2"/>
      <c r="AN797" s="2"/>
      <c r="AO797" s="2"/>
      <c r="AP797" s="2"/>
      <c r="AQ797" s="2"/>
      <c r="AR797" s="2"/>
      <c r="AS797" s="3"/>
      <c r="AT797" s="2"/>
      <c r="AU797" s="2"/>
      <c r="AV797" s="2"/>
      <c r="AW797" s="2"/>
      <c r="AX797" s="2"/>
      <c r="AY797" s="2"/>
      <c r="AZ797" s="2"/>
      <c r="BA797" s="2"/>
      <c r="BB797" s="2"/>
      <c r="BC797" s="2"/>
      <c r="BD797" s="2"/>
    </row>
    <row r="798" spans="1:56" ht="12.75" hidden="1" customHeight="1">
      <c r="A798" s="2"/>
      <c r="B798" s="6"/>
      <c r="C798" s="2"/>
      <c r="D798" s="2"/>
      <c r="E798" s="2"/>
      <c r="F798" s="2"/>
      <c r="G798" s="2"/>
      <c r="H798" s="2"/>
      <c r="I798" s="2"/>
      <c r="J798" s="2"/>
      <c r="K798" s="2"/>
      <c r="L798" s="7"/>
      <c r="M798" s="2"/>
      <c r="N798" s="2"/>
      <c r="O798" s="2"/>
      <c r="P798" s="2"/>
      <c r="Q798" s="2"/>
      <c r="R798" s="2"/>
      <c r="S798" s="2"/>
      <c r="T798" s="2"/>
      <c r="U798" s="2"/>
      <c r="V798" s="2"/>
      <c r="W798" s="2"/>
      <c r="X798" s="2"/>
      <c r="Y798" s="2"/>
      <c r="Z798" s="2"/>
      <c r="AA798" s="2"/>
      <c r="AB798" s="2"/>
      <c r="AC798" s="2"/>
      <c r="AD798" s="2"/>
      <c r="AE798" s="3"/>
      <c r="AF798" s="2"/>
      <c r="AG798" s="2"/>
      <c r="AH798" s="2"/>
      <c r="AI798" s="2"/>
      <c r="AJ798" s="2"/>
      <c r="AK798" s="2"/>
      <c r="AL798" s="2"/>
      <c r="AM798" s="2"/>
      <c r="AN798" s="2"/>
      <c r="AO798" s="2"/>
      <c r="AP798" s="2"/>
      <c r="AQ798" s="2"/>
      <c r="AR798" s="2"/>
      <c r="AS798" s="3"/>
      <c r="AT798" s="2"/>
      <c r="AU798" s="2"/>
      <c r="AV798" s="2"/>
      <c r="AW798" s="2"/>
      <c r="AX798" s="2"/>
      <c r="AY798" s="2"/>
      <c r="AZ798" s="2"/>
      <c r="BA798" s="2"/>
      <c r="BB798" s="2"/>
      <c r="BC798" s="2"/>
      <c r="BD798" s="2"/>
    </row>
    <row r="799" spans="1:56" ht="12.75" hidden="1" customHeight="1">
      <c r="A799" s="2"/>
      <c r="B799" s="6"/>
      <c r="C799" s="2"/>
      <c r="D799" s="2"/>
      <c r="E799" s="2"/>
      <c r="F799" s="2"/>
      <c r="G799" s="2"/>
      <c r="H799" s="2"/>
      <c r="I799" s="2"/>
      <c r="J799" s="2"/>
      <c r="K799" s="2"/>
      <c r="L799" s="7"/>
      <c r="M799" s="2"/>
      <c r="N799" s="2"/>
      <c r="O799" s="2"/>
      <c r="P799" s="2"/>
      <c r="Q799" s="2"/>
      <c r="R799" s="2"/>
      <c r="S799" s="2"/>
      <c r="T799" s="2"/>
      <c r="U799" s="2"/>
      <c r="V799" s="2"/>
      <c r="W799" s="2"/>
      <c r="X799" s="2"/>
      <c r="Y799" s="2"/>
      <c r="Z799" s="2"/>
      <c r="AA799" s="2"/>
      <c r="AB799" s="2"/>
      <c r="AC799" s="2"/>
      <c r="AD799" s="2"/>
      <c r="AE799" s="3"/>
      <c r="AF799" s="2"/>
      <c r="AG799" s="2"/>
      <c r="AH799" s="2"/>
      <c r="AI799" s="2"/>
      <c r="AJ799" s="2"/>
      <c r="AK799" s="2"/>
      <c r="AL799" s="2"/>
      <c r="AM799" s="2"/>
      <c r="AN799" s="2"/>
      <c r="AO799" s="2"/>
      <c r="AP799" s="2"/>
      <c r="AQ799" s="2"/>
      <c r="AR799" s="2"/>
      <c r="AS799" s="3"/>
      <c r="AT799" s="2"/>
      <c r="AU799" s="2"/>
      <c r="AV799" s="2"/>
      <c r="AW799" s="2"/>
      <c r="AX799" s="2"/>
      <c r="AY799" s="2"/>
      <c r="AZ799" s="2"/>
      <c r="BA799" s="2"/>
      <c r="BB799" s="2"/>
      <c r="BC799" s="2"/>
      <c r="BD799" s="2"/>
    </row>
    <row r="800" spans="1:56" ht="12.75" hidden="1" customHeight="1">
      <c r="A800" s="2"/>
      <c r="B800" s="6"/>
      <c r="C800" s="2"/>
      <c r="D800" s="2"/>
      <c r="E800" s="2"/>
      <c r="F800" s="2"/>
      <c r="G800" s="2"/>
      <c r="H800" s="2"/>
      <c r="I800" s="2"/>
      <c r="J800" s="2"/>
      <c r="K800" s="2"/>
      <c r="L800" s="7"/>
      <c r="M800" s="2"/>
      <c r="N800" s="2"/>
      <c r="O800" s="2"/>
      <c r="P800" s="2"/>
      <c r="Q800" s="2"/>
      <c r="R800" s="2"/>
      <c r="S800" s="2"/>
      <c r="T800" s="2"/>
      <c r="U800" s="2"/>
      <c r="V800" s="2"/>
      <c r="W800" s="2"/>
      <c r="X800" s="2"/>
      <c r="Y800" s="2"/>
      <c r="Z800" s="2"/>
      <c r="AA800" s="2"/>
      <c r="AB800" s="2"/>
      <c r="AC800" s="2"/>
      <c r="AD800" s="2"/>
      <c r="AE800" s="3"/>
      <c r="AF800" s="2"/>
      <c r="AG800" s="2"/>
      <c r="AH800" s="2"/>
      <c r="AI800" s="2"/>
      <c r="AJ800" s="2"/>
      <c r="AK800" s="2"/>
      <c r="AL800" s="2"/>
      <c r="AM800" s="2"/>
      <c r="AN800" s="2"/>
      <c r="AO800" s="2"/>
      <c r="AP800" s="2"/>
      <c r="AQ800" s="2"/>
      <c r="AR800" s="2"/>
      <c r="AS800" s="3"/>
      <c r="AT800" s="2"/>
      <c r="AU800" s="2"/>
      <c r="AV800" s="2"/>
      <c r="AW800" s="2"/>
      <c r="AX800" s="2"/>
      <c r="AY800" s="2"/>
      <c r="AZ800" s="2"/>
      <c r="BA800" s="2"/>
      <c r="BB800" s="2"/>
      <c r="BC800" s="2"/>
      <c r="BD800" s="2"/>
    </row>
    <row r="801" spans="1:56" ht="12.75" hidden="1" customHeight="1">
      <c r="A801" s="2"/>
      <c r="B801" s="6"/>
      <c r="C801" s="2"/>
      <c r="D801" s="2"/>
      <c r="E801" s="2"/>
      <c r="F801" s="2"/>
      <c r="G801" s="2"/>
      <c r="H801" s="2"/>
      <c r="I801" s="2"/>
      <c r="J801" s="2"/>
      <c r="K801" s="2"/>
      <c r="L801" s="7"/>
      <c r="M801" s="2"/>
      <c r="N801" s="2"/>
      <c r="O801" s="2"/>
      <c r="P801" s="2"/>
      <c r="Q801" s="2"/>
      <c r="R801" s="2"/>
      <c r="S801" s="2"/>
      <c r="T801" s="2"/>
      <c r="U801" s="2"/>
      <c r="V801" s="2"/>
      <c r="W801" s="2"/>
      <c r="X801" s="2"/>
      <c r="Y801" s="2"/>
      <c r="Z801" s="2"/>
      <c r="AA801" s="2"/>
      <c r="AB801" s="2"/>
      <c r="AC801" s="2"/>
      <c r="AD801" s="2"/>
      <c r="AE801" s="3"/>
      <c r="AF801" s="2"/>
      <c r="AG801" s="2"/>
      <c r="AH801" s="2"/>
      <c r="AI801" s="2"/>
      <c r="AJ801" s="2"/>
      <c r="AK801" s="2"/>
      <c r="AL801" s="2"/>
      <c r="AM801" s="2"/>
      <c r="AN801" s="2"/>
      <c r="AO801" s="2"/>
      <c r="AP801" s="2"/>
      <c r="AQ801" s="2"/>
      <c r="AR801" s="2"/>
      <c r="AS801" s="3"/>
      <c r="AT801" s="2"/>
      <c r="AU801" s="2"/>
      <c r="AV801" s="2"/>
      <c r="AW801" s="2"/>
      <c r="AX801" s="2"/>
      <c r="AY801" s="2"/>
      <c r="AZ801" s="2"/>
      <c r="BA801" s="2"/>
      <c r="BB801" s="2"/>
      <c r="BC801" s="2"/>
      <c r="BD801" s="2"/>
    </row>
    <row r="802" spans="1:56" ht="12.75" hidden="1" customHeight="1">
      <c r="A802" s="2"/>
      <c r="B802" s="6"/>
      <c r="C802" s="2"/>
      <c r="D802" s="2"/>
      <c r="E802" s="2"/>
      <c r="F802" s="2"/>
      <c r="G802" s="2"/>
      <c r="H802" s="2"/>
      <c r="I802" s="2"/>
      <c r="J802" s="2"/>
      <c r="K802" s="2"/>
      <c r="L802" s="7"/>
      <c r="M802" s="2"/>
      <c r="N802" s="2"/>
      <c r="O802" s="2"/>
      <c r="P802" s="2"/>
      <c r="Q802" s="2"/>
      <c r="R802" s="2"/>
      <c r="S802" s="2"/>
      <c r="T802" s="2"/>
      <c r="U802" s="2"/>
      <c r="V802" s="2"/>
      <c r="W802" s="2"/>
      <c r="X802" s="2"/>
      <c r="Y802" s="2"/>
      <c r="Z802" s="2"/>
      <c r="AA802" s="2"/>
      <c r="AB802" s="2"/>
      <c r="AC802" s="2"/>
      <c r="AD802" s="2"/>
      <c r="AE802" s="3"/>
      <c r="AF802" s="2"/>
      <c r="AG802" s="2"/>
      <c r="AH802" s="2"/>
      <c r="AI802" s="2"/>
      <c r="AJ802" s="2"/>
      <c r="AK802" s="2"/>
      <c r="AL802" s="2"/>
      <c r="AM802" s="2"/>
      <c r="AN802" s="2"/>
      <c r="AO802" s="2"/>
      <c r="AP802" s="2"/>
      <c r="AQ802" s="2"/>
      <c r="AR802" s="2"/>
      <c r="AS802" s="3"/>
      <c r="AT802" s="2"/>
      <c r="AU802" s="2"/>
      <c r="AV802" s="2"/>
      <c r="AW802" s="2"/>
      <c r="AX802" s="2"/>
      <c r="AY802" s="2"/>
      <c r="AZ802" s="2"/>
      <c r="BA802" s="2"/>
      <c r="BB802" s="2"/>
      <c r="BC802" s="2"/>
      <c r="BD802" s="2"/>
    </row>
    <row r="803" spans="1:56" ht="12.75" hidden="1" customHeight="1">
      <c r="A803" s="2"/>
      <c r="B803" s="6"/>
      <c r="C803" s="2"/>
      <c r="D803" s="2"/>
      <c r="E803" s="2"/>
      <c r="F803" s="2"/>
      <c r="G803" s="2"/>
      <c r="H803" s="2"/>
      <c r="I803" s="2"/>
      <c r="J803" s="2"/>
      <c r="K803" s="2"/>
      <c r="L803" s="7"/>
      <c r="M803" s="2"/>
      <c r="N803" s="2"/>
      <c r="O803" s="2"/>
      <c r="P803" s="2"/>
      <c r="Q803" s="2"/>
      <c r="R803" s="2"/>
      <c r="S803" s="2"/>
      <c r="T803" s="2"/>
      <c r="U803" s="2"/>
      <c r="V803" s="2"/>
      <c r="W803" s="2"/>
      <c r="X803" s="2"/>
      <c r="Y803" s="2"/>
      <c r="Z803" s="2"/>
      <c r="AA803" s="2"/>
      <c r="AB803" s="2"/>
      <c r="AC803" s="2"/>
      <c r="AD803" s="2"/>
      <c r="AE803" s="3"/>
      <c r="AF803" s="2"/>
      <c r="AG803" s="2"/>
      <c r="AH803" s="2"/>
      <c r="AI803" s="2"/>
      <c r="AJ803" s="2"/>
      <c r="AK803" s="2"/>
      <c r="AL803" s="2"/>
      <c r="AM803" s="2"/>
      <c r="AN803" s="2"/>
      <c r="AO803" s="2"/>
      <c r="AP803" s="2"/>
      <c r="AQ803" s="2"/>
      <c r="AR803" s="2"/>
      <c r="AS803" s="3"/>
      <c r="AT803" s="2"/>
      <c r="AU803" s="2"/>
      <c r="AV803" s="2"/>
      <c r="AW803" s="2"/>
      <c r="AX803" s="2"/>
      <c r="AY803" s="2"/>
      <c r="AZ803" s="2"/>
      <c r="BA803" s="2"/>
      <c r="BB803" s="2"/>
      <c r="BC803" s="2"/>
      <c r="BD803" s="2"/>
    </row>
    <row r="804" spans="1:56" ht="12.75" hidden="1" customHeight="1">
      <c r="A804" s="2"/>
      <c r="B804" s="6"/>
      <c r="C804" s="2"/>
      <c r="D804" s="2"/>
      <c r="E804" s="2"/>
      <c r="F804" s="2"/>
      <c r="G804" s="2"/>
      <c r="H804" s="2"/>
      <c r="I804" s="2"/>
      <c r="J804" s="2"/>
      <c r="K804" s="2"/>
      <c r="L804" s="7"/>
      <c r="M804" s="2"/>
      <c r="N804" s="2"/>
      <c r="O804" s="2"/>
      <c r="P804" s="2"/>
      <c r="Q804" s="2"/>
      <c r="R804" s="2"/>
      <c r="S804" s="2"/>
      <c r="T804" s="2"/>
      <c r="U804" s="2"/>
      <c r="V804" s="2"/>
      <c r="W804" s="2"/>
      <c r="X804" s="2"/>
      <c r="Y804" s="2"/>
      <c r="Z804" s="2"/>
      <c r="AA804" s="2"/>
      <c r="AB804" s="2"/>
      <c r="AC804" s="2"/>
      <c r="AD804" s="2"/>
      <c r="AE804" s="3"/>
      <c r="AF804" s="2"/>
      <c r="AG804" s="2"/>
      <c r="AH804" s="2"/>
      <c r="AI804" s="2"/>
      <c r="AJ804" s="2"/>
      <c r="AK804" s="2"/>
      <c r="AL804" s="2"/>
      <c r="AM804" s="2"/>
      <c r="AN804" s="2"/>
      <c r="AO804" s="2"/>
      <c r="AP804" s="2"/>
      <c r="AQ804" s="2"/>
      <c r="AR804" s="2"/>
      <c r="AS804" s="3"/>
      <c r="AT804" s="2"/>
      <c r="AU804" s="2"/>
      <c r="AV804" s="2"/>
      <c r="AW804" s="2"/>
      <c r="AX804" s="2"/>
      <c r="AY804" s="2"/>
      <c r="AZ804" s="2"/>
      <c r="BA804" s="2"/>
      <c r="BB804" s="2"/>
      <c r="BC804" s="2"/>
      <c r="BD804" s="2"/>
    </row>
    <row r="805" spans="1:56" ht="12.75" hidden="1" customHeight="1">
      <c r="A805" s="2"/>
      <c r="B805" s="6"/>
      <c r="C805" s="2"/>
      <c r="D805" s="2"/>
      <c r="E805" s="2"/>
      <c r="F805" s="2"/>
      <c r="G805" s="2"/>
      <c r="H805" s="2"/>
      <c r="I805" s="2"/>
      <c r="J805" s="2"/>
      <c r="K805" s="2"/>
      <c r="L805" s="7"/>
      <c r="M805" s="2"/>
      <c r="N805" s="2"/>
      <c r="O805" s="2"/>
      <c r="P805" s="2"/>
      <c r="Q805" s="2"/>
      <c r="R805" s="2"/>
      <c r="S805" s="2"/>
      <c r="T805" s="2"/>
      <c r="U805" s="2"/>
      <c r="V805" s="2"/>
      <c r="W805" s="2"/>
      <c r="X805" s="2"/>
      <c r="Y805" s="2"/>
      <c r="Z805" s="2"/>
      <c r="AA805" s="2"/>
      <c r="AB805" s="2"/>
      <c r="AC805" s="2"/>
      <c r="AD805" s="2"/>
      <c r="AE805" s="3"/>
      <c r="AF805" s="2"/>
      <c r="AG805" s="2"/>
      <c r="AH805" s="2"/>
      <c r="AI805" s="2"/>
      <c r="AJ805" s="2"/>
      <c r="AK805" s="2"/>
      <c r="AL805" s="2"/>
      <c r="AM805" s="2"/>
      <c r="AN805" s="2"/>
      <c r="AO805" s="2"/>
      <c r="AP805" s="2"/>
      <c r="AQ805" s="2"/>
      <c r="AR805" s="2"/>
      <c r="AS805" s="3"/>
      <c r="AT805" s="2"/>
      <c r="AU805" s="2"/>
      <c r="AV805" s="2"/>
      <c r="AW805" s="2"/>
      <c r="AX805" s="2"/>
      <c r="AY805" s="2"/>
      <c r="AZ805" s="2"/>
      <c r="BA805" s="2"/>
      <c r="BB805" s="2"/>
      <c r="BC805" s="2"/>
      <c r="BD805" s="2"/>
    </row>
    <row r="806" spans="1:56" ht="12.75" hidden="1" customHeight="1">
      <c r="A806" s="2"/>
      <c r="B806" s="6"/>
      <c r="C806" s="2"/>
      <c r="D806" s="2"/>
      <c r="E806" s="2"/>
      <c r="F806" s="2"/>
      <c r="G806" s="2"/>
      <c r="H806" s="2"/>
      <c r="I806" s="2"/>
      <c r="J806" s="2"/>
      <c r="K806" s="2"/>
      <c r="L806" s="7"/>
      <c r="M806" s="2"/>
      <c r="N806" s="2"/>
      <c r="O806" s="2"/>
      <c r="P806" s="2"/>
      <c r="Q806" s="2"/>
      <c r="R806" s="2"/>
      <c r="S806" s="2"/>
      <c r="T806" s="2"/>
      <c r="U806" s="2"/>
      <c r="V806" s="2"/>
      <c r="W806" s="2"/>
      <c r="X806" s="2"/>
      <c r="Y806" s="2"/>
      <c r="Z806" s="2"/>
      <c r="AA806" s="2"/>
      <c r="AB806" s="2"/>
      <c r="AC806" s="2"/>
      <c r="AD806" s="2"/>
      <c r="AE806" s="3"/>
      <c r="AF806" s="2"/>
      <c r="AG806" s="2"/>
      <c r="AH806" s="2"/>
      <c r="AI806" s="2"/>
      <c r="AJ806" s="2"/>
      <c r="AK806" s="2"/>
      <c r="AL806" s="2"/>
      <c r="AM806" s="2"/>
      <c r="AN806" s="2"/>
      <c r="AO806" s="2"/>
      <c r="AP806" s="2"/>
      <c r="AQ806" s="2"/>
      <c r="AR806" s="2"/>
      <c r="AS806" s="3"/>
      <c r="AT806" s="2"/>
      <c r="AU806" s="2"/>
      <c r="AV806" s="2"/>
      <c r="AW806" s="2"/>
      <c r="AX806" s="2"/>
      <c r="AY806" s="2"/>
      <c r="AZ806" s="2"/>
      <c r="BA806" s="2"/>
      <c r="BB806" s="2"/>
      <c r="BC806" s="2"/>
      <c r="BD806" s="2"/>
    </row>
    <row r="807" spans="1:56" ht="12.75" hidden="1" customHeight="1">
      <c r="A807" s="2"/>
      <c r="B807" s="6"/>
      <c r="C807" s="2"/>
      <c r="D807" s="2"/>
      <c r="E807" s="2"/>
      <c r="F807" s="2"/>
      <c r="G807" s="2"/>
      <c r="H807" s="2"/>
      <c r="I807" s="2"/>
      <c r="J807" s="2"/>
      <c r="K807" s="2"/>
      <c r="L807" s="7"/>
      <c r="M807" s="2"/>
      <c r="N807" s="2"/>
      <c r="O807" s="2"/>
      <c r="P807" s="2"/>
      <c r="Q807" s="2"/>
      <c r="R807" s="2"/>
      <c r="S807" s="2"/>
      <c r="T807" s="2"/>
      <c r="U807" s="2"/>
      <c r="V807" s="2"/>
      <c r="W807" s="2"/>
      <c r="X807" s="2"/>
      <c r="Y807" s="2"/>
      <c r="Z807" s="2"/>
      <c r="AA807" s="2"/>
      <c r="AB807" s="2"/>
      <c r="AC807" s="2"/>
      <c r="AD807" s="2"/>
      <c r="AE807" s="3"/>
      <c r="AF807" s="2"/>
      <c r="AG807" s="2"/>
      <c r="AH807" s="2"/>
      <c r="AI807" s="2"/>
      <c r="AJ807" s="2"/>
      <c r="AK807" s="2"/>
      <c r="AL807" s="2"/>
      <c r="AM807" s="2"/>
      <c r="AN807" s="2"/>
      <c r="AO807" s="2"/>
      <c r="AP807" s="2"/>
      <c r="AQ807" s="2"/>
      <c r="AR807" s="2"/>
      <c r="AS807" s="3"/>
      <c r="AT807" s="2"/>
      <c r="AU807" s="2"/>
      <c r="AV807" s="2"/>
      <c r="AW807" s="2"/>
      <c r="AX807" s="2"/>
      <c r="AY807" s="2"/>
      <c r="AZ807" s="2"/>
      <c r="BA807" s="2"/>
      <c r="BB807" s="2"/>
      <c r="BC807" s="2"/>
      <c r="BD807" s="2"/>
    </row>
    <row r="808" spans="1:56" ht="12.75" hidden="1" customHeight="1">
      <c r="A808" s="2"/>
      <c r="B808" s="6"/>
      <c r="C808" s="2"/>
      <c r="D808" s="2"/>
      <c r="E808" s="2"/>
      <c r="F808" s="2"/>
      <c r="G808" s="2"/>
      <c r="H808" s="2"/>
      <c r="I808" s="2"/>
      <c r="J808" s="2"/>
      <c r="K808" s="2"/>
      <c r="L808" s="7"/>
      <c r="M808" s="2"/>
      <c r="N808" s="2"/>
      <c r="O808" s="2"/>
      <c r="P808" s="2"/>
      <c r="Q808" s="2"/>
      <c r="R808" s="2"/>
      <c r="S808" s="2"/>
      <c r="T808" s="2"/>
      <c r="U808" s="2"/>
      <c r="V808" s="2"/>
      <c r="W808" s="2"/>
      <c r="X808" s="2"/>
      <c r="Y808" s="2"/>
      <c r="Z808" s="2"/>
      <c r="AA808" s="2"/>
      <c r="AB808" s="2"/>
      <c r="AC808" s="2"/>
      <c r="AD808" s="2"/>
      <c r="AE808" s="3"/>
      <c r="AF808" s="2"/>
      <c r="AG808" s="2"/>
      <c r="AH808" s="2"/>
      <c r="AI808" s="2"/>
      <c r="AJ808" s="2"/>
      <c r="AK808" s="2"/>
      <c r="AL808" s="2"/>
      <c r="AM808" s="2"/>
      <c r="AN808" s="2"/>
      <c r="AO808" s="2"/>
      <c r="AP808" s="2"/>
      <c r="AQ808" s="2"/>
      <c r="AR808" s="2"/>
      <c r="AS808" s="3"/>
      <c r="AT808" s="2"/>
      <c r="AU808" s="2"/>
      <c r="AV808" s="2"/>
      <c r="AW808" s="2"/>
      <c r="AX808" s="2"/>
      <c r="AY808" s="2"/>
      <c r="AZ808" s="2"/>
      <c r="BA808" s="2"/>
      <c r="BB808" s="2"/>
      <c r="BC808" s="2"/>
      <c r="BD808" s="2"/>
    </row>
    <row r="809" spans="1:56" ht="12.75" hidden="1" customHeight="1">
      <c r="A809" s="2"/>
      <c r="B809" s="6"/>
      <c r="C809" s="2"/>
      <c r="D809" s="2"/>
      <c r="E809" s="2"/>
      <c r="F809" s="2"/>
      <c r="G809" s="2"/>
      <c r="H809" s="2"/>
      <c r="I809" s="2"/>
      <c r="J809" s="2"/>
      <c r="K809" s="2"/>
      <c r="L809" s="7"/>
      <c r="M809" s="2"/>
      <c r="N809" s="2"/>
      <c r="O809" s="2"/>
      <c r="P809" s="2"/>
      <c r="Q809" s="2"/>
      <c r="R809" s="2"/>
      <c r="S809" s="2"/>
      <c r="T809" s="2"/>
      <c r="U809" s="2"/>
      <c r="V809" s="2"/>
      <c r="W809" s="2"/>
      <c r="X809" s="2"/>
      <c r="Y809" s="2"/>
      <c r="Z809" s="2"/>
      <c r="AA809" s="2"/>
      <c r="AB809" s="2"/>
      <c r="AC809" s="2"/>
      <c r="AD809" s="2"/>
      <c r="AE809" s="3"/>
      <c r="AF809" s="2"/>
      <c r="AG809" s="2"/>
      <c r="AH809" s="2"/>
      <c r="AI809" s="2"/>
      <c r="AJ809" s="2"/>
      <c r="AK809" s="2"/>
      <c r="AL809" s="2"/>
      <c r="AM809" s="2"/>
      <c r="AN809" s="2"/>
      <c r="AO809" s="2"/>
      <c r="AP809" s="2"/>
      <c r="AQ809" s="2"/>
      <c r="AR809" s="2"/>
      <c r="AS809" s="3"/>
      <c r="AT809" s="2"/>
      <c r="AU809" s="2"/>
      <c r="AV809" s="2"/>
      <c r="AW809" s="2"/>
      <c r="AX809" s="2"/>
      <c r="AY809" s="2"/>
      <c r="AZ809" s="2"/>
      <c r="BA809" s="2"/>
      <c r="BB809" s="2"/>
      <c r="BC809" s="2"/>
      <c r="BD809" s="2"/>
    </row>
    <row r="810" spans="1:56" ht="12.75" hidden="1" customHeight="1">
      <c r="A810" s="2"/>
      <c r="B810" s="6"/>
      <c r="C810" s="2"/>
      <c r="D810" s="2"/>
      <c r="E810" s="2"/>
      <c r="F810" s="2"/>
      <c r="G810" s="2"/>
      <c r="H810" s="2"/>
      <c r="I810" s="2"/>
      <c r="J810" s="2"/>
      <c r="K810" s="2"/>
      <c r="L810" s="7"/>
      <c r="M810" s="2"/>
      <c r="N810" s="2"/>
      <c r="O810" s="2"/>
      <c r="P810" s="2"/>
      <c r="Q810" s="2"/>
      <c r="R810" s="2"/>
      <c r="S810" s="2"/>
      <c r="T810" s="2"/>
      <c r="U810" s="2"/>
      <c r="V810" s="2"/>
      <c r="W810" s="2"/>
      <c r="X810" s="2"/>
      <c r="Y810" s="2"/>
      <c r="Z810" s="2"/>
      <c r="AA810" s="2"/>
      <c r="AB810" s="2"/>
      <c r="AC810" s="2"/>
      <c r="AD810" s="2"/>
      <c r="AE810" s="3"/>
      <c r="AF810" s="2"/>
      <c r="AG810" s="2"/>
      <c r="AH810" s="2"/>
      <c r="AI810" s="2"/>
      <c r="AJ810" s="2"/>
      <c r="AK810" s="2"/>
      <c r="AL810" s="2"/>
      <c r="AM810" s="2"/>
      <c r="AN810" s="2"/>
      <c r="AO810" s="2"/>
      <c r="AP810" s="2"/>
      <c r="AQ810" s="2"/>
      <c r="AR810" s="2"/>
      <c r="AS810" s="3"/>
      <c r="AT810" s="2"/>
      <c r="AU810" s="2"/>
      <c r="AV810" s="2"/>
      <c r="AW810" s="2"/>
      <c r="AX810" s="2"/>
      <c r="AY810" s="2"/>
      <c r="AZ810" s="2"/>
      <c r="BA810" s="2"/>
      <c r="BB810" s="2"/>
      <c r="BC810" s="2"/>
      <c r="BD810" s="2"/>
    </row>
    <row r="811" spans="1:56" ht="12.75" hidden="1" customHeight="1">
      <c r="A811" s="2"/>
      <c r="B811" s="6"/>
      <c r="C811" s="2"/>
      <c r="D811" s="2"/>
      <c r="E811" s="2"/>
      <c r="F811" s="2"/>
      <c r="G811" s="2"/>
      <c r="H811" s="2"/>
      <c r="I811" s="2"/>
      <c r="J811" s="2"/>
      <c r="K811" s="2"/>
      <c r="L811" s="7"/>
      <c r="M811" s="2"/>
      <c r="N811" s="2"/>
      <c r="O811" s="2"/>
      <c r="P811" s="2"/>
      <c r="Q811" s="2"/>
      <c r="R811" s="2"/>
      <c r="S811" s="2"/>
      <c r="T811" s="2"/>
      <c r="U811" s="2"/>
      <c r="V811" s="2"/>
      <c r="W811" s="2"/>
      <c r="X811" s="2"/>
      <c r="Y811" s="2"/>
      <c r="Z811" s="2"/>
      <c r="AA811" s="2"/>
      <c r="AB811" s="2"/>
      <c r="AC811" s="2"/>
      <c r="AD811" s="2"/>
      <c r="AE811" s="3"/>
      <c r="AF811" s="2"/>
      <c r="AG811" s="2"/>
      <c r="AH811" s="2"/>
      <c r="AI811" s="2"/>
      <c r="AJ811" s="2"/>
      <c r="AK811" s="2"/>
      <c r="AL811" s="2"/>
      <c r="AM811" s="2"/>
      <c r="AN811" s="2"/>
      <c r="AO811" s="2"/>
      <c r="AP811" s="2"/>
      <c r="AQ811" s="2"/>
      <c r="AR811" s="2"/>
      <c r="AS811" s="3"/>
      <c r="AT811" s="2"/>
      <c r="AU811" s="2"/>
      <c r="AV811" s="2"/>
      <c r="AW811" s="2"/>
      <c r="AX811" s="2"/>
      <c r="AY811" s="2"/>
      <c r="AZ811" s="2"/>
      <c r="BA811" s="2"/>
      <c r="BB811" s="2"/>
      <c r="BC811" s="2"/>
      <c r="BD811" s="2"/>
    </row>
    <row r="812" spans="1:56" ht="12.75" hidden="1" customHeight="1">
      <c r="A812" s="2"/>
      <c r="B812" s="6"/>
      <c r="C812" s="2"/>
      <c r="D812" s="2"/>
      <c r="E812" s="2"/>
      <c r="F812" s="2"/>
      <c r="G812" s="2"/>
      <c r="H812" s="2"/>
      <c r="I812" s="2"/>
      <c r="J812" s="2"/>
      <c r="K812" s="2"/>
      <c r="L812" s="7"/>
      <c r="M812" s="2"/>
      <c r="N812" s="2"/>
      <c r="O812" s="2"/>
      <c r="P812" s="2"/>
      <c r="Q812" s="2"/>
      <c r="R812" s="2"/>
      <c r="S812" s="2"/>
      <c r="T812" s="2"/>
      <c r="U812" s="2"/>
      <c r="V812" s="2"/>
      <c r="W812" s="2"/>
      <c r="X812" s="2"/>
      <c r="Y812" s="2"/>
      <c r="Z812" s="2"/>
      <c r="AA812" s="2"/>
      <c r="AB812" s="2"/>
      <c r="AC812" s="2"/>
      <c r="AD812" s="2"/>
      <c r="AE812" s="3"/>
      <c r="AF812" s="2"/>
      <c r="AG812" s="2"/>
      <c r="AH812" s="2"/>
      <c r="AI812" s="2"/>
      <c r="AJ812" s="2"/>
      <c r="AK812" s="2"/>
      <c r="AL812" s="2"/>
      <c r="AM812" s="2"/>
      <c r="AN812" s="2"/>
      <c r="AO812" s="2"/>
      <c r="AP812" s="2"/>
      <c r="AQ812" s="2"/>
      <c r="AR812" s="2"/>
      <c r="AS812" s="3"/>
      <c r="AT812" s="2"/>
      <c r="AU812" s="2"/>
      <c r="AV812" s="2"/>
      <c r="AW812" s="2"/>
      <c r="AX812" s="2"/>
      <c r="AY812" s="2"/>
      <c r="AZ812" s="2"/>
      <c r="BA812" s="2"/>
      <c r="BB812" s="2"/>
      <c r="BC812" s="2"/>
      <c r="BD812" s="2"/>
    </row>
    <row r="813" spans="1:56" ht="12.75" hidden="1" customHeight="1">
      <c r="A813" s="2"/>
      <c r="B813" s="6"/>
      <c r="C813" s="2"/>
      <c r="D813" s="2"/>
      <c r="E813" s="2"/>
      <c r="F813" s="2"/>
      <c r="G813" s="2"/>
      <c r="H813" s="2"/>
      <c r="I813" s="2"/>
      <c r="J813" s="2"/>
      <c r="K813" s="2"/>
      <c r="L813" s="7"/>
      <c r="M813" s="2"/>
      <c r="N813" s="2"/>
      <c r="O813" s="2"/>
      <c r="P813" s="2"/>
      <c r="Q813" s="2"/>
      <c r="R813" s="2"/>
      <c r="S813" s="2"/>
      <c r="T813" s="2"/>
      <c r="U813" s="2"/>
      <c r="V813" s="2"/>
      <c r="W813" s="2"/>
      <c r="X813" s="2"/>
      <c r="Y813" s="2"/>
      <c r="Z813" s="2"/>
      <c r="AA813" s="2"/>
      <c r="AB813" s="2"/>
      <c r="AC813" s="2"/>
      <c r="AD813" s="2"/>
      <c r="AE813" s="3"/>
      <c r="AF813" s="2"/>
      <c r="AG813" s="2"/>
      <c r="AH813" s="2"/>
      <c r="AI813" s="2"/>
      <c r="AJ813" s="2"/>
      <c r="AK813" s="2"/>
      <c r="AL813" s="2"/>
      <c r="AM813" s="2"/>
      <c r="AN813" s="2"/>
      <c r="AO813" s="2"/>
      <c r="AP813" s="2"/>
      <c r="AQ813" s="2"/>
      <c r="AR813" s="2"/>
      <c r="AS813" s="3"/>
      <c r="AT813" s="2"/>
      <c r="AU813" s="2"/>
      <c r="AV813" s="2"/>
      <c r="AW813" s="2"/>
      <c r="AX813" s="2"/>
      <c r="AY813" s="2"/>
      <c r="AZ813" s="2"/>
      <c r="BA813" s="2"/>
      <c r="BB813" s="2"/>
      <c r="BC813" s="2"/>
      <c r="BD813" s="2"/>
    </row>
    <row r="814" spans="1:56" ht="12.75" hidden="1" customHeight="1">
      <c r="A814" s="2"/>
      <c r="B814" s="6"/>
      <c r="C814" s="2"/>
      <c r="D814" s="2"/>
      <c r="E814" s="2"/>
      <c r="F814" s="2"/>
      <c r="G814" s="2"/>
      <c r="H814" s="2"/>
      <c r="I814" s="2"/>
      <c r="J814" s="2"/>
      <c r="K814" s="2"/>
      <c r="L814" s="7"/>
      <c r="M814" s="2"/>
      <c r="N814" s="2"/>
      <c r="O814" s="2"/>
      <c r="P814" s="2"/>
      <c r="Q814" s="2"/>
      <c r="R814" s="2"/>
      <c r="S814" s="2"/>
      <c r="T814" s="2"/>
      <c r="U814" s="2"/>
      <c r="V814" s="2"/>
      <c r="W814" s="2"/>
      <c r="X814" s="2"/>
      <c r="Y814" s="2"/>
      <c r="Z814" s="2"/>
      <c r="AA814" s="2"/>
      <c r="AB814" s="2"/>
      <c r="AC814" s="2"/>
      <c r="AD814" s="2"/>
      <c r="AE814" s="3"/>
      <c r="AF814" s="2"/>
      <c r="AG814" s="2"/>
      <c r="AH814" s="2"/>
      <c r="AI814" s="2"/>
      <c r="AJ814" s="2"/>
      <c r="AK814" s="2"/>
      <c r="AL814" s="2"/>
      <c r="AM814" s="2"/>
      <c r="AN814" s="2"/>
      <c r="AO814" s="2"/>
      <c r="AP814" s="2"/>
      <c r="AQ814" s="2"/>
      <c r="AR814" s="2"/>
      <c r="AS814" s="3"/>
      <c r="AT814" s="2"/>
      <c r="AU814" s="2"/>
      <c r="AV814" s="2"/>
      <c r="AW814" s="2"/>
      <c r="AX814" s="2"/>
      <c r="AY814" s="2"/>
      <c r="AZ814" s="2"/>
      <c r="BA814" s="2"/>
      <c r="BB814" s="2"/>
      <c r="BC814" s="2"/>
      <c r="BD814" s="2"/>
    </row>
    <row r="815" spans="1:56" ht="12.75" hidden="1" customHeight="1">
      <c r="A815" s="2"/>
      <c r="B815" s="6"/>
      <c r="C815" s="2"/>
      <c r="D815" s="2"/>
      <c r="E815" s="2"/>
      <c r="F815" s="2"/>
      <c r="G815" s="2"/>
      <c r="H815" s="2"/>
      <c r="I815" s="2"/>
      <c r="J815" s="2"/>
      <c r="K815" s="2"/>
      <c r="L815" s="7"/>
      <c r="M815" s="2"/>
      <c r="N815" s="2"/>
      <c r="O815" s="2"/>
      <c r="P815" s="2"/>
      <c r="Q815" s="2"/>
      <c r="R815" s="2"/>
      <c r="S815" s="2"/>
      <c r="T815" s="2"/>
      <c r="U815" s="2"/>
      <c r="V815" s="2"/>
      <c r="W815" s="2"/>
      <c r="X815" s="2"/>
      <c r="Y815" s="2"/>
      <c r="Z815" s="2"/>
      <c r="AA815" s="2"/>
      <c r="AB815" s="2"/>
      <c r="AC815" s="2"/>
      <c r="AD815" s="2"/>
      <c r="AE815" s="3"/>
      <c r="AF815" s="2"/>
      <c r="AG815" s="2"/>
      <c r="AH815" s="2"/>
      <c r="AI815" s="2"/>
      <c r="AJ815" s="2"/>
      <c r="AK815" s="2"/>
      <c r="AL815" s="2"/>
      <c r="AM815" s="2"/>
      <c r="AN815" s="2"/>
      <c r="AO815" s="2"/>
      <c r="AP815" s="2"/>
      <c r="AQ815" s="2"/>
      <c r="AR815" s="2"/>
      <c r="AS815" s="3"/>
      <c r="AT815" s="2"/>
      <c r="AU815" s="2"/>
      <c r="AV815" s="2"/>
      <c r="AW815" s="2"/>
      <c r="AX815" s="2"/>
      <c r="AY815" s="2"/>
      <c r="AZ815" s="2"/>
      <c r="BA815" s="2"/>
      <c r="BB815" s="2"/>
      <c r="BC815" s="2"/>
      <c r="BD815" s="2"/>
    </row>
    <row r="816" spans="1:56" ht="12.75" hidden="1" customHeight="1">
      <c r="A816" s="2"/>
      <c r="B816" s="6"/>
      <c r="C816" s="2"/>
      <c r="D816" s="2"/>
      <c r="E816" s="2"/>
      <c r="F816" s="2"/>
      <c r="G816" s="2"/>
      <c r="H816" s="2"/>
      <c r="I816" s="2"/>
      <c r="J816" s="2"/>
      <c r="K816" s="2"/>
      <c r="L816" s="7"/>
      <c r="M816" s="2"/>
      <c r="N816" s="2"/>
      <c r="O816" s="2"/>
      <c r="P816" s="2"/>
      <c r="Q816" s="2"/>
      <c r="R816" s="2"/>
      <c r="S816" s="2"/>
      <c r="T816" s="2"/>
      <c r="U816" s="2"/>
      <c r="V816" s="2"/>
      <c r="W816" s="2"/>
      <c r="X816" s="2"/>
      <c r="Y816" s="2"/>
      <c r="Z816" s="2"/>
      <c r="AA816" s="2"/>
      <c r="AB816" s="2"/>
      <c r="AC816" s="2"/>
      <c r="AD816" s="2"/>
      <c r="AE816" s="3"/>
      <c r="AF816" s="2"/>
      <c r="AG816" s="2"/>
      <c r="AH816" s="2"/>
      <c r="AI816" s="2"/>
      <c r="AJ816" s="2"/>
      <c r="AK816" s="2"/>
      <c r="AL816" s="2"/>
      <c r="AM816" s="2"/>
      <c r="AN816" s="2"/>
      <c r="AO816" s="2"/>
      <c r="AP816" s="2"/>
      <c r="AQ816" s="2"/>
      <c r="AR816" s="2"/>
      <c r="AS816" s="3"/>
      <c r="AT816" s="2"/>
      <c r="AU816" s="2"/>
      <c r="AV816" s="2"/>
      <c r="AW816" s="2"/>
      <c r="AX816" s="2"/>
      <c r="AY816" s="2"/>
      <c r="AZ816" s="2"/>
      <c r="BA816" s="2"/>
      <c r="BB816" s="2"/>
      <c r="BC816" s="2"/>
      <c r="BD816" s="2"/>
    </row>
    <row r="817" spans="1:56" ht="12.75" hidden="1" customHeight="1">
      <c r="A817" s="2"/>
      <c r="B817" s="6"/>
      <c r="C817" s="2"/>
      <c r="D817" s="2"/>
      <c r="E817" s="2"/>
      <c r="F817" s="2"/>
      <c r="G817" s="2"/>
      <c r="H817" s="2"/>
      <c r="I817" s="2"/>
      <c r="J817" s="2"/>
      <c r="K817" s="2"/>
      <c r="L817" s="7"/>
      <c r="M817" s="2"/>
      <c r="N817" s="2"/>
      <c r="O817" s="2"/>
      <c r="P817" s="2"/>
      <c r="Q817" s="2"/>
      <c r="R817" s="2"/>
      <c r="S817" s="2"/>
      <c r="T817" s="2"/>
      <c r="U817" s="2"/>
      <c r="V817" s="2"/>
      <c r="W817" s="2"/>
      <c r="X817" s="2"/>
      <c r="Y817" s="2"/>
      <c r="Z817" s="2"/>
      <c r="AA817" s="2"/>
      <c r="AB817" s="2"/>
      <c r="AC817" s="2"/>
      <c r="AD817" s="2"/>
      <c r="AE817" s="3"/>
      <c r="AF817" s="2"/>
      <c r="AG817" s="2"/>
      <c r="AH817" s="2"/>
      <c r="AI817" s="2"/>
      <c r="AJ817" s="2"/>
      <c r="AK817" s="2"/>
      <c r="AL817" s="2"/>
      <c r="AM817" s="2"/>
      <c r="AN817" s="2"/>
      <c r="AO817" s="2"/>
      <c r="AP817" s="2"/>
      <c r="AQ817" s="2"/>
      <c r="AR817" s="2"/>
      <c r="AS817" s="3"/>
      <c r="AT817" s="2"/>
      <c r="AU817" s="2"/>
      <c r="AV817" s="2"/>
      <c r="AW817" s="2"/>
      <c r="AX817" s="2"/>
      <c r="AY817" s="2"/>
      <c r="AZ817" s="2"/>
      <c r="BA817" s="2"/>
      <c r="BB817" s="2"/>
      <c r="BC817" s="2"/>
      <c r="BD817" s="2"/>
    </row>
    <row r="818" spans="1:56" ht="12.75" hidden="1" customHeight="1">
      <c r="A818" s="2"/>
      <c r="B818" s="6"/>
      <c r="C818" s="2"/>
      <c r="D818" s="2"/>
      <c r="E818" s="2"/>
      <c r="F818" s="2"/>
      <c r="G818" s="2"/>
      <c r="H818" s="2"/>
      <c r="I818" s="2"/>
      <c r="J818" s="2"/>
      <c r="K818" s="2"/>
      <c r="L818" s="7"/>
      <c r="M818" s="2"/>
      <c r="N818" s="2"/>
      <c r="O818" s="2"/>
      <c r="P818" s="2"/>
      <c r="Q818" s="2"/>
      <c r="R818" s="2"/>
      <c r="S818" s="2"/>
      <c r="T818" s="2"/>
      <c r="U818" s="2"/>
      <c r="V818" s="2"/>
      <c r="W818" s="2"/>
      <c r="X818" s="2"/>
      <c r="Y818" s="2"/>
      <c r="Z818" s="2"/>
      <c r="AA818" s="2"/>
      <c r="AB818" s="2"/>
      <c r="AC818" s="2"/>
      <c r="AD818" s="2"/>
      <c r="AE818" s="3"/>
      <c r="AF818" s="2"/>
      <c r="AG818" s="2"/>
      <c r="AH818" s="2"/>
      <c r="AI818" s="2"/>
      <c r="AJ818" s="2"/>
      <c r="AK818" s="2"/>
      <c r="AL818" s="2"/>
      <c r="AM818" s="2"/>
      <c r="AN818" s="2"/>
      <c r="AO818" s="2"/>
      <c r="AP818" s="2"/>
      <c r="AQ818" s="2"/>
      <c r="AR818" s="2"/>
      <c r="AS818" s="3"/>
      <c r="AT818" s="2"/>
      <c r="AU818" s="2"/>
      <c r="AV818" s="2"/>
      <c r="AW818" s="2"/>
      <c r="AX818" s="2"/>
      <c r="AY818" s="2"/>
      <c r="AZ818" s="2"/>
      <c r="BA818" s="2"/>
      <c r="BB818" s="2"/>
      <c r="BC818" s="2"/>
      <c r="BD818" s="2"/>
    </row>
    <row r="819" spans="1:56" ht="12.75" hidden="1" customHeight="1">
      <c r="A819" s="2"/>
      <c r="B819" s="6"/>
      <c r="C819" s="2"/>
      <c r="D819" s="2"/>
      <c r="E819" s="2"/>
      <c r="F819" s="2"/>
      <c r="G819" s="2"/>
      <c r="H819" s="2"/>
      <c r="I819" s="2"/>
      <c r="J819" s="2"/>
      <c r="K819" s="2"/>
      <c r="L819" s="7"/>
      <c r="M819" s="2"/>
      <c r="N819" s="2"/>
      <c r="O819" s="2"/>
      <c r="P819" s="2"/>
      <c r="Q819" s="2"/>
      <c r="R819" s="2"/>
      <c r="S819" s="2"/>
      <c r="T819" s="2"/>
      <c r="U819" s="2"/>
      <c r="V819" s="2"/>
      <c r="W819" s="2"/>
      <c r="X819" s="2"/>
      <c r="Y819" s="2"/>
      <c r="Z819" s="2"/>
      <c r="AA819" s="2"/>
      <c r="AB819" s="2"/>
      <c r="AC819" s="2"/>
      <c r="AD819" s="2"/>
      <c r="AE819" s="3"/>
      <c r="AF819" s="2"/>
      <c r="AG819" s="2"/>
      <c r="AH819" s="2"/>
      <c r="AI819" s="2"/>
      <c r="AJ819" s="2"/>
      <c r="AK819" s="2"/>
      <c r="AL819" s="2"/>
      <c r="AM819" s="2"/>
      <c r="AN819" s="2"/>
      <c r="AO819" s="2"/>
      <c r="AP819" s="2"/>
      <c r="AQ819" s="2"/>
      <c r="AR819" s="2"/>
      <c r="AS819" s="3"/>
      <c r="AT819" s="2"/>
      <c r="AU819" s="2"/>
      <c r="AV819" s="2"/>
      <c r="AW819" s="2"/>
      <c r="AX819" s="2"/>
      <c r="AY819" s="2"/>
      <c r="AZ819" s="2"/>
      <c r="BA819" s="2"/>
      <c r="BB819" s="2"/>
      <c r="BC819" s="2"/>
      <c r="BD819" s="2"/>
    </row>
    <row r="820" spans="1:56" ht="12.75" hidden="1" customHeight="1">
      <c r="A820" s="2"/>
      <c r="B820" s="6"/>
      <c r="C820" s="2"/>
      <c r="D820" s="2"/>
      <c r="E820" s="2"/>
      <c r="F820" s="2"/>
      <c r="G820" s="2"/>
      <c r="H820" s="2"/>
      <c r="I820" s="2"/>
      <c r="J820" s="2"/>
      <c r="K820" s="2"/>
      <c r="L820" s="7"/>
      <c r="M820" s="2"/>
      <c r="N820" s="2"/>
      <c r="O820" s="2"/>
      <c r="P820" s="2"/>
      <c r="Q820" s="2"/>
      <c r="R820" s="2"/>
      <c r="S820" s="2"/>
      <c r="T820" s="2"/>
      <c r="U820" s="2"/>
      <c r="V820" s="2"/>
      <c r="W820" s="2"/>
      <c r="X820" s="2"/>
      <c r="Y820" s="2"/>
      <c r="Z820" s="2"/>
      <c r="AA820" s="2"/>
      <c r="AB820" s="2"/>
      <c r="AC820" s="2"/>
      <c r="AD820" s="2"/>
      <c r="AE820" s="3"/>
      <c r="AF820" s="2"/>
      <c r="AG820" s="2"/>
      <c r="AH820" s="2"/>
      <c r="AI820" s="2"/>
      <c r="AJ820" s="2"/>
      <c r="AK820" s="2"/>
      <c r="AL820" s="2"/>
      <c r="AM820" s="2"/>
      <c r="AN820" s="2"/>
      <c r="AO820" s="2"/>
      <c r="AP820" s="2"/>
      <c r="AQ820" s="2"/>
      <c r="AR820" s="2"/>
      <c r="AS820" s="3"/>
      <c r="AT820" s="2"/>
      <c r="AU820" s="2"/>
      <c r="AV820" s="2"/>
      <c r="AW820" s="2"/>
      <c r="AX820" s="2"/>
      <c r="AY820" s="2"/>
      <c r="AZ820" s="2"/>
      <c r="BA820" s="2"/>
      <c r="BB820" s="2"/>
      <c r="BC820" s="2"/>
      <c r="BD820" s="2"/>
    </row>
    <row r="821" spans="1:56" ht="12.75" hidden="1" customHeight="1">
      <c r="A821" s="2"/>
      <c r="B821" s="6"/>
      <c r="C821" s="2"/>
      <c r="D821" s="2"/>
      <c r="E821" s="2"/>
      <c r="F821" s="2"/>
      <c r="G821" s="2"/>
      <c r="H821" s="2"/>
      <c r="I821" s="2"/>
      <c r="J821" s="2"/>
      <c r="K821" s="2"/>
      <c r="L821" s="7"/>
      <c r="M821" s="2"/>
      <c r="N821" s="2"/>
      <c r="O821" s="2"/>
      <c r="P821" s="2"/>
      <c r="Q821" s="2"/>
      <c r="R821" s="2"/>
      <c r="S821" s="2"/>
      <c r="T821" s="2"/>
      <c r="U821" s="2"/>
      <c r="V821" s="2"/>
      <c r="W821" s="2"/>
      <c r="X821" s="2"/>
      <c r="Y821" s="2"/>
      <c r="Z821" s="2"/>
      <c r="AA821" s="2"/>
      <c r="AB821" s="2"/>
      <c r="AC821" s="2"/>
      <c r="AD821" s="2"/>
      <c r="AE821" s="3"/>
      <c r="AF821" s="2"/>
      <c r="AG821" s="2"/>
      <c r="AH821" s="2"/>
      <c r="AI821" s="2"/>
      <c r="AJ821" s="2"/>
      <c r="AK821" s="2"/>
      <c r="AL821" s="2"/>
      <c r="AM821" s="2"/>
      <c r="AN821" s="2"/>
      <c r="AO821" s="2"/>
      <c r="AP821" s="2"/>
      <c r="AQ821" s="2"/>
      <c r="AR821" s="2"/>
      <c r="AS821" s="3"/>
      <c r="AT821" s="2"/>
      <c r="AU821" s="2"/>
      <c r="AV821" s="2"/>
      <c r="AW821" s="2"/>
      <c r="AX821" s="2"/>
      <c r="AY821" s="2"/>
      <c r="AZ821" s="2"/>
      <c r="BA821" s="2"/>
      <c r="BB821" s="2"/>
      <c r="BC821" s="2"/>
      <c r="BD821" s="2"/>
    </row>
    <row r="822" spans="1:56" ht="12.75" hidden="1" customHeight="1">
      <c r="A822" s="2"/>
      <c r="B822" s="6"/>
      <c r="C822" s="2"/>
      <c r="D822" s="2"/>
      <c r="E822" s="2"/>
      <c r="F822" s="2"/>
      <c r="G822" s="2"/>
      <c r="H822" s="2"/>
      <c r="I822" s="2"/>
      <c r="J822" s="2"/>
      <c r="K822" s="2"/>
      <c r="L822" s="7"/>
      <c r="M822" s="2"/>
      <c r="N822" s="2"/>
      <c r="O822" s="2"/>
      <c r="P822" s="2"/>
      <c r="Q822" s="2"/>
      <c r="R822" s="2"/>
      <c r="S822" s="2"/>
      <c r="T822" s="2"/>
      <c r="U822" s="2"/>
      <c r="V822" s="2"/>
      <c r="W822" s="2"/>
      <c r="X822" s="2"/>
      <c r="Y822" s="2"/>
      <c r="Z822" s="2"/>
      <c r="AA822" s="2"/>
      <c r="AB822" s="2"/>
      <c r="AC822" s="2"/>
      <c r="AD822" s="2"/>
      <c r="AE822" s="3"/>
      <c r="AF822" s="2"/>
      <c r="AG822" s="2"/>
      <c r="AH822" s="2"/>
      <c r="AI822" s="2"/>
      <c r="AJ822" s="2"/>
      <c r="AK822" s="2"/>
      <c r="AL822" s="2"/>
      <c r="AM822" s="2"/>
      <c r="AN822" s="2"/>
      <c r="AO822" s="2"/>
      <c r="AP822" s="2"/>
      <c r="AQ822" s="2"/>
      <c r="AR822" s="2"/>
      <c r="AS822" s="3"/>
      <c r="AT822" s="2"/>
      <c r="AU822" s="2"/>
      <c r="AV822" s="2"/>
      <c r="AW822" s="2"/>
      <c r="AX822" s="2"/>
      <c r="AY822" s="2"/>
      <c r="AZ822" s="2"/>
      <c r="BA822" s="2"/>
      <c r="BB822" s="2"/>
      <c r="BC822" s="2"/>
      <c r="BD822" s="2"/>
    </row>
    <row r="823" spans="1:56" ht="12.75" hidden="1" customHeight="1">
      <c r="A823" s="2"/>
      <c r="B823" s="6"/>
      <c r="C823" s="2"/>
      <c r="D823" s="2"/>
      <c r="E823" s="2"/>
      <c r="F823" s="2"/>
      <c r="G823" s="2"/>
      <c r="H823" s="2"/>
      <c r="I823" s="2"/>
      <c r="J823" s="2"/>
      <c r="K823" s="2"/>
      <c r="L823" s="7"/>
      <c r="M823" s="2"/>
      <c r="N823" s="2"/>
      <c r="O823" s="2"/>
      <c r="P823" s="2"/>
      <c r="Q823" s="2"/>
      <c r="R823" s="2"/>
      <c r="S823" s="2"/>
      <c r="T823" s="2"/>
      <c r="U823" s="2"/>
      <c r="V823" s="2"/>
      <c r="W823" s="2"/>
      <c r="X823" s="2"/>
      <c r="Y823" s="2"/>
      <c r="Z823" s="2"/>
      <c r="AA823" s="2"/>
      <c r="AB823" s="2"/>
      <c r="AC823" s="2"/>
      <c r="AD823" s="2"/>
      <c r="AE823" s="3"/>
      <c r="AF823" s="2"/>
      <c r="AG823" s="2"/>
      <c r="AH823" s="2"/>
      <c r="AI823" s="2"/>
      <c r="AJ823" s="2"/>
      <c r="AK823" s="2"/>
      <c r="AL823" s="2"/>
      <c r="AM823" s="2"/>
      <c r="AN823" s="2"/>
      <c r="AO823" s="2"/>
      <c r="AP823" s="2"/>
      <c r="AQ823" s="2"/>
      <c r="AR823" s="2"/>
      <c r="AS823" s="3"/>
      <c r="AT823" s="2"/>
      <c r="AU823" s="2"/>
      <c r="AV823" s="2"/>
      <c r="AW823" s="2"/>
      <c r="AX823" s="2"/>
      <c r="AY823" s="2"/>
      <c r="AZ823" s="2"/>
      <c r="BA823" s="2"/>
      <c r="BB823" s="2"/>
      <c r="BC823" s="2"/>
      <c r="BD823" s="2"/>
    </row>
    <row r="824" spans="1:56" ht="12.75" hidden="1" customHeight="1">
      <c r="A824" s="2"/>
      <c r="B824" s="6"/>
      <c r="C824" s="2"/>
      <c r="D824" s="2"/>
      <c r="E824" s="2"/>
      <c r="F824" s="2"/>
      <c r="G824" s="2"/>
      <c r="H824" s="2"/>
      <c r="I824" s="2"/>
      <c r="J824" s="2"/>
      <c r="K824" s="2"/>
      <c r="L824" s="7"/>
      <c r="M824" s="2"/>
      <c r="N824" s="2"/>
      <c r="O824" s="2"/>
      <c r="P824" s="2"/>
      <c r="Q824" s="2"/>
      <c r="R824" s="2"/>
      <c r="S824" s="2"/>
      <c r="T824" s="2"/>
      <c r="U824" s="2"/>
      <c r="V824" s="2"/>
      <c r="W824" s="2"/>
      <c r="X824" s="2"/>
      <c r="Y824" s="2"/>
      <c r="Z824" s="2"/>
      <c r="AA824" s="2"/>
      <c r="AB824" s="2"/>
      <c r="AC824" s="2"/>
      <c r="AD824" s="2"/>
      <c r="AE824" s="3"/>
      <c r="AF824" s="2"/>
      <c r="AG824" s="2"/>
      <c r="AH824" s="2"/>
      <c r="AI824" s="2"/>
      <c r="AJ824" s="2"/>
      <c r="AK824" s="2"/>
      <c r="AL824" s="2"/>
      <c r="AM824" s="2"/>
      <c r="AN824" s="2"/>
      <c r="AO824" s="2"/>
      <c r="AP824" s="2"/>
      <c r="AQ824" s="2"/>
      <c r="AR824" s="2"/>
      <c r="AS824" s="3"/>
      <c r="AT824" s="2"/>
      <c r="AU824" s="2"/>
      <c r="AV824" s="2"/>
      <c r="AW824" s="2"/>
      <c r="AX824" s="2"/>
      <c r="AY824" s="2"/>
      <c r="AZ824" s="2"/>
      <c r="BA824" s="2"/>
      <c r="BB824" s="2"/>
      <c r="BC824" s="2"/>
      <c r="BD824" s="2"/>
    </row>
    <row r="825" spans="1:56" ht="12.75" hidden="1" customHeight="1">
      <c r="A825" s="2"/>
      <c r="B825" s="6"/>
      <c r="C825" s="2"/>
      <c r="D825" s="2"/>
      <c r="E825" s="2"/>
      <c r="F825" s="2"/>
      <c r="G825" s="2"/>
      <c r="H825" s="2"/>
      <c r="I825" s="2"/>
      <c r="J825" s="2"/>
      <c r="K825" s="2"/>
      <c r="L825" s="7"/>
      <c r="M825" s="2"/>
      <c r="N825" s="2"/>
      <c r="O825" s="2"/>
      <c r="P825" s="2"/>
      <c r="Q825" s="2"/>
      <c r="R825" s="2"/>
      <c r="S825" s="2"/>
      <c r="T825" s="2"/>
      <c r="U825" s="2"/>
      <c r="V825" s="2"/>
      <c r="W825" s="2"/>
      <c r="X825" s="2"/>
      <c r="Y825" s="2"/>
      <c r="Z825" s="2"/>
      <c r="AA825" s="2"/>
      <c r="AB825" s="2"/>
      <c r="AC825" s="2"/>
      <c r="AD825" s="2"/>
      <c r="AE825" s="3"/>
      <c r="AF825" s="2"/>
      <c r="AG825" s="2"/>
      <c r="AH825" s="2"/>
      <c r="AI825" s="2"/>
      <c r="AJ825" s="2"/>
      <c r="AK825" s="2"/>
      <c r="AL825" s="2"/>
      <c r="AM825" s="2"/>
      <c r="AN825" s="2"/>
      <c r="AO825" s="2"/>
      <c r="AP825" s="2"/>
      <c r="AQ825" s="2"/>
      <c r="AR825" s="2"/>
      <c r="AS825" s="3"/>
      <c r="AT825" s="2"/>
      <c r="AU825" s="2"/>
      <c r="AV825" s="2"/>
      <c r="AW825" s="2"/>
      <c r="AX825" s="2"/>
      <c r="AY825" s="2"/>
      <c r="AZ825" s="2"/>
      <c r="BA825" s="2"/>
      <c r="BB825" s="2"/>
      <c r="BC825" s="2"/>
      <c r="BD825" s="2"/>
    </row>
    <row r="826" spans="1:56" ht="12.75" hidden="1" customHeight="1">
      <c r="A826" s="2"/>
      <c r="B826" s="6"/>
      <c r="C826" s="2"/>
      <c r="D826" s="2"/>
      <c r="E826" s="2"/>
      <c r="F826" s="2"/>
      <c r="G826" s="2"/>
      <c r="H826" s="2"/>
      <c r="I826" s="2"/>
      <c r="J826" s="2"/>
      <c r="K826" s="2"/>
      <c r="L826" s="7"/>
      <c r="M826" s="2"/>
      <c r="N826" s="2"/>
      <c r="O826" s="2"/>
      <c r="P826" s="2"/>
      <c r="Q826" s="2"/>
      <c r="R826" s="2"/>
      <c r="S826" s="2"/>
      <c r="T826" s="2"/>
      <c r="U826" s="2"/>
      <c r="V826" s="2"/>
      <c r="W826" s="2"/>
      <c r="X826" s="2"/>
      <c r="Y826" s="2"/>
      <c r="Z826" s="2"/>
      <c r="AA826" s="2"/>
      <c r="AB826" s="2"/>
      <c r="AC826" s="2"/>
      <c r="AD826" s="2"/>
      <c r="AE826" s="3"/>
      <c r="AF826" s="2"/>
      <c r="AG826" s="2"/>
      <c r="AH826" s="2"/>
      <c r="AI826" s="2"/>
      <c r="AJ826" s="2"/>
      <c r="AK826" s="2"/>
      <c r="AL826" s="2"/>
      <c r="AM826" s="2"/>
      <c r="AN826" s="2"/>
      <c r="AO826" s="2"/>
      <c r="AP826" s="2"/>
      <c r="AQ826" s="2"/>
      <c r="AR826" s="2"/>
      <c r="AS826" s="3"/>
      <c r="AT826" s="2"/>
      <c r="AU826" s="2"/>
      <c r="AV826" s="2"/>
      <c r="AW826" s="2"/>
      <c r="AX826" s="2"/>
      <c r="AY826" s="2"/>
      <c r="AZ826" s="2"/>
      <c r="BA826" s="2"/>
      <c r="BB826" s="2"/>
      <c r="BC826" s="2"/>
      <c r="BD826" s="2"/>
    </row>
    <row r="827" spans="1:56" ht="12.75" hidden="1" customHeight="1">
      <c r="A827" s="2"/>
      <c r="B827" s="6"/>
      <c r="C827" s="2"/>
      <c r="D827" s="2"/>
      <c r="E827" s="2"/>
      <c r="F827" s="2"/>
      <c r="G827" s="2"/>
      <c r="H827" s="2"/>
      <c r="I827" s="2"/>
      <c r="J827" s="2"/>
      <c r="K827" s="2"/>
      <c r="L827" s="7"/>
      <c r="M827" s="2"/>
      <c r="N827" s="2"/>
      <c r="O827" s="2"/>
      <c r="P827" s="2"/>
      <c r="Q827" s="2"/>
      <c r="R827" s="2"/>
      <c r="S827" s="2"/>
      <c r="T827" s="2"/>
      <c r="U827" s="2"/>
      <c r="V827" s="2"/>
      <c r="W827" s="2"/>
      <c r="X827" s="2"/>
      <c r="Y827" s="2"/>
      <c r="Z827" s="2"/>
      <c r="AA827" s="2"/>
      <c r="AB827" s="2"/>
      <c r="AC827" s="2"/>
      <c r="AD827" s="2"/>
      <c r="AE827" s="3"/>
      <c r="AF827" s="2"/>
      <c r="AG827" s="2"/>
      <c r="AH827" s="2"/>
      <c r="AI827" s="2"/>
      <c r="AJ827" s="2"/>
      <c r="AK827" s="2"/>
      <c r="AL827" s="2"/>
      <c r="AM827" s="2"/>
      <c r="AN827" s="2"/>
      <c r="AO827" s="2"/>
      <c r="AP827" s="2"/>
      <c r="AQ827" s="2"/>
      <c r="AR827" s="2"/>
      <c r="AS827" s="3"/>
      <c r="AT827" s="2"/>
      <c r="AU827" s="2"/>
      <c r="AV827" s="2"/>
      <c r="AW827" s="2"/>
      <c r="AX827" s="2"/>
      <c r="AY827" s="2"/>
      <c r="AZ827" s="2"/>
      <c r="BA827" s="2"/>
      <c r="BB827" s="2"/>
      <c r="BC827" s="2"/>
      <c r="BD827" s="2"/>
    </row>
    <row r="828" spans="1:56" ht="12.75" hidden="1" customHeight="1">
      <c r="A828" s="2"/>
      <c r="B828" s="6"/>
      <c r="C828" s="2"/>
      <c r="D828" s="2"/>
      <c r="E828" s="2"/>
      <c r="F828" s="2"/>
      <c r="G828" s="2"/>
      <c r="H828" s="2"/>
      <c r="I828" s="2"/>
      <c r="J828" s="2"/>
      <c r="K828" s="2"/>
      <c r="L828" s="7"/>
      <c r="M828" s="2"/>
      <c r="N828" s="2"/>
      <c r="O828" s="2"/>
      <c r="P828" s="2"/>
      <c r="Q828" s="2"/>
      <c r="R828" s="2"/>
      <c r="S828" s="2"/>
      <c r="T828" s="2"/>
      <c r="U828" s="2"/>
      <c r="V828" s="2"/>
      <c r="W828" s="2"/>
      <c r="X828" s="2"/>
      <c r="Y828" s="2"/>
      <c r="Z828" s="2"/>
      <c r="AA828" s="2"/>
      <c r="AB828" s="2"/>
      <c r="AC828" s="2"/>
      <c r="AD828" s="2"/>
      <c r="AE828" s="3"/>
      <c r="AF828" s="2"/>
      <c r="AG828" s="2"/>
      <c r="AH828" s="2"/>
      <c r="AI828" s="2"/>
      <c r="AJ828" s="2"/>
      <c r="AK828" s="2"/>
      <c r="AL828" s="2"/>
      <c r="AM828" s="2"/>
      <c r="AN828" s="2"/>
      <c r="AO828" s="2"/>
      <c r="AP828" s="2"/>
      <c r="AQ828" s="2"/>
      <c r="AR828" s="2"/>
      <c r="AS828" s="3"/>
      <c r="AT828" s="2"/>
      <c r="AU828" s="2"/>
      <c r="AV828" s="2"/>
      <c r="AW828" s="2"/>
      <c r="AX828" s="2"/>
      <c r="AY828" s="2"/>
      <c r="AZ828" s="2"/>
      <c r="BA828" s="2"/>
      <c r="BB828" s="2"/>
      <c r="BC828" s="2"/>
      <c r="BD828" s="2"/>
    </row>
    <row r="829" spans="1:56" ht="12.75" hidden="1" customHeight="1">
      <c r="A829" s="2"/>
      <c r="B829" s="6"/>
      <c r="C829" s="2"/>
      <c r="D829" s="2"/>
      <c r="E829" s="2"/>
      <c r="F829" s="2"/>
      <c r="G829" s="2"/>
      <c r="H829" s="2"/>
      <c r="I829" s="2"/>
      <c r="J829" s="2"/>
      <c r="K829" s="2"/>
      <c r="L829" s="7"/>
      <c r="M829" s="2"/>
      <c r="N829" s="2"/>
      <c r="O829" s="2"/>
      <c r="P829" s="2"/>
      <c r="Q829" s="2"/>
      <c r="R829" s="2"/>
      <c r="S829" s="2"/>
      <c r="T829" s="2"/>
      <c r="U829" s="2"/>
      <c r="V829" s="2"/>
      <c r="W829" s="2"/>
      <c r="X829" s="2"/>
      <c r="Y829" s="2"/>
      <c r="Z829" s="2"/>
      <c r="AA829" s="2"/>
      <c r="AB829" s="2"/>
      <c r="AC829" s="2"/>
      <c r="AD829" s="2"/>
      <c r="AE829" s="3"/>
      <c r="AF829" s="2"/>
      <c r="AG829" s="2"/>
      <c r="AH829" s="2"/>
      <c r="AI829" s="2"/>
      <c r="AJ829" s="2"/>
      <c r="AK829" s="2"/>
      <c r="AL829" s="2"/>
      <c r="AM829" s="2"/>
      <c r="AN829" s="2"/>
      <c r="AO829" s="2"/>
      <c r="AP829" s="2"/>
      <c r="AQ829" s="2"/>
      <c r="AR829" s="2"/>
      <c r="AS829" s="3"/>
      <c r="AT829" s="2"/>
      <c r="AU829" s="2"/>
      <c r="AV829" s="2"/>
      <c r="AW829" s="2"/>
      <c r="AX829" s="2"/>
      <c r="AY829" s="2"/>
      <c r="AZ829" s="2"/>
      <c r="BA829" s="2"/>
      <c r="BB829" s="2"/>
      <c r="BC829" s="2"/>
      <c r="BD829" s="2"/>
    </row>
    <row r="830" spans="1:56" ht="12.75" hidden="1" customHeight="1">
      <c r="A830" s="2"/>
      <c r="B830" s="6"/>
      <c r="C830" s="2"/>
      <c r="D830" s="2"/>
      <c r="E830" s="2"/>
      <c r="F830" s="2"/>
      <c r="G830" s="2"/>
      <c r="H830" s="2"/>
      <c r="I830" s="2"/>
      <c r="J830" s="2"/>
      <c r="K830" s="2"/>
      <c r="L830" s="7"/>
      <c r="M830" s="2"/>
      <c r="N830" s="2"/>
      <c r="O830" s="2"/>
      <c r="P830" s="2"/>
      <c r="Q830" s="2"/>
      <c r="R830" s="2"/>
      <c r="S830" s="2"/>
      <c r="T830" s="2"/>
      <c r="U830" s="2"/>
      <c r="V830" s="2"/>
      <c r="W830" s="2"/>
      <c r="X830" s="2"/>
      <c r="Y830" s="2"/>
      <c r="Z830" s="2"/>
      <c r="AA830" s="2"/>
      <c r="AB830" s="2"/>
      <c r="AC830" s="2"/>
      <c r="AD830" s="2"/>
      <c r="AE830" s="3"/>
      <c r="AF830" s="2"/>
      <c r="AG830" s="2"/>
      <c r="AH830" s="2"/>
      <c r="AI830" s="2"/>
      <c r="AJ830" s="2"/>
      <c r="AK830" s="2"/>
      <c r="AL830" s="2"/>
      <c r="AM830" s="2"/>
      <c r="AN830" s="2"/>
      <c r="AO830" s="2"/>
      <c r="AP830" s="2"/>
      <c r="AQ830" s="2"/>
      <c r="AR830" s="2"/>
      <c r="AS830" s="3"/>
      <c r="AT830" s="2"/>
      <c r="AU830" s="2"/>
      <c r="AV830" s="2"/>
      <c r="AW830" s="2"/>
      <c r="AX830" s="2"/>
      <c r="AY830" s="2"/>
      <c r="AZ830" s="2"/>
      <c r="BA830" s="2"/>
      <c r="BB830" s="2"/>
      <c r="BC830" s="2"/>
      <c r="BD830" s="2"/>
    </row>
    <row r="831" spans="1:56" ht="12.75" hidden="1" customHeight="1">
      <c r="A831" s="2"/>
      <c r="B831" s="6"/>
      <c r="C831" s="2"/>
      <c r="D831" s="2"/>
      <c r="E831" s="2"/>
      <c r="F831" s="2"/>
      <c r="G831" s="2"/>
      <c r="H831" s="2"/>
      <c r="I831" s="2"/>
      <c r="J831" s="2"/>
      <c r="K831" s="2"/>
      <c r="L831" s="7"/>
      <c r="M831" s="2"/>
      <c r="N831" s="2"/>
      <c r="O831" s="2"/>
      <c r="P831" s="2"/>
      <c r="Q831" s="2"/>
      <c r="R831" s="2"/>
      <c r="S831" s="2"/>
      <c r="T831" s="2"/>
      <c r="U831" s="2"/>
      <c r="V831" s="2"/>
      <c r="W831" s="2"/>
      <c r="X831" s="2"/>
      <c r="Y831" s="2"/>
      <c r="Z831" s="2"/>
      <c r="AA831" s="2"/>
      <c r="AB831" s="2"/>
      <c r="AC831" s="2"/>
      <c r="AD831" s="2"/>
      <c r="AE831" s="3"/>
      <c r="AF831" s="2"/>
      <c r="AG831" s="2"/>
      <c r="AH831" s="2"/>
      <c r="AI831" s="2"/>
      <c r="AJ831" s="2"/>
      <c r="AK831" s="2"/>
      <c r="AL831" s="2"/>
      <c r="AM831" s="2"/>
      <c r="AN831" s="2"/>
      <c r="AO831" s="2"/>
      <c r="AP831" s="2"/>
      <c r="AQ831" s="2"/>
      <c r="AR831" s="2"/>
      <c r="AS831" s="3"/>
      <c r="AT831" s="2"/>
      <c r="AU831" s="2"/>
      <c r="AV831" s="2"/>
      <c r="AW831" s="2"/>
      <c r="AX831" s="2"/>
      <c r="AY831" s="2"/>
      <c r="AZ831" s="2"/>
      <c r="BA831" s="2"/>
      <c r="BB831" s="2"/>
      <c r="BC831" s="2"/>
      <c r="BD831" s="2"/>
    </row>
    <row r="832" spans="1:56" ht="12.75" hidden="1" customHeight="1">
      <c r="A832" s="2"/>
      <c r="B832" s="6"/>
      <c r="C832" s="2"/>
      <c r="D832" s="2"/>
      <c r="E832" s="2"/>
      <c r="F832" s="2"/>
      <c r="G832" s="2"/>
      <c r="H832" s="2"/>
      <c r="I832" s="2"/>
      <c r="J832" s="2"/>
      <c r="K832" s="2"/>
      <c r="L832" s="7"/>
      <c r="M832" s="2"/>
      <c r="N832" s="2"/>
      <c r="O832" s="2"/>
      <c r="P832" s="2"/>
      <c r="Q832" s="2"/>
      <c r="R832" s="2"/>
      <c r="S832" s="2"/>
      <c r="T832" s="2"/>
      <c r="U832" s="2"/>
      <c r="V832" s="2"/>
      <c r="W832" s="2"/>
      <c r="X832" s="2"/>
      <c r="Y832" s="2"/>
      <c r="Z832" s="2"/>
      <c r="AA832" s="2"/>
      <c r="AB832" s="2"/>
      <c r="AC832" s="2"/>
      <c r="AD832" s="2"/>
      <c r="AE832" s="3"/>
      <c r="AF832" s="2"/>
      <c r="AG832" s="2"/>
      <c r="AH832" s="2"/>
      <c r="AI832" s="2"/>
      <c r="AJ832" s="2"/>
      <c r="AK832" s="2"/>
      <c r="AL832" s="2"/>
      <c r="AM832" s="2"/>
      <c r="AN832" s="2"/>
      <c r="AO832" s="2"/>
      <c r="AP832" s="2"/>
      <c r="AQ832" s="2"/>
      <c r="AR832" s="2"/>
      <c r="AS832" s="3"/>
      <c r="AT832" s="2"/>
      <c r="AU832" s="2"/>
      <c r="AV832" s="2"/>
      <c r="AW832" s="2"/>
      <c r="AX832" s="2"/>
      <c r="AY832" s="2"/>
      <c r="AZ832" s="2"/>
      <c r="BA832" s="2"/>
      <c r="BB832" s="2"/>
      <c r="BC832" s="2"/>
      <c r="BD832" s="2"/>
    </row>
    <row r="833" spans="1:56" ht="12.75" hidden="1" customHeight="1">
      <c r="A833" s="2"/>
      <c r="B833" s="6"/>
      <c r="C833" s="2"/>
      <c r="D833" s="2"/>
      <c r="E833" s="2"/>
      <c r="F833" s="2"/>
      <c r="G833" s="2"/>
      <c r="H833" s="2"/>
      <c r="I833" s="2"/>
      <c r="J833" s="2"/>
      <c r="K833" s="2"/>
      <c r="L833" s="7"/>
      <c r="M833" s="2"/>
      <c r="N833" s="2"/>
      <c r="O833" s="2"/>
      <c r="P833" s="2"/>
      <c r="Q833" s="2"/>
      <c r="R833" s="2"/>
      <c r="S833" s="2"/>
      <c r="T833" s="2"/>
      <c r="U833" s="2"/>
      <c r="V833" s="2"/>
      <c r="W833" s="2"/>
      <c r="X833" s="2"/>
      <c r="Y833" s="2"/>
      <c r="Z833" s="2"/>
      <c r="AA833" s="2"/>
      <c r="AB833" s="2"/>
      <c r="AC833" s="2"/>
      <c r="AD833" s="2"/>
      <c r="AE833" s="3"/>
      <c r="AF833" s="2"/>
      <c r="AG833" s="2"/>
      <c r="AH833" s="2"/>
      <c r="AI833" s="2"/>
      <c r="AJ833" s="2"/>
      <c r="AK833" s="2"/>
      <c r="AL833" s="2"/>
      <c r="AM833" s="2"/>
      <c r="AN833" s="2"/>
      <c r="AO833" s="2"/>
      <c r="AP833" s="2"/>
      <c r="AQ833" s="2"/>
      <c r="AR833" s="2"/>
      <c r="AS833" s="3"/>
      <c r="AT833" s="2"/>
      <c r="AU833" s="2"/>
      <c r="AV833" s="2"/>
      <c r="AW833" s="2"/>
      <c r="AX833" s="2"/>
      <c r="AY833" s="2"/>
      <c r="AZ833" s="2"/>
      <c r="BA833" s="2"/>
      <c r="BB833" s="2"/>
      <c r="BC833" s="2"/>
      <c r="BD833" s="2"/>
    </row>
    <row r="834" spans="1:56" ht="12.75" hidden="1" customHeight="1">
      <c r="A834" s="2"/>
      <c r="B834" s="6"/>
      <c r="C834" s="2"/>
      <c r="D834" s="2"/>
      <c r="E834" s="2"/>
      <c r="F834" s="2"/>
      <c r="G834" s="2"/>
      <c r="H834" s="2"/>
      <c r="I834" s="2"/>
      <c r="J834" s="2"/>
      <c r="K834" s="2"/>
      <c r="L834" s="7"/>
      <c r="M834" s="2"/>
      <c r="N834" s="2"/>
      <c r="O834" s="2"/>
      <c r="P834" s="2"/>
      <c r="Q834" s="2"/>
      <c r="R834" s="2"/>
      <c r="S834" s="2"/>
      <c r="T834" s="2"/>
      <c r="U834" s="2"/>
      <c r="V834" s="2"/>
      <c r="W834" s="2"/>
      <c r="X834" s="2"/>
      <c r="Y834" s="2"/>
      <c r="Z834" s="2"/>
      <c r="AA834" s="2"/>
      <c r="AB834" s="2"/>
      <c r="AC834" s="2"/>
      <c r="AD834" s="2"/>
      <c r="AE834" s="3"/>
      <c r="AF834" s="2"/>
      <c r="AG834" s="2"/>
      <c r="AH834" s="2"/>
      <c r="AI834" s="2"/>
      <c r="AJ834" s="2"/>
      <c r="AK834" s="2"/>
      <c r="AL834" s="2"/>
      <c r="AM834" s="2"/>
      <c r="AN834" s="2"/>
      <c r="AO834" s="2"/>
      <c r="AP834" s="2"/>
      <c r="AQ834" s="2"/>
      <c r="AR834" s="2"/>
      <c r="AS834" s="3"/>
      <c r="AT834" s="2"/>
      <c r="AU834" s="2"/>
      <c r="AV834" s="2"/>
      <c r="AW834" s="2"/>
      <c r="AX834" s="2"/>
      <c r="AY834" s="2"/>
      <c r="AZ834" s="2"/>
      <c r="BA834" s="2"/>
      <c r="BB834" s="2"/>
      <c r="BC834" s="2"/>
      <c r="BD834" s="2"/>
    </row>
    <row r="835" spans="1:56" ht="12.75" hidden="1" customHeight="1">
      <c r="A835" s="2"/>
      <c r="B835" s="6"/>
      <c r="C835" s="2"/>
      <c r="D835" s="2"/>
      <c r="E835" s="2"/>
      <c r="F835" s="2"/>
      <c r="G835" s="2"/>
      <c r="H835" s="2"/>
      <c r="I835" s="2"/>
      <c r="J835" s="2"/>
      <c r="K835" s="2"/>
      <c r="L835" s="7"/>
      <c r="M835" s="2"/>
      <c r="N835" s="2"/>
      <c r="O835" s="2"/>
      <c r="P835" s="2"/>
      <c r="Q835" s="2"/>
      <c r="R835" s="2"/>
      <c r="S835" s="2"/>
      <c r="T835" s="2"/>
      <c r="U835" s="2"/>
      <c r="V835" s="2"/>
      <c r="W835" s="2"/>
      <c r="X835" s="2"/>
      <c r="Y835" s="2"/>
      <c r="Z835" s="2"/>
      <c r="AA835" s="2"/>
      <c r="AB835" s="2"/>
      <c r="AC835" s="2"/>
      <c r="AD835" s="2"/>
      <c r="AE835" s="3"/>
      <c r="AF835" s="2"/>
      <c r="AG835" s="2"/>
      <c r="AH835" s="2"/>
      <c r="AI835" s="2"/>
      <c r="AJ835" s="2"/>
      <c r="AK835" s="2"/>
      <c r="AL835" s="2"/>
      <c r="AM835" s="2"/>
      <c r="AN835" s="2"/>
      <c r="AO835" s="2"/>
      <c r="AP835" s="2"/>
      <c r="AQ835" s="2"/>
      <c r="AR835" s="2"/>
      <c r="AS835" s="3"/>
      <c r="AT835" s="2"/>
      <c r="AU835" s="2"/>
      <c r="AV835" s="2"/>
      <c r="AW835" s="2"/>
      <c r="AX835" s="2"/>
      <c r="AY835" s="2"/>
      <c r="AZ835" s="2"/>
      <c r="BA835" s="2"/>
      <c r="BB835" s="2"/>
      <c r="BC835" s="2"/>
      <c r="BD835" s="2"/>
    </row>
    <row r="836" spans="1:56" ht="12.75" hidden="1" customHeight="1">
      <c r="A836" s="2"/>
      <c r="B836" s="6"/>
      <c r="C836" s="2"/>
      <c r="D836" s="2"/>
      <c r="E836" s="2"/>
      <c r="F836" s="2"/>
      <c r="G836" s="2"/>
      <c r="H836" s="2"/>
      <c r="I836" s="2"/>
      <c r="J836" s="2"/>
      <c r="K836" s="2"/>
      <c r="L836" s="7"/>
      <c r="M836" s="2"/>
      <c r="N836" s="2"/>
      <c r="O836" s="2"/>
      <c r="P836" s="2"/>
      <c r="Q836" s="2"/>
      <c r="R836" s="2"/>
      <c r="S836" s="2"/>
      <c r="T836" s="2"/>
      <c r="U836" s="2"/>
      <c r="V836" s="2"/>
      <c r="W836" s="2"/>
      <c r="X836" s="2"/>
      <c r="Y836" s="2"/>
      <c r="Z836" s="2"/>
      <c r="AA836" s="2"/>
      <c r="AB836" s="2"/>
      <c r="AC836" s="2"/>
      <c r="AD836" s="2"/>
      <c r="AE836" s="3"/>
      <c r="AF836" s="2"/>
      <c r="AG836" s="2"/>
      <c r="AH836" s="2"/>
      <c r="AI836" s="2"/>
      <c r="AJ836" s="2"/>
      <c r="AK836" s="2"/>
      <c r="AL836" s="2"/>
      <c r="AM836" s="2"/>
      <c r="AN836" s="2"/>
      <c r="AO836" s="2"/>
      <c r="AP836" s="2"/>
      <c r="AQ836" s="2"/>
      <c r="AR836" s="2"/>
      <c r="AS836" s="3"/>
      <c r="AT836" s="2"/>
      <c r="AU836" s="2"/>
      <c r="AV836" s="2"/>
      <c r="AW836" s="2"/>
      <c r="AX836" s="2"/>
      <c r="AY836" s="2"/>
      <c r="AZ836" s="2"/>
      <c r="BA836" s="2"/>
      <c r="BB836" s="2"/>
      <c r="BC836" s="2"/>
      <c r="BD836" s="2"/>
    </row>
    <row r="837" spans="1:56" ht="12.75" hidden="1" customHeight="1">
      <c r="A837" s="2"/>
      <c r="B837" s="6"/>
      <c r="C837" s="2"/>
      <c r="D837" s="2"/>
      <c r="E837" s="2"/>
      <c r="F837" s="2"/>
      <c r="G837" s="2"/>
      <c r="H837" s="2"/>
      <c r="I837" s="2"/>
      <c r="J837" s="2"/>
      <c r="K837" s="2"/>
      <c r="L837" s="7"/>
      <c r="M837" s="2"/>
      <c r="N837" s="2"/>
      <c r="O837" s="2"/>
      <c r="P837" s="2"/>
      <c r="Q837" s="2"/>
      <c r="R837" s="2"/>
      <c r="S837" s="2"/>
      <c r="T837" s="2"/>
      <c r="U837" s="2"/>
      <c r="V837" s="2"/>
      <c r="W837" s="2"/>
      <c r="X837" s="2"/>
      <c r="Y837" s="2"/>
      <c r="Z837" s="2"/>
      <c r="AA837" s="2"/>
      <c r="AB837" s="2"/>
      <c r="AC837" s="2"/>
      <c r="AD837" s="2"/>
      <c r="AE837" s="3"/>
      <c r="AF837" s="2"/>
      <c r="AG837" s="2"/>
      <c r="AH837" s="2"/>
      <c r="AI837" s="2"/>
      <c r="AJ837" s="2"/>
      <c r="AK837" s="2"/>
      <c r="AL837" s="2"/>
      <c r="AM837" s="2"/>
      <c r="AN837" s="2"/>
      <c r="AO837" s="2"/>
      <c r="AP837" s="2"/>
      <c r="AQ837" s="2"/>
      <c r="AR837" s="2"/>
      <c r="AS837" s="3"/>
      <c r="AT837" s="2"/>
      <c r="AU837" s="2"/>
      <c r="AV837" s="2"/>
      <c r="AW837" s="2"/>
      <c r="AX837" s="2"/>
      <c r="AY837" s="2"/>
      <c r="AZ837" s="2"/>
      <c r="BA837" s="2"/>
      <c r="BB837" s="2"/>
      <c r="BC837" s="2"/>
      <c r="BD837" s="2"/>
    </row>
    <row r="838" spans="1:56" ht="12.75" hidden="1" customHeight="1">
      <c r="A838" s="2"/>
      <c r="B838" s="6"/>
      <c r="C838" s="2"/>
      <c r="D838" s="2"/>
      <c r="E838" s="2"/>
      <c r="F838" s="2"/>
      <c r="G838" s="2"/>
      <c r="H838" s="2"/>
      <c r="I838" s="2"/>
      <c r="J838" s="2"/>
      <c r="K838" s="2"/>
      <c r="L838" s="7"/>
      <c r="M838" s="2"/>
      <c r="N838" s="2"/>
      <c r="O838" s="2"/>
      <c r="P838" s="2"/>
      <c r="Q838" s="2"/>
      <c r="R838" s="2"/>
      <c r="S838" s="2"/>
      <c r="T838" s="2"/>
      <c r="U838" s="2"/>
      <c r="V838" s="2"/>
      <c r="W838" s="2"/>
      <c r="X838" s="2"/>
      <c r="Y838" s="2"/>
      <c r="Z838" s="2"/>
      <c r="AA838" s="2"/>
      <c r="AB838" s="2"/>
      <c r="AC838" s="2"/>
      <c r="AD838" s="2"/>
      <c r="AE838" s="3"/>
      <c r="AF838" s="2"/>
      <c r="AG838" s="2"/>
      <c r="AH838" s="2"/>
      <c r="AI838" s="2"/>
      <c r="AJ838" s="2"/>
      <c r="AK838" s="2"/>
      <c r="AL838" s="2"/>
      <c r="AM838" s="2"/>
      <c r="AN838" s="2"/>
      <c r="AO838" s="2"/>
      <c r="AP838" s="2"/>
      <c r="AQ838" s="2"/>
      <c r="AR838" s="2"/>
      <c r="AS838" s="3"/>
      <c r="AT838" s="2"/>
      <c r="AU838" s="2"/>
      <c r="AV838" s="2"/>
      <c r="AW838" s="2"/>
      <c r="AX838" s="2"/>
      <c r="AY838" s="2"/>
      <c r="AZ838" s="2"/>
      <c r="BA838" s="2"/>
      <c r="BB838" s="2"/>
      <c r="BC838" s="2"/>
      <c r="BD838" s="2"/>
    </row>
    <row r="839" spans="1:56" ht="12.75" hidden="1" customHeight="1">
      <c r="A839" s="2"/>
      <c r="B839" s="6"/>
      <c r="C839" s="2"/>
      <c r="D839" s="2"/>
      <c r="E839" s="2"/>
      <c r="F839" s="2"/>
      <c r="G839" s="2"/>
      <c r="H839" s="2"/>
      <c r="I839" s="2"/>
      <c r="J839" s="2"/>
      <c r="K839" s="2"/>
      <c r="L839" s="7"/>
      <c r="M839" s="2"/>
      <c r="N839" s="2"/>
      <c r="O839" s="2"/>
      <c r="P839" s="2"/>
      <c r="Q839" s="2"/>
      <c r="R839" s="2"/>
      <c r="S839" s="2"/>
      <c r="T839" s="2"/>
      <c r="U839" s="2"/>
      <c r="V839" s="2"/>
      <c r="W839" s="2"/>
      <c r="X839" s="2"/>
      <c r="Y839" s="2"/>
      <c r="Z839" s="2"/>
      <c r="AA839" s="2"/>
      <c r="AB839" s="2"/>
      <c r="AC839" s="2"/>
      <c r="AD839" s="2"/>
      <c r="AE839" s="3"/>
      <c r="AF839" s="2"/>
      <c r="AG839" s="2"/>
      <c r="AH839" s="2"/>
      <c r="AI839" s="2"/>
      <c r="AJ839" s="2"/>
      <c r="AK839" s="2"/>
      <c r="AL839" s="2"/>
      <c r="AM839" s="2"/>
      <c r="AN839" s="2"/>
      <c r="AO839" s="2"/>
      <c r="AP839" s="2"/>
      <c r="AQ839" s="2"/>
      <c r="AR839" s="2"/>
      <c r="AS839" s="3"/>
      <c r="AT839" s="2"/>
      <c r="AU839" s="2"/>
      <c r="AV839" s="2"/>
      <c r="AW839" s="2"/>
      <c r="AX839" s="2"/>
      <c r="AY839" s="2"/>
      <c r="AZ839" s="2"/>
      <c r="BA839" s="2"/>
      <c r="BB839" s="2"/>
      <c r="BC839" s="2"/>
      <c r="BD839" s="2"/>
    </row>
    <row r="840" spans="1:56" ht="12.75" hidden="1" customHeight="1">
      <c r="A840" s="2"/>
      <c r="B840" s="6"/>
      <c r="C840" s="2"/>
      <c r="D840" s="2"/>
      <c r="E840" s="2"/>
      <c r="F840" s="2"/>
      <c r="G840" s="2"/>
      <c r="H840" s="2"/>
      <c r="I840" s="2"/>
      <c r="J840" s="2"/>
      <c r="K840" s="2"/>
      <c r="L840" s="7"/>
      <c r="M840" s="2"/>
      <c r="N840" s="2"/>
      <c r="O840" s="2"/>
      <c r="P840" s="2"/>
      <c r="Q840" s="2"/>
      <c r="R840" s="2"/>
      <c r="S840" s="2"/>
      <c r="T840" s="2"/>
      <c r="U840" s="2"/>
      <c r="V840" s="2"/>
      <c r="W840" s="2"/>
      <c r="X840" s="2"/>
      <c r="Y840" s="2"/>
      <c r="Z840" s="2"/>
      <c r="AA840" s="2"/>
      <c r="AB840" s="2"/>
      <c r="AC840" s="2"/>
      <c r="AD840" s="2"/>
      <c r="AE840" s="3"/>
      <c r="AF840" s="2"/>
      <c r="AG840" s="2"/>
      <c r="AH840" s="2"/>
      <c r="AI840" s="2"/>
      <c r="AJ840" s="2"/>
      <c r="AK840" s="2"/>
      <c r="AL840" s="2"/>
      <c r="AM840" s="2"/>
      <c r="AN840" s="2"/>
      <c r="AO840" s="2"/>
      <c r="AP840" s="2"/>
      <c r="AQ840" s="2"/>
      <c r="AR840" s="2"/>
      <c r="AS840" s="3"/>
      <c r="AT840" s="2"/>
      <c r="AU840" s="2"/>
      <c r="AV840" s="2"/>
      <c r="AW840" s="2"/>
      <c r="AX840" s="2"/>
      <c r="AY840" s="2"/>
      <c r="AZ840" s="2"/>
      <c r="BA840" s="2"/>
      <c r="BB840" s="2"/>
      <c r="BC840" s="2"/>
      <c r="BD840" s="2"/>
    </row>
    <row r="841" spans="1:56" ht="12.75" hidden="1" customHeight="1">
      <c r="A841" s="2"/>
      <c r="B841" s="6"/>
      <c r="C841" s="2"/>
      <c r="D841" s="2"/>
      <c r="E841" s="2"/>
      <c r="F841" s="2"/>
      <c r="G841" s="2"/>
      <c r="H841" s="2"/>
      <c r="I841" s="2"/>
      <c r="J841" s="2"/>
      <c r="K841" s="2"/>
      <c r="L841" s="7"/>
      <c r="M841" s="2"/>
      <c r="N841" s="2"/>
      <c r="O841" s="2"/>
      <c r="P841" s="2"/>
      <c r="Q841" s="2"/>
      <c r="R841" s="2"/>
      <c r="S841" s="2"/>
      <c r="T841" s="2"/>
      <c r="U841" s="2"/>
      <c r="V841" s="2"/>
      <c r="W841" s="2"/>
      <c r="X841" s="2"/>
      <c r="Y841" s="2"/>
      <c r="Z841" s="2"/>
      <c r="AA841" s="2"/>
      <c r="AB841" s="2"/>
      <c r="AC841" s="2"/>
      <c r="AD841" s="2"/>
      <c r="AE841" s="3"/>
      <c r="AF841" s="2"/>
      <c r="AG841" s="2"/>
      <c r="AH841" s="2"/>
      <c r="AI841" s="2"/>
      <c r="AJ841" s="2"/>
      <c r="AK841" s="2"/>
      <c r="AL841" s="2"/>
      <c r="AM841" s="2"/>
      <c r="AN841" s="2"/>
      <c r="AO841" s="2"/>
      <c r="AP841" s="2"/>
      <c r="AQ841" s="2"/>
      <c r="AR841" s="2"/>
      <c r="AS841" s="3"/>
      <c r="AT841" s="2"/>
      <c r="AU841" s="2"/>
      <c r="AV841" s="2"/>
      <c r="AW841" s="2"/>
      <c r="AX841" s="2"/>
      <c r="AY841" s="2"/>
      <c r="AZ841" s="2"/>
      <c r="BA841" s="2"/>
      <c r="BB841" s="2"/>
      <c r="BC841" s="2"/>
      <c r="BD841" s="2"/>
    </row>
    <row r="842" spans="1:56" ht="12.75" hidden="1" customHeight="1">
      <c r="A842" s="2"/>
      <c r="B842" s="6"/>
      <c r="C842" s="2"/>
      <c r="D842" s="2"/>
      <c r="E842" s="2"/>
      <c r="F842" s="2"/>
      <c r="G842" s="2"/>
      <c r="H842" s="2"/>
      <c r="I842" s="2"/>
      <c r="J842" s="2"/>
      <c r="K842" s="2"/>
      <c r="L842" s="7"/>
      <c r="M842" s="2"/>
      <c r="N842" s="2"/>
      <c r="O842" s="2"/>
      <c r="P842" s="2"/>
      <c r="Q842" s="2"/>
      <c r="R842" s="2"/>
      <c r="S842" s="2"/>
      <c r="T842" s="2"/>
      <c r="U842" s="2"/>
      <c r="V842" s="2"/>
      <c r="W842" s="2"/>
      <c r="X842" s="2"/>
      <c r="Y842" s="2"/>
      <c r="Z842" s="2"/>
      <c r="AA842" s="2"/>
      <c r="AB842" s="2"/>
      <c r="AC842" s="2"/>
      <c r="AD842" s="2"/>
      <c r="AE842" s="3"/>
      <c r="AF842" s="2"/>
      <c r="AG842" s="2"/>
      <c r="AH842" s="2"/>
      <c r="AI842" s="2"/>
      <c r="AJ842" s="2"/>
      <c r="AK842" s="2"/>
      <c r="AL842" s="2"/>
      <c r="AM842" s="2"/>
      <c r="AN842" s="2"/>
      <c r="AO842" s="2"/>
      <c r="AP842" s="2"/>
      <c r="AQ842" s="2"/>
      <c r="AR842" s="2"/>
      <c r="AS842" s="3"/>
      <c r="AT842" s="2"/>
      <c r="AU842" s="2"/>
      <c r="AV842" s="2"/>
      <c r="AW842" s="2"/>
      <c r="AX842" s="2"/>
      <c r="AY842" s="2"/>
      <c r="AZ842" s="2"/>
      <c r="BA842" s="2"/>
      <c r="BB842" s="2"/>
      <c r="BC842" s="2"/>
      <c r="BD842" s="2"/>
    </row>
    <row r="843" spans="1:56" ht="12.75" hidden="1" customHeight="1">
      <c r="A843" s="2"/>
      <c r="B843" s="6"/>
      <c r="C843" s="2"/>
      <c r="D843" s="2"/>
      <c r="E843" s="2"/>
      <c r="F843" s="2"/>
      <c r="G843" s="2"/>
      <c r="H843" s="2"/>
      <c r="I843" s="2"/>
      <c r="J843" s="2"/>
      <c r="K843" s="2"/>
      <c r="L843" s="7"/>
      <c r="M843" s="2"/>
      <c r="N843" s="2"/>
      <c r="O843" s="2"/>
      <c r="P843" s="2"/>
      <c r="Q843" s="2"/>
      <c r="R843" s="2"/>
      <c r="S843" s="2"/>
      <c r="T843" s="2"/>
      <c r="U843" s="2"/>
      <c r="V843" s="2"/>
      <c r="W843" s="2"/>
      <c r="X843" s="2"/>
      <c r="Y843" s="2"/>
      <c r="Z843" s="2"/>
      <c r="AA843" s="2"/>
      <c r="AB843" s="2"/>
      <c r="AC843" s="2"/>
      <c r="AD843" s="2"/>
      <c r="AE843" s="3"/>
      <c r="AF843" s="2"/>
      <c r="AG843" s="2"/>
      <c r="AH843" s="2"/>
      <c r="AI843" s="2"/>
      <c r="AJ843" s="2"/>
      <c r="AK843" s="2"/>
      <c r="AL843" s="2"/>
      <c r="AM843" s="2"/>
      <c r="AN843" s="2"/>
      <c r="AO843" s="2"/>
      <c r="AP843" s="2"/>
      <c r="AQ843" s="2"/>
      <c r="AR843" s="2"/>
      <c r="AS843" s="3"/>
      <c r="AT843" s="2"/>
      <c r="AU843" s="2"/>
      <c r="AV843" s="2"/>
      <c r="AW843" s="2"/>
      <c r="AX843" s="2"/>
      <c r="AY843" s="2"/>
      <c r="AZ843" s="2"/>
      <c r="BA843" s="2"/>
      <c r="BB843" s="2"/>
      <c r="BC843" s="2"/>
      <c r="BD843" s="2"/>
    </row>
    <row r="844" spans="1:56" ht="12.75" hidden="1" customHeight="1">
      <c r="A844" s="2"/>
      <c r="B844" s="6"/>
      <c r="C844" s="2"/>
      <c r="D844" s="2"/>
      <c r="E844" s="2"/>
      <c r="F844" s="2"/>
      <c r="G844" s="2"/>
      <c r="H844" s="2"/>
      <c r="I844" s="2"/>
      <c r="J844" s="2"/>
      <c r="K844" s="2"/>
      <c r="L844" s="7"/>
      <c r="M844" s="2"/>
      <c r="N844" s="2"/>
      <c r="O844" s="2"/>
      <c r="P844" s="2"/>
      <c r="Q844" s="2"/>
      <c r="R844" s="2"/>
      <c r="S844" s="2"/>
      <c r="T844" s="2"/>
      <c r="U844" s="2"/>
      <c r="V844" s="2"/>
      <c r="W844" s="2"/>
      <c r="X844" s="2"/>
      <c r="Y844" s="2"/>
      <c r="Z844" s="2"/>
      <c r="AA844" s="2"/>
      <c r="AB844" s="2"/>
      <c r="AC844" s="2"/>
      <c r="AD844" s="2"/>
      <c r="AE844" s="3"/>
      <c r="AF844" s="2"/>
      <c r="AG844" s="2"/>
      <c r="AH844" s="2"/>
      <c r="AI844" s="2"/>
      <c r="AJ844" s="2"/>
      <c r="AK844" s="2"/>
      <c r="AL844" s="2"/>
      <c r="AM844" s="2"/>
      <c r="AN844" s="2"/>
      <c r="AO844" s="2"/>
      <c r="AP844" s="2"/>
      <c r="AQ844" s="2"/>
      <c r="AR844" s="2"/>
      <c r="AS844" s="3"/>
      <c r="AT844" s="2"/>
      <c r="AU844" s="2"/>
      <c r="AV844" s="2"/>
      <c r="AW844" s="2"/>
      <c r="AX844" s="2"/>
      <c r="AY844" s="2"/>
      <c r="AZ844" s="2"/>
      <c r="BA844" s="2"/>
      <c r="BB844" s="2"/>
      <c r="BC844" s="2"/>
      <c r="BD844" s="2"/>
    </row>
    <row r="845" spans="1:56" ht="12.75" hidden="1" customHeight="1">
      <c r="A845" s="2"/>
      <c r="B845" s="6"/>
      <c r="C845" s="2"/>
      <c r="D845" s="2"/>
      <c r="E845" s="2"/>
      <c r="F845" s="2"/>
      <c r="G845" s="2"/>
      <c r="H845" s="2"/>
      <c r="I845" s="2"/>
      <c r="J845" s="2"/>
      <c r="K845" s="2"/>
      <c r="L845" s="7"/>
      <c r="M845" s="2"/>
      <c r="N845" s="2"/>
      <c r="O845" s="2"/>
      <c r="P845" s="2"/>
      <c r="Q845" s="2"/>
      <c r="R845" s="2"/>
      <c r="S845" s="2"/>
      <c r="T845" s="2"/>
      <c r="U845" s="2"/>
      <c r="V845" s="2"/>
      <c r="W845" s="2"/>
      <c r="X845" s="2"/>
      <c r="Y845" s="2"/>
      <c r="Z845" s="2"/>
      <c r="AA845" s="2"/>
      <c r="AB845" s="2"/>
      <c r="AC845" s="2"/>
      <c r="AD845" s="2"/>
      <c r="AE845" s="3"/>
      <c r="AF845" s="2"/>
      <c r="AG845" s="2"/>
      <c r="AH845" s="2"/>
      <c r="AI845" s="2"/>
      <c r="AJ845" s="2"/>
      <c r="AK845" s="2"/>
      <c r="AL845" s="2"/>
      <c r="AM845" s="2"/>
      <c r="AN845" s="2"/>
      <c r="AO845" s="2"/>
      <c r="AP845" s="2"/>
      <c r="AQ845" s="2"/>
      <c r="AR845" s="2"/>
      <c r="AS845" s="3"/>
      <c r="AT845" s="2"/>
      <c r="AU845" s="2"/>
      <c r="AV845" s="2"/>
      <c r="AW845" s="2"/>
      <c r="AX845" s="2"/>
      <c r="AY845" s="2"/>
      <c r="AZ845" s="2"/>
      <c r="BA845" s="2"/>
      <c r="BB845" s="2"/>
      <c r="BC845" s="2"/>
      <c r="BD845" s="2"/>
    </row>
    <row r="846" spans="1:56" ht="12.75" hidden="1" customHeight="1">
      <c r="A846" s="2"/>
      <c r="B846" s="6"/>
      <c r="C846" s="2"/>
      <c r="D846" s="2"/>
      <c r="E846" s="2"/>
      <c r="F846" s="2"/>
      <c r="G846" s="2"/>
      <c r="H846" s="2"/>
      <c r="I846" s="2"/>
      <c r="J846" s="2"/>
      <c r="K846" s="2"/>
      <c r="L846" s="7"/>
      <c r="M846" s="2"/>
      <c r="N846" s="2"/>
      <c r="O846" s="2"/>
      <c r="P846" s="2"/>
      <c r="Q846" s="2"/>
      <c r="R846" s="2"/>
      <c r="S846" s="2"/>
      <c r="T846" s="2"/>
      <c r="U846" s="2"/>
      <c r="V846" s="2"/>
      <c r="W846" s="2"/>
      <c r="X846" s="2"/>
      <c r="Y846" s="2"/>
      <c r="Z846" s="2"/>
      <c r="AA846" s="2"/>
      <c r="AB846" s="2"/>
      <c r="AC846" s="2"/>
      <c r="AD846" s="2"/>
      <c r="AE846" s="3"/>
      <c r="AF846" s="2"/>
      <c r="AG846" s="2"/>
      <c r="AH846" s="2"/>
      <c r="AI846" s="2"/>
      <c r="AJ846" s="2"/>
      <c r="AK846" s="2"/>
      <c r="AL846" s="2"/>
      <c r="AM846" s="2"/>
      <c r="AN846" s="2"/>
      <c r="AO846" s="2"/>
      <c r="AP846" s="2"/>
      <c r="AQ846" s="2"/>
      <c r="AR846" s="2"/>
      <c r="AS846" s="3"/>
      <c r="AT846" s="2"/>
      <c r="AU846" s="2"/>
      <c r="AV846" s="2"/>
      <c r="AW846" s="2"/>
      <c r="AX846" s="2"/>
      <c r="AY846" s="2"/>
      <c r="AZ846" s="2"/>
      <c r="BA846" s="2"/>
      <c r="BB846" s="2"/>
      <c r="BC846" s="2"/>
      <c r="BD846" s="2"/>
    </row>
    <row r="847" spans="1:56" ht="12.75" hidden="1" customHeight="1">
      <c r="A847" s="2"/>
      <c r="B847" s="6"/>
      <c r="C847" s="2"/>
      <c r="D847" s="2"/>
      <c r="E847" s="2"/>
      <c r="F847" s="2"/>
      <c r="G847" s="2"/>
      <c r="H847" s="2"/>
      <c r="I847" s="2"/>
      <c r="J847" s="2"/>
      <c r="K847" s="2"/>
      <c r="L847" s="7"/>
      <c r="M847" s="2"/>
      <c r="N847" s="2"/>
      <c r="O847" s="2"/>
      <c r="P847" s="2"/>
      <c r="Q847" s="2"/>
      <c r="R847" s="2"/>
      <c r="S847" s="2"/>
      <c r="T847" s="2"/>
      <c r="U847" s="2"/>
      <c r="V847" s="2"/>
      <c r="W847" s="2"/>
      <c r="X847" s="2"/>
      <c r="Y847" s="2"/>
      <c r="Z847" s="2"/>
      <c r="AA847" s="2"/>
      <c r="AB847" s="2"/>
      <c r="AC847" s="2"/>
      <c r="AD847" s="2"/>
      <c r="AE847" s="3"/>
      <c r="AF847" s="2"/>
      <c r="AG847" s="2"/>
      <c r="AH847" s="2"/>
      <c r="AI847" s="2"/>
      <c r="AJ847" s="2"/>
      <c r="AK847" s="2"/>
      <c r="AL847" s="2"/>
      <c r="AM847" s="2"/>
      <c r="AN847" s="2"/>
      <c r="AO847" s="2"/>
      <c r="AP847" s="2"/>
      <c r="AQ847" s="2"/>
      <c r="AR847" s="2"/>
      <c r="AS847" s="3"/>
      <c r="AT847" s="2"/>
      <c r="AU847" s="2"/>
      <c r="AV847" s="2"/>
      <c r="AW847" s="2"/>
      <c r="AX847" s="2"/>
      <c r="AY847" s="2"/>
      <c r="AZ847" s="2"/>
      <c r="BA847" s="2"/>
      <c r="BB847" s="2"/>
      <c r="BC847" s="2"/>
      <c r="BD847" s="2"/>
    </row>
    <row r="848" spans="1:56" ht="12.75" hidden="1" customHeight="1">
      <c r="A848" s="2"/>
      <c r="B848" s="6"/>
      <c r="C848" s="2"/>
      <c r="D848" s="2"/>
      <c r="E848" s="2"/>
      <c r="F848" s="2"/>
      <c r="G848" s="2"/>
      <c r="H848" s="2"/>
      <c r="I848" s="2"/>
      <c r="J848" s="2"/>
      <c r="K848" s="2"/>
      <c r="L848" s="7"/>
      <c r="M848" s="2"/>
      <c r="N848" s="2"/>
      <c r="O848" s="2"/>
      <c r="P848" s="2"/>
      <c r="Q848" s="2"/>
      <c r="R848" s="2"/>
      <c r="S848" s="2"/>
      <c r="T848" s="2"/>
      <c r="U848" s="2"/>
      <c r="V848" s="2"/>
      <c r="W848" s="2"/>
      <c r="X848" s="2"/>
      <c r="Y848" s="2"/>
      <c r="Z848" s="2"/>
      <c r="AA848" s="2"/>
      <c r="AB848" s="2"/>
      <c r="AC848" s="2"/>
      <c r="AD848" s="2"/>
      <c r="AE848" s="3"/>
      <c r="AF848" s="2"/>
      <c r="AG848" s="2"/>
      <c r="AH848" s="2"/>
      <c r="AI848" s="2"/>
      <c r="AJ848" s="2"/>
      <c r="AK848" s="2"/>
      <c r="AL848" s="2"/>
      <c r="AM848" s="2"/>
      <c r="AN848" s="2"/>
      <c r="AO848" s="2"/>
      <c r="AP848" s="2"/>
      <c r="AQ848" s="2"/>
      <c r="AR848" s="2"/>
      <c r="AS848" s="3"/>
      <c r="AT848" s="2"/>
      <c r="AU848" s="2"/>
      <c r="AV848" s="2"/>
      <c r="AW848" s="2"/>
      <c r="AX848" s="2"/>
      <c r="AY848" s="2"/>
      <c r="AZ848" s="2"/>
      <c r="BA848" s="2"/>
      <c r="BB848" s="2"/>
      <c r="BC848" s="2"/>
      <c r="BD848" s="2"/>
    </row>
    <row r="849" spans="1:56" ht="12.75" hidden="1" customHeight="1">
      <c r="A849" s="2"/>
      <c r="B849" s="6"/>
      <c r="C849" s="2"/>
      <c r="D849" s="2"/>
      <c r="E849" s="2"/>
      <c r="F849" s="2"/>
      <c r="G849" s="2"/>
      <c r="H849" s="2"/>
      <c r="I849" s="2"/>
      <c r="J849" s="2"/>
      <c r="K849" s="2"/>
      <c r="L849" s="7"/>
      <c r="M849" s="2"/>
      <c r="N849" s="2"/>
      <c r="O849" s="2"/>
      <c r="P849" s="2"/>
      <c r="Q849" s="2"/>
      <c r="R849" s="2"/>
      <c r="S849" s="2"/>
      <c r="T849" s="2"/>
      <c r="U849" s="2"/>
      <c r="V849" s="2"/>
      <c r="W849" s="2"/>
      <c r="X849" s="2"/>
      <c r="Y849" s="2"/>
      <c r="Z849" s="2"/>
      <c r="AA849" s="2"/>
      <c r="AB849" s="2"/>
      <c r="AC849" s="2"/>
      <c r="AD849" s="2"/>
      <c r="AE849" s="3"/>
      <c r="AF849" s="2"/>
      <c r="AG849" s="2"/>
      <c r="AH849" s="2"/>
      <c r="AI849" s="2"/>
      <c r="AJ849" s="2"/>
      <c r="AK849" s="2"/>
      <c r="AL849" s="2"/>
      <c r="AM849" s="2"/>
      <c r="AN849" s="2"/>
      <c r="AO849" s="2"/>
      <c r="AP849" s="2"/>
      <c r="AQ849" s="2"/>
      <c r="AR849" s="2"/>
      <c r="AS849" s="3"/>
      <c r="AT849" s="2"/>
      <c r="AU849" s="2"/>
      <c r="AV849" s="2"/>
      <c r="AW849" s="2"/>
      <c r="AX849" s="2"/>
      <c r="AY849" s="2"/>
      <c r="AZ849" s="2"/>
      <c r="BA849" s="2"/>
      <c r="BB849" s="2"/>
      <c r="BC849" s="2"/>
      <c r="BD849" s="2"/>
    </row>
    <row r="850" spans="1:56" ht="12.75" hidden="1" customHeight="1">
      <c r="A850" s="2"/>
      <c r="B850" s="6"/>
      <c r="C850" s="2"/>
      <c r="D850" s="2"/>
      <c r="E850" s="2"/>
      <c r="F850" s="2"/>
      <c r="G850" s="2"/>
      <c r="H850" s="2"/>
      <c r="I850" s="2"/>
      <c r="J850" s="2"/>
      <c r="K850" s="2"/>
      <c r="L850" s="7"/>
      <c r="M850" s="2"/>
      <c r="N850" s="2"/>
      <c r="O850" s="2"/>
      <c r="P850" s="2"/>
      <c r="Q850" s="2"/>
      <c r="R850" s="2"/>
      <c r="S850" s="2"/>
      <c r="T850" s="2"/>
      <c r="U850" s="2"/>
      <c r="V850" s="2"/>
      <c r="W850" s="2"/>
      <c r="X850" s="2"/>
      <c r="Y850" s="2"/>
      <c r="Z850" s="2"/>
      <c r="AA850" s="2"/>
      <c r="AB850" s="2"/>
      <c r="AC850" s="2"/>
      <c r="AD850" s="2"/>
      <c r="AE850" s="3"/>
      <c r="AF850" s="2"/>
      <c r="AG850" s="2"/>
      <c r="AH850" s="2"/>
      <c r="AI850" s="2"/>
      <c r="AJ850" s="2"/>
      <c r="AK850" s="2"/>
      <c r="AL850" s="2"/>
      <c r="AM850" s="2"/>
      <c r="AN850" s="2"/>
      <c r="AO850" s="2"/>
      <c r="AP850" s="2"/>
      <c r="AQ850" s="2"/>
      <c r="AR850" s="2"/>
      <c r="AS850" s="3"/>
      <c r="AT850" s="2"/>
      <c r="AU850" s="2"/>
      <c r="AV850" s="2"/>
      <c r="AW850" s="2"/>
      <c r="AX850" s="2"/>
      <c r="AY850" s="2"/>
      <c r="AZ850" s="2"/>
      <c r="BA850" s="2"/>
      <c r="BB850" s="2"/>
      <c r="BC850" s="2"/>
      <c r="BD850" s="2"/>
    </row>
    <row r="851" spans="1:56" ht="12.75" hidden="1" customHeight="1">
      <c r="A851" s="2"/>
      <c r="B851" s="6"/>
      <c r="C851" s="2"/>
      <c r="D851" s="2"/>
      <c r="E851" s="2"/>
      <c r="F851" s="2"/>
      <c r="G851" s="2"/>
      <c r="H851" s="2"/>
      <c r="I851" s="2"/>
      <c r="J851" s="2"/>
      <c r="K851" s="2"/>
      <c r="L851" s="7"/>
      <c r="M851" s="2"/>
      <c r="N851" s="2"/>
      <c r="O851" s="2"/>
      <c r="P851" s="2"/>
      <c r="Q851" s="2"/>
      <c r="R851" s="2"/>
      <c r="S851" s="2"/>
      <c r="T851" s="2"/>
      <c r="U851" s="2"/>
      <c r="V851" s="2"/>
      <c r="W851" s="2"/>
      <c r="X851" s="2"/>
      <c r="Y851" s="2"/>
      <c r="Z851" s="2"/>
      <c r="AA851" s="2"/>
      <c r="AB851" s="2"/>
      <c r="AC851" s="2"/>
      <c r="AD851" s="2"/>
      <c r="AE851" s="3"/>
      <c r="AF851" s="2"/>
      <c r="AG851" s="2"/>
      <c r="AH851" s="2"/>
      <c r="AI851" s="2"/>
      <c r="AJ851" s="2"/>
      <c r="AK851" s="2"/>
      <c r="AL851" s="2"/>
      <c r="AM851" s="2"/>
      <c r="AN851" s="2"/>
      <c r="AO851" s="2"/>
      <c r="AP851" s="2"/>
      <c r="AQ851" s="2"/>
      <c r="AR851" s="2"/>
      <c r="AS851" s="3"/>
      <c r="AT851" s="2"/>
      <c r="AU851" s="2"/>
      <c r="AV851" s="2"/>
      <c r="AW851" s="2"/>
      <c r="AX851" s="2"/>
      <c r="AY851" s="2"/>
      <c r="AZ851" s="2"/>
      <c r="BA851" s="2"/>
      <c r="BB851" s="2"/>
      <c r="BC851" s="2"/>
      <c r="BD851" s="2"/>
    </row>
    <row r="852" spans="1:56" ht="12.75" hidden="1" customHeight="1">
      <c r="A852" s="2"/>
      <c r="B852" s="6"/>
      <c r="C852" s="2"/>
      <c r="D852" s="2"/>
      <c r="E852" s="2"/>
      <c r="F852" s="2"/>
      <c r="G852" s="2"/>
      <c r="H852" s="2"/>
      <c r="I852" s="2"/>
      <c r="J852" s="2"/>
      <c r="K852" s="2"/>
      <c r="L852" s="7"/>
      <c r="M852" s="2"/>
      <c r="N852" s="2"/>
      <c r="O852" s="2"/>
      <c r="P852" s="2"/>
      <c r="Q852" s="2"/>
      <c r="R852" s="2"/>
      <c r="S852" s="2"/>
      <c r="T852" s="2"/>
      <c r="U852" s="2"/>
      <c r="V852" s="2"/>
      <c r="W852" s="2"/>
      <c r="X852" s="2"/>
      <c r="Y852" s="2"/>
      <c r="Z852" s="2"/>
      <c r="AA852" s="2"/>
      <c r="AB852" s="2"/>
      <c r="AC852" s="2"/>
      <c r="AD852" s="2"/>
      <c r="AE852" s="3"/>
      <c r="AF852" s="2"/>
      <c r="AG852" s="2"/>
      <c r="AH852" s="2"/>
      <c r="AI852" s="2"/>
      <c r="AJ852" s="2"/>
      <c r="AK852" s="2"/>
      <c r="AL852" s="2"/>
      <c r="AM852" s="2"/>
      <c r="AN852" s="2"/>
      <c r="AO852" s="2"/>
      <c r="AP852" s="2"/>
      <c r="AQ852" s="2"/>
      <c r="AR852" s="2"/>
      <c r="AS852" s="3"/>
      <c r="AT852" s="2"/>
      <c r="AU852" s="2"/>
      <c r="AV852" s="2"/>
      <c r="AW852" s="2"/>
      <c r="AX852" s="2"/>
      <c r="AY852" s="2"/>
      <c r="AZ852" s="2"/>
      <c r="BA852" s="2"/>
      <c r="BB852" s="2"/>
      <c r="BC852" s="2"/>
      <c r="BD852" s="2"/>
    </row>
    <row r="853" spans="1:56" ht="12.75" hidden="1" customHeight="1">
      <c r="A853" s="2"/>
      <c r="B853" s="6"/>
      <c r="C853" s="2"/>
      <c r="D853" s="2"/>
      <c r="E853" s="2"/>
      <c r="F853" s="2"/>
      <c r="G853" s="2"/>
      <c r="H853" s="2"/>
      <c r="I853" s="2"/>
      <c r="J853" s="2"/>
      <c r="K853" s="2"/>
      <c r="L853" s="7"/>
      <c r="M853" s="2"/>
      <c r="N853" s="2"/>
      <c r="O853" s="2"/>
      <c r="P853" s="2"/>
      <c r="Q853" s="2"/>
      <c r="R853" s="2"/>
      <c r="S853" s="2"/>
      <c r="T853" s="2"/>
      <c r="U853" s="2"/>
      <c r="V853" s="2"/>
      <c r="W853" s="2"/>
      <c r="X853" s="2"/>
      <c r="Y853" s="2"/>
      <c r="Z853" s="2"/>
      <c r="AA853" s="2"/>
      <c r="AB853" s="2"/>
      <c r="AC853" s="2"/>
      <c r="AD853" s="2"/>
      <c r="AE853" s="3"/>
      <c r="AF853" s="2"/>
      <c r="AG853" s="2"/>
      <c r="AH853" s="2"/>
      <c r="AI853" s="2"/>
      <c r="AJ853" s="2"/>
      <c r="AK853" s="2"/>
      <c r="AL853" s="2"/>
      <c r="AM853" s="2"/>
      <c r="AN853" s="2"/>
      <c r="AO853" s="2"/>
      <c r="AP853" s="2"/>
      <c r="AQ853" s="2"/>
      <c r="AR853" s="2"/>
      <c r="AS853" s="3"/>
      <c r="AT853" s="2"/>
      <c r="AU853" s="2"/>
      <c r="AV853" s="2"/>
      <c r="AW853" s="2"/>
      <c r="AX853" s="2"/>
      <c r="AY853" s="2"/>
      <c r="AZ853" s="2"/>
      <c r="BA853" s="2"/>
      <c r="BB853" s="2"/>
      <c r="BC853" s="2"/>
      <c r="BD853" s="2"/>
    </row>
    <row r="854" spans="1:56" ht="12.75" hidden="1" customHeight="1">
      <c r="A854" s="2"/>
      <c r="B854" s="6"/>
      <c r="C854" s="2"/>
      <c r="D854" s="2"/>
      <c r="E854" s="2"/>
      <c r="F854" s="2"/>
      <c r="G854" s="2"/>
      <c r="H854" s="2"/>
      <c r="I854" s="2"/>
      <c r="J854" s="2"/>
      <c r="K854" s="2"/>
      <c r="L854" s="7"/>
      <c r="M854" s="2"/>
      <c r="N854" s="2"/>
      <c r="O854" s="2"/>
      <c r="P854" s="2"/>
      <c r="Q854" s="2"/>
      <c r="R854" s="2"/>
      <c r="S854" s="2"/>
      <c r="T854" s="2"/>
      <c r="U854" s="2"/>
      <c r="V854" s="2"/>
      <c r="W854" s="2"/>
      <c r="X854" s="2"/>
      <c r="Y854" s="2"/>
      <c r="Z854" s="2"/>
      <c r="AA854" s="2"/>
      <c r="AB854" s="2"/>
      <c r="AC854" s="2"/>
      <c r="AD854" s="2"/>
      <c r="AE854" s="3"/>
      <c r="AF854" s="2"/>
      <c r="AG854" s="2"/>
      <c r="AH854" s="2"/>
      <c r="AI854" s="2"/>
      <c r="AJ854" s="2"/>
      <c r="AK854" s="2"/>
      <c r="AL854" s="2"/>
      <c r="AM854" s="2"/>
      <c r="AN854" s="2"/>
      <c r="AO854" s="2"/>
      <c r="AP854" s="2"/>
      <c r="AQ854" s="2"/>
      <c r="AR854" s="2"/>
      <c r="AS854" s="3"/>
      <c r="AT854" s="2"/>
      <c r="AU854" s="2"/>
      <c r="AV854" s="2"/>
      <c r="AW854" s="2"/>
      <c r="AX854" s="2"/>
      <c r="AY854" s="2"/>
      <c r="AZ854" s="2"/>
      <c r="BA854" s="2"/>
      <c r="BB854" s="2"/>
      <c r="BC854" s="2"/>
      <c r="BD854" s="2"/>
    </row>
    <row r="855" spans="1:56" ht="12.75" hidden="1" customHeight="1">
      <c r="A855" s="2"/>
      <c r="B855" s="6"/>
      <c r="C855" s="2"/>
      <c r="D855" s="2"/>
      <c r="E855" s="2"/>
      <c r="F855" s="2"/>
      <c r="G855" s="2"/>
      <c r="H855" s="2"/>
      <c r="I855" s="2"/>
      <c r="J855" s="2"/>
      <c r="K855" s="2"/>
      <c r="L855" s="7"/>
      <c r="M855" s="2"/>
      <c r="N855" s="2"/>
      <c r="O855" s="2"/>
      <c r="P855" s="2"/>
      <c r="Q855" s="2"/>
      <c r="R855" s="2"/>
      <c r="S855" s="2"/>
      <c r="T855" s="2"/>
      <c r="U855" s="2"/>
      <c r="V855" s="2"/>
      <c r="W855" s="2"/>
      <c r="X855" s="2"/>
      <c r="Y855" s="2"/>
      <c r="Z855" s="2"/>
      <c r="AA855" s="2"/>
      <c r="AB855" s="2"/>
      <c r="AC855" s="2"/>
      <c r="AD855" s="2"/>
      <c r="AE855" s="3"/>
      <c r="AF855" s="2"/>
      <c r="AG855" s="2"/>
      <c r="AH855" s="2"/>
      <c r="AI855" s="2"/>
      <c r="AJ855" s="2"/>
      <c r="AK855" s="2"/>
      <c r="AL855" s="2"/>
      <c r="AM855" s="2"/>
      <c r="AN855" s="2"/>
      <c r="AO855" s="2"/>
      <c r="AP855" s="2"/>
      <c r="AQ855" s="2"/>
      <c r="AR855" s="2"/>
      <c r="AS855" s="3"/>
      <c r="AT855" s="2"/>
      <c r="AU855" s="2"/>
      <c r="AV855" s="2"/>
      <c r="AW855" s="2"/>
      <c r="AX855" s="2"/>
      <c r="AY855" s="2"/>
      <c r="AZ855" s="2"/>
      <c r="BA855" s="2"/>
      <c r="BB855" s="2"/>
      <c r="BC855" s="2"/>
      <c r="BD855" s="2"/>
    </row>
    <row r="856" spans="1:56" ht="12.75" hidden="1" customHeight="1">
      <c r="A856" s="2"/>
      <c r="B856" s="6"/>
      <c r="C856" s="2"/>
      <c r="D856" s="2"/>
      <c r="E856" s="2"/>
      <c r="F856" s="2"/>
      <c r="G856" s="2"/>
      <c r="H856" s="2"/>
      <c r="I856" s="2"/>
      <c r="J856" s="2"/>
      <c r="K856" s="2"/>
      <c r="L856" s="7"/>
      <c r="M856" s="2"/>
      <c r="N856" s="2"/>
      <c r="O856" s="2"/>
      <c r="P856" s="2"/>
      <c r="Q856" s="2"/>
      <c r="R856" s="2"/>
      <c r="S856" s="2"/>
      <c r="T856" s="2"/>
      <c r="U856" s="2"/>
      <c r="V856" s="2"/>
      <c r="W856" s="2"/>
      <c r="X856" s="2"/>
      <c r="Y856" s="2"/>
      <c r="Z856" s="2"/>
      <c r="AA856" s="2"/>
      <c r="AB856" s="2"/>
      <c r="AC856" s="2"/>
      <c r="AD856" s="2"/>
      <c r="AE856" s="3"/>
      <c r="AF856" s="2"/>
      <c r="AG856" s="2"/>
      <c r="AH856" s="2"/>
      <c r="AI856" s="2"/>
      <c r="AJ856" s="2"/>
      <c r="AK856" s="2"/>
      <c r="AL856" s="2"/>
      <c r="AM856" s="2"/>
      <c r="AN856" s="2"/>
      <c r="AO856" s="2"/>
      <c r="AP856" s="2"/>
      <c r="AQ856" s="2"/>
      <c r="AR856" s="2"/>
      <c r="AS856" s="3"/>
      <c r="AT856" s="2"/>
      <c r="AU856" s="2"/>
      <c r="AV856" s="2"/>
      <c r="AW856" s="2"/>
      <c r="AX856" s="2"/>
      <c r="AY856" s="2"/>
      <c r="AZ856" s="2"/>
      <c r="BA856" s="2"/>
      <c r="BB856" s="2"/>
      <c r="BC856" s="2"/>
      <c r="BD856" s="2"/>
    </row>
    <row r="857" spans="1:56" ht="12.75" hidden="1" customHeight="1">
      <c r="A857" s="2"/>
      <c r="B857" s="6"/>
      <c r="C857" s="2"/>
      <c r="D857" s="2"/>
      <c r="E857" s="2"/>
      <c r="F857" s="2"/>
      <c r="G857" s="2"/>
      <c r="H857" s="2"/>
      <c r="I857" s="2"/>
      <c r="J857" s="2"/>
      <c r="K857" s="2"/>
      <c r="L857" s="7"/>
      <c r="M857" s="2"/>
      <c r="N857" s="2"/>
      <c r="O857" s="2"/>
      <c r="P857" s="2"/>
      <c r="Q857" s="2"/>
      <c r="R857" s="2"/>
      <c r="S857" s="2"/>
      <c r="T857" s="2"/>
      <c r="U857" s="2"/>
      <c r="V857" s="2"/>
      <c r="W857" s="2"/>
      <c r="X857" s="2"/>
      <c r="Y857" s="2"/>
      <c r="Z857" s="2"/>
      <c r="AA857" s="2"/>
      <c r="AB857" s="2"/>
      <c r="AC857" s="2"/>
      <c r="AD857" s="2"/>
      <c r="AE857" s="3"/>
      <c r="AF857" s="2"/>
      <c r="AG857" s="2"/>
      <c r="AH857" s="2"/>
      <c r="AI857" s="2"/>
      <c r="AJ857" s="2"/>
      <c r="AK857" s="2"/>
      <c r="AL857" s="2"/>
      <c r="AM857" s="2"/>
      <c r="AN857" s="2"/>
      <c r="AO857" s="2"/>
      <c r="AP857" s="2"/>
      <c r="AQ857" s="2"/>
      <c r="AR857" s="2"/>
      <c r="AS857" s="3"/>
      <c r="AT857" s="2"/>
      <c r="AU857" s="2"/>
      <c r="AV857" s="2"/>
      <c r="AW857" s="2"/>
      <c r="AX857" s="2"/>
      <c r="AY857" s="2"/>
      <c r="AZ857" s="2"/>
      <c r="BA857" s="2"/>
      <c r="BB857" s="2"/>
      <c r="BC857" s="2"/>
      <c r="BD857" s="2"/>
    </row>
    <row r="858" spans="1:56" ht="12.75" hidden="1" customHeight="1">
      <c r="A858" s="2"/>
      <c r="B858" s="6"/>
      <c r="C858" s="2"/>
      <c r="D858" s="2"/>
      <c r="E858" s="2"/>
      <c r="F858" s="2"/>
      <c r="G858" s="2"/>
      <c r="H858" s="2"/>
      <c r="I858" s="2"/>
      <c r="J858" s="2"/>
      <c r="K858" s="2"/>
      <c r="L858" s="7"/>
      <c r="M858" s="2"/>
      <c r="N858" s="2"/>
      <c r="O858" s="2"/>
      <c r="P858" s="2"/>
      <c r="Q858" s="2"/>
      <c r="R858" s="2"/>
      <c r="S858" s="2"/>
      <c r="T858" s="2"/>
      <c r="U858" s="2"/>
      <c r="V858" s="2"/>
      <c r="W858" s="2"/>
      <c r="X858" s="2"/>
      <c r="Y858" s="2"/>
      <c r="Z858" s="2"/>
      <c r="AA858" s="2"/>
      <c r="AB858" s="2"/>
      <c r="AC858" s="2"/>
      <c r="AD858" s="2"/>
      <c r="AE858" s="3"/>
      <c r="AF858" s="2"/>
      <c r="AG858" s="2"/>
      <c r="AH858" s="2"/>
      <c r="AI858" s="2"/>
      <c r="AJ858" s="2"/>
      <c r="AK858" s="2"/>
      <c r="AL858" s="2"/>
      <c r="AM858" s="2"/>
      <c r="AN858" s="2"/>
      <c r="AO858" s="2"/>
      <c r="AP858" s="2"/>
      <c r="AQ858" s="2"/>
      <c r="AR858" s="2"/>
      <c r="AS858" s="3"/>
      <c r="AT858" s="2"/>
      <c r="AU858" s="2"/>
      <c r="AV858" s="2"/>
      <c r="AW858" s="2"/>
      <c r="AX858" s="2"/>
      <c r="AY858" s="2"/>
      <c r="AZ858" s="2"/>
      <c r="BA858" s="2"/>
      <c r="BB858" s="2"/>
      <c r="BC858" s="2"/>
      <c r="BD858" s="2"/>
    </row>
    <row r="859" spans="1:56" ht="12.75" hidden="1" customHeight="1">
      <c r="A859" s="2"/>
      <c r="B859" s="6"/>
      <c r="C859" s="2"/>
      <c r="D859" s="2"/>
      <c r="E859" s="2"/>
      <c r="F859" s="2"/>
      <c r="G859" s="2"/>
      <c r="H859" s="2"/>
      <c r="I859" s="2"/>
      <c r="J859" s="2"/>
      <c r="K859" s="2"/>
      <c r="L859" s="7"/>
      <c r="M859" s="2"/>
      <c r="N859" s="2"/>
      <c r="O859" s="2"/>
      <c r="P859" s="2"/>
      <c r="Q859" s="2"/>
      <c r="R859" s="2"/>
      <c r="S859" s="2"/>
      <c r="T859" s="2"/>
      <c r="U859" s="2"/>
      <c r="V859" s="2"/>
      <c r="W859" s="2"/>
      <c r="X859" s="2"/>
      <c r="Y859" s="2"/>
      <c r="Z859" s="2"/>
      <c r="AA859" s="2"/>
      <c r="AB859" s="2"/>
      <c r="AC859" s="2"/>
      <c r="AD859" s="2"/>
      <c r="AE859" s="3"/>
      <c r="AF859" s="2"/>
      <c r="AG859" s="2"/>
      <c r="AH859" s="2"/>
      <c r="AI859" s="2"/>
      <c r="AJ859" s="2"/>
      <c r="AK859" s="2"/>
      <c r="AL859" s="2"/>
      <c r="AM859" s="2"/>
      <c r="AN859" s="2"/>
      <c r="AO859" s="2"/>
      <c r="AP859" s="2"/>
      <c r="AQ859" s="2"/>
      <c r="AR859" s="2"/>
      <c r="AS859" s="3"/>
      <c r="AT859" s="2"/>
      <c r="AU859" s="2"/>
      <c r="AV859" s="2"/>
      <c r="AW859" s="2"/>
      <c r="AX859" s="2"/>
      <c r="AY859" s="2"/>
      <c r="AZ859" s="2"/>
      <c r="BA859" s="2"/>
      <c r="BB859" s="2"/>
      <c r="BC859" s="2"/>
      <c r="BD859" s="2"/>
    </row>
    <row r="860" spans="1:56" ht="12.75" hidden="1" customHeight="1">
      <c r="A860" s="2"/>
      <c r="B860" s="6"/>
      <c r="C860" s="2"/>
      <c r="D860" s="2"/>
      <c r="E860" s="2"/>
      <c r="F860" s="2"/>
      <c r="G860" s="2"/>
      <c r="H860" s="2"/>
      <c r="I860" s="2"/>
      <c r="J860" s="2"/>
      <c r="K860" s="2"/>
      <c r="L860" s="7"/>
      <c r="M860" s="2"/>
      <c r="N860" s="2"/>
      <c r="O860" s="2"/>
      <c r="P860" s="2"/>
      <c r="Q860" s="2"/>
      <c r="R860" s="2"/>
      <c r="S860" s="2"/>
      <c r="T860" s="2"/>
      <c r="U860" s="2"/>
      <c r="V860" s="2"/>
      <c r="W860" s="2"/>
      <c r="X860" s="2"/>
      <c r="Y860" s="2"/>
      <c r="Z860" s="2"/>
      <c r="AA860" s="2"/>
      <c r="AB860" s="2"/>
      <c r="AC860" s="2"/>
      <c r="AD860" s="2"/>
      <c r="AE860" s="3"/>
      <c r="AF860" s="2"/>
      <c r="AG860" s="2"/>
      <c r="AH860" s="2"/>
      <c r="AI860" s="2"/>
      <c r="AJ860" s="2"/>
      <c r="AK860" s="2"/>
      <c r="AL860" s="2"/>
      <c r="AM860" s="2"/>
      <c r="AN860" s="2"/>
      <c r="AO860" s="2"/>
      <c r="AP860" s="2"/>
      <c r="AQ860" s="2"/>
      <c r="AR860" s="2"/>
      <c r="AS860" s="3"/>
      <c r="AT860" s="2"/>
      <c r="AU860" s="2"/>
      <c r="AV860" s="2"/>
      <c r="AW860" s="2"/>
      <c r="AX860" s="2"/>
      <c r="AY860" s="2"/>
      <c r="AZ860" s="2"/>
      <c r="BA860" s="2"/>
      <c r="BB860" s="2"/>
      <c r="BC860" s="2"/>
      <c r="BD860" s="2"/>
    </row>
    <row r="861" spans="1:56" ht="12.75" hidden="1" customHeight="1">
      <c r="A861" s="2"/>
      <c r="B861" s="6"/>
      <c r="C861" s="2"/>
      <c r="D861" s="2"/>
      <c r="E861" s="2"/>
      <c r="F861" s="2"/>
      <c r="G861" s="2"/>
      <c r="H861" s="2"/>
      <c r="I861" s="2"/>
      <c r="J861" s="2"/>
      <c r="K861" s="2"/>
      <c r="L861" s="7"/>
      <c r="M861" s="2"/>
      <c r="N861" s="2"/>
      <c r="O861" s="2"/>
      <c r="P861" s="2"/>
      <c r="Q861" s="2"/>
      <c r="R861" s="2"/>
      <c r="S861" s="2"/>
      <c r="T861" s="2"/>
      <c r="U861" s="2"/>
      <c r="V861" s="2"/>
      <c r="W861" s="2"/>
      <c r="X861" s="2"/>
      <c r="Y861" s="2"/>
      <c r="Z861" s="2"/>
      <c r="AA861" s="2"/>
      <c r="AB861" s="2"/>
      <c r="AC861" s="2"/>
      <c r="AD861" s="2"/>
      <c r="AE861" s="3"/>
      <c r="AF861" s="2"/>
      <c r="AG861" s="2"/>
      <c r="AH861" s="2"/>
      <c r="AI861" s="2"/>
      <c r="AJ861" s="2"/>
      <c r="AK861" s="2"/>
      <c r="AL861" s="2"/>
      <c r="AM861" s="2"/>
      <c r="AN861" s="2"/>
      <c r="AO861" s="2"/>
      <c r="AP861" s="2"/>
      <c r="AQ861" s="2"/>
      <c r="AR861" s="2"/>
      <c r="AS861" s="3"/>
      <c r="AT861" s="2"/>
      <c r="AU861" s="2"/>
      <c r="AV861" s="2"/>
      <c r="AW861" s="2"/>
      <c r="AX861" s="2"/>
      <c r="AY861" s="2"/>
      <c r="AZ861" s="2"/>
      <c r="BA861" s="2"/>
      <c r="BB861" s="2"/>
      <c r="BC861" s="2"/>
      <c r="BD861" s="2"/>
    </row>
    <row r="862" spans="1:56" ht="12.75" hidden="1" customHeight="1">
      <c r="A862" s="2"/>
      <c r="B862" s="6"/>
      <c r="C862" s="2"/>
      <c r="D862" s="2"/>
      <c r="E862" s="2"/>
      <c r="F862" s="2"/>
      <c r="G862" s="2"/>
      <c r="H862" s="2"/>
      <c r="I862" s="2"/>
      <c r="J862" s="2"/>
      <c r="K862" s="2"/>
      <c r="L862" s="7"/>
      <c r="M862" s="2"/>
      <c r="N862" s="2"/>
      <c r="O862" s="2"/>
      <c r="P862" s="2"/>
      <c r="Q862" s="2"/>
      <c r="R862" s="2"/>
      <c r="S862" s="2"/>
      <c r="T862" s="2"/>
      <c r="U862" s="2"/>
      <c r="V862" s="2"/>
      <c r="W862" s="2"/>
      <c r="X862" s="2"/>
      <c r="Y862" s="2"/>
      <c r="Z862" s="2"/>
      <c r="AA862" s="2"/>
      <c r="AB862" s="2"/>
      <c r="AC862" s="2"/>
      <c r="AD862" s="2"/>
      <c r="AE862" s="3"/>
      <c r="AF862" s="2"/>
      <c r="AG862" s="2"/>
      <c r="AH862" s="2"/>
      <c r="AI862" s="2"/>
      <c r="AJ862" s="2"/>
      <c r="AK862" s="2"/>
      <c r="AL862" s="2"/>
      <c r="AM862" s="2"/>
      <c r="AN862" s="2"/>
      <c r="AO862" s="2"/>
      <c r="AP862" s="2"/>
      <c r="AQ862" s="2"/>
      <c r="AR862" s="2"/>
      <c r="AS862" s="3"/>
      <c r="AT862" s="2"/>
      <c r="AU862" s="2"/>
      <c r="AV862" s="2"/>
      <c r="AW862" s="2"/>
      <c r="AX862" s="2"/>
      <c r="AY862" s="2"/>
      <c r="AZ862" s="2"/>
      <c r="BA862" s="2"/>
      <c r="BB862" s="2"/>
      <c r="BC862" s="2"/>
      <c r="BD862" s="2"/>
    </row>
    <row r="863" spans="1:56" ht="12.75" hidden="1" customHeight="1">
      <c r="A863" s="2"/>
      <c r="B863" s="6"/>
      <c r="C863" s="2"/>
      <c r="D863" s="2"/>
      <c r="E863" s="2"/>
      <c r="F863" s="2"/>
      <c r="G863" s="2"/>
      <c r="H863" s="2"/>
      <c r="I863" s="2"/>
      <c r="J863" s="2"/>
      <c r="K863" s="2"/>
      <c r="L863" s="7"/>
      <c r="M863" s="2"/>
      <c r="N863" s="2"/>
      <c r="O863" s="2"/>
      <c r="P863" s="2"/>
      <c r="Q863" s="2"/>
      <c r="R863" s="2"/>
      <c r="S863" s="2"/>
      <c r="T863" s="2"/>
      <c r="U863" s="2"/>
      <c r="V863" s="2"/>
      <c r="W863" s="2"/>
      <c r="X863" s="2"/>
      <c r="Y863" s="2"/>
      <c r="Z863" s="2"/>
      <c r="AA863" s="2"/>
      <c r="AB863" s="2"/>
      <c r="AC863" s="2"/>
      <c r="AD863" s="2"/>
      <c r="AE863" s="3"/>
      <c r="AF863" s="2"/>
      <c r="AG863" s="2"/>
      <c r="AH863" s="2"/>
      <c r="AI863" s="2"/>
      <c r="AJ863" s="2"/>
      <c r="AK863" s="2"/>
      <c r="AL863" s="2"/>
      <c r="AM863" s="2"/>
      <c r="AN863" s="2"/>
      <c r="AO863" s="2"/>
      <c r="AP863" s="2"/>
      <c r="AQ863" s="2"/>
      <c r="AR863" s="2"/>
      <c r="AS863" s="3"/>
      <c r="AT863" s="2"/>
      <c r="AU863" s="2"/>
      <c r="AV863" s="2"/>
      <c r="AW863" s="2"/>
      <c r="AX863" s="2"/>
      <c r="AY863" s="2"/>
      <c r="AZ863" s="2"/>
      <c r="BA863" s="2"/>
      <c r="BB863" s="2"/>
      <c r="BC863" s="2"/>
      <c r="BD863" s="2"/>
    </row>
    <row r="864" spans="1:56" ht="12.75" hidden="1" customHeight="1">
      <c r="A864" s="2"/>
      <c r="B864" s="6"/>
      <c r="C864" s="2"/>
      <c r="D864" s="2"/>
      <c r="E864" s="2"/>
      <c r="F864" s="2"/>
      <c r="G864" s="2"/>
      <c r="H864" s="2"/>
      <c r="I864" s="2"/>
      <c r="J864" s="2"/>
      <c r="K864" s="2"/>
      <c r="L864" s="7"/>
      <c r="M864" s="2"/>
      <c r="N864" s="2"/>
      <c r="O864" s="2"/>
      <c r="P864" s="2"/>
      <c r="Q864" s="2"/>
      <c r="R864" s="2"/>
      <c r="S864" s="2"/>
      <c r="T864" s="2"/>
      <c r="U864" s="2"/>
      <c r="V864" s="2"/>
      <c r="W864" s="2"/>
      <c r="X864" s="2"/>
      <c r="Y864" s="2"/>
      <c r="Z864" s="2"/>
      <c r="AA864" s="2"/>
      <c r="AB864" s="2"/>
      <c r="AC864" s="2"/>
      <c r="AD864" s="2"/>
      <c r="AE864" s="3"/>
      <c r="AF864" s="2"/>
      <c r="AG864" s="2"/>
      <c r="AH864" s="2"/>
      <c r="AI864" s="2"/>
      <c r="AJ864" s="2"/>
      <c r="AK864" s="2"/>
      <c r="AL864" s="2"/>
      <c r="AM864" s="2"/>
      <c r="AN864" s="2"/>
      <c r="AO864" s="2"/>
      <c r="AP864" s="2"/>
      <c r="AQ864" s="2"/>
      <c r="AR864" s="2"/>
      <c r="AS864" s="3"/>
      <c r="AT864" s="2"/>
      <c r="AU864" s="2"/>
      <c r="AV864" s="2"/>
      <c r="AW864" s="2"/>
      <c r="AX864" s="2"/>
      <c r="AY864" s="2"/>
      <c r="AZ864" s="2"/>
      <c r="BA864" s="2"/>
      <c r="BB864" s="2"/>
      <c r="BC864" s="2"/>
      <c r="BD864" s="2"/>
    </row>
    <row r="865" spans="1:56" ht="12.75" hidden="1" customHeight="1">
      <c r="A865" s="2"/>
      <c r="B865" s="6"/>
      <c r="C865" s="2"/>
      <c r="D865" s="2"/>
      <c r="E865" s="2"/>
      <c r="F865" s="2"/>
      <c r="G865" s="2"/>
      <c r="H865" s="2"/>
      <c r="I865" s="2"/>
      <c r="J865" s="2"/>
      <c r="K865" s="2"/>
      <c r="L865" s="7"/>
      <c r="M865" s="2"/>
      <c r="N865" s="2"/>
      <c r="O865" s="2"/>
      <c r="P865" s="2"/>
      <c r="Q865" s="2"/>
      <c r="R865" s="2"/>
      <c r="S865" s="2"/>
      <c r="T865" s="2"/>
      <c r="U865" s="2"/>
      <c r="V865" s="2"/>
      <c r="W865" s="2"/>
      <c r="X865" s="2"/>
      <c r="Y865" s="2"/>
      <c r="Z865" s="2"/>
      <c r="AA865" s="2"/>
      <c r="AB865" s="2"/>
      <c r="AC865" s="2"/>
      <c r="AD865" s="2"/>
      <c r="AE865" s="3"/>
      <c r="AF865" s="2"/>
      <c r="AG865" s="2"/>
      <c r="AH865" s="2"/>
      <c r="AI865" s="2"/>
      <c r="AJ865" s="2"/>
      <c r="AK865" s="2"/>
      <c r="AL865" s="2"/>
      <c r="AM865" s="2"/>
      <c r="AN865" s="2"/>
      <c r="AO865" s="2"/>
      <c r="AP865" s="2"/>
      <c r="AQ865" s="2"/>
      <c r="AR865" s="2"/>
      <c r="AS865" s="3"/>
      <c r="AT865" s="2"/>
      <c r="AU865" s="2"/>
      <c r="AV865" s="2"/>
      <c r="AW865" s="2"/>
      <c r="AX865" s="2"/>
      <c r="AY865" s="2"/>
      <c r="AZ865" s="2"/>
      <c r="BA865" s="2"/>
      <c r="BB865" s="2"/>
      <c r="BC865" s="2"/>
      <c r="BD865" s="2"/>
    </row>
    <row r="866" spans="1:56" ht="12.75" hidden="1" customHeight="1">
      <c r="A866" s="2"/>
      <c r="B866" s="6"/>
      <c r="C866" s="2"/>
      <c r="D866" s="2"/>
      <c r="E866" s="2"/>
      <c r="F866" s="2"/>
      <c r="G866" s="2"/>
      <c r="H866" s="2"/>
      <c r="I866" s="2"/>
      <c r="J866" s="2"/>
      <c r="K866" s="2"/>
      <c r="L866" s="7"/>
      <c r="M866" s="2"/>
      <c r="N866" s="2"/>
      <c r="O866" s="2"/>
      <c r="P866" s="2"/>
      <c r="Q866" s="2"/>
      <c r="R866" s="2"/>
      <c r="S866" s="2"/>
      <c r="T866" s="2"/>
      <c r="U866" s="2"/>
      <c r="V866" s="2"/>
      <c r="W866" s="2"/>
      <c r="X866" s="2"/>
      <c r="Y866" s="2"/>
      <c r="Z866" s="2"/>
      <c r="AA866" s="2"/>
      <c r="AB866" s="2"/>
      <c r="AC866" s="2"/>
      <c r="AD866" s="2"/>
      <c r="AE866" s="3"/>
      <c r="AF866" s="2"/>
      <c r="AG866" s="2"/>
      <c r="AH866" s="2"/>
      <c r="AI866" s="2"/>
      <c r="AJ866" s="2"/>
      <c r="AK866" s="2"/>
      <c r="AL866" s="2"/>
      <c r="AM866" s="2"/>
      <c r="AN866" s="2"/>
      <c r="AO866" s="2"/>
      <c r="AP866" s="2"/>
      <c r="AQ866" s="2"/>
      <c r="AR866" s="2"/>
      <c r="AS866" s="3"/>
      <c r="AT866" s="2"/>
      <c r="AU866" s="2"/>
      <c r="AV866" s="2"/>
      <c r="AW866" s="2"/>
      <c r="AX866" s="2"/>
      <c r="AY866" s="2"/>
      <c r="AZ866" s="2"/>
      <c r="BA866" s="2"/>
      <c r="BB866" s="2"/>
      <c r="BC866" s="2"/>
      <c r="BD866" s="2"/>
    </row>
    <row r="867" spans="1:56" ht="12.75" hidden="1" customHeight="1">
      <c r="A867" s="2"/>
      <c r="B867" s="6"/>
      <c r="C867" s="2"/>
      <c r="D867" s="2"/>
      <c r="E867" s="2"/>
      <c r="F867" s="2"/>
      <c r="G867" s="2"/>
      <c r="H867" s="2"/>
      <c r="I867" s="2"/>
      <c r="J867" s="2"/>
      <c r="K867" s="2"/>
      <c r="L867" s="7"/>
      <c r="M867" s="2"/>
      <c r="N867" s="2"/>
      <c r="O867" s="2"/>
      <c r="P867" s="2"/>
      <c r="Q867" s="2"/>
      <c r="R867" s="2"/>
      <c r="S867" s="2"/>
      <c r="T867" s="2"/>
      <c r="U867" s="2"/>
      <c r="V867" s="2"/>
      <c r="W867" s="2"/>
      <c r="X867" s="2"/>
      <c r="Y867" s="2"/>
      <c r="Z867" s="2"/>
      <c r="AA867" s="2"/>
      <c r="AB867" s="2"/>
      <c r="AC867" s="2"/>
      <c r="AD867" s="2"/>
      <c r="AE867" s="3"/>
      <c r="AF867" s="2"/>
      <c r="AG867" s="2"/>
      <c r="AH867" s="2"/>
      <c r="AI867" s="2"/>
      <c r="AJ867" s="2"/>
      <c r="AK867" s="2"/>
      <c r="AL867" s="2"/>
      <c r="AM867" s="2"/>
      <c r="AN867" s="2"/>
      <c r="AO867" s="2"/>
      <c r="AP867" s="2"/>
      <c r="AQ867" s="2"/>
      <c r="AR867" s="2"/>
      <c r="AS867" s="3"/>
      <c r="AT867" s="2"/>
      <c r="AU867" s="2"/>
      <c r="AV867" s="2"/>
      <c r="AW867" s="2"/>
      <c r="AX867" s="2"/>
      <c r="AY867" s="2"/>
      <c r="AZ867" s="2"/>
      <c r="BA867" s="2"/>
      <c r="BB867" s="2"/>
      <c r="BC867" s="2"/>
      <c r="BD867" s="2"/>
    </row>
    <row r="868" spans="1:56" ht="12.75" hidden="1" customHeight="1">
      <c r="A868" s="2"/>
      <c r="B868" s="6"/>
      <c r="C868" s="2"/>
      <c r="D868" s="2"/>
      <c r="E868" s="2"/>
      <c r="F868" s="2"/>
      <c r="G868" s="2"/>
      <c r="H868" s="2"/>
      <c r="I868" s="2"/>
      <c r="J868" s="2"/>
      <c r="K868" s="2"/>
      <c r="L868" s="7"/>
      <c r="M868" s="2"/>
      <c r="N868" s="2"/>
      <c r="O868" s="2"/>
      <c r="P868" s="2"/>
      <c r="Q868" s="2"/>
      <c r="R868" s="2"/>
      <c r="S868" s="2"/>
      <c r="T868" s="2"/>
      <c r="U868" s="2"/>
      <c r="V868" s="2"/>
      <c r="W868" s="2"/>
      <c r="X868" s="2"/>
      <c r="Y868" s="2"/>
      <c r="Z868" s="2"/>
      <c r="AA868" s="2"/>
      <c r="AB868" s="2"/>
      <c r="AC868" s="2"/>
      <c r="AD868" s="2"/>
      <c r="AE868" s="3"/>
      <c r="AF868" s="2"/>
      <c r="AG868" s="2"/>
      <c r="AH868" s="2"/>
      <c r="AI868" s="2"/>
      <c r="AJ868" s="2"/>
      <c r="AK868" s="2"/>
      <c r="AL868" s="2"/>
      <c r="AM868" s="2"/>
      <c r="AN868" s="2"/>
      <c r="AO868" s="2"/>
      <c r="AP868" s="2"/>
      <c r="AQ868" s="2"/>
      <c r="AR868" s="2"/>
      <c r="AS868" s="3"/>
      <c r="AT868" s="2"/>
      <c r="AU868" s="2"/>
      <c r="AV868" s="2"/>
      <c r="AW868" s="2"/>
      <c r="AX868" s="2"/>
      <c r="AY868" s="2"/>
      <c r="AZ868" s="2"/>
      <c r="BA868" s="2"/>
      <c r="BB868" s="2"/>
      <c r="BC868" s="2"/>
      <c r="BD868" s="2"/>
    </row>
    <row r="869" spans="1:56" ht="12.75" hidden="1" customHeight="1">
      <c r="A869" s="2"/>
      <c r="B869" s="6"/>
      <c r="C869" s="2"/>
      <c r="D869" s="2"/>
      <c r="E869" s="2"/>
      <c r="F869" s="2"/>
      <c r="G869" s="2"/>
      <c r="H869" s="2"/>
      <c r="I869" s="2"/>
      <c r="J869" s="2"/>
      <c r="K869" s="2"/>
      <c r="L869" s="7"/>
      <c r="M869" s="2"/>
      <c r="N869" s="2"/>
      <c r="O869" s="2"/>
      <c r="P869" s="2"/>
      <c r="Q869" s="2"/>
      <c r="R869" s="2"/>
      <c r="S869" s="2"/>
      <c r="T869" s="2"/>
      <c r="U869" s="2"/>
      <c r="V869" s="2"/>
      <c r="W869" s="2"/>
      <c r="X869" s="2"/>
      <c r="Y869" s="2"/>
      <c r="Z869" s="2"/>
      <c r="AA869" s="2"/>
      <c r="AB869" s="2"/>
      <c r="AC869" s="2"/>
      <c r="AD869" s="2"/>
      <c r="AE869" s="3"/>
      <c r="AF869" s="2"/>
      <c r="AG869" s="2"/>
      <c r="AH869" s="2"/>
      <c r="AI869" s="2"/>
      <c r="AJ869" s="2"/>
      <c r="AK869" s="2"/>
      <c r="AL869" s="2"/>
      <c r="AM869" s="2"/>
      <c r="AN869" s="2"/>
      <c r="AO869" s="2"/>
      <c r="AP869" s="2"/>
      <c r="AQ869" s="2"/>
      <c r="AR869" s="2"/>
      <c r="AS869" s="3"/>
      <c r="AT869" s="2"/>
      <c r="AU869" s="2"/>
      <c r="AV869" s="2"/>
      <c r="AW869" s="2"/>
      <c r="AX869" s="2"/>
      <c r="AY869" s="2"/>
      <c r="AZ869" s="2"/>
      <c r="BA869" s="2"/>
      <c r="BB869" s="2"/>
      <c r="BC869" s="2"/>
      <c r="BD869" s="2"/>
    </row>
    <row r="870" spans="1:56" ht="12.75" hidden="1" customHeight="1">
      <c r="A870" s="2"/>
      <c r="B870" s="6"/>
      <c r="C870" s="2"/>
      <c r="D870" s="2"/>
      <c r="E870" s="2"/>
      <c r="F870" s="2"/>
      <c r="G870" s="2"/>
      <c r="H870" s="2"/>
      <c r="I870" s="2"/>
      <c r="J870" s="2"/>
      <c r="K870" s="2"/>
      <c r="L870" s="7"/>
      <c r="M870" s="2"/>
      <c r="N870" s="2"/>
      <c r="O870" s="2"/>
      <c r="P870" s="2"/>
      <c r="Q870" s="2"/>
      <c r="R870" s="2"/>
      <c r="S870" s="2"/>
      <c r="T870" s="2"/>
      <c r="U870" s="2"/>
      <c r="V870" s="2"/>
      <c r="W870" s="2"/>
      <c r="X870" s="2"/>
      <c r="Y870" s="2"/>
      <c r="Z870" s="2"/>
      <c r="AA870" s="2"/>
      <c r="AB870" s="2"/>
      <c r="AC870" s="2"/>
      <c r="AD870" s="2"/>
      <c r="AE870" s="3"/>
      <c r="AF870" s="2"/>
      <c r="AG870" s="2"/>
      <c r="AH870" s="2"/>
      <c r="AI870" s="2"/>
      <c r="AJ870" s="2"/>
      <c r="AK870" s="2"/>
      <c r="AL870" s="2"/>
      <c r="AM870" s="2"/>
      <c r="AN870" s="2"/>
      <c r="AO870" s="2"/>
      <c r="AP870" s="2"/>
      <c r="AQ870" s="2"/>
      <c r="AR870" s="2"/>
      <c r="AS870" s="3"/>
      <c r="AT870" s="2"/>
      <c r="AU870" s="2"/>
      <c r="AV870" s="2"/>
      <c r="AW870" s="2"/>
      <c r="AX870" s="2"/>
      <c r="AY870" s="2"/>
      <c r="AZ870" s="2"/>
      <c r="BA870" s="2"/>
      <c r="BB870" s="2"/>
      <c r="BC870" s="2"/>
      <c r="BD870" s="2"/>
    </row>
    <row r="871" spans="1:56" ht="12.75" hidden="1" customHeight="1">
      <c r="A871" s="2"/>
      <c r="B871" s="6"/>
      <c r="C871" s="2"/>
      <c r="D871" s="2"/>
      <c r="E871" s="2"/>
      <c r="F871" s="2"/>
      <c r="G871" s="2"/>
      <c r="H871" s="2"/>
      <c r="I871" s="2"/>
      <c r="J871" s="2"/>
      <c r="K871" s="2"/>
      <c r="L871" s="7"/>
      <c r="M871" s="2"/>
      <c r="N871" s="2"/>
      <c r="O871" s="2"/>
      <c r="P871" s="2"/>
      <c r="Q871" s="2"/>
      <c r="R871" s="2"/>
      <c r="S871" s="2"/>
      <c r="T871" s="2"/>
      <c r="U871" s="2"/>
      <c r="V871" s="2"/>
      <c r="W871" s="2"/>
      <c r="X871" s="2"/>
      <c r="Y871" s="2"/>
      <c r="Z871" s="2"/>
      <c r="AA871" s="2"/>
      <c r="AB871" s="2"/>
      <c r="AC871" s="2"/>
      <c r="AD871" s="2"/>
      <c r="AE871" s="3"/>
      <c r="AF871" s="2"/>
      <c r="AG871" s="2"/>
      <c r="AH871" s="2"/>
      <c r="AI871" s="2"/>
      <c r="AJ871" s="2"/>
      <c r="AK871" s="2"/>
      <c r="AL871" s="2"/>
      <c r="AM871" s="2"/>
      <c r="AN871" s="2"/>
      <c r="AO871" s="2"/>
      <c r="AP871" s="2"/>
      <c r="AQ871" s="2"/>
      <c r="AR871" s="2"/>
      <c r="AS871" s="3"/>
      <c r="AT871" s="2"/>
      <c r="AU871" s="2"/>
      <c r="AV871" s="2"/>
      <c r="AW871" s="2"/>
      <c r="AX871" s="2"/>
      <c r="AY871" s="2"/>
      <c r="AZ871" s="2"/>
      <c r="BA871" s="2"/>
      <c r="BB871" s="2"/>
      <c r="BC871" s="2"/>
      <c r="BD871" s="2"/>
    </row>
    <row r="872" spans="1:56" ht="12.75" hidden="1" customHeight="1">
      <c r="A872" s="2"/>
      <c r="B872" s="6"/>
      <c r="C872" s="2"/>
      <c r="D872" s="2"/>
      <c r="E872" s="2"/>
      <c r="F872" s="2"/>
      <c r="G872" s="2"/>
      <c r="H872" s="2"/>
      <c r="I872" s="2"/>
      <c r="J872" s="2"/>
      <c r="K872" s="2"/>
      <c r="L872" s="7"/>
      <c r="M872" s="2"/>
      <c r="N872" s="2"/>
      <c r="O872" s="2"/>
      <c r="P872" s="2"/>
      <c r="Q872" s="2"/>
      <c r="R872" s="2"/>
      <c r="S872" s="2"/>
      <c r="T872" s="2"/>
      <c r="U872" s="2"/>
      <c r="V872" s="2"/>
      <c r="W872" s="2"/>
      <c r="X872" s="2"/>
      <c r="Y872" s="2"/>
      <c r="Z872" s="2"/>
      <c r="AA872" s="2"/>
      <c r="AB872" s="2"/>
      <c r="AC872" s="2"/>
      <c r="AD872" s="2"/>
      <c r="AE872" s="3"/>
      <c r="AF872" s="2"/>
      <c r="AG872" s="2"/>
      <c r="AH872" s="2"/>
      <c r="AI872" s="2"/>
      <c r="AJ872" s="2"/>
      <c r="AK872" s="2"/>
      <c r="AL872" s="2"/>
      <c r="AM872" s="2"/>
      <c r="AN872" s="2"/>
      <c r="AO872" s="2"/>
      <c r="AP872" s="2"/>
      <c r="AQ872" s="2"/>
      <c r="AR872" s="2"/>
      <c r="AS872" s="3"/>
      <c r="AT872" s="2"/>
      <c r="AU872" s="2"/>
      <c r="AV872" s="2"/>
      <c r="AW872" s="2"/>
      <c r="AX872" s="2"/>
      <c r="AY872" s="2"/>
      <c r="AZ872" s="2"/>
      <c r="BA872" s="2"/>
      <c r="BB872" s="2"/>
      <c r="BC872" s="2"/>
      <c r="BD872" s="2"/>
    </row>
    <row r="873" spans="1:56" ht="12.75" hidden="1" customHeight="1">
      <c r="A873" s="2"/>
      <c r="B873" s="6"/>
      <c r="C873" s="2"/>
      <c r="D873" s="2"/>
      <c r="E873" s="2"/>
      <c r="F873" s="2"/>
      <c r="G873" s="2"/>
      <c r="H873" s="2"/>
      <c r="I873" s="2"/>
      <c r="J873" s="2"/>
      <c r="K873" s="2"/>
      <c r="L873" s="7"/>
      <c r="M873" s="2"/>
      <c r="N873" s="2"/>
      <c r="O873" s="2"/>
      <c r="P873" s="2"/>
      <c r="Q873" s="2"/>
      <c r="R873" s="2"/>
      <c r="S873" s="2"/>
      <c r="T873" s="2"/>
      <c r="U873" s="2"/>
      <c r="V873" s="2"/>
      <c r="W873" s="2"/>
      <c r="X873" s="2"/>
      <c r="Y873" s="2"/>
      <c r="Z873" s="2"/>
      <c r="AA873" s="2"/>
      <c r="AB873" s="2"/>
      <c r="AC873" s="2"/>
      <c r="AD873" s="2"/>
      <c r="AE873" s="3"/>
      <c r="AF873" s="2"/>
      <c r="AG873" s="2"/>
      <c r="AH873" s="2"/>
      <c r="AI873" s="2"/>
      <c r="AJ873" s="2"/>
      <c r="AK873" s="2"/>
      <c r="AL873" s="2"/>
      <c r="AM873" s="2"/>
      <c r="AN873" s="2"/>
      <c r="AO873" s="2"/>
      <c r="AP873" s="2"/>
      <c r="AQ873" s="2"/>
      <c r="AR873" s="2"/>
      <c r="AS873" s="3"/>
      <c r="AT873" s="2"/>
      <c r="AU873" s="2"/>
      <c r="AV873" s="2"/>
      <c r="AW873" s="2"/>
      <c r="AX873" s="2"/>
      <c r="AY873" s="2"/>
      <c r="AZ873" s="2"/>
      <c r="BA873" s="2"/>
      <c r="BB873" s="2"/>
      <c r="BC873" s="2"/>
      <c r="BD873" s="2"/>
    </row>
    <row r="874" spans="1:56" ht="12.75" hidden="1" customHeight="1">
      <c r="A874" s="2"/>
      <c r="B874" s="6"/>
      <c r="C874" s="2"/>
      <c r="D874" s="2"/>
      <c r="E874" s="2"/>
      <c r="F874" s="2"/>
      <c r="G874" s="2"/>
      <c r="H874" s="2"/>
      <c r="I874" s="2"/>
      <c r="J874" s="2"/>
      <c r="K874" s="2"/>
      <c r="L874" s="7"/>
      <c r="M874" s="2"/>
      <c r="N874" s="2"/>
      <c r="O874" s="2"/>
      <c r="P874" s="2"/>
      <c r="Q874" s="2"/>
      <c r="R874" s="2"/>
      <c r="S874" s="2"/>
      <c r="T874" s="2"/>
      <c r="U874" s="2"/>
      <c r="V874" s="2"/>
      <c r="W874" s="2"/>
      <c r="X874" s="2"/>
      <c r="Y874" s="2"/>
      <c r="Z874" s="2"/>
      <c r="AA874" s="2"/>
      <c r="AB874" s="2"/>
      <c r="AC874" s="2"/>
      <c r="AD874" s="2"/>
      <c r="AE874" s="3"/>
      <c r="AF874" s="2"/>
      <c r="AG874" s="2"/>
      <c r="AH874" s="2"/>
      <c r="AI874" s="2"/>
      <c r="AJ874" s="2"/>
      <c r="AK874" s="2"/>
      <c r="AL874" s="2"/>
      <c r="AM874" s="2"/>
      <c r="AN874" s="2"/>
      <c r="AO874" s="2"/>
      <c r="AP874" s="2"/>
      <c r="AQ874" s="2"/>
      <c r="AR874" s="2"/>
      <c r="AS874" s="3"/>
      <c r="AT874" s="2"/>
      <c r="AU874" s="2"/>
      <c r="AV874" s="2"/>
      <c r="AW874" s="2"/>
      <c r="AX874" s="2"/>
      <c r="AY874" s="2"/>
      <c r="AZ874" s="2"/>
      <c r="BA874" s="2"/>
      <c r="BB874" s="2"/>
      <c r="BC874" s="2"/>
      <c r="BD874" s="2"/>
    </row>
    <row r="875" spans="1:56" ht="12.75" hidden="1" customHeight="1">
      <c r="A875" s="2"/>
      <c r="B875" s="6"/>
      <c r="C875" s="2"/>
      <c r="D875" s="2"/>
      <c r="E875" s="2"/>
      <c r="F875" s="2"/>
      <c r="G875" s="2"/>
      <c r="H875" s="2"/>
      <c r="I875" s="2"/>
      <c r="J875" s="2"/>
      <c r="K875" s="2"/>
      <c r="L875" s="7"/>
      <c r="M875" s="2"/>
      <c r="N875" s="2"/>
      <c r="O875" s="2"/>
      <c r="P875" s="2"/>
      <c r="Q875" s="2"/>
      <c r="R875" s="2"/>
      <c r="S875" s="2"/>
      <c r="T875" s="2"/>
      <c r="U875" s="2"/>
      <c r="V875" s="2"/>
      <c r="W875" s="2"/>
      <c r="X875" s="2"/>
      <c r="Y875" s="2"/>
      <c r="Z875" s="2"/>
      <c r="AA875" s="2"/>
      <c r="AB875" s="2"/>
      <c r="AC875" s="2"/>
      <c r="AD875" s="2"/>
      <c r="AE875" s="3"/>
      <c r="AF875" s="2"/>
      <c r="AG875" s="2"/>
      <c r="AH875" s="2"/>
      <c r="AI875" s="2"/>
      <c r="AJ875" s="2"/>
      <c r="AK875" s="2"/>
      <c r="AL875" s="2"/>
      <c r="AM875" s="2"/>
      <c r="AN875" s="2"/>
      <c r="AO875" s="2"/>
      <c r="AP875" s="2"/>
      <c r="AQ875" s="2"/>
      <c r="AR875" s="2"/>
      <c r="AS875" s="3"/>
      <c r="AT875" s="2"/>
      <c r="AU875" s="2"/>
      <c r="AV875" s="2"/>
      <c r="AW875" s="2"/>
      <c r="AX875" s="2"/>
      <c r="AY875" s="2"/>
      <c r="AZ875" s="2"/>
      <c r="BA875" s="2"/>
      <c r="BB875" s="2"/>
      <c r="BC875" s="2"/>
      <c r="BD875" s="2"/>
    </row>
    <row r="876" spans="1:56" ht="12.75" hidden="1" customHeight="1">
      <c r="A876" s="2"/>
      <c r="B876" s="6"/>
      <c r="C876" s="2"/>
      <c r="D876" s="2"/>
      <c r="E876" s="2"/>
      <c r="F876" s="2"/>
      <c r="G876" s="2"/>
      <c r="H876" s="2"/>
      <c r="I876" s="2"/>
      <c r="J876" s="2"/>
      <c r="K876" s="2"/>
      <c r="L876" s="7"/>
      <c r="M876" s="2"/>
      <c r="N876" s="2"/>
      <c r="O876" s="2"/>
      <c r="P876" s="2"/>
      <c r="Q876" s="2"/>
      <c r="R876" s="2"/>
      <c r="S876" s="2"/>
      <c r="T876" s="2"/>
      <c r="U876" s="2"/>
      <c r="V876" s="2"/>
      <c r="W876" s="2"/>
      <c r="X876" s="2"/>
      <c r="Y876" s="2"/>
      <c r="Z876" s="2"/>
      <c r="AA876" s="2"/>
      <c r="AB876" s="2"/>
      <c r="AC876" s="2"/>
      <c r="AD876" s="2"/>
      <c r="AE876" s="3"/>
      <c r="AF876" s="2"/>
      <c r="AG876" s="2"/>
      <c r="AH876" s="2"/>
      <c r="AI876" s="2"/>
      <c r="AJ876" s="2"/>
      <c r="AK876" s="2"/>
      <c r="AL876" s="2"/>
      <c r="AM876" s="2"/>
      <c r="AN876" s="2"/>
      <c r="AO876" s="2"/>
      <c r="AP876" s="2"/>
      <c r="AQ876" s="2"/>
      <c r="AR876" s="2"/>
      <c r="AS876" s="3"/>
      <c r="AT876" s="2"/>
      <c r="AU876" s="2"/>
      <c r="AV876" s="2"/>
      <c r="AW876" s="2"/>
      <c r="AX876" s="2"/>
      <c r="AY876" s="2"/>
      <c r="AZ876" s="2"/>
      <c r="BA876" s="2"/>
      <c r="BB876" s="2"/>
      <c r="BC876" s="2"/>
      <c r="BD876" s="2"/>
    </row>
    <row r="877" spans="1:56" ht="12.75" hidden="1" customHeight="1">
      <c r="A877" s="2"/>
      <c r="B877" s="6"/>
      <c r="C877" s="2"/>
      <c r="D877" s="2"/>
      <c r="E877" s="2"/>
      <c r="F877" s="2"/>
      <c r="G877" s="2"/>
      <c r="H877" s="2"/>
      <c r="I877" s="2"/>
      <c r="J877" s="2"/>
      <c r="K877" s="2"/>
      <c r="L877" s="7"/>
      <c r="M877" s="2"/>
      <c r="N877" s="2"/>
      <c r="O877" s="2"/>
      <c r="P877" s="2"/>
      <c r="Q877" s="2"/>
      <c r="R877" s="2"/>
      <c r="S877" s="2"/>
      <c r="T877" s="2"/>
      <c r="U877" s="2"/>
      <c r="V877" s="2"/>
      <c r="W877" s="2"/>
      <c r="X877" s="2"/>
      <c r="Y877" s="2"/>
      <c r="Z877" s="2"/>
      <c r="AA877" s="2"/>
      <c r="AB877" s="2"/>
      <c r="AC877" s="2"/>
      <c r="AD877" s="2"/>
      <c r="AE877" s="3"/>
      <c r="AF877" s="2"/>
      <c r="AG877" s="2"/>
      <c r="AH877" s="2"/>
      <c r="AI877" s="2"/>
      <c r="AJ877" s="2"/>
      <c r="AK877" s="2"/>
      <c r="AL877" s="2"/>
      <c r="AM877" s="2"/>
      <c r="AN877" s="2"/>
      <c r="AO877" s="2"/>
      <c r="AP877" s="2"/>
      <c r="AQ877" s="2"/>
      <c r="AR877" s="2"/>
      <c r="AS877" s="3"/>
      <c r="AT877" s="2"/>
      <c r="AU877" s="2"/>
      <c r="AV877" s="2"/>
      <c r="AW877" s="2"/>
      <c r="AX877" s="2"/>
      <c r="AY877" s="2"/>
      <c r="AZ877" s="2"/>
      <c r="BA877" s="2"/>
      <c r="BB877" s="2"/>
      <c r="BC877" s="2"/>
      <c r="BD877" s="2"/>
    </row>
    <row r="878" spans="1:56" ht="12.75" hidden="1" customHeight="1">
      <c r="A878" s="2"/>
      <c r="B878" s="6"/>
      <c r="C878" s="2"/>
      <c r="D878" s="2"/>
      <c r="E878" s="2"/>
      <c r="F878" s="2"/>
      <c r="G878" s="2"/>
      <c r="H878" s="2"/>
      <c r="I878" s="2"/>
      <c r="J878" s="2"/>
      <c r="K878" s="2"/>
      <c r="L878" s="7"/>
      <c r="M878" s="2"/>
      <c r="N878" s="2"/>
      <c r="O878" s="2"/>
      <c r="P878" s="2"/>
      <c r="Q878" s="2"/>
      <c r="R878" s="2"/>
      <c r="S878" s="2"/>
      <c r="T878" s="2"/>
      <c r="U878" s="2"/>
      <c r="V878" s="2"/>
      <c r="W878" s="2"/>
      <c r="X878" s="2"/>
      <c r="Y878" s="2"/>
      <c r="Z878" s="2"/>
      <c r="AA878" s="2"/>
      <c r="AB878" s="2"/>
      <c r="AC878" s="2"/>
      <c r="AD878" s="2"/>
      <c r="AE878" s="3"/>
      <c r="AF878" s="2"/>
      <c r="AG878" s="2"/>
      <c r="AH878" s="2"/>
      <c r="AI878" s="2"/>
      <c r="AJ878" s="2"/>
      <c r="AK878" s="2"/>
      <c r="AL878" s="2"/>
      <c r="AM878" s="2"/>
      <c r="AN878" s="2"/>
      <c r="AO878" s="2"/>
      <c r="AP878" s="2"/>
      <c r="AQ878" s="2"/>
      <c r="AR878" s="2"/>
      <c r="AS878" s="3"/>
      <c r="AT878" s="2"/>
      <c r="AU878" s="2"/>
      <c r="AV878" s="2"/>
      <c r="AW878" s="2"/>
      <c r="AX878" s="2"/>
      <c r="AY878" s="2"/>
      <c r="AZ878" s="2"/>
      <c r="BA878" s="2"/>
      <c r="BB878" s="2"/>
      <c r="BC878" s="2"/>
      <c r="BD878" s="2"/>
    </row>
    <row r="879" spans="1:56" ht="12.75" hidden="1" customHeight="1">
      <c r="A879" s="2"/>
      <c r="B879" s="6"/>
      <c r="C879" s="2"/>
      <c r="D879" s="2"/>
      <c r="E879" s="2"/>
      <c r="F879" s="2"/>
      <c r="G879" s="2"/>
      <c r="H879" s="2"/>
      <c r="I879" s="2"/>
      <c r="J879" s="2"/>
      <c r="K879" s="2"/>
      <c r="L879" s="7"/>
      <c r="M879" s="2"/>
      <c r="N879" s="2"/>
      <c r="O879" s="2"/>
      <c r="P879" s="2"/>
      <c r="Q879" s="2"/>
      <c r="R879" s="2"/>
      <c r="S879" s="2"/>
      <c r="T879" s="2"/>
      <c r="U879" s="2"/>
      <c r="V879" s="2"/>
      <c r="W879" s="2"/>
      <c r="X879" s="2"/>
      <c r="Y879" s="2"/>
      <c r="Z879" s="2"/>
      <c r="AA879" s="2"/>
      <c r="AB879" s="2"/>
      <c r="AC879" s="2"/>
      <c r="AD879" s="2"/>
      <c r="AE879" s="3"/>
      <c r="AF879" s="2"/>
      <c r="AG879" s="2"/>
      <c r="AH879" s="2"/>
      <c r="AI879" s="2"/>
      <c r="AJ879" s="2"/>
      <c r="AK879" s="2"/>
      <c r="AL879" s="2"/>
      <c r="AM879" s="2"/>
      <c r="AN879" s="2"/>
      <c r="AO879" s="2"/>
      <c r="AP879" s="2"/>
      <c r="AQ879" s="2"/>
      <c r="AR879" s="2"/>
      <c r="AS879" s="3"/>
      <c r="AT879" s="2"/>
      <c r="AU879" s="2"/>
      <c r="AV879" s="2"/>
      <c r="AW879" s="2"/>
      <c r="AX879" s="2"/>
      <c r="AY879" s="2"/>
      <c r="AZ879" s="2"/>
      <c r="BA879" s="2"/>
      <c r="BB879" s="2"/>
      <c r="BC879" s="2"/>
      <c r="BD879" s="2"/>
    </row>
    <row r="880" spans="1:56" ht="12.75" hidden="1" customHeight="1">
      <c r="A880" s="2"/>
      <c r="B880" s="6"/>
      <c r="C880" s="2"/>
      <c r="D880" s="2"/>
      <c r="E880" s="2"/>
      <c r="F880" s="2"/>
      <c r="G880" s="2"/>
      <c r="H880" s="2"/>
      <c r="I880" s="2"/>
      <c r="J880" s="2"/>
      <c r="K880" s="2"/>
      <c r="L880" s="7"/>
      <c r="M880" s="2"/>
      <c r="N880" s="2"/>
      <c r="O880" s="2"/>
      <c r="P880" s="2"/>
      <c r="Q880" s="2"/>
      <c r="R880" s="2"/>
      <c r="S880" s="2"/>
      <c r="T880" s="2"/>
      <c r="U880" s="2"/>
      <c r="V880" s="2"/>
      <c r="W880" s="2"/>
      <c r="X880" s="2"/>
      <c r="Y880" s="2"/>
      <c r="Z880" s="2"/>
      <c r="AA880" s="2"/>
      <c r="AB880" s="2"/>
      <c r="AC880" s="2"/>
      <c r="AD880" s="2"/>
      <c r="AE880" s="3"/>
      <c r="AF880" s="2"/>
      <c r="AG880" s="2"/>
      <c r="AH880" s="2"/>
      <c r="AI880" s="2"/>
      <c r="AJ880" s="2"/>
      <c r="AK880" s="2"/>
      <c r="AL880" s="2"/>
      <c r="AM880" s="2"/>
      <c r="AN880" s="2"/>
      <c r="AO880" s="2"/>
      <c r="AP880" s="2"/>
      <c r="AQ880" s="2"/>
      <c r="AR880" s="2"/>
      <c r="AS880" s="3"/>
      <c r="AT880" s="2"/>
      <c r="AU880" s="2"/>
      <c r="AV880" s="2"/>
      <c r="AW880" s="2"/>
      <c r="AX880" s="2"/>
      <c r="AY880" s="2"/>
      <c r="AZ880" s="2"/>
      <c r="BA880" s="2"/>
      <c r="BB880" s="2"/>
      <c r="BC880" s="2"/>
      <c r="BD880" s="2"/>
    </row>
    <row r="881" spans="1:56" ht="12.75" hidden="1" customHeight="1">
      <c r="A881" s="2"/>
      <c r="B881" s="6"/>
      <c r="C881" s="2"/>
      <c r="D881" s="2"/>
      <c r="E881" s="2"/>
      <c r="F881" s="2"/>
      <c r="G881" s="2"/>
      <c r="H881" s="2"/>
      <c r="I881" s="2"/>
      <c r="J881" s="2"/>
      <c r="K881" s="2"/>
      <c r="L881" s="7"/>
      <c r="M881" s="2"/>
      <c r="N881" s="2"/>
      <c r="O881" s="2"/>
      <c r="P881" s="2"/>
      <c r="Q881" s="2"/>
      <c r="R881" s="2"/>
      <c r="S881" s="2"/>
      <c r="T881" s="2"/>
      <c r="U881" s="2"/>
      <c r="V881" s="2"/>
      <c r="W881" s="2"/>
      <c r="X881" s="2"/>
      <c r="Y881" s="2"/>
      <c r="Z881" s="2"/>
      <c r="AA881" s="2"/>
      <c r="AB881" s="2"/>
      <c r="AC881" s="2"/>
      <c r="AD881" s="2"/>
      <c r="AE881" s="3"/>
      <c r="AF881" s="2"/>
      <c r="AG881" s="2"/>
      <c r="AH881" s="2"/>
      <c r="AI881" s="2"/>
      <c r="AJ881" s="2"/>
      <c r="AK881" s="2"/>
      <c r="AL881" s="2"/>
      <c r="AM881" s="2"/>
      <c r="AN881" s="2"/>
      <c r="AO881" s="2"/>
      <c r="AP881" s="2"/>
      <c r="AQ881" s="2"/>
      <c r="AR881" s="2"/>
      <c r="AS881" s="3"/>
      <c r="AT881" s="2"/>
      <c r="AU881" s="2"/>
      <c r="AV881" s="2"/>
      <c r="AW881" s="2"/>
      <c r="AX881" s="2"/>
      <c r="AY881" s="2"/>
      <c r="AZ881" s="2"/>
      <c r="BA881" s="2"/>
      <c r="BB881" s="2"/>
      <c r="BC881" s="2"/>
      <c r="BD881" s="2"/>
    </row>
    <row r="882" spans="1:56" ht="12.75" hidden="1" customHeight="1">
      <c r="A882" s="2"/>
      <c r="B882" s="6"/>
      <c r="C882" s="2"/>
      <c r="D882" s="2"/>
      <c r="E882" s="2"/>
      <c r="F882" s="2"/>
      <c r="G882" s="2"/>
      <c r="H882" s="2"/>
      <c r="I882" s="2"/>
      <c r="J882" s="2"/>
      <c r="K882" s="2"/>
      <c r="L882" s="7"/>
      <c r="M882" s="2"/>
      <c r="N882" s="2"/>
      <c r="O882" s="2"/>
      <c r="P882" s="2"/>
      <c r="Q882" s="2"/>
      <c r="R882" s="2"/>
      <c r="S882" s="2"/>
      <c r="T882" s="2"/>
      <c r="U882" s="2"/>
      <c r="V882" s="2"/>
      <c r="W882" s="2"/>
      <c r="X882" s="2"/>
      <c r="Y882" s="2"/>
      <c r="Z882" s="2"/>
      <c r="AA882" s="2"/>
      <c r="AB882" s="2"/>
      <c r="AC882" s="2"/>
      <c r="AD882" s="2"/>
      <c r="AE882" s="3"/>
      <c r="AF882" s="2"/>
      <c r="AG882" s="2"/>
      <c r="AH882" s="2"/>
      <c r="AI882" s="2"/>
      <c r="AJ882" s="2"/>
      <c r="AK882" s="2"/>
      <c r="AL882" s="2"/>
      <c r="AM882" s="2"/>
      <c r="AN882" s="2"/>
      <c r="AO882" s="2"/>
      <c r="AP882" s="2"/>
      <c r="AQ882" s="2"/>
      <c r="AR882" s="2"/>
      <c r="AS882" s="3"/>
      <c r="AT882" s="2"/>
      <c r="AU882" s="2"/>
      <c r="AV882" s="2"/>
      <c r="AW882" s="2"/>
      <c r="AX882" s="2"/>
      <c r="AY882" s="2"/>
      <c r="AZ882" s="2"/>
      <c r="BA882" s="2"/>
      <c r="BB882" s="2"/>
      <c r="BC882" s="2"/>
      <c r="BD882" s="2"/>
    </row>
    <row r="883" spans="1:56" ht="12.75" hidden="1" customHeight="1">
      <c r="A883" s="2"/>
      <c r="B883" s="6"/>
      <c r="C883" s="2"/>
      <c r="D883" s="2"/>
      <c r="E883" s="2"/>
      <c r="F883" s="2"/>
      <c r="G883" s="2"/>
      <c r="H883" s="2"/>
      <c r="I883" s="2"/>
      <c r="J883" s="2"/>
      <c r="K883" s="2"/>
      <c r="L883" s="7"/>
      <c r="M883" s="2"/>
      <c r="N883" s="2"/>
      <c r="O883" s="2"/>
      <c r="P883" s="2"/>
      <c r="Q883" s="2"/>
      <c r="R883" s="2"/>
      <c r="S883" s="2"/>
      <c r="T883" s="2"/>
      <c r="U883" s="2"/>
      <c r="V883" s="2"/>
      <c r="W883" s="2"/>
      <c r="X883" s="2"/>
      <c r="Y883" s="2"/>
      <c r="Z883" s="2"/>
      <c r="AA883" s="2"/>
      <c r="AB883" s="2"/>
      <c r="AC883" s="2"/>
      <c r="AD883" s="2"/>
      <c r="AE883" s="3"/>
      <c r="AF883" s="2"/>
      <c r="AG883" s="2"/>
      <c r="AH883" s="2"/>
      <c r="AI883" s="2"/>
      <c r="AJ883" s="2"/>
      <c r="AK883" s="2"/>
      <c r="AL883" s="2"/>
      <c r="AM883" s="2"/>
      <c r="AN883" s="2"/>
      <c r="AO883" s="2"/>
      <c r="AP883" s="2"/>
      <c r="AQ883" s="2"/>
      <c r="AR883" s="2"/>
      <c r="AS883" s="3"/>
      <c r="AT883" s="2"/>
      <c r="AU883" s="2"/>
      <c r="AV883" s="2"/>
      <c r="AW883" s="2"/>
      <c r="AX883" s="2"/>
      <c r="AY883" s="2"/>
      <c r="AZ883" s="2"/>
      <c r="BA883" s="2"/>
      <c r="BB883" s="2"/>
      <c r="BC883" s="2"/>
      <c r="BD883" s="2"/>
    </row>
    <row r="884" spans="1:56" ht="12.75" hidden="1" customHeight="1">
      <c r="A884" s="2"/>
      <c r="B884" s="6"/>
      <c r="C884" s="2"/>
      <c r="D884" s="2"/>
      <c r="E884" s="2"/>
      <c r="F884" s="2"/>
      <c r="G884" s="2"/>
      <c r="H884" s="2"/>
      <c r="I884" s="2"/>
      <c r="J884" s="2"/>
      <c r="K884" s="2"/>
      <c r="L884" s="7"/>
      <c r="M884" s="2"/>
      <c r="N884" s="2"/>
      <c r="O884" s="2"/>
      <c r="P884" s="2"/>
      <c r="Q884" s="2"/>
      <c r="R884" s="2"/>
      <c r="S884" s="2"/>
      <c r="T884" s="2"/>
      <c r="U884" s="2"/>
      <c r="V884" s="2"/>
      <c r="W884" s="2"/>
      <c r="X884" s="2"/>
      <c r="Y884" s="2"/>
      <c r="Z884" s="2"/>
      <c r="AA884" s="2"/>
      <c r="AB884" s="2"/>
      <c r="AC884" s="2"/>
      <c r="AD884" s="2"/>
      <c r="AE884" s="3"/>
      <c r="AF884" s="2"/>
      <c r="AG884" s="2"/>
      <c r="AH884" s="2"/>
      <c r="AI884" s="2"/>
      <c r="AJ884" s="2"/>
      <c r="AK884" s="2"/>
      <c r="AL884" s="2"/>
      <c r="AM884" s="2"/>
      <c r="AN884" s="2"/>
      <c r="AO884" s="2"/>
      <c r="AP884" s="2"/>
      <c r="AQ884" s="2"/>
      <c r="AR884" s="2"/>
      <c r="AS884" s="3"/>
      <c r="AT884" s="2"/>
      <c r="AU884" s="2"/>
      <c r="AV884" s="2"/>
      <c r="AW884" s="2"/>
      <c r="AX884" s="2"/>
      <c r="AY884" s="2"/>
      <c r="AZ884" s="2"/>
      <c r="BA884" s="2"/>
      <c r="BB884" s="2"/>
      <c r="BC884" s="2"/>
      <c r="BD884" s="2"/>
    </row>
    <row r="885" spans="1:56" ht="12.75" hidden="1" customHeight="1">
      <c r="A885" s="2"/>
      <c r="B885" s="6"/>
      <c r="C885" s="2"/>
      <c r="D885" s="2"/>
      <c r="E885" s="2"/>
      <c r="F885" s="2"/>
      <c r="G885" s="2"/>
      <c r="H885" s="2"/>
      <c r="I885" s="2"/>
      <c r="J885" s="2"/>
      <c r="K885" s="2"/>
      <c r="L885" s="7"/>
      <c r="M885" s="2"/>
      <c r="N885" s="2"/>
      <c r="O885" s="2"/>
      <c r="P885" s="2"/>
      <c r="Q885" s="2"/>
      <c r="R885" s="2"/>
      <c r="S885" s="2"/>
      <c r="T885" s="2"/>
      <c r="U885" s="2"/>
      <c r="V885" s="2"/>
      <c r="W885" s="2"/>
      <c r="X885" s="2"/>
      <c r="Y885" s="2"/>
      <c r="Z885" s="2"/>
      <c r="AA885" s="2"/>
      <c r="AB885" s="2"/>
      <c r="AC885" s="2"/>
      <c r="AD885" s="2"/>
      <c r="AE885" s="3"/>
      <c r="AF885" s="2"/>
      <c r="AG885" s="2"/>
      <c r="AH885" s="2"/>
      <c r="AI885" s="2"/>
      <c r="AJ885" s="2"/>
      <c r="AK885" s="2"/>
      <c r="AL885" s="2"/>
      <c r="AM885" s="2"/>
      <c r="AN885" s="2"/>
      <c r="AO885" s="2"/>
      <c r="AP885" s="2"/>
      <c r="AQ885" s="2"/>
      <c r="AR885" s="2"/>
      <c r="AS885" s="3"/>
      <c r="AT885" s="2"/>
      <c r="AU885" s="2"/>
      <c r="AV885" s="2"/>
      <c r="AW885" s="2"/>
      <c r="AX885" s="2"/>
      <c r="AY885" s="2"/>
      <c r="AZ885" s="2"/>
      <c r="BA885" s="2"/>
      <c r="BB885" s="2"/>
      <c r="BC885" s="2"/>
      <c r="BD885" s="2"/>
    </row>
    <row r="886" spans="1:56" ht="12.75" hidden="1" customHeight="1">
      <c r="A886" s="2"/>
      <c r="B886" s="6"/>
      <c r="C886" s="2"/>
      <c r="D886" s="2"/>
      <c r="E886" s="2"/>
      <c r="F886" s="2"/>
      <c r="G886" s="2"/>
      <c r="H886" s="2"/>
      <c r="I886" s="2"/>
      <c r="J886" s="2"/>
      <c r="K886" s="2"/>
      <c r="L886" s="7"/>
      <c r="M886" s="2"/>
      <c r="N886" s="2"/>
      <c r="O886" s="2"/>
      <c r="P886" s="2"/>
      <c r="Q886" s="2"/>
      <c r="R886" s="2"/>
      <c r="S886" s="2"/>
      <c r="T886" s="2"/>
      <c r="U886" s="2"/>
      <c r="V886" s="2"/>
      <c r="W886" s="2"/>
      <c r="X886" s="2"/>
      <c r="Y886" s="2"/>
      <c r="Z886" s="2"/>
      <c r="AA886" s="2"/>
      <c r="AB886" s="2"/>
      <c r="AC886" s="2"/>
      <c r="AD886" s="2"/>
      <c r="AE886" s="3"/>
      <c r="AF886" s="2"/>
      <c r="AG886" s="2"/>
      <c r="AH886" s="2"/>
      <c r="AI886" s="2"/>
      <c r="AJ886" s="2"/>
      <c r="AK886" s="2"/>
      <c r="AL886" s="2"/>
      <c r="AM886" s="2"/>
      <c r="AN886" s="2"/>
      <c r="AO886" s="2"/>
      <c r="AP886" s="2"/>
      <c r="AQ886" s="2"/>
      <c r="AR886" s="2"/>
      <c r="AS886" s="3"/>
      <c r="AT886" s="2"/>
      <c r="AU886" s="2"/>
      <c r="AV886" s="2"/>
      <c r="AW886" s="2"/>
      <c r="AX886" s="2"/>
      <c r="AY886" s="2"/>
      <c r="AZ886" s="2"/>
      <c r="BA886" s="2"/>
      <c r="BB886" s="2"/>
      <c r="BC886" s="2"/>
      <c r="BD886" s="2"/>
    </row>
    <row r="887" spans="1:56" ht="12.75" hidden="1" customHeight="1">
      <c r="A887" s="2"/>
      <c r="B887" s="6"/>
      <c r="C887" s="2"/>
      <c r="D887" s="2"/>
      <c r="E887" s="2"/>
      <c r="F887" s="2"/>
      <c r="G887" s="2"/>
      <c r="H887" s="2"/>
      <c r="I887" s="2"/>
      <c r="J887" s="2"/>
      <c r="K887" s="2"/>
      <c r="L887" s="7"/>
      <c r="M887" s="2"/>
      <c r="N887" s="2"/>
      <c r="O887" s="2"/>
      <c r="P887" s="2"/>
      <c r="Q887" s="2"/>
      <c r="R887" s="2"/>
      <c r="S887" s="2"/>
      <c r="T887" s="2"/>
      <c r="U887" s="2"/>
      <c r="V887" s="2"/>
      <c r="W887" s="2"/>
      <c r="X887" s="2"/>
      <c r="Y887" s="2"/>
      <c r="Z887" s="2"/>
      <c r="AA887" s="2"/>
      <c r="AB887" s="2"/>
      <c r="AC887" s="2"/>
      <c r="AD887" s="2"/>
      <c r="AE887" s="3"/>
      <c r="AF887" s="2"/>
      <c r="AG887" s="2"/>
      <c r="AH887" s="2"/>
      <c r="AI887" s="2"/>
      <c r="AJ887" s="2"/>
      <c r="AK887" s="2"/>
      <c r="AL887" s="2"/>
      <c r="AM887" s="2"/>
      <c r="AN887" s="2"/>
      <c r="AO887" s="2"/>
      <c r="AP887" s="2"/>
      <c r="AQ887" s="2"/>
      <c r="AR887" s="2"/>
      <c r="AS887" s="3"/>
      <c r="AT887" s="2"/>
      <c r="AU887" s="2"/>
      <c r="AV887" s="2"/>
      <c r="AW887" s="2"/>
      <c r="AX887" s="2"/>
      <c r="AY887" s="2"/>
      <c r="AZ887" s="2"/>
      <c r="BA887" s="2"/>
      <c r="BB887" s="2"/>
      <c r="BC887" s="2"/>
      <c r="BD887" s="2"/>
    </row>
    <row r="888" spans="1:56" ht="12.75" hidden="1" customHeight="1">
      <c r="A888" s="2"/>
      <c r="B888" s="6"/>
      <c r="C888" s="2"/>
      <c r="D888" s="2"/>
      <c r="E888" s="2"/>
      <c r="F888" s="2"/>
      <c r="G888" s="2"/>
      <c r="H888" s="2"/>
      <c r="I888" s="2"/>
      <c r="J888" s="2"/>
      <c r="K888" s="2"/>
      <c r="L888" s="7"/>
      <c r="M888" s="2"/>
      <c r="N888" s="2"/>
      <c r="O888" s="2"/>
      <c r="P888" s="2"/>
      <c r="Q888" s="2"/>
      <c r="R888" s="2"/>
      <c r="S888" s="2"/>
      <c r="T888" s="2"/>
      <c r="U888" s="2"/>
      <c r="V888" s="2"/>
      <c r="W888" s="2"/>
      <c r="X888" s="2"/>
      <c r="Y888" s="2"/>
      <c r="Z888" s="2"/>
      <c r="AA888" s="2"/>
      <c r="AB888" s="2"/>
      <c r="AC888" s="2"/>
      <c r="AD888" s="2"/>
      <c r="AE888" s="3"/>
      <c r="AF888" s="2"/>
      <c r="AG888" s="2"/>
      <c r="AH888" s="2"/>
      <c r="AI888" s="2"/>
      <c r="AJ888" s="2"/>
      <c r="AK888" s="2"/>
      <c r="AL888" s="2"/>
      <c r="AM888" s="2"/>
      <c r="AN888" s="2"/>
      <c r="AO888" s="2"/>
      <c r="AP888" s="2"/>
      <c r="AQ888" s="2"/>
      <c r="AR888" s="2"/>
      <c r="AS888" s="3"/>
      <c r="AT888" s="2"/>
      <c r="AU888" s="2"/>
      <c r="AV888" s="2"/>
      <c r="AW888" s="2"/>
      <c r="AX888" s="2"/>
      <c r="AY888" s="2"/>
      <c r="AZ888" s="2"/>
      <c r="BA888" s="2"/>
      <c r="BB888" s="2"/>
      <c r="BC888" s="2"/>
      <c r="BD888" s="2"/>
    </row>
    <row r="889" spans="1:56" ht="12.75" hidden="1" customHeight="1">
      <c r="A889" s="2"/>
      <c r="B889" s="6"/>
      <c r="C889" s="2"/>
      <c r="D889" s="2"/>
      <c r="E889" s="2"/>
      <c r="F889" s="2"/>
      <c r="G889" s="2"/>
      <c r="H889" s="2"/>
      <c r="I889" s="2"/>
      <c r="J889" s="2"/>
      <c r="K889" s="2"/>
      <c r="L889" s="7"/>
      <c r="M889" s="2"/>
      <c r="N889" s="2"/>
      <c r="O889" s="2"/>
      <c r="P889" s="2"/>
      <c r="Q889" s="2"/>
      <c r="R889" s="2"/>
      <c r="S889" s="2"/>
      <c r="T889" s="2"/>
      <c r="U889" s="2"/>
      <c r="V889" s="2"/>
      <c r="W889" s="2"/>
      <c r="X889" s="2"/>
      <c r="Y889" s="2"/>
      <c r="Z889" s="2"/>
      <c r="AA889" s="2"/>
      <c r="AB889" s="2"/>
      <c r="AC889" s="2"/>
      <c r="AD889" s="2"/>
      <c r="AE889" s="3"/>
      <c r="AF889" s="2"/>
      <c r="AG889" s="2"/>
      <c r="AH889" s="2"/>
      <c r="AI889" s="2"/>
      <c r="AJ889" s="2"/>
      <c r="AK889" s="2"/>
      <c r="AL889" s="2"/>
      <c r="AM889" s="2"/>
      <c r="AN889" s="2"/>
      <c r="AO889" s="2"/>
      <c r="AP889" s="2"/>
      <c r="AQ889" s="2"/>
      <c r="AR889" s="2"/>
      <c r="AS889" s="3"/>
      <c r="AT889" s="2"/>
      <c r="AU889" s="2"/>
      <c r="AV889" s="2"/>
      <c r="AW889" s="2"/>
      <c r="AX889" s="2"/>
      <c r="AY889" s="2"/>
      <c r="AZ889" s="2"/>
      <c r="BA889" s="2"/>
      <c r="BB889" s="2"/>
      <c r="BC889" s="2"/>
      <c r="BD889" s="2"/>
    </row>
    <row r="890" spans="1:56" ht="12.75" hidden="1" customHeight="1">
      <c r="A890" s="2"/>
      <c r="B890" s="6"/>
      <c r="C890" s="2"/>
      <c r="D890" s="2"/>
      <c r="E890" s="2"/>
      <c r="F890" s="2"/>
      <c r="G890" s="2"/>
      <c r="H890" s="2"/>
      <c r="I890" s="2"/>
      <c r="J890" s="2"/>
      <c r="K890" s="2"/>
      <c r="L890" s="7"/>
      <c r="M890" s="2"/>
      <c r="N890" s="2"/>
      <c r="O890" s="2"/>
      <c r="P890" s="2"/>
      <c r="Q890" s="2"/>
      <c r="R890" s="2"/>
      <c r="S890" s="2"/>
      <c r="T890" s="2"/>
      <c r="U890" s="2"/>
      <c r="V890" s="2"/>
      <c r="W890" s="2"/>
      <c r="X890" s="2"/>
      <c r="Y890" s="2"/>
      <c r="Z890" s="2"/>
      <c r="AA890" s="2"/>
      <c r="AB890" s="2"/>
      <c r="AC890" s="2"/>
      <c r="AD890" s="2"/>
      <c r="AE890" s="3"/>
      <c r="AF890" s="2"/>
      <c r="AG890" s="2"/>
      <c r="AH890" s="2"/>
      <c r="AI890" s="2"/>
      <c r="AJ890" s="2"/>
      <c r="AK890" s="2"/>
      <c r="AL890" s="2"/>
      <c r="AM890" s="2"/>
      <c r="AN890" s="2"/>
      <c r="AO890" s="2"/>
      <c r="AP890" s="2"/>
      <c r="AQ890" s="2"/>
      <c r="AR890" s="2"/>
      <c r="AS890" s="3"/>
      <c r="AT890" s="2"/>
      <c r="AU890" s="2"/>
      <c r="AV890" s="2"/>
      <c r="AW890" s="2"/>
      <c r="AX890" s="2"/>
      <c r="AY890" s="2"/>
      <c r="AZ890" s="2"/>
      <c r="BA890" s="2"/>
      <c r="BB890" s="2"/>
      <c r="BC890" s="2"/>
      <c r="BD890" s="2"/>
    </row>
    <row r="891" spans="1:56" ht="12.75" hidden="1" customHeight="1">
      <c r="A891" s="2"/>
      <c r="B891" s="6"/>
      <c r="C891" s="2"/>
      <c r="D891" s="2"/>
      <c r="E891" s="2"/>
      <c r="F891" s="2"/>
      <c r="G891" s="2"/>
      <c r="H891" s="2"/>
      <c r="I891" s="2"/>
      <c r="J891" s="2"/>
      <c r="K891" s="2"/>
      <c r="L891" s="7"/>
      <c r="M891" s="2"/>
      <c r="N891" s="2"/>
      <c r="O891" s="2"/>
      <c r="P891" s="2"/>
      <c r="Q891" s="2"/>
      <c r="R891" s="2"/>
      <c r="S891" s="2"/>
      <c r="T891" s="2"/>
      <c r="U891" s="2"/>
      <c r="V891" s="2"/>
      <c r="W891" s="2"/>
      <c r="X891" s="2"/>
      <c r="Y891" s="2"/>
      <c r="Z891" s="2"/>
      <c r="AA891" s="2"/>
      <c r="AB891" s="2"/>
      <c r="AC891" s="2"/>
      <c r="AD891" s="2"/>
      <c r="AE891" s="3"/>
      <c r="AF891" s="2"/>
      <c r="AG891" s="2"/>
      <c r="AH891" s="2"/>
      <c r="AI891" s="2"/>
      <c r="AJ891" s="2"/>
      <c r="AK891" s="2"/>
      <c r="AL891" s="2"/>
      <c r="AM891" s="2"/>
      <c r="AN891" s="2"/>
      <c r="AO891" s="2"/>
      <c r="AP891" s="2"/>
      <c r="AQ891" s="2"/>
      <c r="AR891" s="2"/>
      <c r="AS891" s="3"/>
      <c r="AT891" s="2"/>
      <c r="AU891" s="2"/>
      <c r="AV891" s="2"/>
      <c r="AW891" s="2"/>
      <c r="AX891" s="2"/>
      <c r="AY891" s="2"/>
      <c r="AZ891" s="2"/>
      <c r="BA891" s="2"/>
      <c r="BB891" s="2"/>
      <c r="BC891" s="2"/>
      <c r="BD891" s="2"/>
    </row>
    <row r="892" spans="1:56" ht="12.75" hidden="1" customHeight="1">
      <c r="A892" s="2"/>
      <c r="B892" s="6"/>
      <c r="C892" s="2"/>
      <c r="D892" s="2"/>
      <c r="E892" s="2"/>
      <c r="F892" s="2"/>
      <c r="G892" s="2"/>
      <c r="H892" s="2"/>
      <c r="I892" s="2"/>
      <c r="J892" s="2"/>
      <c r="K892" s="2"/>
      <c r="L892" s="7"/>
      <c r="M892" s="2"/>
      <c r="N892" s="2"/>
      <c r="O892" s="2"/>
      <c r="P892" s="2"/>
      <c r="Q892" s="2"/>
      <c r="R892" s="2"/>
      <c r="S892" s="2"/>
      <c r="T892" s="2"/>
      <c r="U892" s="2"/>
      <c r="V892" s="2"/>
      <c r="W892" s="2"/>
      <c r="X892" s="2"/>
      <c r="Y892" s="2"/>
      <c r="Z892" s="2"/>
      <c r="AA892" s="2"/>
      <c r="AB892" s="2"/>
      <c r="AC892" s="2"/>
      <c r="AD892" s="2"/>
      <c r="AE892" s="3"/>
      <c r="AF892" s="2"/>
      <c r="AG892" s="2"/>
      <c r="AH892" s="2"/>
      <c r="AI892" s="2"/>
      <c r="AJ892" s="2"/>
      <c r="AK892" s="2"/>
      <c r="AL892" s="2"/>
      <c r="AM892" s="2"/>
      <c r="AN892" s="2"/>
      <c r="AO892" s="2"/>
      <c r="AP892" s="2"/>
      <c r="AQ892" s="2"/>
      <c r="AR892" s="2"/>
      <c r="AS892" s="3"/>
      <c r="AT892" s="2"/>
      <c r="AU892" s="2"/>
      <c r="AV892" s="2"/>
      <c r="AW892" s="2"/>
      <c r="AX892" s="2"/>
      <c r="AY892" s="2"/>
      <c r="AZ892" s="2"/>
      <c r="BA892" s="2"/>
      <c r="BB892" s="2"/>
      <c r="BC892" s="2"/>
      <c r="BD892" s="2"/>
    </row>
    <row r="893" spans="1:56" ht="12.75" hidden="1" customHeight="1">
      <c r="A893" s="2"/>
      <c r="B893" s="6"/>
      <c r="C893" s="2"/>
      <c r="D893" s="2"/>
      <c r="E893" s="2"/>
      <c r="F893" s="2"/>
      <c r="G893" s="2"/>
      <c r="H893" s="2"/>
      <c r="I893" s="2"/>
      <c r="J893" s="2"/>
      <c r="K893" s="2"/>
      <c r="L893" s="7"/>
      <c r="M893" s="2"/>
      <c r="N893" s="2"/>
      <c r="O893" s="2"/>
      <c r="P893" s="2"/>
      <c r="Q893" s="2"/>
      <c r="R893" s="2"/>
      <c r="S893" s="2"/>
      <c r="T893" s="2"/>
      <c r="U893" s="2"/>
      <c r="V893" s="2"/>
      <c r="W893" s="2"/>
      <c r="X893" s="2"/>
      <c r="Y893" s="2"/>
      <c r="Z893" s="2"/>
      <c r="AA893" s="2"/>
      <c r="AB893" s="2"/>
      <c r="AC893" s="2"/>
      <c r="AD893" s="2"/>
      <c r="AE893" s="3"/>
      <c r="AF893" s="2"/>
      <c r="AG893" s="2"/>
      <c r="AH893" s="2"/>
      <c r="AI893" s="2"/>
      <c r="AJ893" s="2"/>
      <c r="AK893" s="2"/>
      <c r="AL893" s="2"/>
      <c r="AM893" s="2"/>
      <c r="AN893" s="2"/>
      <c r="AO893" s="2"/>
      <c r="AP893" s="2"/>
      <c r="AQ893" s="2"/>
      <c r="AR893" s="2"/>
      <c r="AS893" s="3"/>
      <c r="AT893" s="2"/>
      <c r="AU893" s="2"/>
      <c r="AV893" s="2"/>
      <c r="AW893" s="2"/>
      <c r="AX893" s="2"/>
      <c r="AY893" s="2"/>
      <c r="AZ893" s="2"/>
      <c r="BA893" s="2"/>
      <c r="BB893" s="2"/>
      <c r="BC893" s="2"/>
      <c r="BD893" s="2"/>
    </row>
    <row r="894" spans="1:56" ht="12.75" hidden="1" customHeight="1">
      <c r="A894" s="2"/>
      <c r="B894" s="6"/>
      <c r="C894" s="2"/>
      <c r="D894" s="2"/>
      <c r="E894" s="2"/>
      <c r="F894" s="2"/>
      <c r="G894" s="2"/>
      <c r="H894" s="2"/>
      <c r="I894" s="2"/>
      <c r="J894" s="2"/>
      <c r="K894" s="2"/>
      <c r="L894" s="7"/>
      <c r="M894" s="2"/>
      <c r="N894" s="2"/>
      <c r="O894" s="2"/>
      <c r="P894" s="2"/>
      <c r="Q894" s="2"/>
      <c r="R894" s="2"/>
      <c r="S894" s="2"/>
      <c r="T894" s="2"/>
      <c r="U894" s="2"/>
      <c r="V894" s="2"/>
      <c r="W894" s="2"/>
      <c r="X894" s="2"/>
      <c r="Y894" s="2"/>
      <c r="Z894" s="2"/>
      <c r="AA894" s="2"/>
      <c r="AB894" s="2"/>
      <c r="AC894" s="2"/>
      <c r="AD894" s="2"/>
      <c r="AE894" s="3"/>
      <c r="AF894" s="2"/>
      <c r="AG894" s="2"/>
      <c r="AH894" s="2"/>
      <c r="AI894" s="2"/>
      <c r="AJ894" s="2"/>
      <c r="AK894" s="2"/>
      <c r="AL894" s="2"/>
      <c r="AM894" s="2"/>
      <c r="AN894" s="2"/>
      <c r="AO894" s="2"/>
      <c r="AP894" s="2"/>
      <c r="AQ894" s="2"/>
      <c r="AR894" s="2"/>
      <c r="AS894" s="3"/>
      <c r="AT894" s="2"/>
      <c r="AU894" s="2"/>
      <c r="AV894" s="2"/>
      <c r="AW894" s="2"/>
      <c r="AX894" s="2"/>
      <c r="AY894" s="2"/>
      <c r="AZ894" s="2"/>
      <c r="BA894" s="2"/>
      <c r="BB894" s="2"/>
      <c r="BC894" s="2"/>
      <c r="BD894" s="2"/>
    </row>
    <row r="895" spans="1:56" ht="12.75" hidden="1" customHeight="1">
      <c r="A895" s="2"/>
      <c r="B895" s="6"/>
      <c r="C895" s="2"/>
      <c r="D895" s="2"/>
      <c r="E895" s="2"/>
      <c r="F895" s="2"/>
      <c r="G895" s="2"/>
      <c r="H895" s="2"/>
      <c r="I895" s="2"/>
      <c r="J895" s="2"/>
      <c r="K895" s="2"/>
      <c r="L895" s="7"/>
      <c r="M895" s="2"/>
      <c r="N895" s="2"/>
      <c r="O895" s="2"/>
      <c r="P895" s="2"/>
      <c r="Q895" s="2"/>
      <c r="R895" s="2"/>
      <c r="S895" s="2"/>
      <c r="T895" s="2"/>
      <c r="U895" s="2"/>
      <c r="V895" s="2"/>
      <c r="W895" s="2"/>
      <c r="X895" s="2"/>
      <c r="Y895" s="2"/>
      <c r="Z895" s="2"/>
      <c r="AA895" s="2"/>
      <c r="AB895" s="2"/>
      <c r="AC895" s="2"/>
      <c r="AD895" s="2"/>
      <c r="AE895" s="3"/>
      <c r="AF895" s="2"/>
      <c r="AG895" s="2"/>
      <c r="AH895" s="2"/>
      <c r="AI895" s="2"/>
      <c r="AJ895" s="2"/>
      <c r="AK895" s="2"/>
      <c r="AL895" s="2"/>
      <c r="AM895" s="2"/>
      <c r="AN895" s="2"/>
      <c r="AO895" s="2"/>
      <c r="AP895" s="2"/>
      <c r="AQ895" s="2"/>
      <c r="AR895" s="2"/>
      <c r="AS895" s="3"/>
      <c r="AT895" s="2"/>
      <c r="AU895" s="2"/>
      <c r="AV895" s="2"/>
      <c r="AW895" s="2"/>
      <c r="AX895" s="2"/>
      <c r="AY895" s="2"/>
      <c r="AZ895" s="2"/>
      <c r="BA895" s="2"/>
      <c r="BB895" s="2"/>
      <c r="BC895" s="2"/>
      <c r="BD895" s="2"/>
    </row>
    <row r="896" spans="1:56" ht="12.75" hidden="1" customHeight="1">
      <c r="A896" s="2"/>
      <c r="B896" s="6"/>
      <c r="C896" s="2"/>
      <c r="D896" s="2"/>
      <c r="E896" s="2"/>
      <c r="F896" s="2"/>
      <c r="G896" s="2"/>
      <c r="H896" s="2"/>
      <c r="I896" s="2"/>
      <c r="J896" s="2"/>
      <c r="K896" s="2"/>
      <c r="L896" s="7"/>
      <c r="M896" s="2"/>
      <c r="N896" s="2"/>
      <c r="O896" s="2"/>
      <c r="P896" s="2"/>
      <c r="Q896" s="2"/>
      <c r="R896" s="2"/>
      <c r="S896" s="2"/>
      <c r="T896" s="2"/>
      <c r="U896" s="2"/>
      <c r="V896" s="2"/>
      <c r="W896" s="2"/>
      <c r="X896" s="2"/>
      <c r="Y896" s="2"/>
      <c r="Z896" s="2"/>
      <c r="AA896" s="2"/>
      <c r="AB896" s="2"/>
      <c r="AC896" s="2"/>
      <c r="AD896" s="2"/>
      <c r="AE896" s="3"/>
      <c r="AF896" s="2"/>
      <c r="AG896" s="2"/>
      <c r="AH896" s="2"/>
      <c r="AI896" s="2"/>
      <c r="AJ896" s="2"/>
      <c r="AK896" s="2"/>
      <c r="AL896" s="2"/>
      <c r="AM896" s="2"/>
      <c r="AN896" s="2"/>
      <c r="AO896" s="2"/>
      <c r="AP896" s="2"/>
      <c r="AQ896" s="2"/>
      <c r="AR896" s="2"/>
      <c r="AS896" s="3"/>
      <c r="AT896" s="2"/>
      <c r="AU896" s="2"/>
      <c r="AV896" s="2"/>
      <c r="AW896" s="2"/>
      <c r="AX896" s="2"/>
      <c r="AY896" s="2"/>
      <c r="AZ896" s="2"/>
      <c r="BA896" s="2"/>
      <c r="BB896" s="2"/>
      <c r="BC896" s="2"/>
      <c r="BD896" s="2"/>
    </row>
    <row r="897" spans="1:56" ht="12.75" hidden="1" customHeight="1">
      <c r="A897" s="2"/>
      <c r="B897" s="6"/>
      <c r="C897" s="2"/>
      <c r="D897" s="2"/>
      <c r="E897" s="2"/>
      <c r="F897" s="2"/>
      <c r="G897" s="2"/>
      <c r="H897" s="2"/>
      <c r="I897" s="2"/>
      <c r="J897" s="2"/>
      <c r="K897" s="2"/>
      <c r="L897" s="7"/>
      <c r="M897" s="2"/>
      <c r="N897" s="2"/>
      <c r="O897" s="2"/>
      <c r="P897" s="2"/>
      <c r="Q897" s="2"/>
      <c r="R897" s="2"/>
      <c r="S897" s="2"/>
      <c r="T897" s="2"/>
      <c r="U897" s="2"/>
      <c r="V897" s="2"/>
      <c r="W897" s="2"/>
      <c r="X897" s="2"/>
      <c r="Y897" s="2"/>
      <c r="Z897" s="2"/>
      <c r="AA897" s="2"/>
      <c r="AB897" s="2"/>
      <c r="AC897" s="2"/>
      <c r="AD897" s="2"/>
      <c r="AE897" s="3"/>
      <c r="AF897" s="2"/>
      <c r="AG897" s="2"/>
      <c r="AH897" s="2"/>
      <c r="AI897" s="2"/>
      <c r="AJ897" s="2"/>
      <c r="AK897" s="2"/>
      <c r="AL897" s="2"/>
      <c r="AM897" s="2"/>
      <c r="AN897" s="2"/>
      <c r="AO897" s="2"/>
      <c r="AP897" s="2"/>
      <c r="AQ897" s="2"/>
      <c r="AR897" s="2"/>
      <c r="AS897" s="3"/>
      <c r="AT897" s="2"/>
      <c r="AU897" s="2"/>
      <c r="AV897" s="2"/>
      <c r="AW897" s="2"/>
      <c r="AX897" s="2"/>
      <c r="AY897" s="2"/>
      <c r="AZ897" s="2"/>
      <c r="BA897" s="2"/>
      <c r="BB897" s="2"/>
      <c r="BC897" s="2"/>
      <c r="BD897" s="2"/>
    </row>
    <row r="898" spans="1:56" ht="12.75" hidden="1" customHeight="1">
      <c r="A898" s="2"/>
      <c r="B898" s="6"/>
      <c r="C898" s="2"/>
      <c r="D898" s="2"/>
      <c r="E898" s="2"/>
      <c r="F898" s="2"/>
      <c r="G898" s="2"/>
      <c r="H898" s="2"/>
      <c r="I898" s="2"/>
      <c r="J898" s="2"/>
      <c r="K898" s="2"/>
      <c r="L898" s="7"/>
      <c r="M898" s="2"/>
      <c r="N898" s="2"/>
      <c r="O898" s="2"/>
      <c r="P898" s="2"/>
      <c r="Q898" s="2"/>
      <c r="R898" s="2"/>
      <c r="S898" s="2"/>
      <c r="T898" s="2"/>
      <c r="U898" s="2"/>
      <c r="V898" s="2"/>
      <c r="W898" s="2"/>
      <c r="X898" s="2"/>
      <c r="Y898" s="2"/>
      <c r="Z898" s="2"/>
      <c r="AA898" s="2"/>
      <c r="AB898" s="2"/>
      <c r="AC898" s="2"/>
      <c r="AD898" s="2"/>
      <c r="AE898" s="3"/>
      <c r="AF898" s="2"/>
      <c r="AG898" s="2"/>
      <c r="AH898" s="2"/>
      <c r="AI898" s="2"/>
      <c r="AJ898" s="2"/>
      <c r="AK898" s="2"/>
      <c r="AL898" s="2"/>
      <c r="AM898" s="2"/>
      <c r="AN898" s="2"/>
      <c r="AO898" s="2"/>
      <c r="AP898" s="2"/>
      <c r="AQ898" s="2"/>
      <c r="AR898" s="2"/>
      <c r="AS898" s="3"/>
      <c r="AT898" s="2"/>
      <c r="AU898" s="2"/>
      <c r="AV898" s="2"/>
      <c r="AW898" s="2"/>
      <c r="AX898" s="2"/>
      <c r="AY898" s="2"/>
      <c r="AZ898" s="2"/>
      <c r="BA898" s="2"/>
      <c r="BB898" s="2"/>
      <c r="BC898" s="2"/>
      <c r="BD898" s="2"/>
    </row>
    <row r="899" spans="1:56" ht="12.75" hidden="1" customHeight="1">
      <c r="A899" s="2"/>
      <c r="B899" s="6"/>
      <c r="C899" s="2"/>
      <c r="D899" s="2"/>
      <c r="E899" s="2"/>
      <c r="F899" s="2"/>
      <c r="G899" s="2"/>
      <c r="H899" s="2"/>
      <c r="I899" s="2"/>
      <c r="J899" s="2"/>
      <c r="K899" s="2"/>
      <c r="L899" s="7"/>
      <c r="M899" s="2"/>
      <c r="N899" s="2"/>
      <c r="O899" s="2"/>
      <c r="P899" s="2"/>
      <c r="Q899" s="2"/>
      <c r="R899" s="2"/>
      <c r="S899" s="2"/>
      <c r="T899" s="2"/>
      <c r="U899" s="2"/>
      <c r="V899" s="2"/>
      <c r="W899" s="2"/>
      <c r="X899" s="2"/>
      <c r="Y899" s="2"/>
      <c r="Z899" s="2"/>
      <c r="AA899" s="2"/>
      <c r="AB899" s="2"/>
      <c r="AC899" s="2"/>
      <c r="AD899" s="2"/>
      <c r="AE899" s="3"/>
      <c r="AF899" s="2"/>
      <c r="AG899" s="2"/>
      <c r="AH899" s="2"/>
      <c r="AI899" s="2"/>
      <c r="AJ899" s="2"/>
      <c r="AK899" s="2"/>
      <c r="AL899" s="2"/>
      <c r="AM899" s="2"/>
      <c r="AN899" s="2"/>
      <c r="AO899" s="2"/>
      <c r="AP899" s="2"/>
      <c r="AQ899" s="2"/>
      <c r="AR899" s="2"/>
      <c r="AS899" s="3"/>
      <c r="AT899" s="2"/>
      <c r="AU899" s="2"/>
      <c r="AV899" s="2"/>
      <c r="AW899" s="2"/>
      <c r="AX899" s="2"/>
      <c r="AY899" s="2"/>
      <c r="AZ899" s="2"/>
      <c r="BA899" s="2"/>
      <c r="BB899" s="2"/>
      <c r="BC899" s="2"/>
      <c r="BD899" s="2"/>
    </row>
    <row r="900" spans="1:56" ht="12.75" hidden="1" customHeight="1">
      <c r="A900" s="2"/>
      <c r="B900" s="6"/>
      <c r="C900" s="2"/>
      <c r="D900" s="2"/>
      <c r="E900" s="2"/>
      <c r="F900" s="2"/>
      <c r="G900" s="2"/>
      <c r="H900" s="2"/>
      <c r="I900" s="2"/>
      <c r="J900" s="2"/>
      <c r="K900" s="2"/>
      <c r="L900" s="7"/>
      <c r="M900" s="2"/>
      <c r="N900" s="2"/>
      <c r="O900" s="2"/>
      <c r="P900" s="2"/>
      <c r="Q900" s="2"/>
      <c r="R900" s="2"/>
      <c r="S900" s="2"/>
      <c r="T900" s="2"/>
      <c r="U900" s="2"/>
      <c r="V900" s="2"/>
      <c r="W900" s="2"/>
      <c r="X900" s="2"/>
      <c r="Y900" s="2"/>
      <c r="Z900" s="2"/>
      <c r="AA900" s="2"/>
      <c r="AB900" s="2"/>
      <c r="AC900" s="2"/>
      <c r="AD900" s="2"/>
      <c r="AE900" s="3"/>
      <c r="AF900" s="2"/>
      <c r="AG900" s="2"/>
      <c r="AH900" s="2"/>
      <c r="AI900" s="2"/>
      <c r="AJ900" s="2"/>
      <c r="AK900" s="2"/>
      <c r="AL900" s="2"/>
      <c r="AM900" s="2"/>
      <c r="AN900" s="2"/>
      <c r="AO900" s="2"/>
      <c r="AP900" s="2"/>
      <c r="AQ900" s="2"/>
      <c r="AR900" s="2"/>
      <c r="AS900" s="3"/>
      <c r="AT900" s="2"/>
      <c r="AU900" s="2"/>
      <c r="AV900" s="2"/>
      <c r="AW900" s="2"/>
      <c r="AX900" s="2"/>
      <c r="AY900" s="2"/>
      <c r="AZ900" s="2"/>
      <c r="BA900" s="2"/>
      <c r="BB900" s="2"/>
      <c r="BC900" s="2"/>
      <c r="BD900" s="2"/>
    </row>
    <row r="901" spans="1:56" ht="12.75" hidden="1" customHeight="1">
      <c r="A901" s="2"/>
      <c r="B901" s="6"/>
      <c r="C901" s="2"/>
      <c r="D901" s="2"/>
      <c r="E901" s="2"/>
      <c r="F901" s="2"/>
      <c r="G901" s="2"/>
      <c r="H901" s="2"/>
      <c r="I901" s="2"/>
      <c r="J901" s="2"/>
      <c r="K901" s="2"/>
      <c r="L901" s="7"/>
      <c r="M901" s="2"/>
      <c r="N901" s="2"/>
      <c r="O901" s="2"/>
      <c r="P901" s="2"/>
      <c r="Q901" s="2"/>
      <c r="R901" s="2"/>
      <c r="S901" s="2"/>
      <c r="T901" s="2"/>
      <c r="U901" s="2"/>
      <c r="V901" s="2"/>
      <c r="W901" s="2"/>
      <c r="X901" s="2"/>
      <c r="Y901" s="2"/>
      <c r="Z901" s="2"/>
      <c r="AA901" s="2"/>
      <c r="AB901" s="2"/>
      <c r="AC901" s="2"/>
      <c r="AD901" s="2"/>
      <c r="AE901" s="3"/>
      <c r="AF901" s="2"/>
      <c r="AG901" s="2"/>
      <c r="AH901" s="2"/>
      <c r="AI901" s="2"/>
      <c r="AJ901" s="2"/>
      <c r="AK901" s="2"/>
      <c r="AL901" s="2"/>
      <c r="AM901" s="2"/>
      <c r="AN901" s="2"/>
      <c r="AO901" s="2"/>
      <c r="AP901" s="2"/>
      <c r="AQ901" s="2"/>
      <c r="AR901" s="2"/>
      <c r="AS901" s="3"/>
      <c r="AT901" s="2"/>
      <c r="AU901" s="2"/>
      <c r="AV901" s="2"/>
      <c r="AW901" s="2"/>
      <c r="AX901" s="2"/>
      <c r="AY901" s="2"/>
      <c r="AZ901" s="2"/>
      <c r="BA901" s="2"/>
      <c r="BB901" s="2"/>
      <c r="BC901" s="2"/>
      <c r="BD901" s="2"/>
    </row>
    <row r="902" spans="1:56" ht="12.75" hidden="1" customHeight="1">
      <c r="A902" s="2"/>
      <c r="B902" s="6"/>
      <c r="C902" s="2"/>
      <c r="D902" s="2"/>
      <c r="E902" s="2"/>
      <c r="F902" s="2"/>
      <c r="G902" s="2"/>
      <c r="H902" s="2"/>
      <c r="I902" s="2"/>
      <c r="J902" s="2"/>
      <c r="K902" s="2"/>
      <c r="L902" s="7"/>
      <c r="M902" s="2"/>
      <c r="N902" s="2"/>
      <c r="O902" s="2"/>
      <c r="P902" s="2"/>
      <c r="Q902" s="2"/>
      <c r="R902" s="2"/>
      <c r="S902" s="2"/>
      <c r="T902" s="2"/>
      <c r="U902" s="2"/>
      <c r="V902" s="2"/>
      <c r="W902" s="2"/>
      <c r="X902" s="2"/>
      <c r="Y902" s="2"/>
      <c r="Z902" s="2"/>
      <c r="AA902" s="2"/>
      <c r="AB902" s="2"/>
      <c r="AC902" s="2"/>
      <c r="AD902" s="2"/>
      <c r="AE902" s="3"/>
      <c r="AF902" s="2"/>
      <c r="AG902" s="2"/>
      <c r="AH902" s="2"/>
      <c r="AI902" s="2"/>
      <c r="AJ902" s="2"/>
      <c r="AK902" s="2"/>
      <c r="AL902" s="2"/>
      <c r="AM902" s="2"/>
      <c r="AN902" s="2"/>
      <c r="AO902" s="2"/>
      <c r="AP902" s="2"/>
      <c r="AQ902" s="2"/>
      <c r="AR902" s="2"/>
      <c r="AS902" s="3"/>
      <c r="AT902" s="2"/>
      <c r="AU902" s="2"/>
      <c r="AV902" s="2"/>
      <c r="AW902" s="2"/>
      <c r="AX902" s="2"/>
      <c r="AY902" s="2"/>
      <c r="AZ902" s="2"/>
      <c r="BA902" s="2"/>
      <c r="BB902" s="2"/>
      <c r="BC902" s="2"/>
      <c r="BD902" s="2"/>
    </row>
    <row r="903" spans="1:56" ht="12.75" hidden="1" customHeight="1">
      <c r="A903" s="2"/>
      <c r="B903" s="6"/>
      <c r="C903" s="2"/>
      <c r="D903" s="2"/>
      <c r="E903" s="2"/>
      <c r="F903" s="2"/>
      <c r="G903" s="2"/>
      <c r="H903" s="2"/>
      <c r="I903" s="2"/>
      <c r="J903" s="2"/>
      <c r="K903" s="2"/>
      <c r="L903" s="7"/>
      <c r="M903" s="2"/>
      <c r="N903" s="2"/>
      <c r="O903" s="2"/>
      <c r="P903" s="2"/>
      <c r="Q903" s="2"/>
      <c r="R903" s="2"/>
      <c r="S903" s="2"/>
      <c r="T903" s="2"/>
      <c r="U903" s="2"/>
      <c r="V903" s="2"/>
      <c r="W903" s="2"/>
      <c r="X903" s="2"/>
      <c r="Y903" s="2"/>
      <c r="Z903" s="2"/>
      <c r="AA903" s="2"/>
      <c r="AB903" s="2"/>
      <c r="AC903" s="2"/>
      <c r="AD903" s="2"/>
      <c r="AE903" s="3"/>
      <c r="AF903" s="2"/>
      <c r="AG903" s="2"/>
      <c r="AH903" s="2"/>
      <c r="AI903" s="2"/>
      <c r="AJ903" s="2"/>
      <c r="AK903" s="2"/>
      <c r="AL903" s="2"/>
      <c r="AM903" s="2"/>
      <c r="AN903" s="2"/>
      <c r="AO903" s="2"/>
      <c r="AP903" s="2"/>
      <c r="AQ903" s="2"/>
      <c r="AR903" s="2"/>
      <c r="AS903" s="3"/>
      <c r="AT903" s="2"/>
      <c r="AU903" s="2"/>
      <c r="AV903" s="2"/>
      <c r="AW903" s="2"/>
      <c r="AX903" s="2"/>
      <c r="AY903" s="2"/>
      <c r="AZ903" s="2"/>
      <c r="BA903" s="2"/>
      <c r="BB903" s="2"/>
      <c r="BC903" s="2"/>
      <c r="BD903" s="2"/>
    </row>
    <row r="904" spans="1:56" ht="12.75" hidden="1" customHeight="1">
      <c r="A904" s="2"/>
      <c r="B904" s="6"/>
      <c r="C904" s="2"/>
      <c r="D904" s="2"/>
      <c r="E904" s="2"/>
      <c r="F904" s="2"/>
      <c r="G904" s="2"/>
      <c r="H904" s="2"/>
      <c r="I904" s="2"/>
      <c r="J904" s="2"/>
      <c r="K904" s="2"/>
      <c r="L904" s="7"/>
      <c r="M904" s="2"/>
      <c r="N904" s="2"/>
      <c r="O904" s="2"/>
      <c r="P904" s="2"/>
      <c r="Q904" s="2"/>
      <c r="R904" s="2"/>
      <c r="S904" s="2"/>
      <c r="T904" s="2"/>
      <c r="U904" s="2"/>
      <c r="V904" s="2"/>
      <c r="W904" s="2"/>
      <c r="X904" s="2"/>
      <c r="Y904" s="2"/>
      <c r="Z904" s="2"/>
      <c r="AA904" s="2"/>
      <c r="AB904" s="2"/>
      <c r="AC904" s="2"/>
      <c r="AD904" s="2"/>
      <c r="AE904" s="3"/>
      <c r="AF904" s="2"/>
      <c r="AG904" s="2"/>
      <c r="AH904" s="2"/>
      <c r="AI904" s="2"/>
      <c r="AJ904" s="2"/>
      <c r="AK904" s="2"/>
      <c r="AL904" s="2"/>
      <c r="AM904" s="2"/>
      <c r="AN904" s="2"/>
      <c r="AO904" s="2"/>
      <c r="AP904" s="2"/>
      <c r="AQ904" s="2"/>
      <c r="AR904" s="2"/>
      <c r="AS904" s="3"/>
      <c r="AT904" s="2"/>
      <c r="AU904" s="2"/>
      <c r="AV904" s="2"/>
      <c r="AW904" s="2"/>
      <c r="AX904" s="2"/>
      <c r="AY904" s="2"/>
      <c r="AZ904" s="2"/>
      <c r="BA904" s="2"/>
      <c r="BB904" s="2"/>
      <c r="BC904" s="2"/>
      <c r="BD904" s="2"/>
    </row>
    <row r="905" spans="1:56" ht="12.75" hidden="1" customHeight="1">
      <c r="A905" s="2"/>
      <c r="B905" s="6"/>
      <c r="C905" s="2"/>
      <c r="D905" s="2"/>
      <c r="E905" s="2"/>
      <c r="F905" s="2"/>
      <c r="G905" s="2"/>
      <c r="H905" s="2"/>
      <c r="I905" s="2"/>
      <c r="J905" s="2"/>
      <c r="K905" s="2"/>
      <c r="L905" s="7"/>
      <c r="M905" s="2"/>
      <c r="N905" s="2"/>
      <c r="O905" s="2"/>
      <c r="P905" s="2"/>
      <c r="Q905" s="2"/>
      <c r="R905" s="2"/>
      <c r="S905" s="2"/>
      <c r="T905" s="2"/>
      <c r="U905" s="2"/>
      <c r="V905" s="2"/>
      <c r="W905" s="2"/>
      <c r="X905" s="2"/>
      <c r="Y905" s="2"/>
      <c r="Z905" s="2"/>
      <c r="AA905" s="2"/>
      <c r="AB905" s="2"/>
      <c r="AC905" s="2"/>
      <c r="AD905" s="2"/>
      <c r="AE905" s="3"/>
      <c r="AF905" s="2"/>
      <c r="AG905" s="2"/>
      <c r="AH905" s="2"/>
      <c r="AI905" s="2"/>
      <c r="AJ905" s="2"/>
      <c r="AK905" s="2"/>
      <c r="AL905" s="2"/>
      <c r="AM905" s="2"/>
      <c r="AN905" s="2"/>
      <c r="AO905" s="2"/>
      <c r="AP905" s="2"/>
      <c r="AQ905" s="2"/>
      <c r="AR905" s="2"/>
      <c r="AS905" s="3"/>
      <c r="AT905" s="2"/>
      <c r="AU905" s="2"/>
      <c r="AV905" s="2"/>
      <c r="AW905" s="2"/>
      <c r="AX905" s="2"/>
      <c r="AY905" s="2"/>
      <c r="AZ905" s="2"/>
      <c r="BA905" s="2"/>
      <c r="BB905" s="2"/>
      <c r="BC905" s="2"/>
      <c r="BD905" s="2"/>
    </row>
    <row r="906" spans="1:56" ht="12.75" hidden="1" customHeight="1">
      <c r="A906" s="2"/>
      <c r="B906" s="6"/>
      <c r="C906" s="2"/>
      <c r="D906" s="2"/>
      <c r="E906" s="2"/>
      <c r="F906" s="2"/>
      <c r="G906" s="2"/>
      <c r="H906" s="2"/>
      <c r="I906" s="2"/>
      <c r="J906" s="2"/>
      <c r="K906" s="2"/>
      <c r="L906" s="7"/>
      <c r="M906" s="2"/>
      <c r="N906" s="2"/>
      <c r="O906" s="2"/>
      <c r="P906" s="2"/>
      <c r="Q906" s="2"/>
      <c r="R906" s="2"/>
      <c r="S906" s="2"/>
      <c r="T906" s="2"/>
      <c r="U906" s="2"/>
      <c r="V906" s="2"/>
      <c r="W906" s="2"/>
      <c r="X906" s="2"/>
      <c r="Y906" s="2"/>
      <c r="Z906" s="2"/>
      <c r="AA906" s="2"/>
      <c r="AB906" s="2"/>
      <c r="AC906" s="2"/>
      <c r="AD906" s="2"/>
      <c r="AE906" s="3"/>
      <c r="AF906" s="2"/>
      <c r="AG906" s="2"/>
      <c r="AH906" s="2"/>
      <c r="AI906" s="2"/>
      <c r="AJ906" s="2"/>
      <c r="AK906" s="2"/>
      <c r="AL906" s="2"/>
      <c r="AM906" s="2"/>
      <c r="AN906" s="2"/>
      <c r="AO906" s="2"/>
      <c r="AP906" s="2"/>
      <c r="AQ906" s="2"/>
      <c r="AR906" s="2"/>
      <c r="AS906" s="3"/>
      <c r="AT906" s="2"/>
      <c r="AU906" s="2"/>
      <c r="AV906" s="2"/>
      <c r="AW906" s="2"/>
      <c r="AX906" s="2"/>
      <c r="AY906" s="2"/>
      <c r="AZ906" s="2"/>
      <c r="BA906" s="2"/>
      <c r="BB906" s="2"/>
      <c r="BC906" s="2"/>
      <c r="BD906" s="2"/>
    </row>
    <row r="907" spans="1:56" ht="12.75" hidden="1" customHeight="1">
      <c r="A907" s="2"/>
      <c r="B907" s="6"/>
      <c r="C907" s="2"/>
      <c r="D907" s="2"/>
      <c r="E907" s="2"/>
      <c r="F907" s="2"/>
      <c r="G907" s="2"/>
      <c r="H907" s="2"/>
      <c r="I907" s="2"/>
      <c r="J907" s="2"/>
      <c r="K907" s="2"/>
      <c r="L907" s="7"/>
      <c r="M907" s="2"/>
      <c r="N907" s="2"/>
      <c r="O907" s="2"/>
      <c r="P907" s="2"/>
      <c r="Q907" s="2"/>
      <c r="R907" s="2"/>
      <c r="S907" s="2"/>
      <c r="T907" s="2"/>
      <c r="U907" s="2"/>
      <c r="V907" s="2"/>
      <c r="W907" s="2"/>
      <c r="X907" s="2"/>
      <c r="Y907" s="2"/>
      <c r="Z907" s="2"/>
      <c r="AA907" s="2"/>
      <c r="AB907" s="2"/>
      <c r="AC907" s="2"/>
      <c r="AD907" s="2"/>
      <c r="AE907" s="3"/>
      <c r="AF907" s="2"/>
      <c r="AG907" s="2"/>
      <c r="AH907" s="2"/>
      <c r="AI907" s="2"/>
      <c r="AJ907" s="2"/>
      <c r="AK907" s="2"/>
      <c r="AL907" s="2"/>
      <c r="AM907" s="2"/>
      <c r="AN907" s="2"/>
      <c r="AO907" s="2"/>
      <c r="AP907" s="2"/>
      <c r="AQ907" s="2"/>
      <c r="AR907" s="2"/>
      <c r="AS907" s="3"/>
      <c r="AT907" s="2"/>
      <c r="AU907" s="2"/>
      <c r="AV907" s="2"/>
      <c r="AW907" s="2"/>
      <c r="AX907" s="2"/>
      <c r="AY907" s="2"/>
      <c r="AZ907" s="2"/>
      <c r="BA907" s="2"/>
      <c r="BB907" s="2"/>
      <c r="BC907" s="2"/>
      <c r="BD907" s="2"/>
    </row>
    <row r="908" spans="1:56" ht="12.75" hidden="1" customHeight="1">
      <c r="A908" s="2"/>
      <c r="B908" s="6"/>
      <c r="C908" s="2"/>
      <c r="D908" s="2"/>
      <c r="E908" s="2"/>
      <c r="F908" s="2"/>
      <c r="G908" s="2"/>
      <c r="H908" s="2"/>
      <c r="I908" s="2"/>
      <c r="J908" s="2"/>
      <c r="K908" s="2"/>
      <c r="L908" s="7"/>
      <c r="M908" s="2"/>
      <c r="N908" s="2"/>
      <c r="O908" s="2"/>
      <c r="P908" s="2"/>
      <c r="Q908" s="2"/>
      <c r="R908" s="2"/>
      <c r="S908" s="2"/>
      <c r="T908" s="2"/>
      <c r="U908" s="2"/>
      <c r="V908" s="2"/>
      <c r="W908" s="2"/>
      <c r="X908" s="2"/>
      <c r="Y908" s="2"/>
      <c r="Z908" s="2"/>
      <c r="AA908" s="2"/>
      <c r="AB908" s="2"/>
      <c r="AC908" s="2"/>
      <c r="AD908" s="2"/>
      <c r="AE908" s="3"/>
      <c r="AF908" s="2"/>
      <c r="AG908" s="2"/>
      <c r="AH908" s="2"/>
      <c r="AI908" s="2"/>
      <c r="AJ908" s="2"/>
      <c r="AK908" s="2"/>
      <c r="AL908" s="2"/>
      <c r="AM908" s="2"/>
      <c r="AN908" s="2"/>
      <c r="AO908" s="2"/>
      <c r="AP908" s="2"/>
      <c r="AQ908" s="2"/>
      <c r="AR908" s="2"/>
      <c r="AS908" s="3"/>
      <c r="AT908" s="2"/>
      <c r="AU908" s="2"/>
      <c r="AV908" s="2"/>
      <c r="AW908" s="2"/>
      <c r="AX908" s="2"/>
      <c r="AY908" s="2"/>
      <c r="AZ908" s="2"/>
      <c r="BA908" s="2"/>
      <c r="BB908" s="2"/>
      <c r="BC908" s="2"/>
      <c r="BD908" s="2"/>
    </row>
    <row r="909" spans="1:56" ht="12.75" hidden="1" customHeight="1">
      <c r="A909" s="2"/>
      <c r="B909" s="6"/>
      <c r="C909" s="2"/>
      <c r="D909" s="2"/>
      <c r="E909" s="2"/>
      <c r="F909" s="2"/>
      <c r="G909" s="2"/>
      <c r="H909" s="2"/>
      <c r="I909" s="2"/>
      <c r="J909" s="2"/>
      <c r="K909" s="2"/>
      <c r="L909" s="7"/>
      <c r="M909" s="2"/>
      <c r="N909" s="2"/>
      <c r="O909" s="2"/>
      <c r="P909" s="2"/>
      <c r="Q909" s="2"/>
      <c r="R909" s="2"/>
      <c r="S909" s="2"/>
      <c r="T909" s="2"/>
      <c r="U909" s="2"/>
      <c r="V909" s="2"/>
      <c r="W909" s="2"/>
      <c r="X909" s="2"/>
      <c r="Y909" s="2"/>
      <c r="Z909" s="2"/>
      <c r="AA909" s="2"/>
      <c r="AB909" s="2"/>
      <c r="AC909" s="2"/>
      <c r="AD909" s="2"/>
      <c r="AE909" s="3"/>
      <c r="AF909" s="2"/>
      <c r="AG909" s="2"/>
      <c r="AH909" s="2"/>
      <c r="AI909" s="2"/>
      <c r="AJ909" s="2"/>
      <c r="AK909" s="2"/>
      <c r="AL909" s="2"/>
      <c r="AM909" s="2"/>
      <c r="AN909" s="2"/>
      <c r="AO909" s="2"/>
      <c r="AP909" s="2"/>
      <c r="AQ909" s="2"/>
      <c r="AR909" s="2"/>
      <c r="AS909" s="3"/>
      <c r="AT909" s="2"/>
      <c r="AU909" s="2"/>
      <c r="AV909" s="2"/>
      <c r="AW909" s="2"/>
      <c r="AX909" s="2"/>
      <c r="AY909" s="2"/>
      <c r="AZ909" s="2"/>
      <c r="BA909" s="2"/>
      <c r="BB909" s="2"/>
      <c r="BC909" s="2"/>
      <c r="BD909" s="2"/>
    </row>
    <row r="910" spans="1:56" ht="12.75" hidden="1" customHeight="1">
      <c r="A910" s="2"/>
      <c r="B910" s="6"/>
      <c r="C910" s="2"/>
      <c r="D910" s="2"/>
      <c r="E910" s="2"/>
      <c r="F910" s="2"/>
      <c r="G910" s="2"/>
      <c r="H910" s="2"/>
      <c r="I910" s="2"/>
      <c r="J910" s="2"/>
      <c r="K910" s="2"/>
      <c r="L910" s="7"/>
      <c r="M910" s="2"/>
      <c r="N910" s="2"/>
      <c r="O910" s="2"/>
      <c r="P910" s="2"/>
      <c r="Q910" s="2"/>
      <c r="R910" s="2"/>
      <c r="S910" s="2"/>
      <c r="T910" s="2"/>
      <c r="U910" s="2"/>
      <c r="V910" s="2"/>
      <c r="W910" s="2"/>
      <c r="X910" s="2"/>
      <c r="Y910" s="2"/>
      <c r="Z910" s="2"/>
      <c r="AA910" s="2"/>
      <c r="AB910" s="2"/>
      <c r="AC910" s="2"/>
      <c r="AD910" s="2"/>
      <c r="AE910" s="3"/>
      <c r="AF910" s="2"/>
      <c r="AG910" s="2"/>
      <c r="AH910" s="2"/>
      <c r="AI910" s="2"/>
      <c r="AJ910" s="2"/>
      <c r="AK910" s="2"/>
      <c r="AL910" s="2"/>
      <c r="AM910" s="2"/>
      <c r="AN910" s="2"/>
      <c r="AO910" s="2"/>
      <c r="AP910" s="2"/>
      <c r="AQ910" s="2"/>
      <c r="AR910" s="2"/>
      <c r="AS910" s="3"/>
      <c r="AT910" s="2"/>
      <c r="AU910" s="2"/>
      <c r="AV910" s="2"/>
      <c r="AW910" s="2"/>
      <c r="AX910" s="2"/>
      <c r="AY910" s="2"/>
      <c r="AZ910" s="2"/>
      <c r="BA910" s="2"/>
      <c r="BB910" s="2"/>
      <c r="BC910" s="2"/>
      <c r="BD910" s="2"/>
    </row>
    <row r="911" spans="1:56" ht="12.75" hidden="1" customHeight="1">
      <c r="A911" s="2"/>
      <c r="B911" s="6"/>
      <c r="C911" s="2"/>
      <c r="D911" s="2"/>
      <c r="E911" s="2"/>
      <c r="F911" s="2"/>
      <c r="G911" s="2"/>
      <c r="H911" s="2"/>
      <c r="I911" s="2"/>
      <c r="J911" s="2"/>
      <c r="K911" s="2"/>
      <c r="L911" s="7"/>
      <c r="M911" s="2"/>
      <c r="N911" s="2"/>
      <c r="O911" s="2"/>
      <c r="P911" s="2"/>
      <c r="Q911" s="2"/>
      <c r="R911" s="2"/>
      <c r="S911" s="2"/>
      <c r="T911" s="2"/>
      <c r="U911" s="2"/>
      <c r="V911" s="2"/>
      <c r="W911" s="2"/>
      <c r="X911" s="2"/>
      <c r="Y911" s="2"/>
      <c r="Z911" s="2"/>
      <c r="AA911" s="2"/>
      <c r="AB911" s="2"/>
      <c r="AC911" s="2"/>
      <c r="AD911" s="2"/>
      <c r="AE911" s="3"/>
      <c r="AF911" s="2"/>
      <c r="AG911" s="2"/>
      <c r="AH911" s="2"/>
      <c r="AI911" s="2"/>
      <c r="AJ911" s="2"/>
      <c r="AK911" s="2"/>
      <c r="AL911" s="2"/>
      <c r="AM911" s="2"/>
      <c r="AN911" s="2"/>
      <c r="AO911" s="2"/>
      <c r="AP911" s="2"/>
      <c r="AQ911" s="2"/>
      <c r="AR911" s="2"/>
      <c r="AS911" s="3"/>
      <c r="AT911" s="2"/>
      <c r="AU911" s="2"/>
      <c r="AV911" s="2"/>
      <c r="AW911" s="2"/>
      <c r="AX911" s="2"/>
      <c r="AY911" s="2"/>
      <c r="AZ911" s="2"/>
      <c r="BA911" s="2"/>
      <c r="BB911" s="2"/>
      <c r="BC911" s="2"/>
      <c r="BD911" s="2"/>
    </row>
    <row r="912" spans="1:56" ht="12.75" hidden="1" customHeight="1">
      <c r="A912" s="2"/>
      <c r="B912" s="6"/>
      <c r="C912" s="2"/>
      <c r="D912" s="2"/>
      <c r="E912" s="2"/>
      <c r="F912" s="2"/>
      <c r="G912" s="2"/>
      <c r="H912" s="2"/>
      <c r="I912" s="2"/>
      <c r="J912" s="2"/>
      <c r="K912" s="2"/>
      <c r="L912" s="7"/>
      <c r="M912" s="2"/>
      <c r="N912" s="2"/>
      <c r="O912" s="2"/>
      <c r="P912" s="2"/>
      <c r="Q912" s="2"/>
      <c r="R912" s="2"/>
      <c r="S912" s="2"/>
      <c r="T912" s="2"/>
      <c r="U912" s="2"/>
      <c r="V912" s="2"/>
      <c r="W912" s="2"/>
      <c r="X912" s="2"/>
      <c r="Y912" s="2"/>
      <c r="Z912" s="2"/>
      <c r="AA912" s="2"/>
      <c r="AB912" s="2"/>
      <c r="AC912" s="2"/>
      <c r="AD912" s="2"/>
      <c r="AE912" s="3"/>
      <c r="AF912" s="2"/>
      <c r="AG912" s="2"/>
      <c r="AH912" s="2"/>
      <c r="AI912" s="2"/>
      <c r="AJ912" s="2"/>
      <c r="AK912" s="2"/>
      <c r="AL912" s="2"/>
      <c r="AM912" s="2"/>
      <c r="AN912" s="2"/>
      <c r="AO912" s="2"/>
      <c r="AP912" s="2"/>
      <c r="AQ912" s="2"/>
      <c r="AR912" s="2"/>
      <c r="AS912" s="3"/>
      <c r="AT912" s="2"/>
      <c r="AU912" s="2"/>
      <c r="AV912" s="2"/>
      <c r="AW912" s="2"/>
      <c r="AX912" s="2"/>
      <c r="AY912" s="2"/>
      <c r="AZ912" s="2"/>
      <c r="BA912" s="2"/>
      <c r="BB912" s="2"/>
      <c r="BC912" s="2"/>
      <c r="BD912" s="2"/>
    </row>
    <row r="913" spans="1:56" ht="12.75" hidden="1" customHeight="1">
      <c r="A913" s="2"/>
      <c r="B913" s="6"/>
      <c r="C913" s="2"/>
      <c r="D913" s="2"/>
      <c r="E913" s="2"/>
      <c r="F913" s="2"/>
      <c r="G913" s="2"/>
      <c r="H913" s="2"/>
      <c r="I913" s="2"/>
      <c r="J913" s="2"/>
      <c r="K913" s="2"/>
      <c r="L913" s="7"/>
      <c r="M913" s="2"/>
      <c r="N913" s="2"/>
      <c r="O913" s="2"/>
      <c r="P913" s="2"/>
      <c r="Q913" s="2"/>
      <c r="R913" s="2"/>
      <c r="S913" s="2"/>
      <c r="T913" s="2"/>
      <c r="U913" s="2"/>
      <c r="V913" s="2"/>
      <c r="W913" s="2"/>
      <c r="X913" s="2"/>
      <c r="Y913" s="2"/>
      <c r="Z913" s="2"/>
      <c r="AA913" s="2"/>
      <c r="AB913" s="2"/>
      <c r="AC913" s="2"/>
      <c r="AD913" s="2"/>
      <c r="AE913" s="3"/>
      <c r="AF913" s="2"/>
      <c r="AG913" s="2"/>
      <c r="AH913" s="2"/>
      <c r="AI913" s="2"/>
      <c r="AJ913" s="2"/>
      <c r="AK913" s="2"/>
      <c r="AL913" s="2"/>
      <c r="AM913" s="2"/>
      <c r="AN913" s="2"/>
      <c r="AO913" s="2"/>
      <c r="AP913" s="2"/>
      <c r="AQ913" s="2"/>
      <c r="AR913" s="2"/>
      <c r="AS913" s="3"/>
      <c r="AT913" s="2"/>
      <c r="AU913" s="2"/>
      <c r="AV913" s="2"/>
      <c r="AW913" s="2"/>
      <c r="AX913" s="2"/>
      <c r="AY913" s="2"/>
      <c r="AZ913" s="2"/>
      <c r="BA913" s="2"/>
      <c r="BB913" s="2"/>
      <c r="BC913" s="2"/>
      <c r="BD913" s="2"/>
    </row>
    <row r="914" spans="1:56" ht="12.75" hidden="1" customHeight="1">
      <c r="A914" s="2"/>
      <c r="B914" s="6"/>
      <c r="C914" s="2"/>
      <c r="D914" s="2"/>
      <c r="E914" s="2"/>
      <c r="F914" s="2"/>
      <c r="G914" s="2"/>
      <c r="H914" s="2"/>
      <c r="I914" s="2"/>
      <c r="J914" s="2"/>
      <c r="K914" s="2"/>
      <c r="L914" s="7"/>
      <c r="M914" s="2"/>
      <c r="N914" s="2"/>
      <c r="O914" s="2"/>
      <c r="P914" s="2"/>
      <c r="Q914" s="2"/>
      <c r="R914" s="2"/>
      <c r="S914" s="2"/>
      <c r="T914" s="2"/>
      <c r="U914" s="2"/>
      <c r="V914" s="2"/>
      <c r="W914" s="2"/>
      <c r="X914" s="2"/>
      <c r="Y914" s="2"/>
      <c r="Z914" s="2"/>
      <c r="AA914" s="2"/>
      <c r="AB914" s="2"/>
      <c r="AC914" s="2"/>
      <c r="AD914" s="2"/>
      <c r="AE914" s="3"/>
      <c r="AF914" s="2"/>
      <c r="AG914" s="2"/>
      <c r="AH914" s="2"/>
      <c r="AI914" s="2"/>
      <c r="AJ914" s="2"/>
      <c r="AK914" s="2"/>
      <c r="AL914" s="2"/>
      <c r="AM914" s="2"/>
      <c r="AN914" s="2"/>
      <c r="AO914" s="2"/>
      <c r="AP914" s="2"/>
      <c r="AQ914" s="2"/>
      <c r="AR914" s="2"/>
      <c r="AS914" s="3"/>
      <c r="AT914" s="2"/>
      <c r="AU914" s="2"/>
      <c r="AV914" s="2"/>
      <c r="AW914" s="2"/>
      <c r="AX914" s="2"/>
      <c r="AY914" s="2"/>
      <c r="AZ914" s="2"/>
      <c r="BA914" s="2"/>
      <c r="BB914" s="2"/>
      <c r="BC914" s="2"/>
      <c r="BD914" s="2"/>
    </row>
    <row r="915" spans="1:56" ht="12.75" hidden="1" customHeight="1">
      <c r="A915" s="2"/>
      <c r="B915" s="6"/>
      <c r="C915" s="2"/>
      <c r="D915" s="2"/>
      <c r="E915" s="2"/>
      <c r="F915" s="2"/>
      <c r="G915" s="2"/>
      <c r="H915" s="2"/>
      <c r="I915" s="2"/>
      <c r="J915" s="2"/>
      <c r="K915" s="2"/>
      <c r="L915" s="7"/>
      <c r="M915" s="2"/>
      <c r="N915" s="2"/>
      <c r="O915" s="2"/>
      <c r="P915" s="2"/>
      <c r="Q915" s="2"/>
      <c r="R915" s="2"/>
      <c r="S915" s="2"/>
      <c r="T915" s="2"/>
      <c r="U915" s="2"/>
      <c r="V915" s="2"/>
      <c r="W915" s="2"/>
      <c r="X915" s="2"/>
      <c r="Y915" s="2"/>
      <c r="Z915" s="2"/>
      <c r="AA915" s="2"/>
      <c r="AB915" s="2"/>
      <c r="AC915" s="2"/>
      <c r="AD915" s="2"/>
      <c r="AE915" s="3"/>
      <c r="AF915" s="2"/>
      <c r="AG915" s="2"/>
      <c r="AH915" s="2"/>
      <c r="AI915" s="2"/>
      <c r="AJ915" s="2"/>
      <c r="AK915" s="2"/>
      <c r="AL915" s="2"/>
      <c r="AM915" s="2"/>
      <c r="AN915" s="2"/>
      <c r="AO915" s="2"/>
      <c r="AP915" s="2"/>
      <c r="AQ915" s="2"/>
      <c r="AR915" s="2"/>
      <c r="AS915" s="3"/>
      <c r="AT915" s="2"/>
      <c r="AU915" s="2"/>
      <c r="AV915" s="2"/>
      <c r="AW915" s="2"/>
      <c r="AX915" s="2"/>
      <c r="AY915" s="2"/>
      <c r="AZ915" s="2"/>
      <c r="BA915" s="2"/>
      <c r="BB915" s="2"/>
      <c r="BC915" s="2"/>
      <c r="BD915" s="2"/>
    </row>
    <row r="916" spans="1:56" ht="12.75" hidden="1" customHeight="1">
      <c r="A916" s="2"/>
      <c r="B916" s="6"/>
      <c r="C916" s="2"/>
      <c r="D916" s="2"/>
      <c r="E916" s="2"/>
      <c r="F916" s="2"/>
      <c r="G916" s="2"/>
      <c r="H916" s="2"/>
      <c r="I916" s="2"/>
      <c r="J916" s="2"/>
      <c r="K916" s="2"/>
      <c r="L916" s="7"/>
      <c r="M916" s="2"/>
      <c r="N916" s="2"/>
      <c r="O916" s="2"/>
      <c r="P916" s="2"/>
      <c r="Q916" s="2"/>
      <c r="R916" s="2"/>
      <c r="S916" s="2"/>
      <c r="T916" s="2"/>
      <c r="U916" s="2"/>
      <c r="V916" s="2"/>
      <c r="W916" s="2"/>
      <c r="X916" s="2"/>
      <c r="Y916" s="2"/>
      <c r="Z916" s="2"/>
      <c r="AA916" s="2"/>
      <c r="AB916" s="2"/>
      <c r="AC916" s="2"/>
      <c r="AD916" s="2"/>
      <c r="AE916" s="3"/>
      <c r="AF916" s="2"/>
      <c r="AG916" s="2"/>
      <c r="AH916" s="2"/>
      <c r="AI916" s="2"/>
      <c r="AJ916" s="2"/>
      <c r="AK916" s="2"/>
      <c r="AL916" s="2"/>
      <c r="AM916" s="2"/>
      <c r="AN916" s="2"/>
      <c r="AO916" s="2"/>
      <c r="AP916" s="2"/>
      <c r="AQ916" s="2"/>
      <c r="AR916" s="2"/>
      <c r="AS916" s="3"/>
      <c r="AT916" s="2"/>
      <c r="AU916" s="2"/>
      <c r="AV916" s="2"/>
      <c r="AW916" s="2"/>
      <c r="AX916" s="2"/>
      <c r="AY916" s="2"/>
      <c r="AZ916" s="2"/>
      <c r="BA916" s="2"/>
      <c r="BB916" s="2"/>
      <c r="BC916" s="2"/>
      <c r="BD916" s="2"/>
    </row>
    <row r="917" spans="1:56" ht="12.75" hidden="1" customHeight="1">
      <c r="A917" s="2"/>
      <c r="B917" s="6"/>
      <c r="C917" s="2"/>
      <c r="D917" s="2"/>
      <c r="E917" s="2"/>
      <c r="F917" s="2"/>
      <c r="G917" s="2"/>
      <c r="H917" s="2"/>
      <c r="I917" s="2"/>
      <c r="J917" s="2"/>
      <c r="K917" s="2"/>
      <c r="L917" s="7"/>
      <c r="M917" s="2"/>
      <c r="N917" s="2"/>
      <c r="O917" s="2"/>
      <c r="P917" s="2"/>
      <c r="Q917" s="2"/>
      <c r="R917" s="2"/>
      <c r="S917" s="2"/>
      <c r="T917" s="2"/>
      <c r="U917" s="2"/>
      <c r="V917" s="2"/>
      <c r="W917" s="2"/>
      <c r="X917" s="2"/>
      <c r="Y917" s="2"/>
      <c r="Z917" s="2"/>
      <c r="AA917" s="2"/>
      <c r="AB917" s="2"/>
      <c r="AC917" s="2"/>
      <c r="AD917" s="2"/>
      <c r="AE917" s="3"/>
      <c r="AF917" s="2"/>
      <c r="AG917" s="2"/>
      <c r="AH917" s="2"/>
      <c r="AI917" s="2"/>
      <c r="AJ917" s="2"/>
      <c r="AK917" s="2"/>
      <c r="AL917" s="2"/>
      <c r="AM917" s="2"/>
      <c r="AN917" s="2"/>
      <c r="AO917" s="2"/>
      <c r="AP917" s="2"/>
      <c r="AQ917" s="2"/>
      <c r="AR917" s="2"/>
      <c r="AS917" s="3"/>
      <c r="AT917" s="2"/>
      <c r="AU917" s="2"/>
      <c r="AV917" s="2"/>
      <c r="AW917" s="2"/>
      <c r="AX917" s="2"/>
      <c r="AY917" s="2"/>
      <c r="AZ917" s="2"/>
      <c r="BA917" s="2"/>
      <c r="BB917" s="2"/>
      <c r="BC917" s="2"/>
      <c r="BD917" s="2"/>
    </row>
    <row r="918" spans="1:56" ht="12.75" hidden="1" customHeight="1">
      <c r="A918" s="2"/>
      <c r="B918" s="6"/>
      <c r="C918" s="2"/>
      <c r="D918" s="2"/>
      <c r="E918" s="2"/>
      <c r="F918" s="2"/>
      <c r="G918" s="2"/>
      <c r="H918" s="2"/>
      <c r="I918" s="2"/>
      <c r="J918" s="2"/>
      <c r="K918" s="2"/>
      <c r="L918" s="7"/>
      <c r="M918" s="2"/>
      <c r="N918" s="2"/>
      <c r="O918" s="2"/>
      <c r="P918" s="2"/>
      <c r="Q918" s="2"/>
      <c r="R918" s="2"/>
      <c r="S918" s="2"/>
      <c r="T918" s="2"/>
      <c r="U918" s="2"/>
      <c r="V918" s="2"/>
      <c r="W918" s="2"/>
      <c r="X918" s="2"/>
      <c r="Y918" s="2"/>
      <c r="Z918" s="2"/>
      <c r="AA918" s="2"/>
      <c r="AB918" s="2"/>
      <c r="AC918" s="2"/>
      <c r="AD918" s="2"/>
      <c r="AE918" s="3"/>
      <c r="AF918" s="2"/>
      <c r="AG918" s="2"/>
      <c r="AH918" s="2"/>
      <c r="AI918" s="2"/>
      <c r="AJ918" s="2"/>
      <c r="AK918" s="2"/>
      <c r="AL918" s="2"/>
      <c r="AM918" s="2"/>
      <c r="AN918" s="2"/>
      <c r="AO918" s="2"/>
      <c r="AP918" s="2"/>
      <c r="AQ918" s="2"/>
      <c r="AR918" s="2"/>
      <c r="AS918" s="3"/>
      <c r="AT918" s="2"/>
      <c r="AU918" s="2"/>
      <c r="AV918" s="2"/>
      <c r="AW918" s="2"/>
      <c r="AX918" s="2"/>
      <c r="AY918" s="2"/>
      <c r="AZ918" s="2"/>
      <c r="BA918" s="2"/>
      <c r="BB918" s="2"/>
      <c r="BC918" s="2"/>
      <c r="BD918" s="2"/>
    </row>
    <row r="919" spans="1:56" ht="12.75" hidden="1" customHeight="1">
      <c r="A919" s="2"/>
      <c r="B919" s="6"/>
      <c r="C919" s="2"/>
      <c r="D919" s="2"/>
      <c r="E919" s="2"/>
      <c r="F919" s="2"/>
      <c r="G919" s="2"/>
      <c r="H919" s="2"/>
      <c r="I919" s="2"/>
      <c r="J919" s="2"/>
      <c r="K919" s="2"/>
      <c r="L919" s="7"/>
      <c r="M919" s="2"/>
      <c r="N919" s="2"/>
      <c r="O919" s="2"/>
      <c r="P919" s="2"/>
      <c r="Q919" s="2"/>
      <c r="R919" s="2"/>
      <c r="S919" s="2"/>
      <c r="T919" s="2"/>
      <c r="U919" s="2"/>
      <c r="V919" s="2"/>
      <c r="W919" s="2"/>
      <c r="X919" s="2"/>
      <c r="Y919" s="2"/>
      <c r="Z919" s="2"/>
      <c r="AA919" s="2"/>
      <c r="AB919" s="2"/>
      <c r="AC919" s="2"/>
      <c r="AD919" s="2"/>
      <c r="AE919" s="3"/>
      <c r="AF919" s="2"/>
      <c r="AG919" s="2"/>
      <c r="AH919" s="2"/>
      <c r="AI919" s="2"/>
      <c r="AJ919" s="2"/>
      <c r="AK919" s="2"/>
      <c r="AL919" s="2"/>
      <c r="AM919" s="2"/>
      <c r="AN919" s="2"/>
      <c r="AO919" s="2"/>
      <c r="AP919" s="2"/>
      <c r="AQ919" s="2"/>
      <c r="AR919" s="2"/>
      <c r="AS919" s="3"/>
      <c r="AT919" s="2"/>
      <c r="AU919" s="2"/>
      <c r="AV919" s="2"/>
      <c r="AW919" s="2"/>
      <c r="AX919" s="2"/>
      <c r="AY919" s="2"/>
      <c r="AZ919" s="2"/>
      <c r="BA919" s="2"/>
      <c r="BB919" s="2"/>
      <c r="BC919" s="2"/>
      <c r="BD919" s="2"/>
    </row>
    <row r="920" spans="1:56" ht="12.75" hidden="1" customHeight="1">
      <c r="A920" s="2"/>
      <c r="B920" s="6"/>
      <c r="C920" s="2"/>
      <c r="D920" s="2"/>
      <c r="E920" s="2"/>
      <c r="F920" s="2"/>
      <c r="G920" s="2"/>
      <c r="H920" s="2"/>
      <c r="I920" s="2"/>
      <c r="J920" s="2"/>
      <c r="K920" s="2"/>
      <c r="L920" s="7"/>
      <c r="M920" s="2"/>
      <c r="N920" s="2"/>
      <c r="O920" s="2"/>
      <c r="P920" s="2"/>
      <c r="Q920" s="2"/>
      <c r="R920" s="2"/>
      <c r="S920" s="2"/>
      <c r="T920" s="2"/>
      <c r="U920" s="2"/>
      <c r="V920" s="2"/>
      <c r="W920" s="2"/>
      <c r="X920" s="2"/>
      <c r="Y920" s="2"/>
      <c r="Z920" s="2"/>
      <c r="AA920" s="2"/>
      <c r="AB920" s="2"/>
      <c r="AC920" s="2"/>
      <c r="AD920" s="2"/>
      <c r="AE920" s="3"/>
      <c r="AF920" s="2"/>
      <c r="AG920" s="2"/>
      <c r="AH920" s="2"/>
      <c r="AI920" s="2"/>
      <c r="AJ920" s="2"/>
      <c r="AK920" s="2"/>
      <c r="AL920" s="2"/>
      <c r="AM920" s="2"/>
      <c r="AN920" s="2"/>
      <c r="AO920" s="2"/>
      <c r="AP920" s="2"/>
      <c r="AQ920" s="2"/>
      <c r="AR920" s="2"/>
      <c r="AS920" s="3"/>
      <c r="AT920" s="2"/>
      <c r="AU920" s="2"/>
      <c r="AV920" s="2"/>
      <c r="AW920" s="2"/>
      <c r="AX920" s="2"/>
      <c r="AY920" s="2"/>
      <c r="AZ920" s="2"/>
      <c r="BA920" s="2"/>
      <c r="BB920" s="2"/>
      <c r="BC920" s="2"/>
      <c r="BD920" s="2"/>
    </row>
    <row r="921" spans="1:56" ht="12.75" hidden="1" customHeight="1">
      <c r="A921" s="2"/>
      <c r="B921" s="6"/>
      <c r="C921" s="2"/>
      <c r="D921" s="2"/>
      <c r="E921" s="2"/>
      <c r="F921" s="2"/>
      <c r="G921" s="2"/>
      <c r="H921" s="2"/>
      <c r="I921" s="2"/>
      <c r="J921" s="2"/>
      <c r="K921" s="2"/>
      <c r="L921" s="7"/>
      <c r="M921" s="2"/>
      <c r="N921" s="2"/>
      <c r="O921" s="2"/>
      <c r="P921" s="2"/>
      <c r="Q921" s="2"/>
      <c r="R921" s="2"/>
      <c r="S921" s="2"/>
      <c r="T921" s="2"/>
      <c r="U921" s="2"/>
      <c r="V921" s="2"/>
      <c r="W921" s="2"/>
      <c r="X921" s="2"/>
      <c r="Y921" s="2"/>
      <c r="Z921" s="2"/>
      <c r="AA921" s="2"/>
      <c r="AB921" s="2"/>
      <c r="AC921" s="2"/>
      <c r="AD921" s="2"/>
      <c r="AE921" s="3"/>
      <c r="AF921" s="2"/>
      <c r="AG921" s="2"/>
      <c r="AH921" s="2"/>
      <c r="AI921" s="2"/>
      <c r="AJ921" s="2"/>
      <c r="AK921" s="2"/>
      <c r="AL921" s="2"/>
      <c r="AM921" s="2"/>
      <c r="AN921" s="2"/>
      <c r="AO921" s="2"/>
      <c r="AP921" s="2"/>
      <c r="AQ921" s="2"/>
      <c r="AR921" s="2"/>
      <c r="AS921" s="3"/>
      <c r="AT921" s="2"/>
      <c r="AU921" s="2"/>
      <c r="AV921" s="2"/>
      <c r="AW921" s="2"/>
      <c r="AX921" s="2"/>
      <c r="AY921" s="2"/>
      <c r="AZ921" s="2"/>
      <c r="BA921" s="2"/>
      <c r="BB921" s="2"/>
      <c r="BC921" s="2"/>
      <c r="BD921" s="2"/>
    </row>
    <row r="922" spans="1:56" ht="12.75" hidden="1" customHeight="1">
      <c r="A922" s="2"/>
      <c r="B922" s="6"/>
      <c r="C922" s="2"/>
      <c r="D922" s="2"/>
      <c r="E922" s="2"/>
      <c r="F922" s="2"/>
      <c r="G922" s="2"/>
      <c r="H922" s="2"/>
      <c r="I922" s="2"/>
      <c r="J922" s="2"/>
      <c r="K922" s="2"/>
      <c r="L922" s="7"/>
      <c r="M922" s="2"/>
      <c r="N922" s="2"/>
      <c r="O922" s="2"/>
      <c r="P922" s="2"/>
      <c r="Q922" s="2"/>
      <c r="R922" s="2"/>
      <c r="S922" s="2"/>
      <c r="T922" s="2"/>
      <c r="U922" s="2"/>
      <c r="V922" s="2"/>
      <c r="W922" s="2"/>
      <c r="X922" s="2"/>
      <c r="Y922" s="2"/>
      <c r="Z922" s="2"/>
      <c r="AA922" s="2"/>
      <c r="AB922" s="2"/>
      <c r="AC922" s="2"/>
      <c r="AD922" s="2"/>
      <c r="AE922" s="3"/>
      <c r="AF922" s="2"/>
      <c r="AG922" s="2"/>
      <c r="AH922" s="2"/>
      <c r="AI922" s="2"/>
      <c r="AJ922" s="2"/>
      <c r="AK922" s="2"/>
      <c r="AL922" s="2"/>
      <c r="AM922" s="2"/>
      <c r="AN922" s="2"/>
      <c r="AO922" s="2"/>
      <c r="AP922" s="2"/>
      <c r="AQ922" s="2"/>
      <c r="AR922" s="2"/>
      <c r="AS922" s="3"/>
      <c r="AT922" s="2"/>
      <c r="AU922" s="2"/>
      <c r="AV922" s="2"/>
      <c r="AW922" s="2"/>
      <c r="AX922" s="2"/>
      <c r="AY922" s="2"/>
      <c r="AZ922" s="2"/>
      <c r="BA922" s="2"/>
      <c r="BB922" s="2"/>
      <c r="BC922" s="2"/>
      <c r="BD922" s="2"/>
    </row>
    <row r="923" spans="1:56" ht="12.75" hidden="1" customHeight="1">
      <c r="A923" s="2"/>
      <c r="B923" s="6"/>
      <c r="C923" s="2"/>
      <c r="D923" s="2"/>
      <c r="E923" s="2"/>
      <c r="F923" s="2"/>
      <c r="G923" s="2"/>
      <c r="H923" s="2"/>
      <c r="I923" s="2"/>
      <c r="J923" s="2"/>
      <c r="K923" s="2"/>
      <c r="L923" s="7"/>
      <c r="M923" s="2"/>
      <c r="N923" s="2"/>
      <c r="O923" s="2"/>
      <c r="P923" s="2"/>
      <c r="Q923" s="2"/>
      <c r="R923" s="2"/>
      <c r="S923" s="2"/>
      <c r="T923" s="2"/>
      <c r="U923" s="2"/>
      <c r="V923" s="2"/>
      <c r="W923" s="2"/>
      <c r="X923" s="2"/>
      <c r="Y923" s="2"/>
      <c r="Z923" s="2"/>
      <c r="AA923" s="2"/>
      <c r="AB923" s="2"/>
      <c r="AC923" s="2"/>
      <c r="AD923" s="2"/>
      <c r="AE923" s="3"/>
      <c r="AF923" s="2"/>
      <c r="AG923" s="2"/>
      <c r="AH923" s="2"/>
      <c r="AI923" s="2"/>
      <c r="AJ923" s="2"/>
      <c r="AK923" s="2"/>
      <c r="AL923" s="2"/>
      <c r="AM923" s="2"/>
      <c r="AN923" s="2"/>
      <c r="AO923" s="2"/>
      <c r="AP923" s="2"/>
      <c r="AQ923" s="2"/>
      <c r="AR923" s="2"/>
      <c r="AS923" s="3"/>
      <c r="AT923" s="2"/>
      <c r="AU923" s="2"/>
      <c r="AV923" s="2"/>
      <c r="AW923" s="2"/>
      <c r="AX923" s="2"/>
      <c r="AY923" s="2"/>
      <c r="AZ923" s="2"/>
      <c r="BA923" s="2"/>
      <c r="BB923" s="2"/>
      <c r="BC923" s="2"/>
      <c r="BD923" s="2"/>
    </row>
    <row r="924" spans="1:56" ht="12.75" hidden="1" customHeight="1">
      <c r="A924" s="2"/>
      <c r="B924" s="6"/>
      <c r="C924" s="2"/>
      <c r="D924" s="2"/>
      <c r="E924" s="2"/>
      <c r="F924" s="2"/>
      <c r="G924" s="2"/>
      <c r="H924" s="2"/>
      <c r="I924" s="2"/>
      <c r="J924" s="2"/>
      <c r="K924" s="2"/>
      <c r="L924" s="7"/>
      <c r="M924" s="2"/>
      <c r="N924" s="2"/>
      <c r="O924" s="2"/>
      <c r="P924" s="2"/>
      <c r="Q924" s="2"/>
      <c r="R924" s="2"/>
      <c r="S924" s="2"/>
      <c r="T924" s="2"/>
      <c r="U924" s="2"/>
      <c r="V924" s="2"/>
      <c r="W924" s="2"/>
      <c r="X924" s="2"/>
      <c r="Y924" s="2"/>
      <c r="Z924" s="2"/>
      <c r="AA924" s="2"/>
      <c r="AB924" s="2"/>
      <c r="AC924" s="2"/>
      <c r="AD924" s="2"/>
      <c r="AE924" s="3"/>
      <c r="AF924" s="2"/>
      <c r="AG924" s="2"/>
      <c r="AH924" s="2"/>
      <c r="AI924" s="2"/>
      <c r="AJ924" s="2"/>
      <c r="AK924" s="2"/>
      <c r="AL924" s="2"/>
      <c r="AM924" s="2"/>
      <c r="AN924" s="2"/>
      <c r="AO924" s="2"/>
      <c r="AP924" s="2"/>
      <c r="AQ924" s="2"/>
      <c r="AR924" s="2"/>
      <c r="AS924" s="3"/>
      <c r="AT924" s="2"/>
      <c r="AU924" s="2"/>
      <c r="AV924" s="2"/>
      <c r="AW924" s="2"/>
      <c r="AX924" s="2"/>
      <c r="AY924" s="2"/>
      <c r="AZ924" s="2"/>
      <c r="BA924" s="2"/>
      <c r="BB924" s="2"/>
      <c r="BC924" s="2"/>
      <c r="BD924" s="2"/>
    </row>
    <row r="925" spans="1:56" ht="12.75" hidden="1" customHeight="1">
      <c r="A925" s="2"/>
      <c r="B925" s="6"/>
      <c r="C925" s="2"/>
      <c r="D925" s="2"/>
      <c r="E925" s="2"/>
      <c r="F925" s="2"/>
      <c r="G925" s="2"/>
      <c r="H925" s="2"/>
      <c r="I925" s="2"/>
      <c r="J925" s="2"/>
      <c r="K925" s="2"/>
      <c r="L925" s="7"/>
      <c r="M925" s="2"/>
      <c r="N925" s="2"/>
      <c r="O925" s="2"/>
      <c r="P925" s="2"/>
      <c r="Q925" s="2"/>
      <c r="R925" s="2"/>
      <c r="S925" s="2"/>
      <c r="T925" s="2"/>
      <c r="U925" s="2"/>
      <c r="V925" s="2"/>
      <c r="W925" s="2"/>
      <c r="X925" s="2"/>
      <c r="Y925" s="2"/>
      <c r="Z925" s="2"/>
      <c r="AA925" s="2"/>
      <c r="AB925" s="2"/>
      <c r="AC925" s="2"/>
      <c r="AD925" s="2"/>
      <c r="AE925" s="3"/>
      <c r="AF925" s="2"/>
      <c r="AG925" s="2"/>
      <c r="AH925" s="2"/>
      <c r="AI925" s="2"/>
      <c r="AJ925" s="2"/>
      <c r="AK925" s="2"/>
      <c r="AL925" s="2"/>
      <c r="AM925" s="2"/>
      <c r="AN925" s="2"/>
      <c r="AO925" s="2"/>
      <c r="AP925" s="2"/>
      <c r="AQ925" s="2"/>
      <c r="AR925" s="2"/>
      <c r="AS925" s="3"/>
      <c r="AT925" s="2"/>
      <c r="AU925" s="2"/>
      <c r="AV925" s="2"/>
      <c r="AW925" s="2"/>
      <c r="AX925" s="2"/>
      <c r="AY925" s="2"/>
      <c r="AZ925" s="2"/>
      <c r="BA925" s="2"/>
      <c r="BB925" s="2"/>
      <c r="BC925" s="2"/>
      <c r="BD925" s="2"/>
    </row>
    <row r="926" spans="1:56" ht="12.75" hidden="1" customHeight="1">
      <c r="A926" s="2"/>
      <c r="B926" s="6"/>
      <c r="C926" s="2"/>
      <c r="D926" s="2"/>
      <c r="E926" s="2"/>
      <c r="F926" s="2"/>
      <c r="G926" s="2"/>
      <c r="H926" s="2"/>
      <c r="I926" s="2"/>
      <c r="J926" s="2"/>
      <c r="K926" s="2"/>
      <c r="L926" s="7"/>
      <c r="M926" s="2"/>
      <c r="N926" s="2"/>
      <c r="O926" s="2"/>
      <c r="P926" s="2"/>
      <c r="Q926" s="2"/>
      <c r="R926" s="2"/>
      <c r="S926" s="2"/>
      <c r="T926" s="2"/>
      <c r="U926" s="2"/>
      <c r="V926" s="2"/>
      <c r="W926" s="2"/>
      <c r="X926" s="2"/>
      <c r="Y926" s="2"/>
      <c r="Z926" s="2"/>
      <c r="AA926" s="2"/>
      <c r="AB926" s="2"/>
      <c r="AC926" s="2"/>
      <c r="AD926" s="2"/>
      <c r="AE926" s="3"/>
      <c r="AF926" s="2"/>
      <c r="AG926" s="2"/>
      <c r="AH926" s="2"/>
      <c r="AI926" s="2"/>
      <c r="AJ926" s="2"/>
      <c r="AK926" s="2"/>
      <c r="AL926" s="2"/>
      <c r="AM926" s="2"/>
      <c r="AN926" s="2"/>
      <c r="AO926" s="2"/>
      <c r="AP926" s="2"/>
      <c r="AQ926" s="2"/>
      <c r="AR926" s="2"/>
      <c r="AS926" s="3"/>
      <c r="AT926" s="2"/>
      <c r="AU926" s="2"/>
      <c r="AV926" s="2"/>
      <c r="AW926" s="2"/>
      <c r="AX926" s="2"/>
      <c r="AY926" s="2"/>
      <c r="AZ926" s="2"/>
      <c r="BA926" s="2"/>
      <c r="BB926" s="2"/>
      <c r="BC926" s="2"/>
      <c r="BD926" s="2"/>
    </row>
    <row r="927" spans="1:56" ht="12.75" hidden="1" customHeight="1">
      <c r="A927" s="2"/>
      <c r="B927" s="6"/>
      <c r="C927" s="2"/>
      <c r="D927" s="2"/>
      <c r="E927" s="2"/>
      <c r="F927" s="2"/>
      <c r="G927" s="2"/>
      <c r="H927" s="2"/>
      <c r="I927" s="2"/>
      <c r="J927" s="2"/>
      <c r="K927" s="2"/>
      <c r="L927" s="7"/>
      <c r="M927" s="2"/>
      <c r="N927" s="2"/>
      <c r="O927" s="2"/>
      <c r="P927" s="2"/>
      <c r="Q927" s="2"/>
      <c r="R927" s="2"/>
      <c r="S927" s="2"/>
      <c r="T927" s="2"/>
      <c r="U927" s="2"/>
      <c r="V927" s="2"/>
      <c r="W927" s="2"/>
      <c r="X927" s="2"/>
      <c r="Y927" s="2"/>
      <c r="Z927" s="2"/>
      <c r="AA927" s="2"/>
      <c r="AB927" s="2"/>
      <c r="AC927" s="2"/>
      <c r="AD927" s="2"/>
      <c r="AE927" s="3"/>
      <c r="AF927" s="2"/>
      <c r="AG927" s="2"/>
      <c r="AH927" s="2"/>
      <c r="AI927" s="2"/>
      <c r="AJ927" s="2"/>
      <c r="AK927" s="2"/>
      <c r="AL927" s="2"/>
      <c r="AM927" s="2"/>
      <c r="AN927" s="2"/>
      <c r="AO927" s="2"/>
      <c r="AP927" s="2"/>
      <c r="AQ927" s="2"/>
      <c r="AR927" s="2"/>
      <c r="AS927" s="3"/>
      <c r="AT927" s="2"/>
      <c r="AU927" s="2"/>
      <c r="AV927" s="2"/>
      <c r="AW927" s="2"/>
      <c r="AX927" s="2"/>
      <c r="AY927" s="2"/>
      <c r="AZ927" s="2"/>
      <c r="BA927" s="2"/>
      <c r="BB927" s="2"/>
      <c r="BC927" s="2"/>
      <c r="BD927" s="2"/>
    </row>
    <row r="928" spans="1:56" ht="12.75" hidden="1" customHeight="1">
      <c r="A928" s="2"/>
      <c r="B928" s="6"/>
      <c r="C928" s="2"/>
      <c r="D928" s="2"/>
      <c r="E928" s="2"/>
      <c r="F928" s="2"/>
      <c r="G928" s="2"/>
      <c r="H928" s="2"/>
      <c r="I928" s="2"/>
      <c r="J928" s="2"/>
      <c r="K928" s="2"/>
      <c r="L928" s="7"/>
      <c r="M928" s="2"/>
      <c r="N928" s="2"/>
      <c r="O928" s="2"/>
      <c r="P928" s="2"/>
      <c r="Q928" s="2"/>
      <c r="R928" s="2"/>
      <c r="S928" s="2"/>
      <c r="T928" s="2"/>
      <c r="U928" s="2"/>
      <c r="V928" s="2"/>
      <c r="W928" s="2"/>
      <c r="X928" s="2"/>
      <c r="Y928" s="2"/>
      <c r="Z928" s="2"/>
      <c r="AA928" s="2"/>
      <c r="AB928" s="2"/>
      <c r="AC928" s="2"/>
      <c r="AD928" s="2"/>
      <c r="AE928" s="3"/>
      <c r="AF928" s="2"/>
      <c r="AG928" s="2"/>
      <c r="AH928" s="2"/>
      <c r="AI928" s="2"/>
      <c r="AJ928" s="2"/>
      <c r="AK928" s="2"/>
      <c r="AL928" s="2"/>
      <c r="AM928" s="2"/>
      <c r="AN928" s="2"/>
      <c r="AO928" s="2"/>
      <c r="AP928" s="2"/>
      <c r="AQ928" s="2"/>
      <c r="AR928" s="2"/>
      <c r="AS928" s="3"/>
      <c r="AT928" s="2"/>
      <c r="AU928" s="2"/>
      <c r="AV928" s="2"/>
      <c r="AW928" s="2"/>
      <c r="AX928" s="2"/>
      <c r="AY928" s="2"/>
      <c r="AZ928" s="2"/>
      <c r="BA928" s="2"/>
      <c r="BB928" s="2"/>
      <c r="BC928" s="2"/>
      <c r="BD928" s="2"/>
    </row>
    <row r="929" spans="1:56" ht="12.75" hidden="1" customHeight="1">
      <c r="A929" s="2"/>
      <c r="B929" s="6"/>
      <c r="C929" s="2"/>
      <c r="D929" s="2"/>
      <c r="E929" s="2"/>
      <c r="F929" s="2"/>
      <c r="G929" s="2"/>
      <c r="H929" s="2"/>
      <c r="I929" s="2"/>
      <c r="J929" s="2"/>
      <c r="K929" s="2"/>
      <c r="L929" s="7"/>
      <c r="M929" s="2"/>
      <c r="N929" s="2"/>
      <c r="O929" s="2"/>
      <c r="P929" s="2"/>
      <c r="Q929" s="2"/>
      <c r="R929" s="2"/>
      <c r="S929" s="2"/>
      <c r="T929" s="2"/>
      <c r="U929" s="2"/>
      <c r="V929" s="2"/>
      <c r="W929" s="2"/>
      <c r="X929" s="2"/>
      <c r="Y929" s="2"/>
      <c r="Z929" s="2"/>
      <c r="AA929" s="2"/>
      <c r="AB929" s="2"/>
      <c r="AC929" s="2"/>
      <c r="AD929" s="2"/>
      <c r="AE929" s="3"/>
      <c r="AF929" s="2"/>
      <c r="AG929" s="2"/>
      <c r="AH929" s="2"/>
      <c r="AI929" s="2"/>
      <c r="AJ929" s="2"/>
      <c r="AK929" s="2"/>
      <c r="AL929" s="2"/>
      <c r="AM929" s="2"/>
      <c r="AN929" s="2"/>
      <c r="AO929" s="2"/>
      <c r="AP929" s="2"/>
      <c r="AQ929" s="2"/>
      <c r="AR929" s="2"/>
      <c r="AS929" s="3"/>
      <c r="AT929" s="2"/>
      <c r="AU929" s="2"/>
      <c r="AV929" s="2"/>
      <c r="AW929" s="2"/>
      <c r="AX929" s="2"/>
      <c r="AY929" s="2"/>
      <c r="AZ929" s="2"/>
      <c r="BA929" s="2"/>
      <c r="BB929" s="2"/>
      <c r="BC929" s="2"/>
      <c r="BD929" s="2"/>
    </row>
    <row r="930" spans="1:56" ht="12.75" hidden="1" customHeight="1">
      <c r="A930" s="2"/>
      <c r="B930" s="6"/>
      <c r="C930" s="2"/>
      <c r="D930" s="2"/>
      <c r="E930" s="2"/>
      <c r="F930" s="2"/>
      <c r="G930" s="2"/>
      <c r="H930" s="2"/>
      <c r="I930" s="2"/>
      <c r="J930" s="2"/>
      <c r="K930" s="2"/>
      <c r="L930" s="7"/>
      <c r="M930" s="2"/>
      <c r="N930" s="2"/>
      <c r="O930" s="2"/>
      <c r="P930" s="2"/>
      <c r="Q930" s="2"/>
      <c r="R930" s="2"/>
      <c r="S930" s="2"/>
      <c r="T930" s="2"/>
      <c r="U930" s="2"/>
      <c r="V930" s="2"/>
      <c r="W930" s="2"/>
      <c r="X930" s="2"/>
      <c r="Y930" s="2"/>
      <c r="Z930" s="2"/>
      <c r="AA930" s="2"/>
      <c r="AB930" s="2"/>
      <c r="AC930" s="2"/>
      <c r="AD930" s="2"/>
      <c r="AE930" s="3"/>
      <c r="AF930" s="2"/>
      <c r="AG930" s="2"/>
      <c r="AH930" s="2"/>
      <c r="AI930" s="2"/>
      <c r="AJ930" s="2"/>
      <c r="AK930" s="2"/>
      <c r="AL930" s="2"/>
      <c r="AM930" s="2"/>
      <c r="AN930" s="2"/>
      <c r="AO930" s="2"/>
      <c r="AP930" s="2"/>
      <c r="AQ930" s="2"/>
      <c r="AR930" s="2"/>
      <c r="AS930" s="3"/>
      <c r="AT930" s="2"/>
      <c r="AU930" s="2"/>
      <c r="AV930" s="2"/>
      <c r="AW930" s="2"/>
      <c r="AX930" s="2"/>
      <c r="AY930" s="2"/>
      <c r="AZ930" s="2"/>
      <c r="BA930" s="2"/>
      <c r="BB930" s="2"/>
      <c r="BC930" s="2"/>
      <c r="BD930" s="2"/>
    </row>
    <row r="931" spans="1:56" ht="12.75" hidden="1" customHeight="1">
      <c r="A931" s="2"/>
      <c r="B931" s="6"/>
      <c r="C931" s="2"/>
      <c r="D931" s="2"/>
      <c r="E931" s="2"/>
      <c r="F931" s="2"/>
      <c r="G931" s="2"/>
      <c r="H931" s="2"/>
      <c r="I931" s="2"/>
      <c r="J931" s="2"/>
      <c r="K931" s="2"/>
      <c r="L931" s="7"/>
      <c r="M931" s="2"/>
      <c r="N931" s="2"/>
      <c r="O931" s="2"/>
      <c r="P931" s="2"/>
      <c r="Q931" s="2"/>
      <c r="R931" s="2"/>
      <c r="S931" s="2"/>
      <c r="T931" s="2"/>
      <c r="U931" s="2"/>
      <c r="V931" s="2"/>
      <c r="W931" s="2"/>
      <c r="X931" s="2"/>
      <c r="Y931" s="2"/>
      <c r="Z931" s="2"/>
      <c r="AA931" s="2"/>
      <c r="AB931" s="2"/>
      <c r="AC931" s="2"/>
      <c r="AD931" s="2"/>
      <c r="AE931" s="3"/>
      <c r="AF931" s="2"/>
      <c r="AG931" s="2"/>
      <c r="AH931" s="2"/>
      <c r="AI931" s="2"/>
      <c r="AJ931" s="2"/>
      <c r="AK931" s="2"/>
      <c r="AL931" s="2"/>
      <c r="AM931" s="2"/>
      <c r="AN931" s="2"/>
      <c r="AO931" s="2"/>
      <c r="AP931" s="2"/>
      <c r="AQ931" s="2"/>
      <c r="AR931" s="2"/>
      <c r="AS931" s="3"/>
      <c r="AT931" s="2"/>
      <c r="AU931" s="2"/>
      <c r="AV931" s="2"/>
      <c r="AW931" s="2"/>
      <c r="AX931" s="2"/>
      <c r="AY931" s="2"/>
      <c r="AZ931" s="2"/>
      <c r="BA931" s="2"/>
      <c r="BB931" s="2"/>
      <c r="BC931" s="2"/>
      <c r="BD931" s="2"/>
    </row>
    <row r="932" spans="1:56" ht="12.75" hidden="1" customHeight="1">
      <c r="A932" s="2"/>
      <c r="B932" s="6"/>
      <c r="C932" s="2"/>
      <c r="D932" s="2"/>
      <c r="E932" s="2"/>
      <c r="F932" s="2"/>
      <c r="G932" s="2"/>
      <c r="H932" s="2"/>
      <c r="I932" s="2"/>
      <c r="J932" s="2"/>
      <c r="K932" s="2"/>
      <c r="L932" s="7"/>
      <c r="M932" s="2"/>
      <c r="N932" s="2"/>
      <c r="O932" s="2"/>
      <c r="P932" s="2"/>
      <c r="Q932" s="2"/>
      <c r="R932" s="2"/>
      <c r="S932" s="2"/>
      <c r="T932" s="2"/>
      <c r="U932" s="2"/>
      <c r="V932" s="2"/>
      <c r="W932" s="2"/>
      <c r="X932" s="2"/>
      <c r="Y932" s="2"/>
      <c r="Z932" s="2"/>
      <c r="AA932" s="2"/>
      <c r="AB932" s="2"/>
      <c r="AC932" s="2"/>
      <c r="AD932" s="2"/>
      <c r="AE932" s="3"/>
      <c r="AF932" s="2"/>
      <c r="AG932" s="2"/>
      <c r="AH932" s="2"/>
      <c r="AI932" s="2"/>
      <c r="AJ932" s="2"/>
      <c r="AK932" s="2"/>
      <c r="AL932" s="2"/>
      <c r="AM932" s="2"/>
      <c r="AN932" s="2"/>
      <c r="AO932" s="2"/>
      <c r="AP932" s="2"/>
      <c r="AQ932" s="2"/>
      <c r="AR932" s="2"/>
      <c r="AS932" s="3"/>
      <c r="AT932" s="2"/>
      <c r="AU932" s="2"/>
      <c r="AV932" s="2"/>
      <c r="AW932" s="2"/>
      <c r="AX932" s="2"/>
      <c r="AY932" s="2"/>
      <c r="AZ932" s="2"/>
      <c r="BA932" s="2"/>
      <c r="BB932" s="2"/>
      <c r="BC932" s="2"/>
      <c r="BD932" s="2"/>
    </row>
    <row r="933" spans="1:56" ht="12.75" hidden="1" customHeight="1">
      <c r="A933" s="2"/>
      <c r="B933" s="6"/>
      <c r="C933" s="2"/>
      <c r="D933" s="2"/>
      <c r="E933" s="2"/>
      <c r="F933" s="2"/>
      <c r="G933" s="2"/>
      <c r="H933" s="2"/>
      <c r="I933" s="2"/>
      <c r="J933" s="2"/>
      <c r="K933" s="2"/>
      <c r="L933" s="7"/>
      <c r="M933" s="2"/>
      <c r="N933" s="2"/>
      <c r="O933" s="2"/>
      <c r="P933" s="2"/>
      <c r="Q933" s="2"/>
      <c r="R933" s="2"/>
      <c r="S933" s="2"/>
      <c r="T933" s="2"/>
      <c r="U933" s="2"/>
      <c r="V933" s="2"/>
      <c r="W933" s="2"/>
      <c r="X933" s="2"/>
      <c r="Y933" s="2"/>
      <c r="Z933" s="2"/>
      <c r="AA933" s="2"/>
      <c r="AB933" s="2"/>
      <c r="AC933" s="2"/>
      <c r="AD933" s="2"/>
      <c r="AE933" s="3"/>
      <c r="AF933" s="2"/>
      <c r="AG933" s="2"/>
      <c r="AH933" s="2"/>
      <c r="AI933" s="2"/>
      <c r="AJ933" s="2"/>
      <c r="AK933" s="2"/>
      <c r="AL933" s="2"/>
      <c r="AM933" s="2"/>
      <c r="AN933" s="2"/>
      <c r="AO933" s="2"/>
      <c r="AP933" s="2"/>
      <c r="AQ933" s="2"/>
      <c r="AR933" s="2"/>
      <c r="AS933" s="3"/>
      <c r="AT933" s="2"/>
      <c r="AU933" s="2"/>
      <c r="AV933" s="2"/>
      <c r="AW933" s="2"/>
      <c r="AX933" s="2"/>
      <c r="AY933" s="2"/>
      <c r="AZ933" s="2"/>
      <c r="BA933" s="2"/>
      <c r="BB933" s="2"/>
      <c r="BC933" s="2"/>
      <c r="BD933" s="2"/>
    </row>
    <row r="934" spans="1:56" ht="12.75" hidden="1" customHeight="1">
      <c r="A934" s="2"/>
      <c r="B934" s="6"/>
      <c r="C934" s="2"/>
      <c r="D934" s="2"/>
      <c r="E934" s="2"/>
      <c r="F934" s="2"/>
      <c r="G934" s="2"/>
      <c r="H934" s="2"/>
      <c r="I934" s="2"/>
      <c r="J934" s="2"/>
      <c r="K934" s="2"/>
      <c r="L934" s="7"/>
      <c r="M934" s="2"/>
      <c r="N934" s="2"/>
      <c r="O934" s="2"/>
      <c r="P934" s="2"/>
      <c r="Q934" s="2"/>
      <c r="R934" s="2"/>
      <c r="S934" s="2"/>
      <c r="T934" s="2"/>
      <c r="U934" s="2"/>
      <c r="V934" s="2"/>
      <c r="W934" s="2"/>
      <c r="X934" s="2"/>
      <c r="Y934" s="2"/>
      <c r="Z934" s="2"/>
      <c r="AA934" s="2"/>
      <c r="AB934" s="2"/>
      <c r="AC934" s="2"/>
      <c r="AD934" s="2"/>
      <c r="AE934" s="3"/>
      <c r="AF934" s="2"/>
      <c r="AG934" s="2"/>
      <c r="AH934" s="2"/>
      <c r="AI934" s="2"/>
      <c r="AJ934" s="2"/>
      <c r="AK934" s="2"/>
      <c r="AL934" s="2"/>
      <c r="AM934" s="2"/>
      <c r="AN934" s="2"/>
      <c r="AO934" s="2"/>
      <c r="AP934" s="2"/>
      <c r="AQ934" s="2"/>
      <c r="AR934" s="2"/>
      <c r="AS934" s="3"/>
      <c r="AT934" s="2"/>
      <c r="AU934" s="2"/>
      <c r="AV934" s="2"/>
      <c r="AW934" s="2"/>
      <c r="AX934" s="2"/>
      <c r="AY934" s="2"/>
      <c r="AZ934" s="2"/>
      <c r="BA934" s="2"/>
      <c r="BB934" s="2"/>
      <c r="BC934" s="2"/>
      <c r="BD934" s="2"/>
    </row>
    <row r="935" spans="1:56" ht="12.75" hidden="1" customHeight="1">
      <c r="A935" s="2"/>
      <c r="B935" s="6"/>
      <c r="C935" s="2"/>
      <c r="D935" s="2"/>
      <c r="E935" s="2"/>
      <c r="F935" s="2"/>
      <c r="G935" s="2"/>
      <c r="H935" s="2"/>
      <c r="I935" s="2"/>
      <c r="J935" s="2"/>
      <c r="K935" s="2"/>
      <c r="L935" s="7"/>
      <c r="M935" s="2"/>
      <c r="N935" s="2"/>
      <c r="O935" s="2"/>
      <c r="P935" s="2"/>
      <c r="Q935" s="2"/>
      <c r="R935" s="2"/>
      <c r="S935" s="2"/>
      <c r="T935" s="2"/>
      <c r="U935" s="2"/>
      <c r="V935" s="2"/>
      <c r="W935" s="2"/>
      <c r="X935" s="2"/>
      <c r="Y935" s="2"/>
      <c r="Z935" s="2"/>
      <c r="AA935" s="2"/>
      <c r="AB935" s="2"/>
      <c r="AC935" s="2"/>
      <c r="AD935" s="2"/>
      <c r="AE935" s="3"/>
      <c r="AF935" s="2"/>
      <c r="AG935" s="2"/>
      <c r="AH935" s="2"/>
      <c r="AI935" s="2"/>
      <c r="AJ935" s="2"/>
      <c r="AK935" s="2"/>
      <c r="AL935" s="2"/>
      <c r="AM935" s="2"/>
      <c r="AN935" s="2"/>
      <c r="AO935" s="2"/>
      <c r="AP935" s="2"/>
      <c r="AQ935" s="2"/>
      <c r="AR935" s="2"/>
      <c r="AS935" s="3"/>
      <c r="AT935" s="2"/>
      <c r="AU935" s="2"/>
      <c r="AV935" s="2"/>
      <c r="AW935" s="2"/>
      <c r="AX935" s="2"/>
      <c r="AY935" s="2"/>
      <c r="AZ935" s="2"/>
      <c r="BA935" s="2"/>
      <c r="BB935" s="2"/>
      <c r="BC935" s="2"/>
      <c r="BD935" s="2"/>
    </row>
    <row r="936" spans="1:56" ht="12.75" hidden="1" customHeight="1">
      <c r="A936" s="2"/>
      <c r="B936" s="6"/>
      <c r="C936" s="2"/>
      <c r="D936" s="2"/>
      <c r="E936" s="2"/>
      <c r="F936" s="2"/>
      <c r="G936" s="2"/>
      <c r="H936" s="2"/>
      <c r="I936" s="2"/>
      <c r="J936" s="2"/>
      <c r="K936" s="2"/>
      <c r="L936" s="7"/>
      <c r="M936" s="2"/>
      <c r="N936" s="2"/>
      <c r="O936" s="2"/>
      <c r="P936" s="2"/>
      <c r="Q936" s="2"/>
      <c r="R936" s="2"/>
      <c r="S936" s="2"/>
      <c r="T936" s="2"/>
      <c r="U936" s="2"/>
      <c r="V936" s="2"/>
      <c r="W936" s="2"/>
      <c r="X936" s="2"/>
      <c r="Y936" s="2"/>
      <c r="Z936" s="2"/>
      <c r="AA936" s="2"/>
      <c r="AB936" s="2"/>
      <c r="AC936" s="2"/>
      <c r="AD936" s="2"/>
      <c r="AE936" s="3"/>
      <c r="AF936" s="2"/>
      <c r="AG936" s="2"/>
      <c r="AH936" s="2"/>
      <c r="AI936" s="2"/>
      <c r="AJ936" s="2"/>
      <c r="AK936" s="2"/>
      <c r="AL936" s="2"/>
      <c r="AM936" s="2"/>
      <c r="AN936" s="2"/>
      <c r="AO936" s="2"/>
      <c r="AP936" s="2"/>
      <c r="AQ936" s="2"/>
      <c r="AR936" s="2"/>
      <c r="AS936" s="3"/>
      <c r="AT936" s="2"/>
      <c r="AU936" s="2"/>
      <c r="AV936" s="2"/>
      <c r="AW936" s="2"/>
      <c r="AX936" s="2"/>
      <c r="AY936" s="2"/>
      <c r="AZ936" s="2"/>
      <c r="BA936" s="2"/>
      <c r="BB936" s="2"/>
      <c r="BC936" s="2"/>
      <c r="BD936" s="2"/>
    </row>
    <row r="937" spans="1:56" ht="12.75" hidden="1" customHeight="1">
      <c r="A937" s="2"/>
      <c r="B937" s="6"/>
      <c r="C937" s="2"/>
      <c r="D937" s="2"/>
      <c r="E937" s="2"/>
      <c r="F937" s="2"/>
      <c r="G937" s="2"/>
      <c r="H937" s="2"/>
      <c r="I937" s="2"/>
      <c r="J937" s="2"/>
      <c r="K937" s="2"/>
      <c r="L937" s="7"/>
      <c r="M937" s="2"/>
      <c r="N937" s="2"/>
      <c r="O937" s="2"/>
      <c r="P937" s="2"/>
      <c r="Q937" s="2"/>
      <c r="R937" s="2"/>
      <c r="S937" s="2"/>
      <c r="T937" s="2"/>
      <c r="U937" s="2"/>
      <c r="V937" s="2"/>
      <c r="W937" s="2"/>
      <c r="X937" s="2"/>
      <c r="Y937" s="2"/>
      <c r="Z937" s="2"/>
      <c r="AA937" s="2"/>
      <c r="AB937" s="2"/>
      <c r="AC937" s="2"/>
      <c r="AD937" s="2"/>
      <c r="AE937" s="3"/>
      <c r="AF937" s="2"/>
      <c r="AG937" s="2"/>
      <c r="AH937" s="2"/>
      <c r="AI937" s="2"/>
      <c r="AJ937" s="2"/>
      <c r="AK937" s="2"/>
      <c r="AL937" s="2"/>
      <c r="AM937" s="2"/>
      <c r="AN937" s="2"/>
      <c r="AO937" s="2"/>
      <c r="AP937" s="2"/>
      <c r="AQ937" s="2"/>
      <c r="AR937" s="2"/>
      <c r="AS937" s="3"/>
      <c r="AT937" s="2"/>
      <c r="AU937" s="2"/>
      <c r="AV937" s="2"/>
      <c r="AW937" s="2"/>
      <c r="AX937" s="2"/>
      <c r="AY937" s="2"/>
      <c r="AZ937" s="2"/>
      <c r="BA937" s="2"/>
      <c r="BB937" s="2"/>
      <c r="BC937" s="2"/>
      <c r="BD937" s="2"/>
    </row>
    <row r="938" spans="1:56" ht="12.75" hidden="1" customHeight="1">
      <c r="A938" s="2"/>
      <c r="B938" s="6"/>
      <c r="C938" s="2"/>
      <c r="D938" s="2"/>
      <c r="E938" s="2"/>
      <c r="F938" s="2"/>
      <c r="G938" s="2"/>
      <c r="H938" s="2"/>
      <c r="I938" s="2"/>
      <c r="J938" s="2"/>
      <c r="K938" s="2"/>
      <c r="L938" s="7"/>
      <c r="M938" s="2"/>
      <c r="N938" s="2"/>
      <c r="O938" s="2"/>
      <c r="P938" s="2"/>
      <c r="Q938" s="2"/>
      <c r="R938" s="2"/>
      <c r="S938" s="2"/>
      <c r="T938" s="2"/>
      <c r="U938" s="2"/>
      <c r="V938" s="2"/>
      <c r="W938" s="2"/>
      <c r="X938" s="2"/>
      <c r="Y938" s="2"/>
      <c r="Z938" s="2"/>
      <c r="AA938" s="2"/>
      <c r="AB938" s="2"/>
      <c r="AC938" s="2"/>
      <c r="AD938" s="2"/>
      <c r="AE938" s="3"/>
      <c r="AF938" s="2"/>
      <c r="AG938" s="2"/>
      <c r="AH938" s="2"/>
      <c r="AI938" s="2"/>
      <c r="AJ938" s="2"/>
      <c r="AK938" s="2"/>
      <c r="AL938" s="2"/>
      <c r="AM938" s="2"/>
      <c r="AN938" s="2"/>
      <c r="AO938" s="2"/>
      <c r="AP938" s="2"/>
      <c r="AQ938" s="2"/>
      <c r="AR938" s="2"/>
      <c r="AS938" s="3"/>
      <c r="AT938" s="2"/>
      <c r="AU938" s="2"/>
      <c r="AV938" s="2"/>
      <c r="AW938" s="2"/>
      <c r="AX938" s="2"/>
      <c r="AY938" s="2"/>
      <c r="AZ938" s="2"/>
      <c r="BA938" s="2"/>
      <c r="BB938" s="2"/>
      <c r="BC938" s="2"/>
      <c r="BD938" s="2"/>
    </row>
    <row r="939" spans="1:56" ht="12.75" hidden="1" customHeight="1">
      <c r="A939" s="2"/>
      <c r="B939" s="6"/>
      <c r="C939" s="2"/>
      <c r="D939" s="2"/>
      <c r="E939" s="2"/>
      <c r="F939" s="2"/>
      <c r="G939" s="2"/>
      <c r="H939" s="2"/>
      <c r="I939" s="2"/>
      <c r="J939" s="2"/>
      <c r="K939" s="2"/>
      <c r="L939" s="7"/>
      <c r="M939" s="2"/>
      <c r="N939" s="2"/>
      <c r="O939" s="2"/>
      <c r="P939" s="2"/>
      <c r="Q939" s="2"/>
      <c r="R939" s="2"/>
      <c r="S939" s="2"/>
      <c r="T939" s="2"/>
      <c r="U939" s="2"/>
      <c r="V939" s="2"/>
      <c r="W939" s="2"/>
      <c r="X939" s="2"/>
      <c r="Y939" s="2"/>
      <c r="Z939" s="2"/>
      <c r="AA939" s="2"/>
      <c r="AB939" s="2"/>
      <c r="AC939" s="2"/>
      <c r="AD939" s="2"/>
      <c r="AE939" s="3"/>
      <c r="AF939" s="2"/>
      <c r="AG939" s="2"/>
      <c r="AH939" s="2"/>
      <c r="AI939" s="2"/>
      <c r="AJ939" s="2"/>
      <c r="AK939" s="2"/>
      <c r="AL939" s="2"/>
      <c r="AM939" s="2"/>
      <c r="AN939" s="2"/>
      <c r="AO939" s="2"/>
      <c r="AP939" s="2"/>
      <c r="AQ939" s="2"/>
      <c r="AR939" s="2"/>
      <c r="AS939" s="3"/>
      <c r="AT939" s="2"/>
      <c r="AU939" s="2"/>
      <c r="AV939" s="2"/>
      <c r="AW939" s="2"/>
      <c r="AX939" s="2"/>
      <c r="AY939" s="2"/>
      <c r="AZ939" s="2"/>
      <c r="BA939" s="2"/>
      <c r="BB939" s="2"/>
      <c r="BC939" s="2"/>
      <c r="BD939" s="2"/>
    </row>
    <row r="940" spans="1:56" ht="12.75" hidden="1" customHeight="1">
      <c r="A940" s="2"/>
      <c r="B940" s="6"/>
      <c r="C940" s="2"/>
      <c r="D940" s="2"/>
      <c r="E940" s="2"/>
      <c r="F940" s="2"/>
      <c r="G940" s="2"/>
      <c r="H940" s="2"/>
      <c r="I940" s="2"/>
      <c r="J940" s="2"/>
      <c r="K940" s="2"/>
      <c r="L940" s="7"/>
      <c r="M940" s="2"/>
      <c r="N940" s="2"/>
      <c r="O940" s="2"/>
      <c r="P940" s="2"/>
      <c r="Q940" s="2"/>
      <c r="R940" s="2"/>
      <c r="S940" s="2"/>
      <c r="T940" s="2"/>
      <c r="U940" s="2"/>
      <c r="V940" s="2"/>
      <c r="W940" s="2"/>
      <c r="X940" s="2"/>
      <c r="Y940" s="2"/>
      <c r="Z940" s="2"/>
      <c r="AA940" s="2"/>
      <c r="AB940" s="2"/>
      <c r="AC940" s="2"/>
      <c r="AD940" s="2"/>
      <c r="AE940" s="3"/>
      <c r="AF940" s="2"/>
      <c r="AG940" s="2"/>
      <c r="AH940" s="2"/>
      <c r="AI940" s="2"/>
      <c r="AJ940" s="2"/>
      <c r="AK940" s="2"/>
      <c r="AL940" s="2"/>
      <c r="AM940" s="2"/>
      <c r="AN940" s="2"/>
      <c r="AO940" s="2"/>
      <c r="AP940" s="2"/>
      <c r="AQ940" s="2"/>
      <c r="AR940" s="2"/>
      <c r="AS940" s="3"/>
      <c r="AT940" s="2"/>
      <c r="AU940" s="2"/>
      <c r="AV940" s="2"/>
      <c r="AW940" s="2"/>
      <c r="AX940" s="2"/>
      <c r="AY940" s="2"/>
      <c r="AZ940" s="2"/>
      <c r="BA940" s="2"/>
      <c r="BB940" s="2"/>
      <c r="BC940" s="2"/>
      <c r="BD940" s="2"/>
    </row>
    <row r="941" spans="1:56" ht="12.75" hidden="1" customHeight="1">
      <c r="A941" s="2"/>
      <c r="B941" s="6"/>
      <c r="C941" s="2"/>
      <c r="D941" s="2"/>
      <c r="E941" s="2"/>
      <c r="F941" s="2"/>
      <c r="G941" s="2"/>
      <c r="H941" s="2"/>
      <c r="I941" s="2"/>
      <c r="J941" s="2"/>
      <c r="K941" s="2"/>
      <c r="L941" s="7"/>
      <c r="M941" s="2"/>
      <c r="N941" s="2"/>
      <c r="O941" s="2"/>
      <c r="P941" s="2"/>
      <c r="Q941" s="2"/>
      <c r="R941" s="2"/>
      <c r="S941" s="2"/>
      <c r="T941" s="2"/>
      <c r="U941" s="2"/>
      <c r="V941" s="2"/>
      <c r="W941" s="2"/>
      <c r="X941" s="2"/>
      <c r="Y941" s="2"/>
      <c r="Z941" s="2"/>
      <c r="AA941" s="2"/>
      <c r="AB941" s="2"/>
      <c r="AC941" s="2"/>
      <c r="AD941" s="2"/>
      <c r="AE941" s="3"/>
      <c r="AF941" s="2"/>
      <c r="AG941" s="2"/>
      <c r="AH941" s="2"/>
      <c r="AI941" s="2"/>
      <c r="AJ941" s="2"/>
      <c r="AK941" s="2"/>
      <c r="AL941" s="2"/>
      <c r="AM941" s="2"/>
      <c r="AN941" s="2"/>
      <c r="AO941" s="2"/>
      <c r="AP941" s="2"/>
      <c r="AQ941" s="2"/>
      <c r="AR941" s="2"/>
      <c r="AS941" s="3"/>
      <c r="AT941" s="2"/>
      <c r="AU941" s="2"/>
      <c r="AV941" s="2"/>
      <c r="AW941" s="2"/>
      <c r="AX941" s="2"/>
      <c r="AY941" s="2"/>
      <c r="AZ941" s="2"/>
      <c r="BA941" s="2"/>
      <c r="BB941" s="2"/>
      <c r="BC941" s="2"/>
      <c r="BD941" s="2"/>
    </row>
    <row r="942" spans="1:56" ht="12.75" hidden="1" customHeight="1">
      <c r="A942" s="2"/>
      <c r="B942" s="6"/>
      <c r="C942" s="2"/>
      <c r="D942" s="2"/>
      <c r="E942" s="2"/>
      <c r="F942" s="2"/>
      <c r="G942" s="2"/>
      <c r="H942" s="2"/>
      <c r="I942" s="2"/>
      <c r="J942" s="2"/>
      <c r="K942" s="2"/>
      <c r="L942" s="7"/>
      <c r="M942" s="2"/>
      <c r="N942" s="2"/>
      <c r="O942" s="2"/>
      <c r="P942" s="2"/>
      <c r="Q942" s="2"/>
      <c r="R942" s="2"/>
      <c r="S942" s="2"/>
      <c r="T942" s="2"/>
      <c r="U942" s="2"/>
      <c r="V942" s="2"/>
      <c r="W942" s="2"/>
      <c r="X942" s="2"/>
      <c r="Y942" s="2"/>
      <c r="Z942" s="2"/>
      <c r="AA942" s="2"/>
      <c r="AB942" s="2"/>
      <c r="AC942" s="2"/>
      <c r="AD942" s="2"/>
      <c r="AE942" s="3"/>
      <c r="AF942" s="2"/>
      <c r="AG942" s="2"/>
      <c r="AH942" s="2"/>
      <c r="AI942" s="2"/>
      <c r="AJ942" s="2"/>
      <c r="AK942" s="2"/>
      <c r="AL942" s="2"/>
      <c r="AM942" s="2"/>
      <c r="AN942" s="2"/>
      <c r="AO942" s="2"/>
      <c r="AP942" s="2"/>
      <c r="AQ942" s="2"/>
      <c r="AR942" s="2"/>
      <c r="AS942" s="3"/>
      <c r="AT942" s="2"/>
      <c r="AU942" s="2"/>
      <c r="AV942" s="2"/>
      <c r="AW942" s="2"/>
      <c r="AX942" s="2"/>
      <c r="AY942" s="2"/>
      <c r="AZ942" s="2"/>
      <c r="BA942" s="2"/>
      <c r="BB942" s="2"/>
      <c r="BC942" s="2"/>
      <c r="BD942" s="2"/>
    </row>
    <row r="943" spans="1:56" ht="12.75" hidden="1" customHeight="1">
      <c r="A943" s="2"/>
      <c r="B943" s="6"/>
      <c r="C943" s="2"/>
      <c r="D943" s="2"/>
      <c r="E943" s="2"/>
      <c r="F943" s="2"/>
      <c r="G943" s="2"/>
      <c r="H943" s="2"/>
      <c r="I943" s="2"/>
      <c r="J943" s="2"/>
      <c r="K943" s="2"/>
      <c r="L943" s="7"/>
      <c r="M943" s="2"/>
      <c r="N943" s="2"/>
      <c r="O943" s="2"/>
      <c r="P943" s="2"/>
      <c r="Q943" s="2"/>
      <c r="R943" s="2"/>
      <c r="S943" s="2"/>
      <c r="T943" s="2"/>
      <c r="U943" s="2"/>
      <c r="V943" s="2"/>
      <c r="W943" s="2"/>
      <c r="X943" s="2"/>
      <c r="Y943" s="2"/>
      <c r="Z943" s="2"/>
      <c r="AA943" s="2"/>
      <c r="AB943" s="2"/>
      <c r="AC943" s="2"/>
      <c r="AD943" s="2"/>
      <c r="AE943" s="3"/>
      <c r="AF943" s="2"/>
      <c r="AG943" s="2"/>
      <c r="AH943" s="2"/>
      <c r="AI943" s="2"/>
      <c r="AJ943" s="2"/>
      <c r="AK943" s="2"/>
      <c r="AL943" s="2"/>
      <c r="AM943" s="2"/>
      <c r="AN943" s="2"/>
      <c r="AO943" s="2"/>
      <c r="AP943" s="2"/>
      <c r="AQ943" s="2"/>
      <c r="AR943" s="2"/>
      <c r="AS943" s="3"/>
      <c r="AT943" s="2"/>
      <c r="AU943" s="2"/>
      <c r="AV943" s="2"/>
      <c r="AW943" s="2"/>
      <c r="AX943" s="2"/>
      <c r="AY943" s="2"/>
      <c r="AZ943" s="2"/>
      <c r="BA943" s="2"/>
      <c r="BB943" s="2"/>
      <c r="BC943" s="2"/>
      <c r="BD943" s="2"/>
    </row>
    <row r="944" spans="1:56" ht="12.75" hidden="1" customHeight="1">
      <c r="A944" s="2"/>
      <c r="B944" s="6"/>
      <c r="C944" s="2"/>
      <c r="D944" s="2"/>
      <c r="E944" s="2"/>
      <c r="F944" s="2"/>
      <c r="G944" s="2"/>
      <c r="H944" s="2"/>
      <c r="I944" s="2"/>
      <c r="J944" s="2"/>
      <c r="K944" s="2"/>
      <c r="L944" s="7"/>
      <c r="M944" s="2"/>
      <c r="N944" s="2"/>
      <c r="O944" s="2"/>
      <c r="P944" s="2"/>
      <c r="Q944" s="2"/>
      <c r="R944" s="2"/>
      <c r="S944" s="2"/>
      <c r="T944" s="2"/>
      <c r="U944" s="2"/>
      <c r="V944" s="2"/>
      <c r="W944" s="2"/>
      <c r="X944" s="2"/>
      <c r="Y944" s="2"/>
      <c r="Z944" s="2"/>
      <c r="AA944" s="2"/>
      <c r="AB944" s="2"/>
      <c r="AC944" s="2"/>
      <c r="AD944" s="2"/>
      <c r="AE944" s="3"/>
      <c r="AF944" s="2"/>
      <c r="AG944" s="2"/>
      <c r="AH944" s="2"/>
      <c r="AI944" s="2"/>
      <c r="AJ944" s="2"/>
      <c r="AK944" s="2"/>
      <c r="AL944" s="2"/>
      <c r="AM944" s="2"/>
      <c r="AN944" s="2"/>
      <c r="AO944" s="2"/>
      <c r="AP944" s="2"/>
      <c r="AQ944" s="2"/>
      <c r="AR944" s="2"/>
      <c r="AS944" s="3"/>
      <c r="AT944" s="2"/>
      <c r="AU944" s="2"/>
      <c r="AV944" s="2"/>
      <c r="AW944" s="2"/>
      <c r="AX944" s="2"/>
      <c r="AY944" s="2"/>
      <c r="AZ944" s="2"/>
      <c r="BA944" s="2"/>
      <c r="BB944" s="2"/>
      <c r="BC944" s="2"/>
      <c r="BD944" s="2"/>
    </row>
    <row r="945" spans="1:56" ht="12.75" hidden="1" customHeight="1">
      <c r="A945" s="2"/>
      <c r="B945" s="6"/>
      <c r="C945" s="2"/>
      <c r="D945" s="2"/>
      <c r="E945" s="2"/>
      <c r="F945" s="2"/>
      <c r="G945" s="2"/>
      <c r="H945" s="2"/>
      <c r="I945" s="2"/>
      <c r="J945" s="2"/>
      <c r="K945" s="2"/>
      <c r="L945" s="7"/>
      <c r="M945" s="2"/>
      <c r="N945" s="2"/>
      <c r="O945" s="2"/>
      <c r="P945" s="2"/>
      <c r="Q945" s="2"/>
      <c r="R945" s="2"/>
      <c r="S945" s="2"/>
      <c r="T945" s="2"/>
      <c r="U945" s="2"/>
      <c r="V945" s="2"/>
      <c r="W945" s="2"/>
      <c r="X945" s="2"/>
      <c r="Y945" s="2"/>
      <c r="Z945" s="2"/>
      <c r="AA945" s="2"/>
      <c r="AB945" s="2"/>
      <c r="AC945" s="2"/>
      <c r="AD945" s="2"/>
      <c r="AE945" s="3"/>
      <c r="AF945" s="2"/>
      <c r="AG945" s="2"/>
      <c r="AH945" s="2"/>
      <c r="AI945" s="2"/>
      <c r="AJ945" s="2"/>
      <c r="AK945" s="2"/>
      <c r="AL945" s="2"/>
      <c r="AM945" s="2"/>
      <c r="AN945" s="2"/>
      <c r="AO945" s="2"/>
      <c r="AP945" s="2"/>
      <c r="AQ945" s="2"/>
      <c r="AR945" s="2"/>
      <c r="AS945" s="3"/>
      <c r="AT945" s="2"/>
      <c r="AU945" s="2"/>
      <c r="AV945" s="2"/>
      <c r="AW945" s="2"/>
      <c r="AX945" s="2"/>
      <c r="AY945" s="2"/>
      <c r="AZ945" s="2"/>
      <c r="BA945" s="2"/>
      <c r="BB945" s="2"/>
      <c r="BC945" s="2"/>
      <c r="BD945" s="2"/>
    </row>
    <row r="946" spans="1:56" ht="12.75" hidden="1" customHeight="1">
      <c r="A946" s="2"/>
      <c r="B946" s="6"/>
      <c r="C946" s="2"/>
      <c r="D946" s="2"/>
      <c r="E946" s="2"/>
      <c r="F946" s="2"/>
      <c r="G946" s="2"/>
      <c r="H946" s="2"/>
      <c r="I946" s="2"/>
      <c r="J946" s="2"/>
      <c r="K946" s="2"/>
      <c r="L946" s="7"/>
      <c r="M946" s="2"/>
      <c r="N946" s="2"/>
      <c r="O946" s="2"/>
      <c r="P946" s="2"/>
      <c r="Q946" s="2"/>
      <c r="R946" s="2"/>
      <c r="S946" s="2"/>
      <c r="T946" s="2"/>
      <c r="U946" s="2"/>
      <c r="V946" s="2"/>
      <c r="W946" s="2"/>
      <c r="X946" s="2"/>
      <c r="Y946" s="2"/>
      <c r="Z946" s="2"/>
      <c r="AA946" s="2"/>
      <c r="AB946" s="2"/>
      <c r="AC946" s="2"/>
      <c r="AD946" s="2"/>
      <c r="AE946" s="3"/>
      <c r="AF946" s="2"/>
      <c r="AG946" s="2"/>
      <c r="AH946" s="2"/>
      <c r="AI946" s="2"/>
      <c r="AJ946" s="2"/>
      <c r="AK946" s="2"/>
      <c r="AL946" s="2"/>
      <c r="AM946" s="2"/>
      <c r="AN946" s="2"/>
      <c r="AO946" s="2"/>
      <c r="AP946" s="2"/>
      <c r="AQ946" s="2"/>
      <c r="AR946" s="2"/>
      <c r="AS946" s="3"/>
      <c r="AT946" s="2"/>
      <c r="AU946" s="2"/>
      <c r="AV946" s="2"/>
      <c r="AW946" s="2"/>
      <c r="AX946" s="2"/>
      <c r="AY946" s="2"/>
      <c r="AZ946" s="2"/>
      <c r="BA946" s="2"/>
      <c r="BB946" s="2"/>
      <c r="BC946" s="2"/>
      <c r="BD946" s="2"/>
    </row>
    <row r="947" spans="1:56" ht="12.75" hidden="1" customHeight="1">
      <c r="A947" s="2"/>
      <c r="B947" s="6"/>
      <c r="C947" s="2"/>
      <c r="D947" s="2"/>
      <c r="E947" s="2"/>
      <c r="F947" s="2"/>
      <c r="G947" s="2"/>
      <c r="H947" s="2"/>
      <c r="I947" s="2"/>
      <c r="J947" s="2"/>
      <c r="K947" s="2"/>
      <c r="L947" s="7"/>
      <c r="M947" s="2"/>
      <c r="N947" s="2"/>
      <c r="O947" s="2"/>
      <c r="P947" s="2"/>
      <c r="Q947" s="2"/>
      <c r="R947" s="2"/>
      <c r="S947" s="2"/>
      <c r="T947" s="2"/>
      <c r="U947" s="2"/>
      <c r="V947" s="2"/>
      <c r="W947" s="2"/>
      <c r="X947" s="2"/>
      <c r="Y947" s="2"/>
      <c r="Z947" s="2"/>
      <c r="AA947" s="2"/>
      <c r="AB947" s="2"/>
      <c r="AC947" s="2"/>
      <c r="AD947" s="2"/>
      <c r="AE947" s="3"/>
      <c r="AF947" s="2"/>
      <c r="AG947" s="2"/>
      <c r="AH947" s="2"/>
      <c r="AI947" s="2"/>
      <c r="AJ947" s="2"/>
      <c r="AK947" s="2"/>
      <c r="AL947" s="2"/>
      <c r="AM947" s="2"/>
      <c r="AN947" s="2"/>
      <c r="AO947" s="2"/>
      <c r="AP947" s="2"/>
      <c r="AQ947" s="2"/>
      <c r="AR947" s="2"/>
      <c r="AS947" s="3"/>
      <c r="AT947" s="2"/>
      <c r="AU947" s="2"/>
      <c r="AV947" s="2"/>
      <c r="AW947" s="2"/>
      <c r="AX947" s="2"/>
      <c r="AY947" s="2"/>
      <c r="AZ947" s="2"/>
      <c r="BA947" s="2"/>
      <c r="BB947" s="2"/>
      <c r="BC947" s="2"/>
      <c r="BD947" s="2"/>
    </row>
    <row r="948" spans="1:56" ht="12.75" hidden="1" customHeight="1">
      <c r="A948" s="2"/>
      <c r="B948" s="6"/>
      <c r="C948" s="2"/>
      <c r="D948" s="2"/>
      <c r="E948" s="2"/>
      <c r="F948" s="2"/>
      <c r="G948" s="2"/>
      <c r="H948" s="2"/>
      <c r="I948" s="2"/>
      <c r="J948" s="2"/>
      <c r="K948" s="2"/>
      <c r="L948" s="7"/>
      <c r="M948" s="2"/>
      <c r="N948" s="2"/>
      <c r="O948" s="2"/>
      <c r="P948" s="2"/>
      <c r="Q948" s="2"/>
      <c r="R948" s="2"/>
      <c r="S948" s="2"/>
      <c r="T948" s="2"/>
      <c r="U948" s="2"/>
      <c r="V948" s="2"/>
      <c r="W948" s="2"/>
      <c r="X948" s="2"/>
      <c r="Y948" s="2"/>
      <c r="Z948" s="2"/>
      <c r="AA948" s="2"/>
      <c r="AB948" s="2"/>
      <c r="AC948" s="2"/>
      <c r="AD948" s="2"/>
      <c r="AE948" s="3"/>
      <c r="AF948" s="2"/>
      <c r="AG948" s="2"/>
      <c r="AH948" s="2"/>
      <c r="AI948" s="2"/>
      <c r="AJ948" s="2"/>
      <c r="AK948" s="2"/>
      <c r="AL948" s="2"/>
      <c r="AM948" s="2"/>
      <c r="AN948" s="2"/>
      <c r="AO948" s="2"/>
      <c r="AP948" s="2"/>
      <c r="AQ948" s="2"/>
      <c r="AR948" s="2"/>
      <c r="AS948" s="3"/>
      <c r="AT948" s="2"/>
      <c r="AU948" s="2"/>
      <c r="AV948" s="2"/>
      <c r="AW948" s="2"/>
      <c r="AX948" s="2"/>
      <c r="AY948" s="2"/>
      <c r="AZ948" s="2"/>
      <c r="BA948" s="2"/>
      <c r="BB948" s="2"/>
      <c r="BC948" s="2"/>
      <c r="BD948" s="2"/>
    </row>
    <row r="949" spans="1:56" ht="12.75" hidden="1" customHeight="1">
      <c r="A949" s="2"/>
      <c r="B949" s="6"/>
      <c r="C949" s="2"/>
      <c r="D949" s="2"/>
      <c r="E949" s="2"/>
      <c r="F949" s="2"/>
      <c r="G949" s="2"/>
      <c r="H949" s="2"/>
      <c r="I949" s="2"/>
      <c r="J949" s="2"/>
      <c r="K949" s="2"/>
      <c r="L949" s="7"/>
      <c r="M949" s="2"/>
      <c r="N949" s="2"/>
      <c r="O949" s="2"/>
      <c r="P949" s="2"/>
      <c r="Q949" s="2"/>
      <c r="R949" s="2"/>
      <c r="S949" s="2"/>
      <c r="T949" s="2"/>
      <c r="U949" s="2"/>
      <c r="V949" s="2"/>
      <c r="W949" s="2"/>
      <c r="X949" s="2"/>
      <c r="Y949" s="2"/>
      <c r="Z949" s="2"/>
      <c r="AA949" s="2"/>
      <c r="AB949" s="2"/>
      <c r="AC949" s="2"/>
      <c r="AD949" s="2"/>
      <c r="AE949" s="3"/>
      <c r="AF949" s="2"/>
      <c r="AG949" s="2"/>
      <c r="AH949" s="2"/>
      <c r="AI949" s="2"/>
      <c r="AJ949" s="2"/>
      <c r="AK949" s="2"/>
      <c r="AL949" s="2"/>
      <c r="AM949" s="2"/>
      <c r="AN949" s="2"/>
      <c r="AO949" s="2"/>
      <c r="AP949" s="2"/>
      <c r="AQ949" s="2"/>
      <c r="AR949" s="2"/>
      <c r="AS949" s="3"/>
      <c r="AT949" s="2"/>
      <c r="AU949" s="2"/>
      <c r="AV949" s="2"/>
      <c r="AW949" s="2"/>
      <c r="AX949" s="2"/>
      <c r="AY949" s="2"/>
      <c r="AZ949" s="2"/>
      <c r="BA949" s="2"/>
      <c r="BB949" s="2"/>
      <c r="BC949" s="2"/>
      <c r="BD949" s="2"/>
    </row>
    <row r="950" spans="1:56" ht="12.75" hidden="1" customHeight="1">
      <c r="A950" s="2"/>
      <c r="B950" s="6"/>
      <c r="C950" s="2"/>
      <c r="D950" s="2"/>
      <c r="E950" s="2"/>
      <c r="F950" s="2"/>
      <c r="G950" s="2"/>
      <c r="H950" s="2"/>
      <c r="I950" s="2"/>
      <c r="J950" s="2"/>
      <c r="K950" s="2"/>
      <c r="L950" s="7"/>
      <c r="M950" s="2"/>
      <c r="N950" s="2"/>
      <c r="O950" s="2"/>
      <c r="P950" s="2"/>
      <c r="Q950" s="2"/>
      <c r="R950" s="2"/>
      <c r="S950" s="2"/>
      <c r="T950" s="2"/>
      <c r="U950" s="2"/>
      <c r="V950" s="2"/>
      <c r="W950" s="2"/>
      <c r="X950" s="2"/>
      <c r="Y950" s="2"/>
      <c r="Z950" s="2"/>
      <c r="AA950" s="2"/>
      <c r="AB950" s="2"/>
      <c r="AC950" s="2"/>
      <c r="AD950" s="2"/>
      <c r="AE950" s="3"/>
      <c r="AF950" s="2"/>
      <c r="AG950" s="2"/>
      <c r="AH950" s="2"/>
      <c r="AI950" s="2"/>
      <c r="AJ950" s="2"/>
      <c r="AK950" s="2"/>
      <c r="AL950" s="2"/>
      <c r="AM950" s="2"/>
      <c r="AN950" s="2"/>
      <c r="AO950" s="2"/>
      <c r="AP950" s="2"/>
      <c r="AQ950" s="2"/>
      <c r="AR950" s="2"/>
      <c r="AS950" s="3"/>
      <c r="AT950" s="2"/>
      <c r="AU950" s="2"/>
      <c r="AV950" s="2"/>
      <c r="AW950" s="2"/>
      <c r="AX950" s="2"/>
      <c r="AY950" s="2"/>
      <c r="AZ950" s="2"/>
      <c r="BA950" s="2"/>
      <c r="BB950" s="2"/>
      <c r="BC950" s="2"/>
      <c r="BD950" s="2"/>
    </row>
    <row r="951" spans="1:56" ht="12.75" hidden="1" customHeight="1">
      <c r="A951" s="2"/>
      <c r="B951" s="6"/>
      <c r="C951" s="2"/>
      <c r="D951" s="2"/>
      <c r="E951" s="2"/>
      <c r="F951" s="2"/>
      <c r="G951" s="2"/>
      <c r="H951" s="2"/>
      <c r="I951" s="2"/>
      <c r="J951" s="2"/>
      <c r="K951" s="2"/>
      <c r="L951" s="7"/>
      <c r="M951" s="2"/>
      <c r="N951" s="2"/>
      <c r="O951" s="2"/>
      <c r="P951" s="2"/>
      <c r="Q951" s="2"/>
      <c r="R951" s="2"/>
      <c r="S951" s="2"/>
      <c r="T951" s="2"/>
      <c r="U951" s="2"/>
      <c r="V951" s="2"/>
      <c r="W951" s="2"/>
      <c r="X951" s="2"/>
      <c r="Y951" s="2"/>
      <c r="Z951" s="2"/>
      <c r="AA951" s="2"/>
      <c r="AB951" s="2"/>
      <c r="AC951" s="2"/>
      <c r="AD951" s="2"/>
      <c r="AE951" s="3"/>
      <c r="AF951" s="2"/>
      <c r="AG951" s="2"/>
      <c r="AH951" s="2"/>
      <c r="AI951" s="2"/>
      <c r="AJ951" s="2"/>
      <c r="AK951" s="2"/>
      <c r="AL951" s="2"/>
      <c r="AM951" s="2"/>
      <c r="AN951" s="2"/>
      <c r="AO951" s="2"/>
      <c r="AP951" s="2"/>
      <c r="AQ951" s="2"/>
      <c r="AR951" s="2"/>
      <c r="AS951" s="3"/>
      <c r="AT951" s="2"/>
      <c r="AU951" s="2"/>
      <c r="AV951" s="2"/>
      <c r="AW951" s="2"/>
      <c r="AX951" s="2"/>
      <c r="AY951" s="2"/>
      <c r="AZ951" s="2"/>
      <c r="BA951" s="2"/>
      <c r="BB951" s="2"/>
      <c r="BC951" s="2"/>
      <c r="BD951" s="2"/>
    </row>
    <row r="952" spans="1:56" ht="12.75" hidden="1" customHeight="1">
      <c r="A952" s="2"/>
      <c r="B952" s="6"/>
      <c r="C952" s="2"/>
      <c r="D952" s="2"/>
      <c r="E952" s="2"/>
      <c r="F952" s="2"/>
      <c r="G952" s="2"/>
      <c r="H952" s="2"/>
      <c r="I952" s="2"/>
      <c r="J952" s="2"/>
      <c r="K952" s="2"/>
      <c r="L952" s="7"/>
      <c r="M952" s="2"/>
      <c r="N952" s="2"/>
      <c r="O952" s="2"/>
      <c r="P952" s="2"/>
      <c r="Q952" s="2"/>
      <c r="R952" s="2"/>
      <c r="S952" s="2"/>
      <c r="T952" s="2"/>
      <c r="U952" s="2"/>
      <c r="V952" s="2"/>
      <c r="W952" s="2"/>
      <c r="X952" s="2"/>
      <c r="Y952" s="2"/>
      <c r="Z952" s="2"/>
      <c r="AA952" s="2"/>
      <c r="AB952" s="2"/>
      <c r="AC952" s="2"/>
      <c r="AD952" s="2"/>
      <c r="AE952" s="3"/>
      <c r="AF952" s="2"/>
      <c r="AG952" s="2"/>
      <c r="AH952" s="2"/>
      <c r="AI952" s="2"/>
      <c r="AJ952" s="2"/>
      <c r="AK952" s="2"/>
      <c r="AL952" s="2"/>
      <c r="AM952" s="2"/>
      <c r="AN952" s="2"/>
      <c r="AO952" s="2"/>
      <c r="AP952" s="2"/>
      <c r="AQ952" s="2"/>
      <c r="AR952" s="2"/>
      <c r="AS952" s="3"/>
      <c r="AT952" s="2"/>
      <c r="AU952" s="2"/>
      <c r="AV952" s="2"/>
      <c r="AW952" s="2"/>
      <c r="AX952" s="2"/>
      <c r="AY952" s="2"/>
      <c r="AZ952" s="2"/>
      <c r="BA952" s="2"/>
      <c r="BB952" s="2"/>
      <c r="BC952" s="2"/>
      <c r="BD952" s="2"/>
    </row>
    <row r="953" spans="1:56" ht="12.75" hidden="1" customHeight="1">
      <c r="A953" s="2"/>
      <c r="B953" s="6"/>
      <c r="C953" s="2"/>
      <c r="D953" s="2"/>
      <c r="E953" s="2"/>
      <c r="F953" s="2"/>
      <c r="G953" s="2"/>
      <c r="H953" s="2"/>
      <c r="I953" s="2"/>
      <c r="J953" s="2"/>
      <c r="K953" s="2"/>
      <c r="L953" s="7"/>
      <c r="M953" s="2"/>
      <c r="N953" s="2"/>
      <c r="O953" s="2"/>
      <c r="P953" s="2"/>
      <c r="Q953" s="2"/>
      <c r="R953" s="2"/>
      <c r="S953" s="2"/>
      <c r="T953" s="2"/>
      <c r="U953" s="2"/>
      <c r="V953" s="2"/>
      <c r="W953" s="2"/>
      <c r="X953" s="2"/>
      <c r="Y953" s="2"/>
      <c r="Z953" s="2"/>
      <c r="AA953" s="2"/>
      <c r="AB953" s="2"/>
      <c r="AC953" s="2"/>
      <c r="AD953" s="2"/>
      <c r="AE953" s="3"/>
      <c r="AF953" s="2"/>
      <c r="AG953" s="2"/>
      <c r="AH953" s="2"/>
      <c r="AI953" s="2"/>
      <c r="AJ953" s="2"/>
      <c r="AK953" s="2"/>
      <c r="AL953" s="2"/>
      <c r="AM953" s="2"/>
      <c r="AN953" s="2"/>
      <c r="AO953" s="2"/>
      <c r="AP953" s="2"/>
      <c r="AQ953" s="2"/>
      <c r="AR953" s="2"/>
      <c r="AS953" s="3"/>
      <c r="AT953" s="2"/>
      <c r="AU953" s="2"/>
      <c r="AV953" s="2"/>
      <c r="AW953" s="2"/>
      <c r="AX953" s="2"/>
      <c r="AY953" s="2"/>
      <c r="AZ953" s="2"/>
      <c r="BA953" s="2"/>
      <c r="BB953" s="2"/>
      <c r="BC953" s="2"/>
      <c r="BD953" s="2"/>
    </row>
    <row r="954" spans="1:56" ht="12.75" hidden="1" customHeight="1">
      <c r="A954" s="2"/>
      <c r="B954" s="6"/>
      <c r="C954" s="2"/>
      <c r="D954" s="2"/>
      <c r="E954" s="2"/>
      <c r="F954" s="2"/>
      <c r="G954" s="2"/>
      <c r="H954" s="2"/>
      <c r="I954" s="2"/>
      <c r="J954" s="2"/>
      <c r="K954" s="2"/>
      <c r="L954" s="7"/>
      <c r="M954" s="2"/>
      <c r="N954" s="2"/>
      <c r="O954" s="2"/>
      <c r="P954" s="2"/>
      <c r="Q954" s="2"/>
      <c r="R954" s="2"/>
      <c r="S954" s="2"/>
      <c r="T954" s="2"/>
      <c r="U954" s="2"/>
      <c r="V954" s="2"/>
      <c r="W954" s="2"/>
      <c r="X954" s="2"/>
      <c r="Y954" s="2"/>
      <c r="Z954" s="2"/>
      <c r="AA954" s="2"/>
      <c r="AB954" s="2"/>
      <c r="AC954" s="2"/>
      <c r="AD954" s="2"/>
      <c r="AE954" s="3"/>
      <c r="AF954" s="2"/>
      <c r="AG954" s="2"/>
      <c r="AH954" s="2"/>
      <c r="AI954" s="2"/>
      <c r="AJ954" s="2"/>
      <c r="AK954" s="2"/>
      <c r="AL954" s="2"/>
      <c r="AM954" s="2"/>
      <c r="AN954" s="2"/>
      <c r="AO954" s="2"/>
      <c r="AP954" s="2"/>
      <c r="AQ954" s="2"/>
      <c r="AR954" s="2"/>
      <c r="AS954" s="3"/>
      <c r="AT954" s="2"/>
      <c r="AU954" s="2"/>
      <c r="AV954" s="2"/>
      <c r="AW954" s="2"/>
      <c r="AX954" s="2"/>
      <c r="AY954" s="2"/>
      <c r="AZ954" s="2"/>
      <c r="BA954" s="2"/>
      <c r="BB954" s="2"/>
      <c r="BC954" s="2"/>
      <c r="BD954" s="2"/>
    </row>
    <row r="955" spans="1:56" ht="12.75" hidden="1" customHeight="1">
      <c r="A955" s="2"/>
      <c r="B955" s="6"/>
      <c r="C955" s="2"/>
      <c r="D955" s="2"/>
      <c r="E955" s="2"/>
      <c r="F955" s="2"/>
      <c r="G955" s="2"/>
      <c r="H955" s="2"/>
      <c r="I955" s="2"/>
      <c r="J955" s="2"/>
      <c r="K955" s="2"/>
      <c r="L955" s="7"/>
      <c r="M955" s="2"/>
      <c r="N955" s="2"/>
      <c r="O955" s="2"/>
      <c r="P955" s="2"/>
      <c r="Q955" s="2"/>
      <c r="R955" s="2"/>
      <c r="S955" s="2"/>
      <c r="T955" s="2"/>
      <c r="U955" s="2"/>
      <c r="V955" s="2"/>
      <c r="W955" s="2"/>
      <c r="X955" s="2"/>
      <c r="Y955" s="2"/>
      <c r="Z955" s="2"/>
      <c r="AA955" s="2"/>
      <c r="AB955" s="2"/>
      <c r="AC955" s="2"/>
      <c r="AD955" s="2"/>
      <c r="AE955" s="3"/>
      <c r="AF955" s="2"/>
      <c r="AG955" s="2"/>
      <c r="AH955" s="2"/>
      <c r="AI955" s="2"/>
      <c r="AJ955" s="2"/>
      <c r="AK955" s="2"/>
      <c r="AL955" s="2"/>
      <c r="AM955" s="2"/>
      <c r="AN955" s="2"/>
      <c r="AO955" s="2"/>
      <c r="AP955" s="2"/>
      <c r="AQ955" s="2"/>
      <c r="AR955" s="2"/>
      <c r="AS955" s="3"/>
      <c r="AT955" s="2"/>
      <c r="AU955" s="2"/>
      <c r="AV955" s="2"/>
      <c r="AW955" s="2"/>
      <c r="AX955" s="2"/>
      <c r="AY955" s="2"/>
      <c r="AZ955" s="2"/>
      <c r="BA955" s="2"/>
      <c r="BB955" s="2"/>
      <c r="BC955" s="2"/>
      <c r="BD955" s="2"/>
    </row>
    <row r="956" spans="1:56" ht="12.75" hidden="1" customHeight="1">
      <c r="A956" s="2"/>
      <c r="B956" s="6"/>
      <c r="C956" s="2"/>
      <c r="D956" s="2"/>
      <c r="E956" s="2"/>
      <c r="F956" s="2"/>
      <c r="G956" s="2"/>
      <c r="H956" s="2"/>
      <c r="I956" s="2"/>
      <c r="J956" s="2"/>
      <c r="K956" s="2"/>
      <c r="L956" s="7"/>
      <c r="M956" s="2"/>
      <c r="N956" s="2"/>
      <c r="O956" s="2"/>
      <c r="P956" s="2"/>
      <c r="Q956" s="2"/>
      <c r="R956" s="2"/>
      <c r="S956" s="2"/>
      <c r="T956" s="2"/>
      <c r="U956" s="2"/>
      <c r="V956" s="2"/>
      <c r="W956" s="2"/>
      <c r="X956" s="2"/>
      <c r="Y956" s="2"/>
      <c r="Z956" s="2"/>
      <c r="AA956" s="2"/>
      <c r="AB956" s="2"/>
      <c r="AC956" s="2"/>
      <c r="AD956" s="2"/>
      <c r="AE956" s="3"/>
      <c r="AF956" s="2"/>
      <c r="AG956" s="2"/>
      <c r="AH956" s="2"/>
      <c r="AI956" s="2"/>
      <c r="AJ956" s="2"/>
      <c r="AK956" s="2"/>
      <c r="AL956" s="2"/>
      <c r="AM956" s="2"/>
      <c r="AN956" s="2"/>
      <c r="AO956" s="2"/>
      <c r="AP956" s="2"/>
      <c r="AQ956" s="2"/>
      <c r="AR956" s="2"/>
      <c r="AS956" s="3"/>
      <c r="AT956" s="2"/>
      <c r="AU956" s="2"/>
      <c r="AV956" s="2"/>
      <c r="AW956" s="2"/>
      <c r="AX956" s="2"/>
      <c r="AY956" s="2"/>
      <c r="AZ956" s="2"/>
      <c r="BA956" s="2"/>
      <c r="BB956" s="2"/>
      <c r="BC956" s="2"/>
      <c r="BD956" s="2"/>
    </row>
    <row r="957" spans="1:56" ht="12.75" hidden="1" customHeight="1">
      <c r="A957" s="2"/>
      <c r="B957" s="6"/>
      <c r="C957" s="2"/>
      <c r="D957" s="2"/>
      <c r="E957" s="2"/>
      <c r="F957" s="2"/>
      <c r="G957" s="2"/>
      <c r="H957" s="2"/>
      <c r="I957" s="2"/>
      <c r="J957" s="2"/>
      <c r="K957" s="2"/>
      <c r="L957" s="7"/>
      <c r="M957" s="2"/>
      <c r="N957" s="2"/>
      <c r="O957" s="2"/>
      <c r="P957" s="2"/>
      <c r="Q957" s="2"/>
      <c r="R957" s="2"/>
      <c r="S957" s="2"/>
      <c r="T957" s="2"/>
      <c r="U957" s="2"/>
      <c r="V957" s="2"/>
      <c r="W957" s="2"/>
      <c r="X957" s="2"/>
      <c r="Y957" s="2"/>
      <c r="Z957" s="2"/>
      <c r="AA957" s="2"/>
      <c r="AB957" s="2"/>
      <c r="AC957" s="2"/>
      <c r="AD957" s="2"/>
      <c r="AE957" s="3"/>
      <c r="AF957" s="2"/>
      <c r="AG957" s="2"/>
      <c r="AH957" s="2"/>
      <c r="AI957" s="2"/>
      <c r="AJ957" s="2"/>
      <c r="AK957" s="2"/>
      <c r="AL957" s="2"/>
      <c r="AM957" s="2"/>
      <c r="AN957" s="2"/>
      <c r="AO957" s="2"/>
      <c r="AP957" s="2"/>
      <c r="AQ957" s="2"/>
      <c r="AR957" s="2"/>
      <c r="AS957" s="3"/>
      <c r="AT957" s="2"/>
      <c r="AU957" s="2"/>
      <c r="AV957" s="2"/>
      <c r="AW957" s="2"/>
      <c r="AX957" s="2"/>
      <c r="AY957" s="2"/>
      <c r="AZ957" s="2"/>
      <c r="BA957" s="2"/>
      <c r="BB957" s="2"/>
      <c r="BC957" s="2"/>
      <c r="BD957" s="2"/>
    </row>
    <row r="958" spans="1:56" ht="12.75" hidden="1" customHeight="1">
      <c r="A958" s="2"/>
      <c r="B958" s="6"/>
      <c r="C958" s="2"/>
      <c r="D958" s="2"/>
      <c r="E958" s="2"/>
      <c r="F958" s="2"/>
      <c r="G958" s="2"/>
      <c r="H958" s="2"/>
      <c r="I958" s="2"/>
      <c r="J958" s="2"/>
      <c r="K958" s="2"/>
      <c r="L958" s="7"/>
      <c r="M958" s="2"/>
      <c r="N958" s="2"/>
      <c r="O958" s="2"/>
      <c r="P958" s="2"/>
      <c r="Q958" s="2"/>
      <c r="R958" s="2"/>
      <c r="S958" s="2"/>
      <c r="T958" s="2"/>
      <c r="U958" s="2"/>
      <c r="V958" s="2"/>
      <c r="W958" s="2"/>
      <c r="X958" s="2"/>
      <c r="Y958" s="2"/>
      <c r="Z958" s="2"/>
      <c r="AA958" s="2"/>
      <c r="AB958" s="2"/>
      <c r="AC958" s="2"/>
      <c r="AD958" s="2"/>
      <c r="AE958" s="3"/>
      <c r="AF958" s="2"/>
      <c r="AG958" s="2"/>
      <c r="AH958" s="2"/>
      <c r="AI958" s="2"/>
      <c r="AJ958" s="2"/>
      <c r="AK958" s="2"/>
      <c r="AL958" s="2"/>
      <c r="AM958" s="2"/>
      <c r="AN958" s="2"/>
      <c r="AO958" s="2"/>
      <c r="AP958" s="2"/>
      <c r="AQ958" s="2"/>
      <c r="AR958" s="2"/>
      <c r="AS958" s="3"/>
      <c r="AT958" s="2"/>
      <c r="AU958" s="2"/>
      <c r="AV958" s="2"/>
      <c r="AW958" s="2"/>
      <c r="AX958" s="2"/>
      <c r="AY958" s="2"/>
      <c r="AZ958" s="2"/>
      <c r="BA958" s="2"/>
      <c r="BB958" s="2"/>
      <c r="BC958" s="2"/>
      <c r="BD958" s="2"/>
    </row>
    <row r="959" spans="1:56" ht="12.75" hidden="1" customHeight="1">
      <c r="A959" s="2"/>
      <c r="B959" s="6"/>
      <c r="C959" s="2"/>
      <c r="D959" s="2"/>
      <c r="E959" s="2"/>
      <c r="F959" s="2"/>
      <c r="G959" s="2"/>
      <c r="H959" s="2"/>
      <c r="I959" s="2"/>
      <c r="J959" s="2"/>
      <c r="K959" s="2"/>
      <c r="L959" s="7"/>
      <c r="M959" s="2"/>
      <c r="N959" s="2"/>
      <c r="O959" s="2"/>
      <c r="P959" s="2"/>
      <c r="Q959" s="2"/>
      <c r="R959" s="2"/>
      <c r="S959" s="2"/>
      <c r="T959" s="2"/>
      <c r="U959" s="2"/>
      <c r="V959" s="2"/>
      <c r="W959" s="2"/>
      <c r="X959" s="2"/>
      <c r="Y959" s="2"/>
      <c r="Z959" s="2"/>
      <c r="AA959" s="2"/>
      <c r="AB959" s="2"/>
      <c r="AC959" s="2"/>
      <c r="AD959" s="2"/>
      <c r="AE959" s="3"/>
      <c r="AF959" s="2"/>
      <c r="AG959" s="2"/>
      <c r="AH959" s="2"/>
      <c r="AI959" s="2"/>
      <c r="AJ959" s="2"/>
      <c r="AK959" s="2"/>
      <c r="AL959" s="2"/>
      <c r="AM959" s="2"/>
      <c r="AN959" s="2"/>
      <c r="AO959" s="2"/>
      <c r="AP959" s="2"/>
      <c r="AQ959" s="2"/>
      <c r="AR959" s="2"/>
      <c r="AS959" s="3"/>
      <c r="AT959" s="2"/>
      <c r="AU959" s="2"/>
      <c r="AV959" s="2"/>
      <c r="AW959" s="2"/>
      <c r="AX959" s="2"/>
      <c r="AY959" s="2"/>
      <c r="AZ959" s="2"/>
      <c r="BA959" s="2"/>
      <c r="BB959" s="2"/>
      <c r="BC959" s="2"/>
      <c r="BD959" s="2"/>
    </row>
    <row r="960" spans="1:56" ht="12.75" hidden="1" customHeight="1">
      <c r="A960" s="2"/>
      <c r="B960" s="6"/>
      <c r="C960" s="2"/>
      <c r="D960" s="2"/>
      <c r="E960" s="2"/>
      <c r="F960" s="2"/>
      <c r="G960" s="2"/>
      <c r="H960" s="2"/>
      <c r="I960" s="2"/>
      <c r="J960" s="2"/>
      <c r="K960" s="2"/>
      <c r="L960" s="7"/>
      <c r="M960" s="2"/>
      <c r="N960" s="2"/>
      <c r="O960" s="2"/>
      <c r="P960" s="2"/>
      <c r="Q960" s="2"/>
      <c r="R960" s="2"/>
      <c r="S960" s="2"/>
      <c r="T960" s="2"/>
      <c r="U960" s="2"/>
      <c r="V960" s="2"/>
      <c r="W960" s="2"/>
      <c r="X960" s="2"/>
      <c r="Y960" s="2"/>
      <c r="Z960" s="2"/>
      <c r="AA960" s="2"/>
      <c r="AB960" s="2"/>
      <c r="AC960" s="2"/>
      <c r="AD960" s="2"/>
      <c r="AE960" s="3"/>
      <c r="AF960" s="2"/>
      <c r="AG960" s="2"/>
      <c r="AH960" s="2"/>
      <c r="AI960" s="2"/>
      <c r="AJ960" s="2"/>
      <c r="AK960" s="2"/>
      <c r="AL960" s="2"/>
      <c r="AM960" s="2"/>
      <c r="AN960" s="2"/>
      <c r="AO960" s="2"/>
      <c r="AP960" s="2"/>
      <c r="AQ960" s="2"/>
      <c r="AR960" s="2"/>
      <c r="AS960" s="3"/>
      <c r="AT960" s="2"/>
      <c r="AU960" s="2"/>
      <c r="AV960" s="2"/>
      <c r="AW960" s="2"/>
      <c r="AX960" s="2"/>
      <c r="AY960" s="2"/>
      <c r="AZ960" s="2"/>
      <c r="BA960" s="2"/>
      <c r="BB960" s="2"/>
      <c r="BC960" s="2"/>
      <c r="BD960" s="2"/>
    </row>
    <row r="961" spans="1:56" ht="12.75" hidden="1" customHeight="1">
      <c r="A961" s="2"/>
      <c r="B961" s="6"/>
      <c r="C961" s="2"/>
      <c r="D961" s="2"/>
      <c r="E961" s="2"/>
      <c r="F961" s="2"/>
      <c r="G961" s="2"/>
      <c r="H961" s="2"/>
      <c r="I961" s="2"/>
      <c r="J961" s="2"/>
      <c r="K961" s="2"/>
      <c r="L961" s="7"/>
      <c r="M961" s="2"/>
      <c r="N961" s="2"/>
      <c r="O961" s="2"/>
      <c r="P961" s="2"/>
      <c r="Q961" s="2"/>
      <c r="R961" s="2"/>
      <c r="S961" s="2"/>
      <c r="T961" s="2"/>
      <c r="U961" s="2"/>
      <c r="V961" s="2"/>
      <c r="W961" s="2"/>
      <c r="X961" s="2"/>
      <c r="Y961" s="2"/>
      <c r="Z961" s="2"/>
      <c r="AA961" s="2"/>
      <c r="AB961" s="2"/>
      <c r="AC961" s="2"/>
      <c r="AD961" s="2"/>
      <c r="AE961" s="3"/>
      <c r="AF961" s="2"/>
      <c r="AG961" s="2"/>
      <c r="AH961" s="2"/>
      <c r="AI961" s="2"/>
      <c r="AJ961" s="2"/>
      <c r="AK961" s="2"/>
      <c r="AL961" s="2"/>
      <c r="AM961" s="2"/>
      <c r="AN961" s="2"/>
      <c r="AO961" s="2"/>
      <c r="AP961" s="2"/>
      <c r="AQ961" s="2"/>
      <c r="AR961" s="2"/>
      <c r="AS961" s="3"/>
      <c r="AT961" s="2"/>
      <c r="AU961" s="2"/>
      <c r="AV961" s="2"/>
      <c r="AW961" s="2"/>
      <c r="AX961" s="2"/>
      <c r="AY961" s="2"/>
      <c r="AZ961" s="2"/>
      <c r="BA961" s="2"/>
      <c r="BB961" s="2"/>
      <c r="BC961" s="2"/>
      <c r="BD961" s="2"/>
    </row>
    <row r="962" spans="1:56" ht="12.75" hidden="1" customHeight="1">
      <c r="A962" s="2"/>
      <c r="B962" s="6"/>
      <c r="C962" s="2"/>
      <c r="D962" s="2"/>
      <c r="E962" s="2"/>
      <c r="F962" s="2"/>
      <c r="G962" s="2"/>
      <c r="H962" s="2"/>
      <c r="I962" s="2"/>
      <c r="J962" s="2"/>
      <c r="K962" s="2"/>
      <c r="L962" s="7"/>
      <c r="M962" s="2"/>
      <c r="N962" s="2"/>
      <c r="O962" s="2"/>
      <c r="P962" s="2"/>
      <c r="Q962" s="2"/>
      <c r="R962" s="2"/>
      <c r="S962" s="2"/>
      <c r="T962" s="2"/>
      <c r="U962" s="2"/>
      <c r="V962" s="2"/>
      <c r="W962" s="2"/>
      <c r="X962" s="2"/>
      <c r="Y962" s="2"/>
      <c r="Z962" s="2"/>
      <c r="AA962" s="2"/>
      <c r="AB962" s="2"/>
      <c r="AC962" s="2"/>
      <c r="AD962" s="2"/>
      <c r="AE962" s="3"/>
      <c r="AF962" s="2"/>
      <c r="AG962" s="2"/>
      <c r="AH962" s="2"/>
      <c r="AI962" s="2"/>
      <c r="AJ962" s="2"/>
      <c r="AK962" s="2"/>
      <c r="AL962" s="2"/>
      <c r="AM962" s="2"/>
      <c r="AN962" s="2"/>
      <c r="AO962" s="2"/>
      <c r="AP962" s="2"/>
      <c r="AQ962" s="2"/>
      <c r="AR962" s="2"/>
      <c r="AS962" s="3"/>
      <c r="AT962" s="2"/>
      <c r="AU962" s="2"/>
      <c r="AV962" s="2"/>
      <c r="AW962" s="2"/>
      <c r="AX962" s="2"/>
      <c r="AY962" s="2"/>
      <c r="AZ962" s="2"/>
      <c r="BA962" s="2"/>
      <c r="BB962" s="2"/>
      <c r="BC962" s="2"/>
      <c r="BD962" s="2"/>
    </row>
    <row r="963" spans="1:56" ht="12.75" hidden="1" customHeight="1">
      <c r="A963" s="2"/>
      <c r="B963" s="6"/>
      <c r="C963" s="2"/>
      <c r="D963" s="2"/>
      <c r="E963" s="2"/>
      <c r="F963" s="2"/>
      <c r="G963" s="2"/>
      <c r="H963" s="2"/>
      <c r="I963" s="2"/>
      <c r="J963" s="2"/>
      <c r="K963" s="2"/>
      <c r="L963" s="7"/>
      <c r="M963" s="2"/>
      <c r="N963" s="2"/>
      <c r="O963" s="2"/>
      <c r="P963" s="2"/>
      <c r="Q963" s="2"/>
      <c r="R963" s="2"/>
      <c r="S963" s="2"/>
      <c r="T963" s="2"/>
      <c r="U963" s="2"/>
      <c r="V963" s="2"/>
      <c r="W963" s="2"/>
      <c r="X963" s="2"/>
      <c r="Y963" s="2"/>
      <c r="Z963" s="2"/>
      <c r="AA963" s="2"/>
      <c r="AB963" s="2"/>
      <c r="AC963" s="2"/>
      <c r="AD963" s="2"/>
      <c r="AE963" s="3"/>
      <c r="AF963" s="2"/>
      <c r="AG963" s="2"/>
      <c r="AH963" s="2"/>
      <c r="AI963" s="2"/>
      <c r="AJ963" s="2"/>
      <c r="AK963" s="2"/>
      <c r="AL963" s="2"/>
      <c r="AM963" s="2"/>
      <c r="AN963" s="2"/>
      <c r="AO963" s="2"/>
      <c r="AP963" s="2"/>
      <c r="AQ963" s="2"/>
      <c r="AR963" s="2"/>
      <c r="AS963" s="3"/>
      <c r="AT963" s="2"/>
      <c r="AU963" s="2"/>
      <c r="AV963" s="2"/>
      <c r="AW963" s="2"/>
      <c r="AX963" s="2"/>
      <c r="AY963" s="2"/>
      <c r="AZ963" s="2"/>
      <c r="BA963" s="2"/>
      <c r="BB963" s="2"/>
      <c r="BC963" s="2"/>
      <c r="BD963" s="2"/>
    </row>
    <row r="964" spans="1:56" ht="12.75" hidden="1" customHeight="1">
      <c r="A964" s="2"/>
      <c r="B964" s="6"/>
      <c r="C964" s="2"/>
      <c r="D964" s="2"/>
      <c r="E964" s="2"/>
      <c r="F964" s="2"/>
      <c r="G964" s="2"/>
      <c r="H964" s="2"/>
      <c r="I964" s="2"/>
      <c r="J964" s="2"/>
      <c r="K964" s="2"/>
      <c r="L964" s="7"/>
      <c r="M964" s="2"/>
      <c r="N964" s="2"/>
      <c r="O964" s="2"/>
      <c r="P964" s="2"/>
      <c r="Q964" s="2"/>
      <c r="R964" s="2"/>
      <c r="S964" s="2"/>
      <c r="T964" s="2"/>
      <c r="U964" s="2"/>
      <c r="V964" s="2"/>
      <c r="W964" s="2"/>
      <c r="X964" s="2"/>
      <c r="Y964" s="2"/>
      <c r="Z964" s="2"/>
      <c r="AA964" s="2"/>
      <c r="AB964" s="2"/>
      <c r="AC964" s="2"/>
      <c r="AD964" s="2"/>
      <c r="AE964" s="3"/>
      <c r="AF964" s="2"/>
      <c r="AG964" s="2"/>
      <c r="AH964" s="2"/>
      <c r="AI964" s="2"/>
      <c r="AJ964" s="2"/>
      <c r="AK964" s="2"/>
      <c r="AL964" s="2"/>
      <c r="AM964" s="2"/>
      <c r="AN964" s="2"/>
      <c r="AO964" s="2"/>
      <c r="AP964" s="2"/>
      <c r="AQ964" s="2"/>
      <c r="AR964" s="2"/>
      <c r="AS964" s="3"/>
      <c r="AT964" s="2"/>
      <c r="AU964" s="2"/>
      <c r="AV964" s="2"/>
      <c r="AW964" s="2"/>
      <c r="AX964" s="2"/>
      <c r="AY964" s="2"/>
      <c r="AZ964" s="2"/>
      <c r="BA964" s="2"/>
      <c r="BB964" s="2"/>
      <c r="BC964" s="2"/>
      <c r="BD964" s="2"/>
    </row>
    <row r="965" spans="1:56" ht="12.75" hidden="1" customHeight="1">
      <c r="A965" s="2"/>
      <c r="B965" s="6"/>
      <c r="C965" s="2"/>
      <c r="D965" s="2"/>
      <c r="E965" s="2"/>
      <c r="F965" s="2"/>
      <c r="G965" s="2"/>
      <c r="H965" s="2"/>
      <c r="I965" s="2"/>
      <c r="J965" s="2"/>
      <c r="K965" s="2"/>
      <c r="L965" s="7"/>
      <c r="M965" s="2"/>
      <c r="N965" s="2"/>
      <c r="O965" s="2"/>
      <c r="P965" s="2"/>
      <c r="Q965" s="2"/>
      <c r="R965" s="2"/>
      <c r="S965" s="2"/>
      <c r="T965" s="2"/>
      <c r="U965" s="2"/>
      <c r="V965" s="2"/>
      <c r="W965" s="2"/>
      <c r="X965" s="2"/>
      <c r="Y965" s="2"/>
      <c r="Z965" s="2"/>
      <c r="AA965" s="2"/>
      <c r="AB965" s="2"/>
      <c r="AC965" s="2"/>
      <c r="AD965" s="2"/>
      <c r="AE965" s="3"/>
      <c r="AF965" s="2"/>
      <c r="AG965" s="2"/>
      <c r="AH965" s="2"/>
      <c r="AI965" s="2"/>
      <c r="AJ965" s="2"/>
      <c r="AK965" s="2"/>
      <c r="AL965" s="2"/>
      <c r="AM965" s="2"/>
      <c r="AN965" s="2"/>
      <c r="AO965" s="2"/>
      <c r="AP965" s="2"/>
      <c r="AQ965" s="2"/>
      <c r="AR965" s="2"/>
      <c r="AS965" s="3"/>
      <c r="AT965" s="2"/>
      <c r="AU965" s="2"/>
      <c r="AV965" s="2"/>
      <c r="AW965" s="2"/>
      <c r="AX965" s="2"/>
      <c r="AY965" s="2"/>
      <c r="AZ965" s="2"/>
      <c r="BA965" s="2"/>
      <c r="BB965" s="2"/>
      <c r="BC965" s="2"/>
      <c r="BD965" s="2"/>
    </row>
    <row r="966" spans="1:56" ht="12.75" hidden="1" customHeight="1">
      <c r="A966" s="2"/>
      <c r="B966" s="6"/>
      <c r="C966" s="2"/>
      <c r="D966" s="2"/>
      <c r="E966" s="2"/>
      <c r="F966" s="2"/>
      <c r="G966" s="2"/>
      <c r="H966" s="2"/>
      <c r="I966" s="2"/>
      <c r="J966" s="2"/>
      <c r="K966" s="2"/>
      <c r="L966" s="7"/>
      <c r="M966" s="2"/>
      <c r="N966" s="2"/>
      <c r="O966" s="2"/>
      <c r="P966" s="2"/>
      <c r="Q966" s="2"/>
      <c r="R966" s="2"/>
      <c r="S966" s="2"/>
      <c r="T966" s="2"/>
      <c r="U966" s="2"/>
      <c r="V966" s="2"/>
      <c r="W966" s="2"/>
      <c r="X966" s="2"/>
      <c r="Y966" s="2"/>
      <c r="Z966" s="2"/>
      <c r="AA966" s="2"/>
      <c r="AB966" s="2"/>
      <c r="AC966" s="2"/>
      <c r="AD966" s="2"/>
      <c r="AE966" s="3"/>
      <c r="AF966" s="2"/>
      <c r="AG966" s="2"/>
      <c r="AH966" s="2"/>
      <c r="AI966" s="2"/>
      <c r="AJ966" s="2"/>
      <c r="AK966" s="2"/>
      <c r="AL966" s="2"/>
      <c r="AM966" s="2"/>
      <c r="AN966" s="2"/>
      <c r="AO966" s="2"/>
      <c r="AP966" s="2"/>
      <c r="AQ966" s="2"/>
      <c r="AR966" s="2"/>
      <c r="AS966" s="3"/>
      <c r="AT966" s="2"/>
      <c r="AU966" s="2"/>
      <c r="AV966" s="2"/>
      <c r="AW966" s="2"/>
      <c r="AX966" s="2"/>
      <c r="AY966" s="2"/>
      <c r="AZ966" s="2"/>
      <c r="BA966" s="2"/>
      <c r="BB966" s="2"/>
      <c r="BC966" s="2"/>
      <c r="BD966" s="2"/>
    </row>
    <row r="967" spans="1:56" ht="12.75" hidden="1" customHeight="1">
      <c r="A967" s="2"/>
      <c r="B967" s="6"/>
      <c r="C967" s="2"/>
      <c r="D967" s="2"/>
      <c r="E967" s="2"/>
      <c r="F967" s="2"/>
      <c r="G967" s="2"/>
      <c r="H967" s="2"/>
      <c r="I967" s="2"/>
      <c r="J967" s="2"/>
      <c r="K967" s="2"/>
      <c r="L967" s="7"/>
      <c r="M967" s="2"/>
      <c r="N967" s="2"/>
      <c r="O967" s="2"/>
      <c r="P967" s="2"/>
      <c r="Q967" s="2"/>
      <c r="R967" s="2"/>
      <c r="S967" s="2"/>
      <c r="T967" s="2"/>
      <c r="U967" s="2"/>
      <c r="V967" s="2"/>
      <c r="W967" s="2"/>
      <c r="X967" s="2"/>
      <c r="Y967" s="2"/>
      <c r="Z967" s="2"/>
      <c r="AA967" s="2"/>
      <c r="AB967" s="2"/>
      <c r="AC967" s="2"/>
      <c r="AD967" s="2"/>
      <c r="AE967" s="3"/>
      <c r="AF967" s="2"/>
      <c r="AG967" s="2"/>
      <c r="AH967" s="2"/>
      <c r="AI967" s="2"/>
      <c r="AJ967" s="2"/>
      <c r="AK967" s="2"/>
      <c r="AL967" s="2"/>
      <c r="AM967" s="2"/>
      <c r="AN967" s="2"/>
      <c r="AO967" s="2"/>
      <c r="AP967" s="2"/>
      <c r="AQ967" s="2"/>
      <c r="AR967" s="2"/>
      <c r="AS967" s="3"/>
      <c r="AT967" s="2"/>
      <c r="AU967" s="2"/>
      <c r="AV967" s="2"/>
      <c r="AW967" s="2"/>
      <c r="AX967" s="2"/>
      <c r="AY967" s="2"/>
      <c r="AZ967" s="2"/>
      <c r="BA967" s="2"/>
      <c r="BB967" s="2"/>
      <c r="BC967" s="2"/>
      <c r="BD967" s="2"/>
    </row>
    <row r="968" spans="1:56" ht="12.75" hidden="1" customHeight="1">
      <c r="A968" s="2"/>
      <c r="B968" s="6"/>
      <c r="C968" s="2"/>
      <c r="D968" s="2"/>
      <c r="E968" s="2"/>
      <c r="F968" s="2"/>
      <c r="G968" s="2"/>
      <c r="H968" s="2"/>
      <c r="I968" s="2"/>
      <c r="J968" s="2"/>
      <c r="K968" s="2"/>
      <c r="L968" s="7"/>
      <c r="M968" s="2"/>
      <c r="N968" s="2"/>
      <c r="O968" s="2"/>
      <c r="P968" s="2"/>
      <c r="Q968" s="2"/>
      <c r="R968" s="2"/>
      <c r="S968" s="2"/>
      <c r="T968" s="2"/>
      <c r="U968" s="2"/>
      <c r="V968" s="2"/>
      <c r="W968" s="2"/>
      <c r="X968" s="2"/>
      <c r="Y968" s="2"/>
      <c r="Z968" s="2"/>
      <c r="AA968" s="2"/>
      <c r="AB968" s="2"/>
      <c r="AC968" s="2"/>
      <c r="AD968" s="2"/>
      <c r="AE968" s="3"/>
      <c r="AF968" s="2"/>
      <c r="AG968" s="2"/>
      <c r="AH968" s="2"/>
      <c r="AI968" s="2"/>
      <c r="AJ968" s="2"/>
      <c r="AK968" s="2"/>
      <c r="AL968" s="2"/>
      <c r="AM968" s="2"/>
      <c r="AN968" s="2"/>
      <c r="AO968" s="2"/>
      <c r="AP968" s="2"/>
      <c r="AQ968" s="2"/>
      <c r="AR968" s="2"/>
      <c r="AS968" s="3"/>
      <c r="AT968" s="2"/>
      <c r="AU968" s="2"/>
      <c r="AV968" s="2"/>
      <c r="AW968" s="2"/>
      <c r="AX968" s="2"/>
      <c r="AY968" s="2"/>
      <c r="AZ968" s="2"/>
      <c r="BA968" s="2"/>
      <c r="BB968" s="2"/>
      <c r="BC968" s="2"/>
      <c r="BD968" s="2"/>
    </row>
    <row r="969" spans="1:56" ht="12.75" hidden="1" customHeight="1">
      <c r="A969" s="2"/>
      <c r="B969" s="6"/>
      <c r="C969" s="2"/>
      <c r="D969" s="2"/>
      <c r="E969" s="2"/>
      <c r="F969" s="2"/>
      <c r="G969" s="2"/>
      <c r="H969" s="2"/>
      <c r="I969" s="2"/>
      <c r="J969" s="2"/>
      <c r="K969" s="2"/>
      <c r="L969" s="7"/>
      <c r="M969" s="2"/>
      <c r="N969" s="2"/>
      <c r="O969" s="2"/>
      <c r="P969" s="2"/>
      <c r="Q969" s="2"/>
      <c r="R969" s="2"/>
      <c r="S969" s="2"/>
      <c r="T969" s="2"/>
      <c r="U969" s="2"/>
      <c r="V969" s="2"/>
      <c r="W969" s="2"/>
      <c r="X969" s="2"/>
      <c r="Y969" s="2"/>
      <c r="Z969" s="2"/>
      <c r="AA969" s="2"/>
      <c r="AB969" s="2"/>
      <c r="AC969" s="2"/>
      <c r="AD969" s="2"/>
      <c r="AE969" s="3"/>
      <c r="AF969" s="2"/>
      <c r="AG969" s="2"/>
      <c r="AH969" s="2"/>
      <c r="AI969" s="2"/>
      <c r="AJ969" s="2"/>
      <c r="AK969" s="2"/>
      <c r="AL969" s="2"/>
      <c r="AM969" s="2"/>
      <c r="AN969" s="2"/>
      <c r="AO969" s="2"/>
      <c r="AP969" s="2"/>
      <c r="AQ969" s="2"/>
      <c r="AR969" s="2"/>
      <c r="AS969" s="3"/>
      <c r="AT969" s="2"/>
      <c r="AU969" s="2"/>
      <c r="AV969" s="2"/>
      <c r="AW969" s="2"/>
      <c r="AX969" s="2"/>
      <c r="AY969" s="2"/>
      <c r="AZ969" s="2"/>
      <c r="BA969" s="2"/>
      <c r="BB969" s="2"/>
      <c r="BC969" s="2"/>
      <c r="BD969" s="2"/>
    </row>
    <row r="970" spans="1:56" ht="12.75" hidden="1" customHeight="1">
      <c r="A970" s="2"/>
      <c r="B970" s="6"/>
      <c r="C970" s="2"/>
      <c r="D970" s="2"/>
      <c r="E970" s="2"/>
      <c r="F970" s="2"/>
      <c r="G970" s="2"/>
      <c r="H970" s="2"/>
      <c r="I970" s="2"/>
      <c r="J970" s="2"/>
      <c r="K970" s="2"/>
      <c r="L970" s="7"/>
      <c r="M970" s="2"/>
      <c r="N970" s="2"/>
      <c r="O970" s="2"/>
      <c r="P970" s="2"/>
      <c r="Q970" s="2"/>
      <c r="R970" s="2"/>
      <c r="S970" s="2"/>
      <c r="T970" s="2"/>
      <c r="U970" s="2"/>
      <c r="V970" s="2"/>
      <c r="W970" s="2"/>
      <c r="X970" s="2"/>
      <c r="Y970" s="2"/>
      <c r="Z970" s="2"/>
      <c r="AA970" s="2"/>
      <c r="AB970" s="2"/>
      <c r="AC970" s="2"/>
      <c r="AD970" s="2"/>
      <c r="AE970" s="3"/>
      <c r="AF970" s="2"/>
      <c r="AG970" s="2"/>
      <c r="AH970" s="2"/>
      <c r="AI970" s="2"/>
      <c r="AJ970" s="2"/>
      <c r="AK970" s="2"/>
      <c r="AL970" s="2"/>
      <c r="AM970" s="2"/>
      <c r="AN970" s="2"/>
      <c r="AO970" s="2"/>
      <c r="AP970" s="2"/>
      <c r="AQ970" s="2"/>
      <c r="AR970" s="2"/>
      <c r="AS970" s="3"/>
      <c r="AT970" s="2"/>
      <c r="AU970" s="2"/>
      <c r="AV970" s="2"/>
      <c r="AW970" s="2"/>
      <c r="AX970" s="2"/>
      <c r="AY970" s="2"/>
      <c r="AZ970" s="2"/>
      <c r="BA970" s="2"/>
      <c r="BB970" s="2"/>
      <c r="BC970" s="2"/>
      <c r="BD970" s="2"/>
    </row>
    <row r="971" spans="1:56" ht="12.75" hidden="1" customHeight="1">
      <c r="A971" s="2"/>
      <c r="B971" s="6"/>
      <c r="C971" s="2"/>
      <c r="D971" s="2"/>
      <c r="E971" s="2"/>
      <c r="F971" s="2"/>
      <c r="G971" s="2"/>
      <c r="H971" s="2"/>
      <c r="I971" s="2"/>
      <c r="J971" s="2"/>
      <c r="K971" s="2"/>
      <c r="L971" s="7"/>
      <c r="M971" s="2"/>
      <c r="N971" s="2"/>
      <c r="O971" s="2"/>
      <c r="P971" s="2"/>
      <c r="Q971" s="2"/>
      <c r="R971" s="2"/>
      <c r="S971" s="2"/>
      <c r="T971" s="2"/>
      <c r="U971" s="2"/>
      <c r="V971" s="2"/>
      <c r="W971" s="2"/>
      <c r="X971" s="2"/>
      <c r="Y971" s="2"/>
      <c r="Z971" s="2"/>
      <c r="AA971" s="2"/>
      <c r="AB971" s="2"/>
      <c r="AC971" s="2"/>
      <c r="AD971" s="2"/>
      <c r="AE971" s="3"/>
      <c r="AF971" s="2"/>
      <c r="AG971" s="2"/>
      <c r="AH971" s="2"/>
      <c r="AI971" s="2"/>
      <c r="AJ971" s="2"/>
      <c r="AK971" s="2"/>
      <c r="AL971" s="2"/>
      <c r="AM971" s="2"/>
      <c r="AN971" s="2"/>
      <c r="AO971" s="2"/>
      <c r="AP971" s="2"/>
      <c r="AQ971" s="2"/>
      <c r="AR971" s="2"/>
      <c r="AS971" s="3"/>
      <c r="AT971" s="2"/>
      <c r="AU971" s="2"/>
      <c r="AV971" s="2"/>
      <c r="AW971" s="2"/>
      <c r="AX971" s="2"/>
      <c r="AY971" s="2"/>
      <c r="AZ971" s="2"/>
      <c r="BA971" s="2"/>
      <c r="BB971" s="2"/>
      <c r="BC971" s="2"/>
      <c r="BD971" s="2"/>
    </row>
    <row r="972" spans="1:56" ht="12.75" hidden="1" customHeight="1">
      <c r="A972" s="2"/>
      <c r="B972" s="6"/>
      <c r="C972" s="2"/>
      <c r="D972" s="2"/>
      <c r="E972" s="2"/>
      <c r="F972" s="2"/>
      <c r="G972" s="2"/>
      <c r="H972" s="2"/>
      <c r="I972" s="2"/>
      <c r="J972" s="2"/>
      <c r="K972" s="2"/>
      <c r="L972" s="7"/>
      <c r="M972" s="2"/>
      <c r="N972" s="2"/>
      <c r="O972" s="2"/>
      <c r="P972" s="2"/>
      <c r="Q972" s="2"/>
      <c r="R972" s="2"/>
      <c r="S972" s="2"/>
      <c r="T972" s="2"/>
      <c r="U972" s="2"/>
      <c r="V972" s="2"/>
      <c r="W972" s="2"/>
      <c r="X972" s="2"/>
      <c r="Y972" s="2"/>
      <c r="Z972" s="2"/>
      <c r="AA972" s="2"/>
      <c r="AB972" s="2"/>
      <c r="AC972" s="2"/>
      <c r="AD972" s="2"/>
      <c r="AE972" s="3"/>
      <c r="AF972" s="2"/>
      <c r="AG972" s="2"/>
      <c r="AH972" s="2"/>
      <c r="AI972" s="2"/>
      <c r="AJ972" s="2"/>
      <c r="AK972" s="2"/>
      <c r="AL972" s="2"/>
      <c r="AM972" s="2"/>
      <c r="AN972" s="2"/>
      <c r="AO972" s="2"/>
      <c r="AP972" s="2"/>
      <c r="AQ972" s="2"/>
      <c r="AR972" s="2"/>
      <c r="AS972" s="3"/>
      <c r="AT972" s="2"/>
      <c r="AU972" s="2"/>
      <c r="AV972" s="2"/>
      <c r="AW972" s="2"/>
      <c r="AX972" s="2"/>
      <c r="AY972" s="2"/>
      <c r="AZ972" s="2"/>
      <c r="BA972" s="2"/>
      <c r="BB972" s="2"/>
      <c r="BC972" s="2"/>
      <c r="BD972" s="2"/>
    </row>
    <row r="973" spans="1:56" ht="12.75" hidden="1" customHeight="1">
      <c r="A973" s="2"/>
      <c r="B973" s="6"/>
      <c r="C973" s="2"/>
      <c r="D973" s="2"/>
      <c r="E973" s="2"/>
      <c r="F973" s="2"/>
      <c r="G973" s="2"/>
      <c r="H973" s="2"/>
      <c r="I973" s="2"/>
      <c r="J973" s="2"/>
      <c r="K973" s="2"/>
      <c r="L973" s="7"/>
      <c r="M973" s="2"/>
      <c r="N973" s="2"/>
      <c r="O973" s="2"/>
      <c r="P973" s="2"/>
      <c r="Q973" s="2"/>
      <c r="R973" s="2"/>
      <c r="S973" s="2"/>
      <c r="T973" s="2"/>
      <c r="U973" s="2"/>
      <c r="V973" s="2"/>
      <c r="W973" s="2"/>
      <c r="X973" s="2"/>
      <c r="Y973" s="2"/>
      <c r="Z973" s="2"/>
      <c r="AA973" s="2"/>
      <c r="AB973" s="2"/>
      <c r="AC973" s="2"/>
      <c r="AD973" s="2"/>
      <c r="AE973" s="3"/>
      <c r="AF973" s="2"/>
      <c r="AG973" s="2"/>
      <c r="AH973" s="2"/>
      <c r="AI973" s="2"/>
      <c r="AJ973" s="2"/>
      <c r="AK973" s="2"/>
      <c r="AL973" s="2"/>
      <c r="AM973" s="2"/>
      <c r="AN973" s="2"/>
      <c r="AO973" s="2"/>
      <c r="AP973" s="2"/>
      <c r="AQ973" s="2"/>
      <c r="AR973" s="2"/>
      <c r="AS973" s="3"/>
      <c r="AT973" s="2"/>
      <c r="AU973" s="2"/>
      <c r="AV973" s="2"/>
      <c r="AW973" s="2"/>
      <c r="AX973" s="2"/>
      <c r="AY973" s="2"/>
      <c r="AZ973" s="2"/>
      <c r="BA973" s="2"/>
      <c r="BB973" s="2"/>
      <c r="BC973" s="2"/>
      <c r="BD973" s="2"/>
    </row>
    <row r="974" spans="1:56" ht="12.75" hidden="1" customHeight="1">
      <c r="A974" s="2"/>
      <c r="B974" s="6"/>
      <c r="C974" s="2"/>
      <c r="D974" s="2"/>
      <c r="E974" s="2"/>
      <c r="F974" s="2"/>
      <c r="G974" s="2"/>
      <c r="H974" s="2"/>
      <c r="I974" s="2"/>
      <c r="J974" s="2"/>
      <c r="K974" s="2"/>
      <c r="L974" s="7"/>
      <c r="M974" s="2"/>
      <c r="N974" s="2"/>
      <c r="O974" s="2"/>
      <c r="P974" s="2"/>
      <c r="Q974" s="2"/>
      <c r="R974" s="2"/>
      <c r="S974" s="2"/>
      <c r="T974" s="2"/>
      <c r="U974" s="2"/>
      <c r="V974" s="2"/>
      <c r="W974" s="2"/>
      <c r="X974" s="2"/>
      <c r="Y974" s="2"/>
      <c r="Z974" s="2"/>
      <c r="AA974" s="2"/>
      <c r="AB974" s="2"/>
      <c r="AC974" s="2"/>
      <c r="AD974" s="2"/>
      <c r="AE974" s="3"/>
      <c r="AF974" s="2"/>
      <c r="AG974" s="2"/>
      <c r="AH974" s="2"/>
      <c r="AI974" s="2"/>
      <c r="AJ974" s="2"/>
      <c r="AK974" s="2"/>
      <c r="AL974" s="2"/>
      <c r="AM974" s="2"/>
      <c r="AN974" s="2"/>
      <c r="AO974" s="2"/>
      <c r="AP974" s="2"/>
      <c r="AQ974" s="2"/>
      <c r="AR974" s="2"/>
      <c r="AS974" s="3"/>
      <c r="AT974" s="2"/>
      <c r="AU974" s="2"/>
      <c r="AV974" s="2"/>
      <c r="AW974" s="2"/>
      <c r="AX974" s="2"/>
      <c r="AY974" s="2"/>
      <c r="AZ974" s="2"/>
      <c r="BA974" s="2"/>
      <c r="BB974" s="2"/>
      <c r="BC974" s="2"/>
      <c r="BD974" s="2"/>
    </row>
    <row r="975" spans="1:56" ht="12.75" hidden="1" customHeight="1">
      <c r="A975" s="2"/>
      <c r="B975" s="6"/>
      <c r="C975" s="2"/>
      <c r="D975" s="2"/>
      <c r="E975" s="2"/>
      <c r="F975" s="2"/>
      <c r="G975" s="2"/>
      <c r="H975" s="2"/>
      <c r="I975" s="2"/>
      <c r="J975" s="2"/>
      <c r="K975" s="2"/>
      <c r="L975" s="7"/>
      <c r="M975" s="2"/>
      <c r="N975" s="2"/>
      <c r="O975" s="2"/>
      <c r="P975" s="2"/>
      <c r="Q975" s="2"/>
      <c r="R975" s="2"/>
      <c r="S975" s="2"/>
      <c r="T975" s="2"/>
      <c r="U975" s="2"/>
      <c r="V975" s="2"/>
      <c r="W975" s="2"/>
      <c r="X975" s="2"/>
      <c r="Y975" s="2"/>
      <c r="Z975" s="2"/>
      <c r="AA975" s="2"/>
      <c r="AB975" s="2"/>
      <c r="AC975" s="2"/>
      <c r="AD975" s="2"/>
      <c r="AE975" s="3"/>
      <c r="AF975" s="2"/>
      <c r="AG975" s="2"/>
      <c r="AH975" s="2"/>
      <c r="AI975" s="2"/>
      <c r="AJ975" s="2"/>
      <c r="AK975" s="2"/>
      <c r="AL975" s="2"/>
      <c r="AM975" s="2"/>
      <c r="AN975" s="2"/>
      <c r="AO975" s="2"/>
      <c r="AP975" s="2"/>
      <c r="AQ975" s="2"/>
      <c r="AR975" s="2"/>
      <c r="AS975" s="3"/>
      <c r="AT975" s="2"/>
      <c r="AU975" s="2"/>
      <c r="AV975" s="2"/>
      <c r="AW975" s="2"/>
      <c r="AX975" s="2"/>
      <c r="AY975" s="2"/>
      <c r="AZ975" s="2"/>
      <c r="BA975" s="2"/>
      <c r="BB975" s="2"/>
      <c r="BC975" s="2"/>
      <c r="BD975" s="2"/>
    </row>
    <row r="976" spans="1:56" ht="12.75" hidden="1" customHeight="1">
      <c r="A976" s="2"/>
      <c r="B976" s="6"/>
      <c r="C976" s="2"/>
      <c r="D976" s="2"/>
      <c r="E976" s="2"/>
      <c r="F976" s="2"/>
      <c r="G976" s="2"/>
      <c r="H976" s="2"/>
      <c r="I976" s="2"/>
      <c r="J976" s="2"/>
      <c r="K976" s="2"/>
      <c r="L976" s="7"/>
      <c r="M976" s="2"/>
      <c r="N976" s="2"/>
      <c r="O976" s="2"/>
      <c r="P976" s="2"/>
      <c r="Q976" s="2"/>
      <c r="R976" s="2"/>
      <c r="S976" s="2"/>
      <c r="T976" s="2"/>
      <c r="U976" s="2"/>
      <c r="V976" s="2"/>
      <c r="W976" s="2"/>
      <c r="X976" s="2"/>
      <c r="Y976" s="2"/>
      <c r="Z976" s="2"/>
      <c r="AA976" s="2"/>
      <c r="AB976" s="2"/>
      <c r="AC976" s="2"/>
      <c r="AD976" s="2"/>
      <c r="AE976" s="3"/>
      <c r="AF976" s="2"/>
      <c r="AG976" s="2"/>
      <c r="AH976" s="2"/>
      <c r="AI976" s="2"/>
      <c r="AJ976" s="2"/>
      <c r="AK976" s="2"/>
      <c r="AL976" s="2"/>
      <c r="AM976" s="2"/>
      <c r="AN976" s="2"/>
      <c r="AO976" s="2"/>
      <c r="AP976" s="2"/>
      <c r="AQ976" s="2"/>
      <c r="AR976" s="2"/>
      <c r="AS976" s="3"/>
      <c r="AT976" s="2"/>
      <c r="AU976" s="2"/>
      <c r="AV976" s="2"/>
      <c r="AW976" s="2"/>
      <c r="AX976" s="2"/>
      <c r="AY976" s="2"/>
      <c r="AZ976" s="2"/>
      <c r="BA976" s="2"/>
      <c r="BB976" s="2"/>
      <c r="BC976" s="2"/>
      <c r="BD976" s="2"/>
    </row>
    <row r="977" spans="1:56" ht="12.75" hidden="1" customHeight="1">
      <c r="A977" s="2"/>
      <c r="B977" s="6"/>
      <c r="C977" s="2"/>
      <c r="D977" s="2"/>
      <c r="E977" s="2"/>
      <c r="F977" s="2"/>
      <c r="G977" s="2"/>
      <c r="H977" s="2"/>
      <c r="I977" s="2"/>
      <c r="J977" s="2"/>
      <c r="K977" s="2"/>
      <c r="L977" s="7"/>
      <c r="M977" s="2"/>
      <c r="N977" s="2"/>
      <c r="O977" s="2"/>
      <c r="P977" s="2"/>
      <c r="Q977" s="2"/>
      <c r="R977" s="2"/>
      <c r="S977" s="2"/>
      <c r="T977" s="2"/>
      <c r="U977" s="2"/>
      <c r="V977" s="2"/>
      <c r="W977" s="2"/>
      <c r="X977" s="2"/>
      <c r="Y977" s="2"/>
      <c r="Z977" s="2"/>
      <c r="AA977" s="2"/>
      <c r="AB977" s="2"/>
      <c r="AC977" s="2"/>
      <c r="AD977" s="2"/>
      <c r="AE977" s="3"/>
      <c r="AF977" s="2"/>
      <c r="AG977" s="2"/>
      <c r="AH977" s="2"/>
      <c r="AI977" s="2"/>
      <c r="AJ977" s="2"/>
      <c r="AK977" s="2"/>
      <c r="AL977" s="2"/>
      <c r="AM977" s="2"/>
      <c r="AN977" s="2"/>
      <c r="AO977" s="2"/>
      <c r="AP977" s="2"/>
      <c r="AQ977" s="2"/>
      <c r="AR977" s="2"/>
      <c r="AS977" s="3"/>
      <c r="AT977" s="2"/>
      <c r="AU977" s="2"/>
      <c r="AV977" s="2"/>
      <c r="AW977" s="2"/>
      <c r="AX977" s="2"/>
      <c r="AY977" s="2"/>
      <c r="AZ977" s="2"/>
      <c r="BA977" s="2"/>
      <c r="BB977" s="2"/>
      <c r="BC977" s="2"/>
      <c r="BD977" s="2"/>
    </row>
    <row r="978" spans="1:56" ht="12.75" hidden="1" customHeight="1">
      <c r="A978" s="2"/>
      <c r="B978" s="6"/>
      <c r="C978" s="2"/>
      <c r="D978" s="2"/>
      <c r="E978" s="2"/>
      <c r="F978" s="2"/>
      <c r="G978" s="2"/>
      <c r="H978" s="2"/>
      <c r="I978" s="2"/>
      <c r="J978" s="2"/>
      <c r="K978" s="2"/>
      <c r="L978" s="7"/>
      <c r="M978" s="2"/>
      <c r="N978" s="2"/>
      <c r="O978" s="2"/>
      <c r="P978" s="2"/>
      <c r="Q978" s="2"/>
      <c r="R978" s="2"/>
      <c r="S978" s="2"/>
      <c r="T978" s="2"/>
      <c r="U978" s="2"/>
      <c r="V978" s="2"/>
      <c r="W978" s="2"/>
      <c r="X978" s="2"/>
      <c r="Y978" s="2"/>
      <c r="Z978" s="2"/>
      <c r="AA978" s="2"/>
      <c r="AB978" s="2"/>
      <c r="AC978" s="2"/>
      <c r="AD978" s="2"/>
      <c r="AE978" s="3"/>
      <c r="AF978" s="2"/>
      <c r="AG978" s="2"/>
      <c r="AH978" s="2"/>
      <c r="AI978" s="2"/>
      <c r="AJ978" s="2"/>
      <c r="AK978" s="2"/>
      <c r="AL978" s="2"/>
      <c r="AM978" s="2"/>
      <c r="AN978" s="2"/>
      <c r="AO978" s="2"/>
      <c r="AP978" s="2"/>
      <c r="AQ978" s="2"/>
      <c r="AR978" s="2"/>
      <c r="AS978" s="3"/>
      <c r="AT978" s="2"/>
      <c r="AU978" s="2"/>
      <c r="AV978" s="2"/>
      <c r="AW978" s="2"/>
      <c r="AX978" s="2"/>
      <c r="AY978" s="2"/>
      <c r="AZ978" s="2"/>
      <c r="BA978" s="2"/>
      <c r="BB978" s="2"/>
      <c r="BC978" s="2"/>
      <c r="BD978" s="2"/>
    </row>
    <row r="979" spans="1:56" ht="12.75" hidden="1" customHeight="1">
      <c r="A979" s="2"/>
      <c r="B979" s="6"/>
      <c r="C979" s="2"/>
      <c r="D979" s="2"/>
      <c r="E979" s="2"/>
      <c r="F979" s="2"/>
      <c r="G979" s="2"/>
      <c r="H979" s="2"/>
      <c r="I979" s="2"/>
      <c r="J979" s="2"/>
      <c r="K979" s="2"/>
      <c r="L979" s="7"/>
      <c r="M979" s="2"/>
      <c r="N979" s="2"/>
      <c r="O979" s="2"/>
      <c r="P979" s="2"/>
      <c r="Q979" s="2"/>
      <c r="R979" s="2"/>
      <c r="S979" s="2"/>
      <c r="T979" s="2"/>
      <c r="U979" s="2"/>
      <c r="V979" s="2"/>
      <c r="W979" s="2"/>
      <c r="X979" s="2"/>
      <c r="Y979" s="2"/>
      <c r="Z979" s="2"/>
      <c r="AA979" s="2"/>
      <c r="AB979" s="2"/>
      <c r="AC979" s="2"/>
      <c r="AD979" s="2"/>
      <c r="AE979" s="3"/>
      <c r="AF979" s="2"/>
      <c r="AG979" s="2"/>
      <c r="AH979" s="2"/>
      <c r="AI979" s="2"/>
      <c r="AJ979" s="2"/>
      <c r="AK979" s="2"/>
      <c r="AL979" s="2"/>
      <c r="AM979" s="2"/>
      <c r="AN979" s="2"/>
      <c r="AO979" s="2"/>
      <c r="AP979" s="2"/>
      <c r="AQ979" s="2"/>
      <c r="AR979" s="2"/>
      <c r="AS979" s="3"/>
      <c r="AT979" s="2"/>
      <c r="AU979" s="2"/>
      <c r="AV979" s="2"/>
      <c r="AW979" s="2"/>
      <c r="AX979" s="2"/>
      <c r="AY979" s="2"/>
      <c r="AZ979" s="2"/>
      <c r="BA979" s="2"/>
      <c r="BB979" s="2"/>
      <c r="BC979" s="2"/>
      <c r="BD979" s="2"/>
    </row>
    <row r="980" spans="1:56" ht="12.75" hidden="1" customHeight="1">
      <c r="A980" s="2"/>
      <c r="B980" s="6"/>
      <c r="C980" s="2"/>
      <c r="D980" s="2"/>
      <c r="E980" s="2"/>
      <c r="F980" s="2"/>
      <c r="G980" s="2"/>
      <c r="H980" s="2"/>
      <c r="I980" s="2"/>
      <c r="J980" s="2"/>
      <c r="K980" s="2"/>
      <c r="L980" s="7"/>
      <c r="M980" s="2"/>
      <c r="N980" s="2"/>
      <c r="O980" s="2"/>
      <c r="P980" s="2"/>
      <c r="Q980" s="2"/>
      <c r="R980" s="2"/>
      <c r="S980" s="2"/>
      <c r="T980" s="2"/>
      <c r="U980" s="2"/>
      <c r="V980" s="2"/>
      <c r="W980" s="2"/>
      <c r="X980" s="2"/>
      <c r="Y980" s="2"/>
      <c r="Z980" s="2"/>
      <c r="AA980" s="2"/>
      <c r="AB980" s="2"/>
      <c r="AC980" s="2"/>
      <c r="AD980" s="2"/>
      <c r="AE980" s="3"/>
      <c r="AF980" s="2"/>
      <c r="AG980" s="2"/>
      <c r="AH980" s="2"/>
      <c r="AI980" s="2"/>
      <c r="AJ980" s="2"/>
      <c r="AK980" s="2"/>
      <c r="AL980" s="2"/>
      <c r="AM980" s="2"/>
      <c r="AN980" s="2"/>
      <c r="AO980" s="2"/>
      <c r="AP980" s="2"/>
      <c r="AQ980" s="2"/>
      <c r="AR980" s="2"/>
      <c r="AS980" s="3"/>
      <c r="AT980" s="2"/>
      <c r="AU980" s="2"/>
      <c r="AV980" s="2"/>
      <c r="AW980" s="2"/>
      <c r="AX980" s="2"/>
      <c r="AY980" s="2"/>
      <c r="AZ980" s="2"/>
      <c r="BA980" s="2"/>
      <c r="BB980" s="2"/>
      <c r="BC980" s="2"/>
      <c r="BD980" s="2"/>
    </row>
    <row r="981" spans="1:56" ht="12.75" hidden="1" customHeight="1">
      <c r="A981" s="2"/>
      <c r="B981" s="6"/>
      <c r="C981" s="2"/>
      <c r="D981" s="2"/>
      <c r="E981" s="2"/>
      <c r="F981" s="2"/>
      <c r="G981" s="2"/>
      <c r="H981" s="2"/>
      <c r="I981" s="2"/>
      <c r="J981" s="2"/>
      <c r="K981" s="2"/>
      <c r="L981" s="7"/>
      <c r="M981" s="2"/>
      <c r="N981" s="2"/>
      <c r="O981" s="2"/>
      <c r="P981" s="2"/>
      <c r="Q981" s="2"/>
      <c r="R981" s="2"/>
      <c r="S981" s="2"/>
      <c r="T981" s="2"/>
      <c r="U981" s="2"/>
      <c r="V981" s="2"/>
      <c r="W981" s="2"/>
      <c r="X981" s="2"/>
      <c r="Y981" s="2"/>
      <c r="Z981" s="2"/>
      <c r="AA981" s="2"/>
      <c r="AB981" s="2"/>
      <c r="AC981" s="2"/>
      <c r="AD981" s="2"/>
      <c r="AE981" s="3"/>
      <c r="AF981" s="2"/>
      <c r="AG981" s="2"/>
      <c r="AH981" s="2"/>
      <c r="AI981" s="2"/>
      <c r="AJ981" s="2"/>
      <c r="AK981" s="2"/>
      <c r="AL981" s="2"/>
      <c r="AM981" s="2"/>
      <c r="AN981" s="2"/>
      <c r="AO981" s="2"/>
      <c r="AP981" s="2"/>
      <c r="AQ981" s="2"/>
      <c r="AR981" s="2"/>
      <c r="AS981" s="3"/>
      <c r="AT981" s="2"/>
      <c r="AU981" s="2"/>
      <c r="AV981" s="2"/>
      <c r="AW981" s="2"/>
      <c r="AX981" s="2"/>
      <c r="AY981" s="2"/>
      <c r="AZ981" s="2"/>
      <c r="BA981" s="2"/>
      <c r="BB981" s="2"/>
      <c r="BC981" s="2"/>
      <c r="BD981" s="2"/>
    </row>
    <row r="982" spans="1:56" ht="12.75" hidden="1" customHeight="1">
      <c r="A982" s="2"/>
      <c r="B982" s="6"/>
      <c r="C982" s="2"/>
      <c r="D982" s="2"/>
      <c r="E982" s="2"/>
      <c r="F982" s="2"/>
      <c r="G982" s="2"/>
      <c r="H982" s="2"/>
      <c r="I982" s="2"/>
      <c r="J982" s="2"/>
      <c r="K982" s="2"/>
      <c r="L982" s="7"/>
      <c r="M982" s="2"/>
      <c r="N982" s="2"/>
      <c r="O982" s="2"/>
      <c r="P982" s="2"/>
      <c r="Q982" s="2"/>
      <c r="R982" s="2"/>
      <c r="S982" s="2"/>
      <c r="T982" s="2"/>
      <c r="U982" s="2"/>
      <c r="V982" s="2"/>
      <c r="W982" s="2"/>
      <c r="X982" s="2"/>
      <c r="Y982" s="2"/>
      <c r="Z982" s="2"/>
      <c r="AA982" s="2"/>
      <c r="AB982" s="2"/>
      <c r="AC982" s="2"/>
      <c r="AD982" s="2"/>
      <c r="AE982" s="3"/>
      <c r="AF982" s="2"/>
      <c r="AG982" s="2"/>
      <c r="AH982" s="2"/>
      <c r="AI982" s="2"/>
      <c r="AJ982" s="2"/>
      <c r="AK982" s="2"/>
      <c r="AL982" s="2"/>
      <c r="AM982" s="2"/>
      <c r="AN982" s="2"/>
      <c r="AO982" s="2"/>
      <c r="AP982" s="2"/>
      <c r="AQ982" s="2"/>
      <c r="AR982" s="2"/>
      <c r="AS982" s="3"/>
      <c r="AT982" s="2"/>
      <c r="AU982" s="2"/>
      <c r="AV982" s="2"/>
      <c r="AW982" s="2"/>
      <c r="AX982" s="2"/>
      <c r="AY982" s="2"/>
      <c r="AZ982" s="2"/>
      <c r="BA982" s="2"/>
      <c r="BB982" s="2"/>
      <c r="BC982" s="2"/>
      <c r="BD982" s="2"/>
    </row>
    <row r="983" spans="1:56" ht="12.75" hidden="1" customHeight="1">
      <c r="A983" s="2"/>
      <c r="B983" s="6"/>
      <c r="C983" s="2"/>
      <c r="D983" s="2"/>
      <c r="E983" s="2"/>
      <c r="F983" s="2"/>
      <c r="G983" s="2"/>
      <c r="H983" s="2"/>
      <c r="I983" s="2"/>
      <c r="J983" s="2"/>
      <c r="K983" s="2"/>
      <c r="L983" s="7"/>
      <c r="M983" s="2"/>
      <c r="N983" s="2"/>
      <c r="O983" s="2"/>
      <c r="P983" s="2"/>
      <c r="Q983" s="2"/>
      <c r="R983" s="2"/>
      <c r="S983" s="2"/>
      <c r="T983" s="2"/>
      <c r="U983" s="2"/>
      <c r="V983" s="2"/>
      <c r="W983" s="2"/>
      <c r="X983" s="2"/>
      <c r="Y983" s="2"/>
      <c r="Z983" s="2"/>
      <c r="AA983" s="2"/>
      <c r="AB983" s="2"/>
      <c r="AC983" s="2"/>
      <c r="AD983" s="2"/>
      <c r="AE983" s="3"/>
      <c r="AF983" s="2"/>
      <c r="AG983" s="2"/>
      <c r="AH983" s="2"/>
      <c r="AI983" s="2"/>
      <c r="AJ983" s="2"/>
      <c r="AK983" s="2"/>
      <c r="AL983" s="2"/>
      <c r="AM983" s="2"/>
      <c r="AN983" s="2"/>
      <c r="AO983" s="2"/>
      <c r="AP983" s="2"/>
      <c r="AQ983" s="2"/>
      <c r="AR983" s="2"/>
      <c r="AS983" s="3"/>
      <c r="AT983" s="2"/>
      <c r="AU983" s="2"/>
      <c r="AV983" s="2"/>
      <c r="AW983" s="2"/>
      <c r="AX983" s="2"/>
      <c r="AY983" s="2"/>
      <c r="AZ983" s="2"/>
      <c r="BA983" s="2"/>
      <c r="BB983" s="2"/>
      <c r="BC983" s="2"/>
      <c r="BD983" s="2"/>
    </row>
    <row r="984" spans="1:56" ht="12.75" hidden="1" customHeight="1">
      <c r="A984" s="2"/>
      <c r="B984" s="6"/>
      <c r="C984" s="2"/>
      <c r="D984" s="2"/>
      <c r="E984" s="2"/>
      <c r="F984" s="2"/>
      <c r="G984" s="2"/>
      <c r="H984" s="2"/>
      <c r="I984" s="2"/>
      <c r="J984" s="2"/>
      <c r="K984" s="2"/>
      <c r="L984" s="7"/>
      <c r="M984" s="2"/>
      <c r="N984" s="2"/>
      <c r="O984" s="2"/>
      <c r="P984" s="2"/>
      <c r="Q984" s="2"/>
      <c r="R984" s="2"/>
      <c r="S984" s="2"/>
      <c r="T984" s="2"/>
      <c r="U984" s="2"/>
      <c r="V984" s="2"/>
      <c r="W984" s="2"/>
      <c r="X984" s="2"/>
      <c r="Y984" s="2"/>
      <c r="Z984" s="2"/>
      <c r="AA984" s="2"/>
      <c r="AB984" s="2"/>
      <c r="AC984" s="2"/>
      <c r="AD984" s="2"/>
      <c r="AE984" s="3"/>
      <c r="AF984" s="2"/>
      <c r="AG984" s="2"/>
      <c r="AH984" s="2"/>
      <c r="AI984" s="2"/>
      <c r="AJ984" s="2"/>
      <c r="AK984" s="2"/>
      <c r="AL984" s="2"/>
      <c r="AM984" s="2"/>
      <c r="AN984" s="2"/>
      <c r="AO984" s="2"/>
      <c r="AP984" s="2"/>
      <c r="AQ984" s="2"/>
      <c r="AR984" s="2"/>
      <c r="AS984" s="3"/>
      <c r="AT984" s="2"/>
      <c r="AU984" s="2"/>
      <c r="AV984" s="2"/>
      <c r="AW984" s="2"/>
      <c r="AX984" s="2"/>
      <c r="AY984" s="2"/>
      <c r="AZ984" s="2"/>
      <c r="BA984" s="2"/>
      <c r="BB984" s="2"/>
      <c r="BC984" s="2"/>
      <c r="BD984" s="2"/>
    </row>
    <row r="985" spans="1:56" ht="12.75" hidden="1" customHeight="1">
      <c r="A985" s="2"/>
      <c r="B985" s="6"/>
      <c r="C985" s="2"/>
      <c r="D985" s="2"/>
      <c r="E985" s="2"/>
      <c r="F985" s="2"/>
      <c r="G985" s="2"/>
      <c r="H985" s="2"/>
      <c r="I985" s="2"/>
      <c r="J985" s="2"/>
      <c r="K985" s="2"/>
      <c r="L985" s="7"/>
      <c r="M985" s="2"/>
      <c r="N985" s="2"/>
      <c r="O985" s="2"/>
      <c r="P985" s="2"/>
      <c r="Q985" s="2"/>
      <c r="R985" s="2"/>
      <c r="S985" s="2"/>
      <c r="T985" s="2"/>
      <c r="U985" s="2"/>
      <c r="V985" s="2"/>
      <c r="W985" s="2"/>
      <c r="X985" s="2"/>
      <c r="Y985" s="2"/>
      <c r="Z985" s="2"/>
      <c r="AA985" s="2"/>
      <c r="AB985" s="2"/>
      <c r="AC985" s="2"/>
      <c r="AD985" s="2"/>
      <c r="AE985" s="3"/>
      <c r="AF985" s="2"/>
      <c r="AG985" s="2"/>
      <c r="AH985" s="2"/>
      <c r="AI985" s="2"/>
      <c r="AJ985" s="2"/>
      <c r="AK985" s="2"/>
      <c r="AL985" s="2"/>
      <c r="AM985" s="2"/>
      <c r="AN985" s="2"/>
      <c r="AO985" s="2"/>
      <c r="AP985" s="2"/>
      <c r="AQ985" s="2"/>
      <c r="AR985" s="2"/>
      <c r="AS985" s="3"/>
      <c r="AT985" s="2"/>
      <c r="AU985" s="2"/>
      <c r="AV985" s="2"/>
      <c r="AW985" s="2"/>
      <c r="AX985" s="2"/>
      <c r="AY985" s="2"/>
      <c r="AZ985" s="2"/>
      <c r="BA985" s="2"/>
      <c r="BB985" s="2"/>
      <c r="BC985" s="2"/>
      <c r="BD985" s="2"/>
    </row>
    <row r="986" spans="1:56" ht="12.75" hidden="1" customHeight="1">
      <c r="A986" s="2"/>
      <c r="B986" s="6"/>
      <c r="C986" s="2"/>
      <c r="D986" s="2"/>
      <c r="E986" s="2"/>
      <c r="F986" s="2"/>
      <c r="G986" s="2"/>
      <c r="H986" s="2"/>
      <c r="I986" s="2"/>
      <c r="J986" s="2"/>
      <c r="K986" s="2"/>
      <c r="L986" s="7"/>
      <c r="M986" s="2"/>
      <c r="N986" s="2"/>
      <c r="O986" s="2"/>
      <c r="P986" s="2"/>
      <c r="Q986" s="2"/>
      <c r="R986" s="2"/>
      <c r="S986" s="2"/>
      <c r="T986" s="2"/>
      <c r="U986" s="2"/>
      <c r="V986" s="2"/>
      <c r="W986" s="2"/>
      <c r="X986" s="2"/>
      <c r="Y986" s="2"/>
      <c r="Z986" s="2"/>
      <c r="AA986" s="2"/>
      <c r="AB986" s="2"/>
      <c r="AC986" s="2"/>
      <c r="AD986" s="2"/>
      <c r="AE986" s="3"/>
      <c r="AF986" s="2"/>
      <c r="AG986" s="2"/>
      <c r="AH986" s="2"/>
      <c r="AI986" s="2"/>
      <c r="AJ986" s="2"/>
      <c r="AK986" s="2"/>
      <c r="AL986" s="2"/>
      <c r="AM986" s="2"/>
      <c r="AN986" s="2"/>
      <c r="AO986" s="2"/>
      <c r="AP986" s="2"/>
      <c r="AQ986" s="2"/>
      <c r="AR986" s="2"/>
      <c r="AS986" s="3"/>
      <c r="AT986" s="2"/>
      <c r="AU986" s="2"/>
      <c r="AV986" s="2"/>
      <c r="AW986" s="2"/>
      <c r="AX986" s="2"/>
      <c r="AY986" s="2"/>
      <c r="AZ986" s="2"/>
      <c r="BA986" s="2"/>
      <c r="BB986" s="2"/>
      <c r="BC986" s="2"/>
      <c r="BD986" s="2"/>
    </row>
    <row r="987" spans="1:56" ht="12.75" hidden="1" customHeight="1">
      <c r="A987" s="2"/>
      <c r="B987" s="6"/>
      <c r="C987" s="2"/>
      <c r="D987" s="2"/>
      <c r="E987" s="2"/>
      <c r="F987" s="2"/>
      <c r="G987" s="2"/>
      <c r="H987" s="2"/>
      <c r="I987" s="2"/>
      <c r="J987" s="2"/>
      <c r="K987" s="2"/>
      <c r="L987" s="7"/>
      <c r="M987" s="2"/>
      <c r="N987" s="2"/>
      <c r="O987" s="2"/>
      <c r="P987" s="2"/>
      <c r="Q987" s="2"/>
      <c r="R987" s="2"/>
      <c r="S987" s="2"/>
      <c r="T987" s="2"/>
      <c r="U987" s="2"/>
      <c r="V987" s="2"/>
      <c r="W987" s="2"/>
      <c r="X987" s="2"/>
      <c r="Y987" s="2"/>
      <c r="Z987" s="2"/>
      <c r="AA987" s="2"/>
      <c r="AB987" s="2"/>
      <c r="AC987" s="2"/>
      <c r="AD987" s="2"/>
      <c r="AE987" s="3"/>
      <c r="AF987" s="2"/>
      <c r="AG987" s="2"/>
      <c r="AH987" s="2"/>
      <c r="AI987" s="2"/>
      <c r="AJ987" s="2"/>
      <c r="AK987" s="2"/>
      <c r="AL987" s="2"/>
      <c r="AM987" s="2"/>
      <c r="AN987" s="2"/>
      <c r="AO987" s="2"/>
      <c r="AP987" s="2"/>
      <c r="AQ987" s="2"/>
      <c r="AR987" s="2"/>
      <c r="AS987" s="3"/>
      <c r="AT987" s="2"/>
      <c r="AU987" s="2"/>
      <c r="AV987" s="2"/>
      <c r="AW987" s="2"/>
      <c r="AX987" s="2"/>
      <c r="AY987" s="2"/>
      <c r="AZ987" s="2"/>
      <c r="BA987" s="2"/>
      <c r="BB987" s="2"/>
      <c r="BC987" s="2"/>
      <c r="BD987" s="2"/>
    </row>
    <row r="988" spans="1:56" ht="12.75" hidden="1" customHeight="1">
      <c r="A988" s="2"/>
      <c r="B988" s="6"/>
      <c r="C988" s="2"/>
      <c r="D988" s="2"/>
      <c r="E988" s="2"/>
      <c r="F988" s="2"/>
      <c r="G988" s="2"/>
      <c r="H988" s="2"/>
      <c r="I988" s="2"/>
      <c r="J988" s="2"/>
      <c r="K988" s="2"/>
      <c r="L988" s="7"/>
      <c r="M988" s="2"/>
      <c r="N988" s="2"/>
      <c r="O988" s="2"/>
      <c r="P988" s="2"/>
      <c r="Q988" s="2"/>
      <c r="R988" s="2"/>
      <c r="S988" s="2"/>
      <c r="T988" s="2"/>
      <c r="U988" s="2"/>
      <c r="V988" s="2"/>
      <c r="W988" s="2"/>
      <c r="X988" s="2"/>
      <c r="Y988" s="2"/>
      <c r="Z988" s="2"/>
      <c r="AA988" s="2"/>
      <c r="AB988" s="2"/>
      <c r="AC988" s="2"/>
      <c r="AD988" s="2"/>
      <c r="AE988" s="3"/>
      <c r="AF988" s="2"/>
      <c r="AG988" s="2"/>
      <c r="AH988" s="2"/>
      <c r="AI988" s="2"/>
      <c r="AJ988" s="2"/>
      <c r="AK988" s="2"/>
      <c r="AL988" s="2"/>
      <c r="AM988" s="2"/>
      <c r="AN988" s="2"/>
      <c r="AO988" s="2"/>
      <c r="AP988" s="2"/>
      <c r="AQ988" s="2"/>
      <c r="AR988" s="2"/>
      <c r="AS988" s="3"/>
      <c r="AT988" s="2"/>
      <c r="AU988" s="2"/>
      <c r="AV988" s="2"/>
      <c r="AW988" s="2"/>
      <c r="AX988" s="2"/>
      <c r="AY988" s="2"/>
      <c r="AZ988" s="2"/>
      <c r="BA988" s="2"/>
      <c r="BB988" s="2"/>
      <c r="BC988" s="2"/>
      <c r="BD988" s="2"/>
    </row>
    <row r="989" spans="1:56" ht="12.75" hidden="1" customHeight="1">
      <c r="A989" s="2"/>
      <c r="B989" s="6"/>
      <c r="C989" s="2"/>
      <c r="D989" s="2"/>
      <c r="E989" s="2"/>
      <c r="F989" s="2"/>
      <c r="G989" s="2"/>
      <c r="H989" s="2"/>
      <c r="I989" s="2"/>
      <c r="J989" s="2"/>
      <c r="K989" s="2"/>
      <c r="L989" s="7"/>
      <c r="M989" s="2"/>
      <c r="N989" s="2"/>
      <c r="O989" s="2"/>
      <c r="P989" s="2"/>
      <c r="Q989" s="2"/>
      <c r="R989" s="2"/>
      <c r="S989" s="2"/>
      <c r="T989" s="2"/>
      <c r="U989" s="2"/>
      <c r="V989" s="2"/>
      <c r="W989" s="2"/>
      <c r="X989" s="2"/>
      <c r="Y989" s="2"/>
      <c r="Z989" s="2"/>
      <c r="AA989" s="2"/>
      <c r="AB989" s="2"/>
      <c r="AC989" s="2"/>
      <c r="AD989" s="2"/>
      <c r="AE989" s="3"/>
      <c r="AF989" s="2"/>
      <c r="AG989" s="2"/>
      <c r="AH989" s="2"/>
      <c r="AI989" s="2"/>
      <c r="AJ989" s="2"/>
      <c r="AK989" s="2"/>
      <c r="AL989" s="2"/>
      <c r="AM989" s="2"/>
      <c r="AN989" s="2"/>
      <c r="AO989" s="2"/>
      <c r="AP989" s="2"/>
      <c r="AQ989" s="2"/>
      <c r="AR989" s="2"/>
      <c r="AS989" s="3"/>
      <c r="AT989" s="2"/>
      <c r="AU989" s="2"/>
      <c r="AV989" s="2"/>
      <c r="AW989" s="2"/>
      <c r="AX989" s="2"/>
      <c r="AY989" s="2"/>
      <c r="AZ989" s="2"/>
      <c r="BA989" s="2"/>
      <c r="BB989" s="2"/>
      <c r="BC989" s="2"/>
      <c r="BD989" s="2"/>
    </row>
    <row r="990" spans="1:56" ht="12.75" hidden="1" customHeight="1">
      <c r="A990" s="2"/>
      <c r="B990" s="6"/>
      <c r="C990" s="2"/>
      <c r="D990" s="2"/>
      <c r="E990" s="2"/>
      <c r="F990" s="2"/>
      <c r="G990" s="2"/>
      <c r="H990" s="2"/>
      <c r="I990" s="2"/>
      <c r="J990" s="2"/>
      <c r="K990" s="2"/>
      <c r="L990" s="7"/>
      <c r="M990" s="2"/>
      <c r="N990" s="2"/>
      <c r="O990" s="2"/>
      <c r="P990" s="2"/>
      <c r="Q990" s="2"/>
      <c r="R990" s="2"/>
      <c r="S990" s="2"/>
      <c r="T990" s="2"/>
      <c r="U990" s="2"/>
      <c r="V990" s="2"/>
      <c r="W990" s="2"/>
      <c r="X990" s="2"/>
      <c r="Y990" s="2"/>
      <c r="Z990" s="2"/>
      <c r="AA990" s="2"/>
      <c r="AB990" s="2"/>
      <c r="AC990" s="2"/>
      <c r="AD990" s="2"/>
      <c r="AE990" s="3"/>
      <c r="AF990" s="2"/>
      <c r="AG990" s="2"/>
      <c r="AH990" s="2"/>
      <c r="AI990" s="2"/>
      <c r="AJ990" s="2"/>
      <c r="AK990" s="2"/>
      <c r="AL990" s="2"/>
      <c r="AM990" s="2"/>
      <c r="AN990" s="2"/>
      <c r="AO990" s="2"/>
      <c r="AP990" s="2"/>
      <c r="AQ990" s="2"/>
      <c r="AR990" s="2"/>
      <c r="AS990" s="3"/>
      <c r="AT990" s="2"/>
      <c r="AU990" s="2"/>
      <c r="AV990" s="2"/>
      <c r="AW990" s="2"/>
      <c r="AX990" s="2"/>
      <c r="AY990" s="2"/>
      <c r="AZ990" s="2"/>
      <c r="BA990" s="2"/>
      <c r="BB990" s="2"/>
      <c r="BC990" s="2"/>
      <c r="BD990" s="2"/>
    </row>
    <row r="991" spans="1:56" ht="12.75" hidden="1" customHeight="1">
      <c r="A991" s="2"/>
      <c r="B991" s="6"/>
      <c r="C991" s="2"/>
      <c r="D991" s="2"/>
      <c r="E991" s="2"/>
      <c r="F991" s="2"/>
      <c r="G991" s="2"/>
      <c r="H991" s="2"/>
      <c r="I991" s="2"/>
      <c r="J991" s="2"/>
      <c r="K991" s="2"/>
      <c r="L991" s="7"/>
      <c r="M991" s="2"/>
      <c r="N991" s="2"/>
      <c r="O991" s="2"/>
      <c r="P991" s="2"/>
      <c r="Q991" s="2"/>
      <c r="R991" s="2"/>
      <c r="S991" s="2"/>
      <c r="T991" s="2"/>
      <c r="U991" s="2"/>
      <c r="V991" s="2"/>
      <c r="W991" s="2"/>
      <c r="X991" s="2"/>
      <c r="Y991" s="2"/>
      <c r="Z991" s="2"/>
      <c r="AA991" s="2"/>
      <c r="AB991" s="2"/>
      <c r="AC991" s="2"/>
      <c r="AD991" s="2"/>
      <c r="AE991" s="3"/>
      <c r="AF991" s="2"/>
      <c r="AG991" s="2"/>
      <c r="AH991" s="2"/>
      <c r="AI991" s="2"/>
      <c r="AJ991" s="2"/>
      <c r="AK991" s="2"/>
      <c r="AL991" s="2"/>
      <c r="AM991" s="2"/>
      <c r="AN991" s="2"/>
      <c r="AO991" s="2"/>
      <c r="AP991" s="2"/>
      <c r="AQ991" s="2"/>
      <c r="AR991" s="2"/>
      <c r="AS991" s="3"/>
      <c r="AT991" s="2"/>
      <c r="AU991" s="2"/>
      <c r="AV991" s="2"/>
      <c r="AW991" s="2"/>
      <c r="AX991" s="2"/>
      <c r="AY991" s="2"/>
      <c r="AZ991" s="2"/>
      <c r="BA991" s="2"/>
      <c r="BB991" s="2"/>
      <c r="BC991" s="2"/>
      <c r="BD991" s="2"/>
    </row>
    <row r="992" spans="1:56" ht="12.75" hidden="1" customHeight="1">
      <c r="A992" s="2"/>
      <c r="B992" s="6"/>
      <c r="C992" s="2"/>
      <c r="D992" s="2"/>
      <c r="E992" s="2"/>
      <c r="F992" s="2"/>
      <c r="G992" s="2"/>
      <c r="H992" s="2"/>
      <c r="I992" s="2"/>
      <c r="J992" s="2"/>
      <c r="K992" s="2"/>
      <c r="L992" s="7"/>
      <c r="M992" s="2"/>
      <c r="N992" s="2"/>
      <c r="O992" s="2"/>
      <c r="P992" s="2"/>
      <c r="Q992" s="2"/>
      <c r="R992" s="2"/>
      <c r="S992" s="2"/>
      <c r="T992" s="2"/>
      <c r="U992" s="2"/>
      <c r="V992" s="2"/>
      <c r="W992" s="2"/>
      <c r="X992" s="2"/>
      <c r="Y992" s="2"/>
      <c r="Z992" s="2"/>
      <c r="AA992" s="2"/>
      <c r="AB992" s="2"/>
      <c r="AC992" s="2"/>
      <c r="AD992" s="2"/>
      <c r="AE992" s="3"/>
      <c r="AF992" s="2"/>
      <c r="AG992" s="2"/>
      <c r="AH992" s="2"/>
      <c r="AI992" s="2"/>
      <c r="AJ992" s="2"/>
      <c r="AK992" s="2"/>
      <c r="AL992" s="2"/>
      <c r="AM992" s="2"/>
      <c r="AN992" s="2"/>
      <c r="AO992" s="2"/>
      <c r="AP992" s="2"/>
      <c r="AQ992" s="2"/>
      <c r="AR992" s="2"/>
      <c r="AS992" s="3"/>
      <c r="AT992" s="2"/>
      <c r="AU992" s="2"/>
      <c r="AV992" s="2"/>
      <c r="AW992" s="2"/>
      <c r="AX992" s="2"/>
      <c r="AY992" s="2"/>
      <c r="AZ992" s="2"/>
      <c r="BA992" s="2"/>
      <c r="BB992" s="2"/>
      <c r="BC992" s="2"/>
      <c r="BD992" s="2"/>
    </row>
    <row r="993" spans="1:56" ht="12.75" hidden="1" customHeight="1">
      <c r="A993" s="2"/>
      <c r="B993" s="6"/>
      <c r="C993" s="2"/>
      <c r="D993" s="2"/>
      <c r="E993" s="2"/>
      <c r="F993" s="2"/>
      <c r="G993" s="2"/>
      <c r="H993" s="2"/>
      <c r="I993" s="2"/>
      <c r="J993" s="2"/>
      <c r="K993" s="2"/>
      <c r="L993" s="7"/>
      <c r="M993" s="2"/>
      <c r="N993" s="2"/>
      <c r="O993" s="2"/>
      <c r="P993" s="2"/>
      <c r="Q993" s="2"/>
      <c r="R993" s="2"/>
      <c r="S993" s="2"/>
      <c r="T993" s="2"/>
      <c r="U993" s="2"/>
      <c r="V993" s="2"/>
      <c r="W993" s="2"/>
      <c r="X993" s="2"/>
      <c r="Y993" s="2"/>
      <c r="Z993" s="2"/>
      <c r="AA993" s="2"/>
      <c r="AB993" s="2"/>
      <c r="AC993" s="2"/>
      <c r="AD993" s="2"/>
      <c r="AE993" s="3"/>
      <c r="AF993" s="2"/>
      <c r="AG993" s="2"/>
      <c r="AH993" s="2"/>
      <c r="AI993" s="2"/>
      <c r="AJ993" s="2"/>
      <c r="AK993" s="2"/>
      <c r="AL993" s="2"/>
      <c r="AM993" s="2"/>
      <c r="AN993" s="2"/>
      <c r="AO993" s="2"/>
      <c r="AP993" s="2"/>
      <c r="AQ993" s="2"/>
      <c r="AR993" s="2"/>
      <c r="AS993" s="3"/>
      <c r="AT993" s="2"/>
      <c r="AU993" s="2"/>
      <c r="AV993" s="2"/>
      <c r="AW993" s="2"/>
      <c r="AX993" s="2"/>
      <c r="AY993" s="2"/>
      <c r="AZ993" s="2"/>
      <c r="BA993" s="2"/>
      <c r="BB993" s="2"/>
      <c r="BC993" s="2"/>
      <c r="BD993" s="2"/>
    </row>
    <row r="994" spans="1:56" ht="12.75" hidden="1" customHeight="1">
      <c r="A994" s="2"/>
      <c r="B994" s="6"/>
      <c r="C994" s="2"/>
      <c r="D994" s="2"/>
      <c r="E994" s="2"/>
      <c r="F994" s="2"/>
      <c r="G994" s="2"/>
      <c r="H994" s="2"/>
      <c r="I994" s="2"/>
      <c r="J994" s="2"/>
      <c r="K994" s="2"/>
      <c r="L994" s="7"/>
      <c r="M994" s="2"/>
      <c r="N994" s="2"/>
      <c r="O994" s="2"/>
      <c r="P994" s="2"/>
      <c r="Q994" s="2"/>
      <c r="R994" s="2"/>
      <c r="S994" s="2"/>
      <c r="T994" s="2"/>
      <c r="U994" s="2"/>
      <c r="V994" s="2"/>
      <c r="W994" s="2"/>
      <c r="X994" s="2"/>
      <c r="Y994" s="2"/>
      <c r="Z994" s="2"/>
      <c r="AA994" s="2"/>
      <c r="AB994" s="2"/>
      <c r="AC994" s="2"/>
      <c r="AD994" s="2"/>
      <c r="AE994" s="3"/>
      <c r="AF994" s="2"/>
      <c r="AG994" s="2"/>
      <c r="AH994" s="2"/>
      <c r="AI994" s="2"/>
      <c r="AJ994" s="2"/>
      <c r="AK994" s="2"/>
      <c r="AL994" s="2"/>
      <c r="AM994" s="2"/>
      <c r="AN994" s="2"/>
      <c r="AO994" s="2"/>
      <c r="AP994" s="2"/>
      <c r="AQ994" s="2"/>
      <c r="AR994" s="2"/>
      <c r="AS994" s="3"/>
      <c r="AT994" s="2"/>
      <c r="AU994" s="2"/>
      <c r="AV994" s="2"/>
      <c r="AW994" s="2"/>
      <c r="AX994" s="2"/>
      <c r="AY994" s="2"/>
      <c r="AZ994" s="2"/>
      <c r="BA994" s="2"/>
      <c r="BB994" s="2"/>
      <c r="BC994" s="2"/>
      <c r="BD994" s="2"/>
    </row>
    <row r="995" spans="1:56" ht="12.75" hidden="1" customHeight="1">
      <c r="A995" s="2"/>
      <c r="B995" s="6"/>
      <c r="C995" s="2"/>
      <c r="D995" s="2"/>
      <c r="E995" s="2"/>
      <c r="F995" s="2"/>
      <c r="G995" s="2"/>
      <c r="H995" s="2"/>
      <c r="I995" s="2"/>
      <c r="J995" s="2"/>
      <c r="K995" s="2"/>
      <c r="L995" s="7"/>
      <c r="M995" s="2"/>
      <c r="N995" s="2"/>
      <c r="O995" s="2"/>
      <c r="P995" s="2"/>
      <c r="Q995" s="2"/>
      <c r="R995" s="2"/>
      <c r="S995" s="2"/>
      <c r="T995" s="2"/>
      <c r="U995" s="2"/>
      <c r="V995" s="2"/>
      <c r="W995" s="2"/>
      <c r="X995" s="2"/>
      <c r="Y995" s="2"/>
      <c r="Z995" s="2"/>
      <c r="AA995" s="2"/>
      <c r="AB995" s="2"/>
      <c r="AC995" s="2"/>
      <c r="AD995" s="2"/>
      <c r="AE995" s="3"/>
      <c r="AF995" s="2"/>
      <c r="AG995" s="2"/>
      <c r="AH995" s="2"/>
      <c r="AI995" s="2"/>
      <c r="AJ995" s="2"/>
      <c r="AK995" s="2"/>
      <c r="AL995" s="2"/>
      <c r="AM995" s="2"/>
      <c r="AN995" s="2"/>
      <c r="AO995" s="2"/>
      <c r="AP995" s="2"/>
      <c r="AQ995" s="2"/>
      <c r="AR995" s="2"/>
      <c r="AS995" s="3"/>
      <c r="AT995" s="2"/>
      <c r="AU995" s="2"/>
      <c r="AV995" s="2"/>
      <c r="AW995" s="2"/>
      <c r="AX995" s="2"/>
      <c r="AY995" s="2"/>
      <c r="AZ995" s="2"/>
      <c r="BA995" s="2"/>
      <c r="BB995" s="2"/>
      <c r="BC995" s="2"/>
      <c r="BD995" s="2"/>
    </row>
    <row r="996" spans="1:56" ht="12.75" hidden="1" customHeight="1">
      <c r="A996" s="2"/>
      <c r="B996" s="6"/>
      <c r="C996" s="2"/>
      <c r="D996" s="2"/>
      <c r="E996" s="2"/>
      <c r="F996" s="2"/>
      <c r="G996" s="2"/>
      <c r="H996" s="2"/>
      <c r="I996" s="2"/>
      <c r="J996" s="2"/>
      <c r="K996" s="2"/>
      <c r="L996" s="7"/>
      <c r="M996" s="2"/>
      <c r="N996" s="2"/>
      <c r="O996" s="2"/>
      <c r="P996" s="2"/>
      <c r="Q996" s="2"/>
      <c r="R996" s="2"/>
      <c r="S996" s="2"/>
      <c r="T996" s="2"/>
      <c r="U996" s="2"/>
      <c r="V996" s="2"/>
      <c r="W996" s="2"/>
      <c r="X996" s="2"/>
      <c r="Y996" s="2"/>
      <c r="Z996" s="2"/>
      <c r="AA996" s="2"/>
      <c r="AB996" s="2"/>
      <c r="AC996" s="2"/>
      <c r="AD996" s="2"/>
      <c r="AE996" s="3"/>
      <c r="AF996" s="2"/>
      <c r="AG996" s="2"/>
      <c r="AH996" s="2"/>
      <c r="AI996" s="2"/>
      <c r="AJ996" s="2"/>
      <c r="AK996" s="2"/>
      <c r="AL996" s="2"/>
      <c r="AM996" s="2"/>
      <c r="AN996" s="2"/>
      <c r="AO996" s="2"/>
      <c r="AP996" s="2"/>
      <c r="AQ996" s="2"/>
      <c r="AR996" s="2"/>
      <c r="AS996" s="3"/>
      <c r="AT996" s="2"/>
      <c r="AU996" s="2"/>
      <c r="AV996" s="2"/>
      <c r="AW996" s="2"/>
      <c r="AX996" s="2"/>
      <c r="AY996" s="2"/>
      <c r="AZ996" s="2"/>
      <c r="BA996" s="2"/>
      <c r="BB996" s="2"/>
      <c r="BC996" s="2"/>
      <c r="BD996" s="2"/>
    </row>
    <row r="997" spans="1:56" ht="12.75" hidden="1" customHeight="1">
      <c r="A997" s="2"/>
      <c r="B997" s="6"/>
      <c r="C997" s="2"/>
      <c r="D997" s="2"/>
      <c r="E997" s="2"/>
      <c r="F997" s="2"/>
      <c r="G997" s="2"/>
      <c r="H997" s="2"/>
      <c r="I997" s="2"/>
      <c r="J997" s="2"/>
      <c r="K997" s="2"/>
      <c r="L997" s="7"/>
      <c r="M997" s="2"/>
      <c r="N997" s="2"/>
      <c r="O997" s="2"/>
      <c r="P997" s="2"/>
      <c r="Q997" s="2"/>
      <c r="R997" s="2"/>
      <c r="S997" s="2"/>
      <c r="T997" s="2"/>
      <c r="U997" s="2"/>
      <c r="V997" s="2"/>
      <c r="W997" s="2"/>
      <c r="X997" s="2"/>
      <c r="Y997" s="2"/>
      <c r="Z997" s="2"/>
      <c r="AA997" s="2"/>
      <c r="AB997" s="2"/>
      <c r="AC997" s="2"/>
      <c r="AD997" s="2"/>
      <c r="AE997" s="3"/>
      <c r="AF997" s="2"/>
      <c r="AG997" s="2"/>
      <c r="AH997" s="2"/>
      <c r="AI997" s="2"/>
      <c r="AJ997" s="2"/>
      <c r="AK997" s="2"/>
      <c r="AL997" s="2"/>
      <c r="AM997" s="2"/>
      <c r="AN997" s="2"/>
      <c r="AO997" s="2"/>
      <c r="AP997" s="2"/>
      <c r="AQ997" s="2"/>
      <c r="AR997" s="2"/>
      <c r="AS997" s="3"/>
      <c r="AT997" s="2"/>
      <c r="AU997" s="2"/>
      <c r="AV997" s="2"/>
      <c r="AW997" s="2"/>
      <c r="AX997" s="2"/>
      <c r="AY997" s="2"/>
      <c r="AZ997" s="2"/>
      <c r="BA997" s="2"/>
      <c r="BB997" s="2"/>
      <c r="BC997" s="2"/>
      <c r="BD997" s="2"/>
    </row>
    <row r="998" spans="1:56" ht="12.75" hidden="1" customHeight="1">
      <c r="A998" s="2"/>
      <c r="B998" s="6"/>
      <c r="C998" s="2"/>
      <c r="D998" s="2"/>
      <c r="E998" s="2"/>
      <c r="F998" s="2"/>
      <c r="G998" s="2"/>
      <c r="H998" s="2"/>
      <c r="I998" s="2"/>
      <c r="J998" s="2"/>
      <c r="K998" s="2"/>
      <c r="L998" s="7"/>
      <c r="M998" s="2"/>
      <c r="N998" s="2"/>
      <c r="O998" s="2"/>
      <c r="P998" s="2"/>
      <c r="Q998" s="2"/>
      <c r="R998" s="2"/>
      <c r="S998" s="2"/>
      <c r="T998" s="2"/>
      <c r="U998" s="2"/>
      <c r="V998" s="2"/>
      <c r="W998" s="2"/>
      <c r="X998" s="2"/>
      <c r="Y998" s="2"/>
      <c r="Z998" s="2"/>
      <c r="AA998" s="2"/>
      <c r="AB998" s="2"/>
      <c r="AC998" s="2"/>
      <c r="AD998" s="2"/>
      <c r="AE998" s="3"/>
      <c r="AF998" s="2"/>
      <c r="AG998" s="2"/>
      <c r="AH998" s="2"/>
      <c r="AI998" s="2"/>
      <c r="AJ998" s="2"/>
      <c r="AK998" s="2"/>
      <c r="AL998" s="2"/>
      <c r="AM998" s="2"/>
      <c r="AN998" s="2"/>
      <c r="AO998" s="2"/>
      <c r="AP998" s="2"/>
      <c r="AQ998" s="2"/>
      <c r="AR998" s="2"/>
      <c r="AS998" s="3"/>
      <c r="AT998" s="2"/>
      <c r="AU998" s="2"/>
      <c r="AV998" s="2"/>
      <c r="AW998" s="2"/>
      <c r="AX998" s="2"/>
      <c r="AY998" s="2"/>
      <c r="AZ998" s="2"/>
      <c r="BA998" s="2"/>
      <c r="BB998" s="2"/>
      <c r="BC998" s="2"/>
      <c r="BD998" s="2"/>
    </row>
    <row r="999" spans="1:56" ht="12.75" hidden="1" customHeight="1">
      <c r="A999" s="2"/>
      <c r="B999" s="6"/>
      <c r="C999" s="2"/>
      <c r="D999" s="2"/>
      <c r="E999" s="2"/>
      <c r="F999" s="2"/>
      <c r="G999" s="2"/>
      <c r="H999" s="2"/>
      <c r="I999" s="2"/>
      <c r="J999" s="2"/>
      <c r="K999" s="2"/>
      <c r="L999" s="7"/>
      <c r="M999" s="2"/>
      <c r="N999" s="2"/>
      <c r="O999" s="2"/>
      <c r="P999" s="2"/>
      <c r="Q999" s="2"/>
      <c r="R999" s="2"/>
      <c r="S999" s="2"/>
      <c r="T999" s="2"/>
      <c r="U999" s="2"/>
      <c r="V999" s="2"/>
      <c r="W999" s="2"/>
      <c r="X999" s="2"/>
      <c r="Y999" s="2"/>
      <c r="Z999" s="2"/>
      <c r="AA999" s="2"/>
      <c r="AB999" s="2"/>
      <c r="AC999" s="2"/>
      <c r="AD999" s="2"/>
      <c r="AE999" s="3"/>
      <c r="AF999" s="2"/>
      <c r="AG999" s="2"/>
      <c r="AH999" s="2"/>
      <c r="AI999" s="2"/>
      <c r="AJ999" s="2"/>
      <c r="AK999" s="2"/>
      <c r="AL999" s="2"/>
      <c r="AM999" s="2"/>
      <c r="AN999" s="2"/>
      <c r="AO999" s="2"/>
      <c r="AP999" s="2"/>
      <c r="AQ999" s="2"/>
      <c r="AR999" s="2"/>
      <c r="AS999" s="3"/>
      <c r="AT999" s="2"/>
      <c r="AU999" s="2"/>
      <c r="AV999" s="2"/>
      <c r="AW999" s="2"/>
      <c r="AX999" s="2"/>
      <c r="AY999" s="2"/>
      <c r="AZ999" s="2"/>
      <c r="BA999" s="2"/>
      <c r="BB999" s="2"/>
      <c r="BC999" s="2"/>
      <c r="BD999" s="2"/>
    </row>
  </sheetData>
  <mergeCells count="72">
    <mergeCell ref="AT12:AZ12"/>
    <mergeCell ref="BA12:BA13"/>
    <mergeCell ref="BB12:BB13"/>
    <mergeCell ref="BC12:BC13"/>
    <mergeCell ref="P11:AB11"/>
    <mergeCell ref="AD11:AP11"/>
    <mergeCell ref="AQ11:AQ13"/>
    <mergeCell ref="AR11:BD11"/>
    <mergeCell ref="AD12:AE12"/>
    <mergeCell ref="AF12:AL12"/>
    <mergeCell ref="AM12:AM13"/>
    <mergeCell ref="BD12:BD13"/>
    <mergeCell ref="AN12:AN13"/>
    <mergeCell ref="AO12:AO13"/>
    <mergeCell ref="AA12:AA13"/>
    <mergeCell ref="AC11:AC13"/>
    <mergeCell ref="AR12:AS12"/>
    <mergeCell ref="B2:F5"/>
    <mergeCell ref="G2:N3"/>
    <mergeCell ref="O2:R2"/>
    <mergeCell ref="S2:U5"/>
    <mergeCell ref="O3:R3"/>
    <mergeCell ref="G4:N5"/>
    <mergeCell ref="O4:R4"/>
    <mergeCell ref="O5:R5"/>
    <mergeCell ref="I12:I13"/>
    <mergeCell ref="J12:J13"/>
    <mergeCell ref="K12:K13"/>
    <mergeCell ref="B12:B13"/>
    <mergeCell ref="C12:C13"/>
    <mergeCell ref="B7:U7"/>
    <mergeCell ref="B8:U8"/>
    <mergeCell ref="G16:G20"/>
    <mergeCell ref="H16:H20"/>
    <mergeCell ref="D14:D15"/>
    <mergeCell ref="AB12:AB13"/>
    <mergeCell ref="AP12:AP13"/>
    <mergeCell ref="I16:I20"/>
    <mergeCell ref="J16:J20"/>
    <mergeCell ref="K16:K20"/>
    <mergeCell ref="Y12:Y13"/>
    <mergeCell ref="Z12:Z13"/>
    <mergeCell ref="N16:N20"/>
    <mergeCell ref="B21:N21"/>
    <mergeCell ref="G14:G15"/>
    <mergeCell ref="H14:H15"/>
    <mergeCell ref="B16:B20"/>
    <mergeCell ref="C16:C20"/>
    <mergeCell ref="D16:D20"/>
    <mergeCell ref="E16:E20"/>
    <mergeCell ref="F16:F20"/>
    <mergeCell ref="I14:I15"/>
    <mergeCell ref="J14:J15"/>
    <mergeCell ref="K14:K15"/>
    <mergeCell ref="N14:N15"/>
    <mergeCell ref="B14:B15"/>
    <mergeCell ref="E14:E15"/>
    <mergeCell ref="F14:F15"/>
    <mergeCell ref="C14:C15"/>
    <mergeCell ref="B9:U9"/>
    <mergeCell ref="B11:N11"/>
    <mergeCell ref="O11:O13"/>
    <mergeCell ref="L12:L13"/>
    <mergeCell ref="M12:M13"/>
    <mergeCell ref="N12:N13"/>
    <mergeCell ref="P12:Q12"/>
    <mergeCell ref="R12:X12"/>
    <mergeCell ref="G12:G13"/>
    <mergeCell ref="H12:H13"/>
    <mergeCell ref="D12:D13"/>
    <mergeCell ref="E12:E13"/>
    <mergeCell ref="F12:F13"/>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9"/>
  <sheetViews>
    <sheetView zoomScale="80" zoomScaleNormal="80" workbookViewId="0">
      <selection activeCell="A21" sqref="A21"/>
    </sheetView>
  </sheetViews>
  <sheetFormatPr baseColWidth="10" defaultRowHeight="14.25"/>
  <cols>
    <col min="1" max="1" width="4.140625" style="695" customWidth="1"/>
    <col min="2" max="2" width="23.7109375" style="614" customWidth="1"/>
    <col min="3" max="3" width="11.5703125" style="614" bestFit="1" customWidth="1"/>
    <col min="4" max="4" width="22.28515625" style="614" customWidth="1"/>
    <col min="5" max="5" width="11.5703125" style="614" bestFit="1" customWidth="1"/>
    <col min="6" max="6" width="22.42578125" style="614" customWidth="1"/>
    <col min="7" max="7" width="23.7109375" style="614" customWidth="1"/>
    <col min="8" max="8" width="21.42578125" style="614" customWidth="1"/>
    <col min="9" max="9" width="11.5703125" style="614" bestFit="1" customWidth="1"/>
    <col min="10" max="10" width="21.7109375" style="614" customWidth="1"/>
    <col min="11" max="11" width="33.85546875" style="614" customWidth="1"/>
    <col min="12" max="12" width="27.7109375" style="614" customWidth="1"/>
    <col min="13" max="13" width="32.140625" style="614" customWidth="1"/>
    <col min="14" max="14" width="19.7109375" style="614" customWidth="1"/>
    <col min="15" max="15" width="37.7109375" style="614" bestFit="1" customWidth="1"/>
    <col min="16" max="16" width="34.5703125" style="614" bestFit="1" customWidth="1"/>
    <col min="17" max="17" width="28.7109375" style="614" customWidth="1"/>
    <col min="18" max="18" width="14" style="614" bestFit="1" customWidth="1"/>
    <col min="19" max="19" width="12.28515625" style="614" bestFit="1" customWidth="1"/>
    <col min="20" max="20" width="11.5703125" style="614" bestFit="1" customWidth="1"/>
    <col min="21" max="21" width="12.28515625" style="614" bestFit="1" customWidth="1"/>
    <col min="22" max="23" width="11.5703125" style="614" bestFit="1" customWidth="1"/>
    <col min="24" max="24" width="28" style="614" bestFit="1" customWidth="1"/>
    <col min="25" max="27" width="11.5703125" style="614" bestFit="1" customWidth="1"/>
    <col min="28" max="28" width="28" style="614" bestFit="1" customWidth="1"/>
    <col min="29" max="30" width="31.85546875" style="614" bestFit="1" customWidth="1"/>
    <col min="31" max="31" width="27.85546875" style="614" customWidth="1"/>
    <col min="32" max="32" width="12.28515625" style="614" bestFit="1" customWidth="1"/>
    <col min="33" max="37" width="11.5703125" style="614" bestFit="1" customWidth="1"/>
    <col min="38" max="38" width="28" style="614" bestFit="1" customWidth="1"/>
    <col min="39" max="41" width="11.5703125" style="614" bestFit="1" customWidth="1"/>
    <col min="42" max="42" width="28" style="614" bestFit="1" customWidth="1"/>
    <col min="43" max="43" width="55.85546875" style="614" bestFit="1" customWidth="1"/>
    <col min="44" max="45" width="31.85546875" style="614" bestFit="1" customWidth="1"/>
    <col min="46" max="46" width="12.28515625" style="614" bestFit="1" customWidth="1"/>
    <col min="47" max="47" width="11.5703125" style="614" bestFit="1" customWidth="1"/>
    <col min="48" max="48" width="14.140625" style="614" bestFit="1" customWidth="1"/>
    <col min="49" max="49" width="12.28515625" style="614" bestFit="1" customWidth="1"/>
    <col min="50" max="51" width="11.5703125" style="614" bestFit="1" customWidth="1"/>
    <col min="52" max="52" width="28" style="614" bestFit="1" customWidth="1"/>
    <col min="53" max="56" width="11.5703125" style="614" bestFit="1" customWidth="1"/>
    <col min="57" max="16384" width="11.42578125" style="614"/>
  </cols>
  <sheetData>
    <row r="1" spans="1:56" ht="15" thickBot="1"/>
    <row r="2" spans="1:56" ht="28.5" customHeight="1">
      <c r="A2" s="696"/>
      <c r="B2" s="1575"/>
      <c r="C2" s="1033"/>
      <c r="D2" s="1033"/>
      <c r="E2" s="1033"/>
      <c r="F2" s="1033"/>
      <c r="G2" s="1024" t="s">
        <v>536</v>
      </c>
      <c r="H2" s="1025"/>
      <c r="I2" s="1025"/>
      <c r="J2" s="1025"/>
      <c r="K2" s="1025"/>
      <c r="L2" s="1025"/>
      <c r="M2" s="1025"/>
      <c r="N2" s="1026"/>
      <c r="O2" s="1578" t="s">
        <v>0</v>
      </c>
      <c r="P2" s="1579"/>
      <c r="Q2" s="1579"/>
      <c r="R2" s="1580"/>
      <c r="S2" s="1033"/>
      <c r="T2" s="1033"/>
      <c r="U2" s="1034"/>
      <c r="V2" s="525"/>
      <c r="W2" s="525"/>
      <c r="X2" s="525"/>
      <c r="Y2" s="525"/>
      <c r="Z2" s="525"/>
      <c r="AA2" s="525"/>
      <c r="AB2" s="525"/>
      <c r="AC2" s="525"/>
      <c r="AD2" s="525"/>
      <c r="AE2" s="525"/>
      <c r="AF2" s="525"/>
      <c r="AG2" s="525"/>
      <c r="AH2" s="525"/>
      <c r="AI2" s="525"/>
      <c r="AJ2" s="525"/>
      <c r="AK2" s="525"/>
      <c r="AL2" s="525"/>
      <c r="AM2" s="525"/>
      <c r="AN2" s="525"/>
      <c r="AO2" s="525"/>
      <c r="AP2" s="525"/>
    </row>
    <row r="3" spans="1:56" ht="28.5" customHeight="1">
      <c r="A3" s="696"/>
      <c r="B3" s="1576"/>
      <c r="C3" s="1035"/>
      <c r="D3" s="1035"/>
      <c r="E3" s="1035"/>
      <c r="F3" s="1035"/>
      <c r="G3" s="1027"/>
      <c r="H3" s="1028"/>
      <c r="I3" s="1028"/>
      <c r="J3" s="1028"/>
      <c r="K3" s="1028"/>
      <c r="L3" s="1028"/>
      <c r="M3" s="1028"/>
      <c r="N3" s="1029"/>
      <c r="O3" s="1581" t="s">
        <v>537</v>
      </c>
      <c r="P3" s="1582"/>
      <c r="Q3" s="1582"/>
      <c r="R3" s="1583"/>
      <c r="S3" s="1035"/>
      <c r="T3" s="1035"/>
      <c r="U3" s="1036"/>
      <c r="V3" s="525"/>
      <c r="W3" s="525"/>
      <c r="X3" s="525"/>
      <c r="Y3" s="525"/>
      <c r="Z3" s="525"/>
      <c r="AA3" s="525"/>
      <c r="AB3" s="525"/>
      <c r="AC3" s="525"/>
      <c r="AD3" s="525"/>
      <c r="AE3" s="525"/>
      <c r="AF3" s="525"/>
      <c r="AG3" s="525"/>
      <c r="AH3" s="525"/>
      <c r="AI3" s="525"/>
      <c r="AJ3" s="525"/>
      <c r="AK3" s="525"/>
      <c r="AL3" s="525"/>
      <c r="AM3" s="525"/>
      <c r="AN3" s="525"/>
      <c r="AO3" s="525"/>
      <c r="AP3" s="525"/>
    </row>
    <row r="4" spans="1:56" ht="28.5" customHeight="1">
      <c r="A4" s="696"/>
      <c r="B4" s="1576"/>
      <c r="C4" s="1035"/>
      <c r="D4" s="1035"/>
      <c r="E4" s="1035"/>
      <c r="F4" s="1035"/>
      <c r="G4" s="1042" t="s">
        <v>538</v>
      </c>
      <c r="H4" s="1043"/>
      <c r="I4" s="1043"/>
      <c r="J4" s="1043"/>
      <c r="K4" s="1043"/>
      <c r="L4" s="1043"/>
      <c r="M4" s="1043"/>
      <c r="N4" s="1044"/>
      <c r="O4" s="1581" t="s">
        <v>1</v>
      </c>
      <c r="P4" s="1582"/>
      <c r="Q4" s="1582"/>
      <c r="R4" s="1583"/>
      <c r="S4" s="1035"/>
      <c r="T4" s="1035"/>
      <c r="U4" s="1036"/>
      <c r="V4" s="525"/>
      <c r="W4" s="525"/>
      <c r="X4" s="525"/>
      <c r="Y4" s="525"/>
      <c r="Z4" s="525"/>
      <c r="AA4" s="525"/>
      <c r="AB4" s="525"/>
      <c r="AC4" s="525"/>
      <c r="AD4" s="525"/>
      <c r="AE4" s="525"/>
      <c r="AF4" s="525"/>
      <c r="AG4" s="525"/>
      <c r="AH4" s="525"/>
      <c r="AI4" s="525"/>
      <c r="AJ4" s="525"/>
      <c r="AK4" s="525"/>
      <c r="AL4" s="525"/>
      <c r="AM4" s="525"/>
      <c r="AN4" s="525"/>
      <c r="AO4" s="525"/>
      <c r="AP4" s="525"/>
    </row>
    <row r="5" spans="1:56" ht="28.5" customHeight="1" thickBot="1">
      <c r="A5" s="696"/>
      <c r="B5" s="1577"/>
      <c r="C5" s="1037"/>
      <c r="D5" s="1037"/>
      <c r="E5" s="1037"/>
      <c r="F5" s="1037"/>
      <c r="G5" s="1045"/>
      <c r="H5" s="1046"/>
      <c r="I5" s="1046"/>
      <c r="J5" s="1046"/>
      <c r="K5" s="1046"/>
      <c r="L5" s="1046"/>
      <c r="M5" s="1046"/>
      <c r="N5" s="1047"/>
      <c r="O5" s="1584" t="s">
        <v>539</v>
      </c>
      <c r="P5" s="1585"/>
      <c r="Q5" s="1585"/>
      <c r="R5" s="1586"/>
      <c r="S5" s="1037"/>
      <c r="T5" s="1037"/>
      <c r="U5" s="1038"/>
      <c r="V5" s="525"/>
      <c r="W5" s="525"/>
      <c r="X5" s="525"/>
      <c r="Y5" s="525"/>
      <c r="Z5" s="525"/>
      <c r="AA5" s="525"/>
      <c r="AB5" s="525"/>
      <c r="AC5" s="525"/>
      <c r="AD5" s="525"/>
      <c r="AE5" s="525"/>
      <c r="AF5" s="525"/>
      <c r="AG5" s="525"/>
      <c r="AH5" s="525"/>
      <c r="AI5" s="525"/>
      <c r="AJ5" s="525"/>
      <c r="AK5" s="525"/>
      <c r="AL5" s="525"/>
      <c r="AM5" s="525"/>
      <c r="AN5" s="525"/>
      <c r="AO5" s="525"/>
      <c r="AP5" s="525"/>
    </row>
    <row r="6" spans="1:56" ht="24.75" customHeight="1" thickBot="1">
      <c r="A6" s="697"/>
      <c r="B6" s="616"/>
      <c r="C6" s="615"/>
      <c r="D6" s="615"/>
      <c r="E6" s="615"/>
      <c r="F6" s="617"/>
      <c r="G6" s="615"/>
      <c r="H6" s="617"/>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row>
    <row r="7" spans="1:56" ht="32.25" customHeight="1">
      <c r="A7" s="697"/>
      <c r="B7" s="1053" t="s">
        <v>274</v>
      </c>
      <c r="C7" s="1054"/>
      <c r="D7" s="1054"/>
      <c r="E7" s="1054"/>
      <c r="F7" s="1054"/>
      <c r="G7" s="1054"/>
      <c r="H7" s="1054"/>
      <c r="I7" s="1054"/>
      <c r="J7" s="1054"/>
      <c r="K7" s="1054"/>
      <c r="L7" s="1054"/>
      <c r="M7" s="1054"/>
      <c r="N7" s="1054"/>
      <c r="O7" s="1054"/>
      <c r="P7" s="1054"/>
      <c r="Q7" s="1054"/>
      <c r="R7" s="1054"/>
      <c r="S7" s="1054"/>
      <c r="T7" s="1054"/>
      <c r="U7" s="1055"/>
      <c r="V7" s="618"/>
      <c r="W7" s="618"/>
      <c r="X7" s="618"/>
      <c r="Y7" s="618"/>
      <c r="Z7" s="618"/>
      <c r="AA7" s="618"/>
      <c r="AB7" s="619"/>
      <c r="AC7" s="615"/>
      <c r="AD7" s="615"/>
      <c r="AE7" s="615"/>
      <c r="AF7" s="615"/>
      <c r="AG7" s="615"/>
      <c r="AH7" s="615"/>
      <c r="AI7" s="615"/>
      <c r="AJ7" s="615"/>
      <c r="AK7" s="615"/>
      <c r="AL7" s="615"/>
      <c r="AM7" s="615"/>
      <c r="AN7" s="615"/>
      <c r="AO7" s="615"/>
      <c r="AP7" s="615"/>
    </row>
    <row r="8" spans="1:56" ht="32.25" customHeight="1">
      <c r="A8" s="697"/>
      <c r="B8" s="1056" t="s">
        <v>541</v>
      </c>
      <c r="C8" s="1057"/>
      <c r="D8" s="1057"/>
      <c r="E8" s="1057"/>
      <c r="F8" s="1057"/>
      <c r="G8" s="1057"/>
      <c r="H8" s="1057"/>
      <c r="I8" s="1057"/>
      <c r="J8" s="1057"/>
      <c r="K8" s="1057"/>
      <c r="L8" s="1057"/>
      <c r="M8" s="1057"/>
      <c r="N8" s="1057"/>
      <c r="O8" s="1057"/>
      <c r="P8" s="1057"/>
      <c r="Q8" s="1057"/>
      <c r="R8" s="1057"/>
      <c r="S8" s="1057"/>
      <c r="T8" s="1057"/>
      <c r="U8" s="1058"/>
      <c r="V8" s="619"/>
      <c r="W8" s="619"/>
      <c r="X8" s="619"/>
      <c r="Y8" s="619"/>
      <c r="Z8" s="619"/>
      <c r="AA8" s="619"/>
      <c r="AB8" s="619"/>
      <c r="AC8" s="615"/>
      <c r="AD8" s="615"/>
      <c r="AE8" s="615"/>
      <c r="AF8" s="615"/>
      <c r="AG8" s="615"/>
      <c r="AH8" s="615"/>
      <c r="AI8" s="615"/>
      <c r="AJ8" s="615"/>
      <c r="AK8" s="615"/>
      <c r="AL8" s="615"/>
      <c r="AM8" s="615"/>
      <c r="AN8" s="615"/>
      <c r="AO8" s="615"/>
      <c r="AP8" s="615"/>
    </row>
    <row r="9" spans="1:56" ht="32.25" customHeight="1" thickBot="1">
      <c r="A9" s="697"/>
      <c r="B9" s="1059" t="s">
        <v>4</v>
      </c>
      <c r="C9" s="1060"/>
      <c r="D9" s="1060"/>
      <c r="E9" s="1060"/>
      <c r="F9" s="1060"/>
      <c r="G9" s="1060"/>
      <c r="H9" s="1060"/>
      <c r="I9" s="1060"/>
      <c r="J9" s="1060"/>
      <c r="K9" s="1060"/>
      <c r="L9" s="1060"/>
      <c r="M9" s="1060"/>
      <c r="N9" s="1060"/>
      <c r="O9" s="1060"/>
      <c r="P9" s="1060"/>
      <c r="Q9" s="1060"/>
      <c r="R9" s="1060"/>
      <c r="S9" s="1060"/>
      <c r="T9" s="1060"/>
      <c r="U9" s="1061"/>
      <c r="V9" s="618"/>
      <c r="W9" s="618"/>
      <c r="X9" s="618"/>
      <c r="Y9" s="618"/>
      <c r="Z9" s="618"/>
      <c r="AA9" s="618"/>
      <c r="AB9" s="619"/>
      <c r="AC9" s="615"/>
      <c r="AD9" s="615"/>
      <c r="AE9" s="615"/>
      <c r="AF9" s="615"/>
      <c r="AG9" s="615"/>
      <c r="AH9" s="615"/>
      <c r="AI9" s="615"/>
      <c r="AJ9" s="615"/>
      <c r="AK9" s="615"/>
      <c r="AL9" s="615"/>
      <c r="AM9" s="615"/>
      <c r="AN9" s="615"/>
      <c r="AO9" s="615"/>
      <c r="AP9" s="615"/>
    </row>
    <row r="10" spans="1:56" ht="37.5" customHeight="1" thickBot="1">
      <c r="A10" s="697"/>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9"/>
      <c r="AC10" s="615"/>
      <c r="AD10" s="615"/>
      <c r="AE10" s="615"/>
      <c r="AF10" s="615"/>
      <c r="AG10" s="615"/>
      <c r="AH10" s="615"/>
      <c r="AI10" s="615"/>
      <c r="AJ10" s="615"/>
      <c r="AK10" s="615"/>
      <c r="AL10" s="615"/>
      <c r="AM10" s="615"/>
      <c r="AN10" s="615"/>
      <c r="AO10" s="615"/>
      <c r="AP10" s="615"/>
    </row>
    <row r="11" spans="1:56" ht="69.75" customHeight="1" thickBot="1">
      <c r="A11" s="697"/>
      <c r="B11" s="1587" t="s">
        <v>5</v>
      </c>
      <c r="C11" s="1588"/>
      <c r="D11" s="1588"/>
      <c r="E11" s="1588"/>
      <c r="F11" s="1588"/>
      <c r="G11" s="1588"/>
      <c r="H11" s="1588"/>
      <c r="I11" s="1588"/>
      <c r="J11" s="1588"/>
      <c r="K11" s="1588"/>
      <c r="L11" s="1588"/>
      <c r="M11" s="1588"/>
      <c r="N11" s="1589"/>
      <c r="O11" s="1590" t="s">
        <v>6</v>
      </c>
      <c r="P11" s="1593" t="s">
        <v>7</v>
      </c>
      <c r="Q11" s="1594"/>
      <c r="R11" s="1594"/>
      <c r="S11" s="1594"/>
      <c r="T11" s="1594"/>
      <c r="U11" s="1594"/>
      <c r="V11" s="1594"/>
      <c r="W11" s="1594"/>
      <c r="X11" s="1594"/>
      <c r="Y11" s="1594"/>
      <c r="Z11" s="1594"/>
      <c r="AA11" s="1594"/>
      <c r="AB11" s="1595"/>
      <c r="AC11" s="1590" t="s">
        <v>8</v>
      </c>
      <c r="AD11" s="1593" t="s">
        <v>7</v>
      </c>
      <c r="AE11" s="1594"/>
      <c r="AF11" s="1594"/>
      <c r="AG11" s="1594"/>
      <c r="AH11" s="1594"/>
      <c r="AI11" s="1594"/>
      <c r="AJ11" s="1594"/>
      <c r="AK11" s="1594"/>
      <c r="AL11" s="1594"/>
      <c r="AM11" s="1594"/>
      <c r="AN11" s="1594"/>
      <c r="AO11" s="1594"/>
      <c r="AP11" s="1595"/>
      <c r="AQ11" s="1600" t="s">
        <v>9</v>
      </c>
      <c r="AR11" s="1603" t="s">
        <v>7</v>
      </c>
      <c r="AS11" s="1603"/>
      <c r="AT11" s="1603"/>
      <c r="AU11" s="1603"/>
      <c r="AV11" s="1603"/>
      <c r="AW11" s="1603"/>
      <c r="AX11" s="1603"/>
      <c r="AY11" s="1603"/>
      <c r="AZ11" s="1603"/>
      <c r="BA11" s="1603"/>
      <c r="BB11" s="1603"/>
      <c r="BC11" s="1603"/>
      <c r="BD11" s="1604"/>
    </row>
    <row r="12" spans="1:56" ht="75" customHeight="1" thickBot="1">
      <c r="A12" s="697"/>
      <c r="B12" s="1605" t="s">
        <v>10</v>
      </c>
      <c r="C12" s="1598" t="s">
        <v>11</v>
      </c>
      <c r="D12" s="1607" t="s">
        <v>12</v>
      </c>
      <c r="E12" s="1596" t="s">
        <v>13</v>
      </c>
      <c r="F12" s="1596" t="s">
        <v>14</v>
      </c>
      <c r="G12" s="1598" t="s">
        <v>15</v>
      </c>
      <c r="H12" s="1596" t="s">
        <v>16</v>
      </c>
      <c r="I12" s="1598" t="s">
        <v>17</v>
      </c>
      <c r="J12" s="1596" t="s">
        <v>18</v>
      </c>
      <c r="K12" s="1596" t="s">
        <v>19</v>
      </c>
      <c r="L12" s="1598" t="s">
        <v>20</v>
      </c>
      <c r="M12" s="1598" t="s">
        <v>21</v>
      </c>
      <c r="N12" s="1611" t="s">
        <v>22</v>
      </c>
      <c r="O12" s="1591"/>
      <c r="P12" s="1613" t="s">
        <v>23</v>
      </c>
      <c r="Q12" s="1614"/>
      <c r="R12" s="1613" t="s">
        <v>24</v>
      </c>
      <c r="S12" s="1615"/>
      <c r="T12" s="1615"/>
      <c r="U12" s="1615"/>
      <c r="V12" s="1615"/>
      <c r="W12" s="1615"/>
      <c r="X12" s="1615"/>
      <c r="Y12" s="1609" t="s">
        <v>25</v>
      </c>
      <c r="Z12" s="1598" t="s">
        <v>26</v>
      </c>
      <c r="AA12" s="1598" t="s">
        <v>27</v>
      </c>
      <c r="AB12" s="1616" t="s">
        <v>28</v>
      </c>
      <c r="AC12" s="1591"/>
      <c r="AD12" s="1613" t="s">
        <v>23</v>
      </c>
      <c r="AE12" s="1614"/>
      <c r="AF12" s="1613" t="s">
        <v>24</v>
      </c>
      <c r="AG12" s="1615"/>
      <c r="AH12" s="1615"/>
      <c r="AI12" s="1615"/>
      <c r="AJ12" s="1615"/>
      <c r="AK12" s="1615"/>
      <c r="AL12" s="1615"/>
      <c r="AM12" s="1609" t="s">
        <v>25</v>
      </c>
      <c r="AN12" s="1598" t="s">
        <v>26</v>
      </c>
      <c r="AO12" s="1598" t="s">
        <v>27</v>
      </c>
      <c r="AP12" s="1616" t="s">
        <v>28</v>
      </c>
      <c r="AQ12" s="1601"/>
      <c r="AR12" s="1624" t="s">
        <v>23</v>
      </c>
      <c r="AS12" s="1624"/>
      <c r="AT12" s="1624" t="s">
        <v>24</v>
      </c>
      <c r="AU12" s="1624"/>
      <c r="AV12" s="1624"/>
      <c r="AW12" s="1624"/>
      <c r="AX12" s="1624"/>
      <c r="AY12" s="1624"/>
      <c r="AZ12" s="1624"/>
      <c r="BA12" s="1618" t="s">
        <v>25</v>
      </c>
      <c r="BB12" s="1618" t="s">
        <v>26</v>
      </c>
      <c r="BC12" s="1618" t="s">
        <v>27</v>
      </c>
      <c r="BD12" s="1619" t="s">
        <v>28</v>
      </c>
    </row>
    <row r="13" spans="1:56" ht="85.15" customHeight="1" thickBot="1">
      <c r="A13" s="697"/>
      <c r="B13" s="1606"/>
      <c r="C13" s="1599"/>
      <c r="D13" s="1608"/>
      <c r="E13" s="1597"/>
      <c r="F13" s="1597"/>
      <c r="G13" s="1599"/>
      <c r="H13" s="1597"/>
      <c r="I13" s="1599"/>
      <c r="J13" s="1597"/>
      <c r="K13" s="1597"/>
      <c r="L13" s="1599"/>
      <c r="M13" s="1599"/>
      <c r="N13" s="1612"/>
      <c r="O13" s="1592"/>
      <c r="P13" s="620" t="s">
        <v>29</v>
      </c>
      <c r="Q13" s="621" t="s">
        <v>30</v>
      </c>
      <c r="R13" s="620" t="s">
        <v>31</v>
      </c>
      <c r="S13" s="622" t="s">
        <v>32</v>
      </c>
      <c r="T13" s="622" t="s">
        <v>33</v>
      </c>
      <c r="U13" s="622" t="s">
        <v>34</v>
      </c>
      <c r="V13" s="622" t="s">
        <v>35</v>
      </c>
      <c r="W13" s="622" t="s">
        <v>36</v>
      </c>
      <c r="X13" s="622" t="s">
        <v>37</v>
      </c>
      <c r="Y13" s="1610"/>
      <c r="Z13" s="1599"/>
      <c r="AA13" s="1599"/>
      <c r="AB13" s="1617"/>
      <c r="AC13" s="1592"/>
      <c r="AD13" s="620" t="s">
        <v>29</v>
      </c>
      <c r="AE13" s="621" t="s">
        <v>30</v>
      </c>
      <c r="AF13" s="620" t="s">
        <v>31</v>
      </c>
      <c r="AG13" s="622" t="s">
        <v>32</v>
      </c>
      <c r="AH13" s="622" t="s">
        <v>33</v>
      </c>
      <c r="AI13" s="622" t="s">
        <v>34</v>
      </c>
      <c r="AJ13" s="622" t="s">
        <v>35</v>
      </c>
      <c r="AK13" s="622" t="s">
        <v>36</v>
      </c>
      <c r="AL13" s="622" t="s">
        <v>37</v>
      </c>
      <c r="AM13" s="1610"/>
      <c r="AN13" s="1599"/>
      <c r="AO13" s="1599"/>
      <c r="AP13" s="1617"/>
      <c r="AQ13" s="1602"/>
      <c r="AR13" s="654" t="s">
        <v>29</v>
      </c>
      <c r="AS13" s="654" t="s">
        <v>30</v>
      </c>
      <c r="AT13" s="654" t="s">
        <v>31</v>
      </c>
      <c r="AU13" s="654" t="s">
        <v>32</v>
      </c>
      <c r="AV13" s="654" t="s">
        <v>33</v>
      </c>
      <c r="AW13" s="654" t="s">
        <v>34</v>
      </c>
      <c r="AX13" s="654" t="s">
        <v>35</v>
      </c>
      <c r="AY13" s="654" t="s">
        <v>36</v>
      </c>
      <c r="AZ13" s="654" t="s">
        <v>37</v>
      </c>
      <c r="BA13" s="1599"/>
      <c r="BB13" s="1599"/>
      <c r="BC13" s="1599"/>
      <c r="BD13" s="1617"/>
    </row>
    <row r="14" spans="1:56" ht="42.75">
      <c r="A14" s="697"/>
      <c r="B14" s="655" t="s">
        <v>48</v>
      </c>
      <c r="C14" s="656">
        <v>12</v>
      </c>
      <c r="D14" s="657" t="s">
        <v>542</v>
      </c>
      <c r="E14" s="657">
        <v>1206</v>
      </c>
      <c r="F14" s="1620" t="s">
        <v>543</v>
      </c>
      <c r="G14" s="1622">
        <v>2024730010086</v>
      </c>
      <c r="H14" s="1622" t="s">
        <v>544</v>
      </c>
      <c r="I14" s="1622">
        <v>1206007</v>
      </c>
      <c r="J14" s="1622" t="s">
        <v>545</v>
      </c>
      <c r="K14" s="1622" t="s">
        <v>546</v>
      </c>
      <c r="L14" s="658" t="s">
        <v>547</v>
      </c>
      <c r="M14" s="659" t="s">
        <v>548</v>
      </c>
      <c r="N14" s="1620">
        <v>400</v>
      </c>
      <c r="O14" s="660">
        <f>+P14</f>
        <v>500000000</v>
      </c>
      <c r="P14" s="661">
        <v>500000000</v>
      </c>
      <c r="Q14" s="662"/>
      <c r="R14" s="657"/>
      <c r="S14" s="657"/>
      <c r="T14" s="657"/>
      <c r="U14" s="657"/>
      <c r="V14" s="657"/>
      <c r="W14" s="657"/>
      <c r="X14" s="657"/>
      <c r="Y14" s="657"/>
      <c r="Z14" s="657"/>
      <c r="AA14" s="657"/>
      <c r="AB14" s="657"/>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4"/>
    </row>
    <row r="15" spans="1:56" ht="71.25">
      <c r="A15" s="697"/>
      <c r="B15" s="665" t="s">
        <v>48</v>
      </c>
      <c r="C15" s="624">
        <v>12</v>
      </c>
      <c r="D15" s="623" t="s">
        <v>542</v>
      </c>
      <c r="E15" s="623">
        <v>1206</v>
      </c>
      <c r="F15" s="1621"/>
      <c r="G15" s="1623"/>
      <c r="H15" s="1623"/>
      <c r="I15" s="1623"/>
      <c r="J15" s="1623"/>
      <c r="K15" s="1623"/>
      <c r="L15" s="625" t="s">
        <v>549</v>
      </c>
      <c r="M15" s="626" t="s">
        <v>258</v>
      </c>
      <c r="N15" s="1621"/>
      <c r="O15" s="627">
        <v>1200000000</v>
      </c>
      <c r="P15" s="629">
        <v>1200000000</v>
      </c>
      <c r="Q15" s="628"/>
      <c r="R15" s="623"/>
      <c r="S15" s="623"/>
      <c r="T15" s="623"/>
      <c r="U15" s="623"/>
      <c r="V15" s="623"/>
      <c r="W15" s="623"/>
      <c r="X15" s="623"/>
      <c r="Y15" s="623"/>
      <c r="Z15" s="623"/>
      <c r="AA15" s="623"/>
      <c r="AB15" s="62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3"/>
      <c r="BD15" s="666"/>
    </row>
    <row r="16" spans="1:56" ht="42.75">
      <c r="A16" s="697"/>
      <c r="B16" s="665" t="s">
        <v>48</v>
      </c>
      <c r="C16" s="624">
        <v>12</v>
      </c>
      <c r="D16" s="623" t="s">
        <v>542</v>
      </c>
      <c r="E16" s="623">
        <v>1206</v>
      </c>
      <c r="F16" s="1621"/>
      <c r="G16" s="1623"/>
      <c r="H16" s="1623"/>
      <c r="I16" s="1623"/>
      <c r="J16" s="1623"/>
      <c r="K16" s="1623"/>
      <c r="L16" s="625" t="s">
        <v>550</v>
      </c>
      <c r="M16" s="626" t="s">
        <v>47</v>
      </c>
      <c r="N16" s="1621"/>
      <c r="O16" s="627">
        <f>+P16</f>
        <v>50000000</v>
      </c>
      <c r="P16" s="629">
        <v>50000000</v>
      </c>
      <c r="Q16" s="628"/>
      <c r="R16" s="623"/>
      <c r="S16" s="623"/>
      <c r="T16" s="623"/>
      <c r="U16" s="623"/>
      <c r="V16" s="623"/>
      <c r="W16" s="623"/>
      <c r="X16" s="623"/>
      <c r="Y16" s="623"/>
      <c r="Z16" s="623"/>
      <c r="AA16" s="623"/>
      <c r="AB16" s="623"/>
      <c r="AC16" s="610">
        <f>+AD16</f>
        <v>3626666</v>
      </c>
      <c r="AD16" s="629">
        <v>3626666</v>
      </c>
      <c r="AE16" s="603"/>
      <c r="AF16" s="603"/>
      <c r="AG16" s="603"/>
      <c r="AH16" s="603"/>
      <c r="AI16" s="603"/>
      <c r="AJ16" s="603"/>
      <c r="AK16" s="603"/>
      <c r="AL16" s="603"/>
      <c r="AM16" s="603"/>
      <c r="AN16" s="603"/>
      <c r="AO16" s="603"/>
      <c r="AP16" s="603"/>
      <c r="AQ16" s="610">
        <f>+AR16</f>
        <v>3626666</v>
      </c>
      <c r="AR16" s="629">
        <v>3626666</v>
      </c>
      <c r="AS16" s="603"/>
      <c r="AT16" s="603"/>
      <c r="AU16" s="603"/>
      <c r="AV16" s="603"/>
      <c r="AW16" s="603"/>
      <c r="AX16" s="603"/>
      <c r="AY16" s="603"/>
      <c r="AZ16" s="603"/>
      <c r="BA16" s="603"/>
      <c r="BB16" s="603"/>
      <c r="BC16" s="603"/>
      <c r="BD16" s="666"/>
    </row>
    <row r="17" spans="1:57" ht="15">
      <c r="A17" s="697"/>
      <c r="B17" s="667"/>
      <c r="C17" s="605"/>
      <c r="D17" s="606"/>
      <c r="E17" s="605"/>
      <c r="F17" s="606"/>
      <c r="G17" s="605"/>
      <c r="H17" s="606"/>
      <c r="I17" s="605"/>
      <c r="J17" s="605"/>
      <c r="K17" s="605"/>
      <c r="L17" s="605"/>
      <c r="M17" s="643"/>
      <c r="N17" s="643"/>
      <c r="O17" s="607">
        <f>SUM(O14:O16)</f>
        <v>1750000000</v>
      </c>
      <c r="P17" s="607">
        <f>SUM(P14:P16)</f>
        <v>1750000000</v>
      </c>
      <c r="Q17" s="607"/>
      <c r="R17" s="607"/>
      <c r="S17" s="607"/>
      <c r="T17" s="607"/>
      <c r="U17" s="607"/>
      <c r="V17" s="607"/>
      <c r="W17" s="607"/>
      <c r="X17" s="607"/>
      <c r="Y17" s="607"/>
      <c r="Z17" s="607"/>
      <c r="AA17" s="607"/>
      <c r="AB17" s="607"/>
      <c r="AC17" s="607">
        <f>SUM(AC14:AC16)</f>
        <v>3626666</v>
      </c>
      <c r="AD17" s="607">
        <f>SUM(AD14:AD16)</f>
        <v>3626666</v>
      </c>
      <c r="AE17" s="607"/>
      <c r="AF17" s="603"/>
      <c r="AG17" s="603"/>
      <c r="AH17" s="603"/>
      <c r="AI17" s="603"/>
      <c r="AJ17" s="603"/>
      <c r="AK17" s="603"/>
      <c r="AL17" s="603"/>
      <c r="AM17" s="603"/>
      <c r="AN17" s="603"/>
      <c r="AO17" s="603"/>
      <c r="AP17" s="603"/>
      <c r="AQ17" s="607">
        <f>SUM(AQ14:AQ16)</f>
        <v>3626666</v>
      </c>
      <c r="AR17" s="607">
        <f>SUM(AR14:AR16)</f>
        <v>3626666</v>
      </c>
      <c r="AS17" s="603"/>
      <c r="AT17" s="603"/>
      <c r="AU17" s="603"/>
      <c r="AV17" s="603"/>
      <c r="AW17" s="603"/>
      <c r="AX17" s="603"/>
      <c r="AY17" s="603"/>
      <c r="AZ17" s="603"/>
      <c r="BA17" s="603"/>
      <c r="BB17" s="603"/>
      <c r="BC17" s="603"/>
      <c r="BD17" s="666"/>
    </row>
    <row r="18" spans="1:57" ht="99.75">
      <c r="A18" s="697"/>
      <c r="B18" s="668" t="s">
        <v>48</v>
      </c>
      <c r="C18" s="631">
        <v>12</v>
      </c>
      <c r="D18" s="630" t="s">
        <v>542</v>
      </c>
      <c r="E18" s="630">
        <v>1202</v>
      </c>
      <c r="F18" s="1625" t="s">
        <v>551</v>
      </c>
      <c r="G18" s="1623">
        <v>2024730010043</v>
      </c>
      <c r="H18" s="1626" t="s">
        <v>552</v>
      </c>
      <c r="I18" s="632">
        <v>1202019</v>
      </c>
      <c r="J18" s="633" t="s">
        <v>553</v>
      </c>
      <c r="K18" s="634" t="s">
        <v>554</v>
      </c>
      <c r="L18" s="635" t="s">
        <v>550</v>
      </c>
      <c r="M18" s="630" t="s">
        <v>47</v>
      </c>
      <c r="N18" s="636">
        <v>1</v>
      </c>
      <c r="O18" s="629">
        <f>+Q18</f>
        <v>74616665</v>
      </c>
      <c r="P18" s="603"/>
      <c r="Q18" s="629">
        <v>74616665</v>
      </c>
      <c r="R18" s="630"/>
      <c r="S18" s="630"/>
      <c r="T18" s="629"/>
      <c r="U18" s="629"/>
      <c r="V18" s="629"/>
      <c r="W18" s="629"/>
      <c r="X18" s="630"/>
      <c r="Y18" s="630"/>
      <c r="Z18" s="630"/>
      <c r="AA18" s="630"/>
      <c r="AB18" s="630"/>
      <c r="AC18" s="610">
        <v>64059998</v>
      </c>
      <c r="AD18" s="603"/>
      <c r="AE18" s="629">
        <v>64059998</v>
      </c>
      <c r="AF18" s="603"/>
      <c r="AG18" s="603"/>
      <c r="AH18" s="603"/>
      <c r="AI18" s="603"/>
      <c r="AJ18" s="603"/>
      <c r="AK18" s="603"/>
      <c r="AL18" s="603"/>
      <c r="AM18" s="603"/>
      <c r="AN18" s="603"/>
      <c r="AO18" s="603"/>
      <c r="AP18" s="603"/>
      <c r="AQ18" s="609">
        <f>+AS18</f>
        <v>51259998</v>
      </c>
      <c r="AR18" s="608"/>
      <c r="AS18" s="609">
        <v>51259998</v>
      </c>
      <c r="AT18" s="603"/>
      <c r="AU18" s="603"/>
      <c r="AV18" s="603"/>
      <c r="AW18" s="603"/>
      <c r="AX18" s="603"/>
      <c r="AY18" s="603"/>
      <c r="AZ18" s="603"/>
      <c r="BA18" s="603"/>
      <c r="BB18" s="603"/>
      <c r="BC18" s="603"/>
      <c r="BD18" s="666"/>
    </row>
    <row r="19" spans="1:57" s="637" customFormat="1" ht="156.75">
      <c r="A19" s="698"/>
      <c r="B19" s="665" t="s">
        <v>48</v>
      </c>
      <c r="C19" s="624">
        <v>12</v>
      </c>
      <c r="D19" s="623" t="s">
        <v>542</v>
      </c>
      <c r="E19" s="623">
        <f>+E18</f>
        <v>1202</v>
      </c>
      <c r="F19" s="1625"/>
      <c r="G19" s="1623"/>
      <c r="H19" s="1626"/>
      <c r="I19" s="638">
        <v>1202020</v>
      </c>
      <c r="J19" s="639" t="s">
        <v>555</v>
      </c>
      <c r="K19" s="626" t="s">
        <v>556</v>
      </c>
      <c r="L19" s="652" t="s">
        <v>550</v>
      </c>
      <c r="M19" s="639" t="str">
        <f>+M18</f>
        <v>SERVICIOS PARA LA COMUNIDAD, SOCIALES Y PERSONALES</v>
      </c>
      <c r="N19" s="640">
        <v>1</v>
      </c>
      <c r="O19" s="642">
        <f>+Q19</f>
        <v>25000000</v>
      </c>
      <c r="P19" s="608"/>
      <c r="Q19" s="642">
        <v>25000000</v>
      </c>
      <c r="R19" s="623"/>
      <c r="S19" s="623"/>
      <c r="T19" s="642"/>
      <c r="U19" s="642"/>
      <c r="V19" s="642"/>
      <c r="W19" s="642"/>
      <c r="X19" s="623"/>
      <c r="Y19" s="623"/>
      <c r="Z19" s="623"/>
      <c r="AA19" s="623"/>
      <c r="AB19" s="623"/>
      <c r="AC19" s="611">
        <v>23740000</v>
      </c>
      <c r="AD19" s="608"/>
      <c r="AE19" s="642">
        <v>23740000</v>
      </c>
      <c r="AF19" s="608"/>
      <c r="AG19" s="608"/>
      <c r="AH19" s="608"/>
      <c r="AI19" s="608"/>
      <c r="AJ19" s="608"/>
      <c r="AK19" s="608"/>
      <c r="AL19" s="608"/>
      <c r="AM19" s="608"/>
      <c r="AN19" s="608"/>
      <c r="AO19" s="608"/>
      <c r="AP19" s="608"/>
      <c r="AQ19" s="609">
        <f>+AS19</f>
        <v>22200000</v>
      </c>
      <c r="AR19" s="608"/>
      <c r="AS19" s="609">
        <v>22200000</v>
      </c>
      <c r="AT19" s="603"/>
      <c r="AU19" s="603"/>
      <c r="AV19" s="603"/>
      <c r="AW19" s="603"/>
      <c r="AX19" s="603"/>
      <c r="AY19" s="603"/>
      <c r="AZ19" s="603"/>
      <c r="BA19" s="603"/>
      <c r="BB19" s="603"/>
      <c r="BC19" s="603"/>
      <c r="BD19" s="666"/>
    </row>
    <row r="20" spans="1:57" s="628" customFormat="1" ht="90" customHeight="1">
      <c r="A20" s="695"/>
      <c r="B20" s="669"/>
      <c r="O20" s="607">
        <f>+O18+O19</f>
        <v>99616665</v>
      </c>
      <c r="P20" s="605"/>
      <c r="Q20" s="607">
        <f>+Q18+Q19</f>
        <v>99616665</v>
      </c>
      <c r="AC20" s="607">
        <f>+AC18+AC19</f>
        <v>87799998</v>
      </c>
      <c r="AD20" s="607"/>
      <c r="AE20" s="607">
        <f t="shared" ref="AE20" si="0">+AE18+AE19</f>
        <v>87799998</v>
      </c>
      <c r="AQ20" s="607">
        <f>SUM(AQ18:AQ19)</f>
        <v>73459998</v>
      </c>
      <c r="AR20" s="603"/>
      <c r="AS20" s="607">
        <f>SUM(AS18:AS19)</f>
        <v>73459998</v>
      </c>
      <c r="AT20" s="603"/>
      <c r="AU20" s="603"/>
      <c r="AV20" s="603"/>
      <c r="AW20" s="603"/>
      <c r="AX20" s="603"/>
      <c r="AY20" s="603"/>
      <c r="AZ20" s="603"/>
      <c r="BA20" s="603"/>
      <c r="BB20" s="603"/>
      <c r="BC20" s="603"/>
      <c r="BD20" s="666"/>
      <c r="BE20" s="651"/>
    </row>
    <row r="21" spans="1:57" ht="71.25">
      <c r="A21" s="697"/>
      <c r="B21" s="665" t="s">
        <v>38</v>
      </c>
      <c r="C21" s="624">
        <v>40</v>
      </c>
      <c r="D21" s="623" t="s">
        <v>217</v>
      </c>
      <c r="E21" s="623">
        <v>4002</v>
      </c>
      <c r="F21" s="1621" t="s">
        <v>557</v>
      </c>
      <c r="G21" s="1623">
        <v>2024730010045</v>
      </c>
      <c r="H21" s="1626" t="s">
        <v>558</v>
      </c>
      <c r="I21" s="638">
        <v>4002020</v>
      </c>
      <c r="J21" s="639" t="s">
        <v>559</v>
      </c>
      <c r="K21" s="639" t="s">
        <v>560</v>
      </c>
      <c r="L21" s="625" t="s">
        <v>561</v>
      </c>
      <c r="M21" s="639" t="s">
        <v>57</v>
      </c>
      <c r="N21" s="640">
        <v>2000</v>
      </c>
      <c r="O21" s="641" t="e">
        <f>+P21+Q21</f>
        <v>#REF!</v>
      </c>
      <c r="P21" s="641">
        <v>25000000</v>
      </c>
      <c r="Q21" s="642" t="e">
        <f>+'[2]POAI 2024'!$O$17</f>
        <v>#REF!</v>
      </c>
      <c r="R21" s="623"/>
      <c r="S21" s="623"/>
      <c r="T21" s="642"/>
      <c r="U21" s="642"/>
      <c r="V21" s="642"/>
      <c r="W21" s="642"/>
      <c r="X21" s="623"/>
      <c r="Y21" s="623"/>
      <c r="Z21" s="623"/>
      <c r="AA21" s="623"/>
      <c r="AB21" s="623"/>
      <c r="AC21" s="610">
        <f>+AD21</f>
        <v>25000000</v>
      </c>
      <c r="AD21" s="610">
        <v>25000000</v>
      </c>
      <c r="AE21" s="610"/>
      <c r="AF21" s="603"/>
      <c r="AG21" s="603"/>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66"/>
    </row>
    <row r="22" spans="1:57" ht="42.75">
      <c r="A22" s="697"/>
      <c r="B22" s="665" t="s">
        <v>38</v>
      </c>
      <c r="C22" s="624">
        <v>40</v>
      </c>
      <c r="D22" s="623" t="s">
        <v>217</v>
      </c>
      <c r="E22" s="623">
        <v>4002</v>
      </c>
      <c r="F22" s="1621"/>
      <c r="G22" s="1623"/>
      <c r="H22" s="1626"/>
      <c r="I22" s="638">
        <v>4002020</v>
      </c>
      <c r="J22" s="639" t="s">
        <v>559</v>
      </c>
      <c r="K22" s="639" t="str">
        <f>+K21</f>
        <v>Realizar actuaciones para la recuperación del 
espacio público</v>
      </c>
      <c r="L22" s="625" t="s">
        <v>550</v>
      </c>
      <c r="M22" s="639" t="s">
        <v>47</v>
      </c>
      <c r="N22" s="640">
        <v>2000</v>
      </c>
      <c r="O22" s="641">
        <f>+P22+Q22</f>
        <v>697328401</v>
      </c>
      <c r="P22" s="641">
        <v>697328401</v>
      </c>
      <c r="Q22" s="642"/>
      <c r="R22" s="623"/>
      <c r="S22" s="623"/>
      <c r="T22" s="642"/>
      <c r="U22" s="642"/>
      <c r="V22" s="642"/>
      <c r="W22" s="642"/>
      <c r="X22" s="623"/>
      <c r="Y22" s="623"/>
      <c r="Z22" s="623"/>
      <c r="AA22" s="623"/>
      <c r="AB22" s="623"/>
      <c r="AC22" s="610">
        <f>+AD22</f>
        <v>490713325</v>
      </c>
      <c r="AD22" s="610">
        <v>490713325</v>
      </c>
      <c r="AE22" s="603"/>
      <c r="AF22" s="603"/>
      <c r="AG22" s="603"/>
      <c r="AH22" s="603"/>
      <c r="AI22" s="603"/>
      <c r="AJ22" s="603"/>
      <c r="AK22" s="603"/>
      <c r="AL22" s="603"/>
      <c r="AM22" s="603"/>
      <c r="AN22" s="603"/>
      <c r="AO22" s="603"/>
      <c r="AP22" s="603"/>
      <c r="AQ22" s="609">
        <f>+AR22</f>
        <v>217043327</v>
      </c>
      <c r="AR22" s="609">
        <v>217043327</v>
      </c>
      <c r="AS22" s="603"/>
      <c r="AT22" s="603"/>
      <c r="AU22" s="603"/>
      <c r="AV22" s="603"/>
      <c r="AW22" s="603"/>
      <c r="AX22" s="603"/>
      <c r="AY22" s="603"/>
      <c r="AZ22" s="603"/>
      <c r="BA22" s="603"/>
      <c r="BB22" s="603"/>
      <c r="BC22" s="603"/>
      <c r="BD22" s="666"/>
    </row>
    <row r="23" spans="1:57" ht="71.25">
      <c r="A23" s="697"/>
      <c r="B23" s="665" t="s">
        <v>38</v>
      </c>
      <c r="C23" s="624">
        <v>40</v>
      </c>
      <c r="D23" s="623" t="s">
        <v>217</v>
      </c>
      <c r="E23" s="623">
        <v>4002</v>
      </c>
      <c r="F23" s="1621"/>
      <c r="G23" s="1623"/>
      <c r="H23" s="1626"/>
      <c r="I23" s="638">
        <v>4002020</v>
      </c>
      <c r="J23" s="639" t="s">
        <v>562</v>
      </c>
      <c r="K23" s="639" t="s">
        <v>563</v>
      </c>
      <c r="L23" s="625" t="s">
        <v>561</v>
      </c>
      <c r="M23" s="639" t="s">
        <v>57</v>
      </c>
      <c r="N23" s="640">
        <v>1000</v>
      </c>
      <c r="O23" s="641">
        <f>+P23+Q23</f>
        <v>80348950</v>
      </c>
      <c r="P23" s="641">
        <v>80348950</v>
      </c>
      <c r="Q23" s="642"/>
      <c r="R23" s="642">
        <f>+P22+P24</f>
        <v>759496609</v>
      </c>
      <c r="S23" s="642"/>
      <c r="T23" s="642"/>
      <c r="U23" s="642"/>
      <c r="V23" s="642"/>
      <c r="W23" s="642"/>
      <c r="X23" s="623"/>
      <c r="Y23" s="623"/>
      <c r="Z23" s="623"/>
      <c r="AA23" s="623"/>
      <c r="AB23" s="62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c r="BD23" s="666"/>
    </row>
    <row r="24" spans="1:57" s="637" customFormat="1" ht="42.75">
      <c r="A24" s="698"/>
      <c r="B24" s="665" t="s">
        <v>38</v>
      </c>
      <c r="C24" s="624">
        <v>40</v>
      </c>
      <c r="D24" s="623" t="s">
        <v>217</v>
      </c>
      <c r="E24" s="623">
        <v>4002</v>
      </c>
      <c r="F24" s="1621"/>
      <c r="G24" s="1623"/>
      <c r="H24" s="1626"/>
      <c r="I24" s="638">
        <v>4002020</v>
      </c>
      <c r="J24" s="639" t="s">
        <v>562</v>
      </c>
      <c r="K24" s="639" t="s">
        <v>563</v>
      </c>
      <c r="L24" s="625" t="s">
        <v>550</v>
      </c>
      <c r="M24" s="639" t="s">
        <v>47</v>
      </c>
      <c r="N24" s="640">
        <v>1000</v>
      </c>
      <c r="O24" s="641">
        <f>+P24</f>
        <v>62168208</v>
      </c>
      <c r="P24" s="604">
        <v>62168208</v>
      </c>
      <c r="Q24" s="604"/>
      <c r="R24" s="642"/>
      <c r="S24" s="623"/>
      <c r="T24" s="642"/>
      <c r="U24" s="642"/>
      <c r="V24" s="642"/>
      <c r="W24" s="642"/>
      <c r="X24" s="623"/>
      <c r="Y24" s="623"/>
      <c r="Z24" s="623"/>
      <c r="AA24" s="623"/>
      <c r="AB24" s="623"/>
      <c r="AC24" s="611">
        <f>+AD24</f>
        <v>46849998</v>
      </c>
      <c r="AD24" s="611">
        <v>46849998</v>
      </c>
      <c r="AE24" s="608"/>
      <c r="AF24" s="608"/>
      <c r="AG24" s="608"/>
      <c r="AH24" s="608"/>
      <c r="AI24" s="608"/>
      <c r="AJ24" s="608"/>
      <c r="AK24" s="608"/>
      <c r="AL24" s="608"/>
      <c r="AM24" s="608"/>
      <c r="AN24" s="608"/>
      <c r="AO24" s="608"/>
      <c r="AP24" s="608"/>
      <c r="AQ24" s="609">
        <f>+AR24</f>
        <v>41573332</v>
      </c>
      <c r="AR24" s="609">
        <v>41573332</v>
      </c>
      <c r="AS24" s="608"/>
      <c r="AT24" s="608"/>
      <c r="AU24" s="608"/>
      <c r="AV24" s="608"/>
      <c r="AW24" s="608"/>
      <c r="AX24" s="608"/>
      <c r="AY24" s="608"/>
      <c r="AZ24" s="608"/>
      <c r="BA24" s="608"/>
      <c r="BB24" s="608"/>
      <c r="BC24" s="608"/>
      <c r="BD24" s="670"/>
    </row>
    <row r="25" spans="1:57" ht="15">
      <c r="A25" s="697"/>
      <c r="B25" s="667"/>
      <c r="C25" s="605"/>
      <c r="D25" s="606"/>
      <c r="E25" s="605"/>
      <c r="F25" s="606"/>
      <c r="G25" s="605"/>
      <c r="H25" s="606"/>
      <c r="I25" s="605"/>
      <c r="J25" s="605"/>
      <c r="K25" s="605"/>
      <c r="L25" s="605"/>
      <c r="M25" s="643"/>
      <c r="N25" s="643"/>
      <c r="O25" s="643" t="e">
        <f>SUM(O21:O24)</f>
        <v>#REF!</v>
      </c>
      <c r="P25" s="643">
        <f t="shared" ref="P25:Q25" si="1">SUM(P21:P24)</f>
        <v>864845559</v>
      </c>
      <c r="Q25" s="643" t="e">
        <f t="shared" si="1"/>
        <v>#REF!</v>
      </c>
      <c r="R25" s="607"/>
      <c r="S25" s="607"/>
      <c r="T25" s="607"/>
      <c r="U25" s="607"/>
      <c r="V25" s="607"/>
      <c r="W25" s="607">
        <f t="shared" ref="W25:AB25" si="2">SUM(W23:W23)</f>
        <v>0</v>
      </c>
      <c r="X25" s="607">
        <f t="shared" si="2"/>
        <v>0</v>
      </c>
      <c r="Y25" s="607">
        <f t="shared" si="2"/>
        <v>0</v>
      </c>
      <c r="Z25" s="607">
        <f t="shared" si="2"/>
        <v>0</v>
      </c>
      <c r="AA25" s="607">
        <f t="shared" si="2"/>
        <v>0</v>
      </c>
      <c r="AB25" s="607">
        <f t="shared" si="2"/>
        <v>0</v>
      </c>
      <c r="AC25" s="607">
        <f>SUM(AC21:AC24)</f>
        <v>562563323</v>
      </c>
      <c r="AD25" s="607">
        <f>SUM(AD21:AD24)</f>
        <v>562563323</v>
      </c>
      <c r="AE25" s="607"/>
      <c r="AF25" s="603"/>
      <c r="AG25" s="603"/>
      <c r="AH25" s="603"/>
      <c r="AI25" s="603"/>
      <c r="AJ25" s="603"/>
      <c r="AK25" s="603"/>
      <c r="AL25" s="603"/>
      <c r="AM25" s="603"/>
      <c r="AN25" s="603"/>
      <c r="AO25" s="603"/>
      <c r="AP25" s="603"/>
      <c r="AQ25" s="607">
        <f>SUM(AQ21:AQ24)</f>
        <v>258616659</v>
      </c>
      <c r="AR25" s="607">
        <f>SUM(AR21:AR24)</f>
        <v>258616659</v>
      </c>
      <c r="AS25" s="603"/>
      <c r="AT25" s="603"/>
      <c r="AU25" s="603"/>
      <c r="AV25" s="603"/>
      <c r="AW25" s="603"/>
      <c r="AX25" s="603"/>
      <c r="AY25" s="603"/>
      <c r="AZ25" s="603"/>
      <c r="BA25" s="603"/>
      <c r="BB25" s="603"/>
      <c r="BC25" s="603"/>
      <c r="BD25" s="666"/>
    </row>
    <row r="26" spans="1:57" s="637" customFormat="1" ht="99.75">
      <c r="A26" s="698"/>
      <c r="B26" s="665" t="s">
        <v>48</v>
      </c>
      <c r="C26" s="608">
        <v>45</v>
      </c>
      <c r="D26" s="623" t="s">
        <v>564</v>
      </c>
      <c r="E26" s="623">
        <v>4501</v>
      </c>
      <c r="F26" s="1621" t="s">
        <v>565</v>
      </c>
      <c r="G26" s="1623">
        <v>2024730010089</v>
      </c>
      <c r="H26" s="1625" t="s">
        <v>566</v>
      </c>
      <c r="I26" s="644">
        <v>4501004</v>
      </c>
      <c r="J26" s="623" t="s">
        <v>567</v>
      </c>
      <c r="K26" s="639" t="s">
        <v>568</v>
      </c>
      <c r="L26" s="625" t="s">
        <v>561</v>
      </c>
      <c r="M26" s="639" t="s">
        <v>57</v>
      </c>
      <c r="N26" s="640">
        <v>6</v>
      </c>
      <c r="O26" s="611">
        <f>+P26+Q26</f>
        <v>430000000</v>
      </c>
      <c r="P26" s="611">
        <v>230000000</v>
      </c>
      <c r="Q26" s="611">
        <v>200000000</v>
      </c>
      <c r="R26" s="609"/>
      <c r="S26" s="609"/>
      <c r="T26" s="609"/>
      <c r="U26" s="609"/>
      <c r="V26" s="609"/>
      <c r="W26" s="609"/>
      <c r="X26" s="609"/>
      <c r="Y26" s="609"/>
      <c r="Z26" s="609"/>
      <c r="AA26" s="609"/>
      <c r="AB26" s="608"/>
      <c r="AC26" s="611">
        <f>+AD26+AE26</f>
        <v>430000000</v>
      </c>
      <c r="AD26" s="611">
        <v>230000000</v>
      </c>
      <c r="AE26" s="611">
        <v>200000000</v>
      </c>
      <c r="AF26" s="608"/>
      <c r="AG26" s="608"/>
      <c r="AH26" s="608"/>
      <c r="AI26" s="608"/>
      <c r="AJ26" s="608"/>
      <c r="AK26" s="608"/>
      <c r="AL26" s="608"/>
      <c r="AM26" s="608"/>
      <c r="AN26" s="608"/>
      <c r="AO26" s="608"/>
      <c r="AP26" s="608"/>
      <c r="AQ26" s="611">
        <f>+AR26+AS26</f>
        <v>281164317</v>
      </c>
      <c r="AR26" s="611">
        <v>81164317</v>
      </c>
      <c r="AS26" s="611">
        <v>200000000</v>
      </c>
      <c r="AT26" s="608"/>
      <c r="AU26" s="608"/>
      <c r="AV26" s="608"/>
      <c r="AW26" s="608"/>
      <c r="AX26" s="608"/>
      <c r="AY26" s="608"/>
      <c r="AZ26" s="608"/>
      <c r="BA26" s="608"/>
      <c r="BB26" s="608"/>
      <c r="BC26" s="608"/>
      <c r="BD26" s="670"/>
    </row>
    <row r="27" spans="1:57" ht="99.75">
      <c r="A27" s="697"/>
      <c r="B27" s="665" t="s">
        <v>48</v>
      </c>
      <c r="C27" s="603">
        <v>45</v>
      </c>
      <c r="D27" s="623" t="s">
        <v>564</v>
      </c>
      <c r="E27" s="623">
        <v>4501</v>
      </c>
      <c r="F27" s="1621"/>
      <c r="G27" s="1623"/>
      <c r="H27" s="1625"/>
      <c r="I27" s="645">
        <v>4501004</v>
      </c>
      <c r="J27" s="630" t="s">
        <v>567</v>
      </c>
      <c r="K27" s="639" t="s">
        <v>568</v>
      </c>
      <c r="L27" s="625" t="s">
        <v>549</v>
      </c>
      <c r="M27" s="626" t="s">
        <v>258</v>
      </c>
      <c r="N27" s="640">
        <v>6</v>
      </c>
      <c r="O27" s="610">
        <f>+P27+Q27</f>
        <v>4476000000</v>
      </c>
      <c r="P27" s="610">
        <v>4476000000</v>
      </c>
      <c r="Q27" s="610"/>
      <c r="R27" s="607"/>
      <c r="S27" s="607"/>
      <c r="T27" s="607"/>
      <c r="U27" s="607"/>
      <c r="V27" s="607"/>
      <c r="W27" s="607"/>
      <c r="X27" s="607"/>
      <c r="Y27" s="607"/>
      <c r="Z27" s="607"/>
      <c r="AA27" s="607"/>
      <c r="AB27" s="603"/>
      <c r="AC27" s="611">
        <f>+AD27</f>
        <v>2502379888</v>
      </c>
      <c r="AD27" s="611">
        <v>2502379888</v>
      </c>
      <c r="AE27" s="603"/>
      <c r="AF27" s="603"/>
      <c r="AG27" s="603"/>
      <c r="AH27" s="603"/>
      <c r="AI27" s="603"/>
      <c r="AJ27" s="603"/>
      <c r="AK27" s="603"/>
      <c r="AL27" s="603"/>
      <c r="AM27" s="603"/>
      <c r="AN27" s="603"/>
      <c r="AO27" s="603"/>
      <c r="AP27" s="603"/>
      <c r="AQ27" s="611">
        <f>+AR27</f>
        <v>2502379888</v>
      </c>
      <c r="AR27" s="611">
        <v>2502379888</v>
      </c>
      <c r="AS27" s="603"/>
      <c r="AT27" s="603"/>
      <c r="AU27" s="603"/>
      <c r="AV27" s="603"/>
      <c r="AW27" s="603"/>
      <c r="AX27" s="603"/>
      <c r="AY27" s="603"/>
      <c r="AZ27" s="603"/>
      <c r="BA27" s="603"/>
      <c r="BB27" s="603"/>
      <c r="BC27" s="603"/>
      <c r="BD27" s="666"/>
    </row>
    <row r="28" spans="1:57" ht="99.75">
      <c r="A28" s="697"/>
      <c r="B28" s="665" t="s">
        <v>48</v>
      </c>
      <c r="C28" s="603">
        <v>45</v>
      </c>
      <c r="D28" s="623" t="s">
        <v>564</v>
      </c>
      <c r="E28" s="623">
        <v>4501</v>
      </c>
      <c r="F28" s="1621"/>
      <c r="G28" s="1623"/>
      <c r="H28" s="1625"/>
      <c r="I28" s="645">
        <v>4501004</v>
      </c>
      <c r="J28" s="630" t="s">
        <v>567</v>
      </c>
      <c r="K28" s="639" t="s">
        <v>568</v>
      </c>
      <c r="L28" s="625" t="s">
        <v>547</v>
      </c>
      <c r="M28" s="639" t="s">
        <v>548</v>
      </c>
      <c r="N28" s="640">
        <v>6</v>
      </c>
      <c r="O28" s="604">
        <f>+P28</f>
        <v>597778000</v>
      </c>
      <c r="P28" s="604">
        <v>597778000</v>
      </c>
      <c r="Q28" s="643"/>
      <c r="R28" s="607"/>
      <c r="S28" s="607"/>
      <c r="T28" s="607"/>
      <c r="U28" s="607"/>
      <c r="V28" s="607"/>
      <c r="W28" s="607"/>
      <c r="X28" s="607"/>
      <c r="Y28" s="607"/>
      <c r="Z28" s="607"/>
      <c r="AA28" s="607"/>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666"/>
    </row>
    <row r="29" spans="1:57" ht="99.75">
      <c r="A29" s="697"/>
      <c r="B29" s="665" t="s">
        <v>48</v>
      </c>
      <c r="C29" s="603">
        <v>45</v>
      </c>
      <c r="D29" s="623" t="s">
        <v>564</v>
      </c>
      <c r="E29" s="623">
        <v>4501</v>
      </c>
      <c r="F29" s="1621"/>
      <c r="G29" s="1623"/>
      <c r="H29" s="1625"/>
      <c r="I29" s="645">
        <v>4501004</v>
      </c>
      <c r="J29" s="630" t="s">
        <v>567</v>
      </c>
      <c r="K29" s="639" t="s">
        <v>568</v>
      </c>
      <c r="L29" s="625" t="s">
        <v>569</v>
      </c>
      <c r="M29" s="626" t="s">
        <v>84</v>
      </c>
      <c r="N29" s="640">
        <v>6</v>
      </c>
      <c r="O29" s="604">
        <f>+P29+Q29</f>
        <v>471734372</v>
      </c>
      <c r="P29" s="604">
        <v>471734372</v>
      </c>
      <c r="Q29" s="604"/>
      <c r="R29" s="607"/>
      <c r="S29" s="607"/>
      <c r="T29" s="607"/>
      <c r="U29" s="607"/>
      <c r="V29" s="607"/>
      <c r="W29" s="607"/>
      <c r="X29" s="607"/>
      <c r="Y29" s="607"/>
      <c r="Z29" s="607"/>
      <c r="AA29" s="607"/>
      <c r="AB29" s="603"/>
      <c r="AC29" s="611">
        <v>350000000</v>
      </c>
      <c r="AD29" s="611">
        <v>350000000</v>
      </c>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66"/>
    </row>
    <row r="30" spans="1:57" ht="114">
      <c r="A30" s="697"/>
      <c r="B30" s="665" t="s">
        <v>48</v>
      </c>
      <c r="C30" s="603">
        <v>46</v>
      </c>
      <c r="D30" s="623" t="s">
        <v>564</v>
      </c>
      <c r="E30" s="623">
        <v>4501</v>
      </c>
      <c r="F30" s="1621"/>
      <c r="G30" s="1623"/>
      <c r="H30" s="1625"/>
      <c r="I30" s="645">
        <v>4501004</v>
      </c>
      <c r="J30" s="630" t="s">
        <v>567</v>
      </c>
      <c r="K30" s="639" t="s">
        <v>568</v>
      </c>
      <c r="L30" s="625" t="s">
        <v>570</v>
      </c>
      <c r="M30" s="646" t="s">
        <v>571</v>
      </c>
      <c r="N30" s="640">
        <v>6</v>
      </c>
      <c r="O30" s="604">
        <v>73000000</v>
      </c>
      <c r="P30" s="604">
        <v>73000000</v>
      </c>
      <c r="Q30" s="604"/>
      <c r="R30" s="607"/>
      <c r="S30" s="607"/>
      <c r="T30" s="607"/>
      <c r="U30" s="607"/>
      <c r="V30" s="607"/>
      <c r="W30" s="607"/>
      <c r="X30" s="607"/>
      <c r="Y30" s="607"/>
      <c r="Z30" s="607"/>
      <c r="AA30" s="607"/>
      <c r="AB30" s="603"/>
      <c r="AC30" s="611">
        <v>72471000</v>
      </c>
      <c r="AD30" s="611">
        <v>72471000</v>
      </c>
      <c r="AE30" s="603"/>
      <c r="AF30" s="603"/>
      <c r="AG30" s="603"/>
      <c r="AH30" s="603"/>
      <c r="AI30" s="603"/>
      <c r="AJ30" s="603"/>
      <c r="AK30" s="603"/>
      <c r="AL30" s="603"/>
      <c r="AM30" s="603"/>
      <c r="AN30" s="603"/>
      <c r="AO30" s="603"/>
      <c r="AP30" s="603"/>
      <c r="AQ30" s="611"/>
      <c r="AR30" s="611"/>
      <c r="AS30" s="603"/>
      <c r="AT30" s="603"/>
      <c r="AU30" s="603"/>
      <c r="AV30" s="603"/>
      <c r="AW30" s="603"/>
      <c r="AX30" s="603"/>
      <c r="AY30" s="603"/>
      <c r="AZ30" s="603"/>
      <c r="BA30" s="603"/>
      <c r="BB30" s="603"/>
      <c r="BC30" s="603"/>
      <c r="BD30" s="666"/>
    </row>
    <row r="31" spans="1:57" ht="42.75">
      <c r="A31" s="697"/>
      <c r="B31" s="665" t="s">
        <v>48</v>
      </c>
      <c r="C31" s="603">
        <v>45</v>
      </c>
      <c r="D31" s="623" t="s">
        <v>564</v>
      </c>
      <c r="E31" s="623">
        <v>4501</v>
      </c>
      <c r="F31" s="1621"/>
      <c r="G31" s="1623"/>
      <c r="H31" s="1625"/>
      <c r="I31" s="645">
        <v>4501049</v>
      </c>
      <c r="J31" s="630" t="s">
        <v>253</v>
      </c>
      <c r="K31" s="639" t="s">
        <v>572</v>
      </c>
      <c r="L31" s="625" t="s">
        <v>550</v>
      </c>
      <c r="M31" s="639" t="s">
        <v>47</v>
      </c>
      <c r="N31" s="640">
        <v>2000</v>
      </c>
      <c r="O31" s="611">
        <f>+P31+Q31</f>
        <v>146893331</v>
      </c>
      <c r="P31" s="604">
        <f>37000000+6000000</f>
        <v>43000000</v>
      </c>
      <c r="Q31" s="604">
        <v>103893331</v>
      </c>
      <c r="R31" s="607"/>
      <c r="S31" s="607"/>
      <c r="T31" s="607"/>
      <c r="U31" s="607"/>
      <c r="V31" s="607"/>
      <c r="W31" s="607"/>
      <c r="X31" s="607"/>
      <c r="Y31" s="607"/>
      <c r="Z31" s="607"/>
      <c r="AA31" s="607"/>
      <c r="AB31" s="603"/>
      <c r="AC31" s="604">
        <f>+AD31+AE31</f>
        <v>144374997</v>
      </c>
      <c r="AD31" s="604">
        <f>5779999+36140000</f>
        <v>41919999</v>
      </c>
      <c r="AE31" s="604">
        <v>102454998</v>
      </c>
      <c r="AF31" s="610"/>
      <c r="AG31" s="603"/>
      <c r="AH31" s="603"/>
      <c r="AI31" s="603"/>
      <c r="AJ31" s="603"/>
      <c r="AK31" s="603"/>
      <c r="AL31" s="603"/>
      <c r="AM31" s="603"/>
      <c r="AN31" s="603"/>
      <c r="AO31" s="603"/>
      <c r="AP31" s="603"/>
      <c r="AQ31" s="604">
        <f>+AR31+AS31</f>
        <v>139399997</v>
      </c>
      <c r="AR31" s="604">
        <f>5779999+36140000</f>
        <v>41919999</v>
      </c>
      <c r="AS31" s="604">
        <v>97479998</v>
      </c>
      <c r="AT31" s="603"/>
      <c r="AU31" s="603"/>
      <c r="AV31" s="603"/>
      <c r="AW31" s="603"/>
      <c r="AX31" s="603"/>
      <c r="AY31" s="603"/>
      <c r="AZ31" s="603"/>
      <c r="BA31" s="603"/>
      <c r="BB31" s="603"/>
      <c r="BC31" s="603"/>
      <c r="BD31" s="666"/>
    </row>
    <row r="32" spans="1:57" ht="42.75">
      <c r="A32" s="697"/>
      <c r="B32" s="665" t="s">
        <v>48</v>
      </c>
      <c r="C32" s="603">
        <v>45</v>
      </c>
      <c r="D32" s="623" t="s">
        <v>564</v>
      </c>
      <c r="E32" s="623">
        <v>4501</v>
      </c>
      <c r="F32" s="1621"/>
      <c r="G32" s="1623"/>
      <c r="H32" s="1625"/>
      <c r="I32" s="645">
        <v>4501046</v>
      </c>
      <c r="J32" s="630" t="s">
        <v>505</v>
      </c>
      <c r="K32" s="639" t="s">
        <v>573</v>
      </c>
      <c r="L32" s="625" t="s">
        <v>550</v>
      </c>
      <c r="M32" s="639" t="s">
        <v>47</v>
      </c>
      <c r="N32" s="640">
        <v>1</v>
      </c>
      <c r="O32" s="610">
        <f>+P32+Q32</f>
        <v>925539992</v>
      </c>
      <c r="P32" s="610">
        <v>813539992</v>
      </c>
      <c r="Q32" s="604">
        <v>112000000</v>
      </c>
      <c r="R32" s="607"/>
      <c r="S32" s="607"/>
      <c r="T32" s="607"/>
      <c r="U32" s="607"/>
      <c r="V32" s="607"/>
      <c r="W32" s="607"/>
      <c r="X32" s="607"/>
      <c r="Y32" s="607"/>
      <c r="Z32" s="607"/>
      <c r="AA32" s="607"/>
      <c r="AB32" s="603"/>
      <c r="AC32" s="604">
        <f>+AD32+AE32</f>
        <v>518491791</v>
      </c>
      <c r="AD32" s="604">
        <f>405061793+3520000</f>
        <v>408581793</v>
      </c>
      <c r="AE32" s="604">
        <v>109909998</v>
      </c>
      <c r="AF32" s="610"/>
      <c r="AG32" s="603"/>
      <c r="AH32" s="603"/>
      <c r="AI32" s="603"/>
      <c r="AJ32" s="603"/>
      <c r="AK32" s="603"/>
      <c r="AL32" s="603"/>
      <c r="AM32" s="603"/>
      <c r="AN32" s="603"/>
      <c r="AO32" s="603"/>
      <c r="AP32" s="603"/>
      <c r="AQ32" s="604">
        <f>+AR32+AS32</f>
        <v>502688459</v>
      </c>
      <c r="AR32" s="604">
        <f>397388461+3520000</f>
        <v>400908461</v>
      </c>
      <c r="AS32" s="604">
        <v>101779998</v>
      </c>
      <c r="AT32" s="603"/>
      <c r="AU32" s="603"/>
      <c r="AV32" s="604"/>
      <c r="AW32" s="610"/>
      <c r="AX32" s="603"/>
      <c r="AY32" s="603"/>
      <c r="AZ32" s="603"/>
      <c r="BA32" s="603"/>
      <c r="BB32" s="603"/>
      <c r="BC32" s="603"/>
      <c r="BD32" s="666"/>
    </row>
    <row r="33" spans="1:56" ht="57">
      <c r="A33" s="697"/>
      <c r="B33" s="665" t="s">
        <v>48</v>
      </c>
      <c r="C33" s="603">
        <v>45</v>
      </c>
      <c r="D33" s="623" t="s">
        <v>564</v>
      </c>
      <c r="E33" s="623">
        <v>4501</v>
      </c>
      <c r="F33" s="1621"/>
      <c r="G33" s="1623"/>
      <c r="H33" s="1625"/>
      <c r="I33" s="645">
        <v>4501026</v>
      </c>
      <c r="J33" s="630" t="s">
        <v>574</v>
      </c>
      <c r="K33" s="639" t="s">
        <v>575</v>
      </c>
      <c r="L33" s="625" t="s">
        <v>550</v>
      </c>
      <c r="M33" s="639" t="s">
        <v>47</v>
      </c>
      <c r="N33" s="640">
        <v>1</v>
      </c>
      <c r="O33" s="611">
        <f>+P33+Q33</f>
        <v>80000000</v>
      </c>
      <c r="P33" s="604">
        <f>6000000+22000000</f>
        <v>28000000</v>
      </c>
      <c r="Q33" s="604">
        <v>52000000</v>
      </c>
      <c r="R33" s="607"/>
      <c r="S33" s="607"/>
      <c r="T33" s="607"/>
      <c r="U33" s="607"/>
      <c r="V33" s="607"/>
      <c r="W33" s="607"/>
      <c r="X33" s="607"/>
      <c r="Y33" s="607"/>
      <c r="Z33" s="607"/>
      <c r="AA33" s="607"/>
      <c r="AB33" s="603"/>
      <c r="AC33" s="611">
        <f>+AD33+AE33</f>
        <v>75441665</v>
      </c>
      <c r="AD33" s="604">
        <f>5573333+20866666</f>
        <v>26439999</v>
      </c>
      <c r="AE33" s="604">
        <v>49001666</v>
      </c>
      <c r="AF33" s="610"/>
      <c r="AG33" s="603"/>
      <c r="AH33" s="603"/>
      <c r="AI33" s="603"/>
      <c r="AJ33" s="603"/>
      <c r="AK33" s="603"/>
      <c r="AL33" s="603"/>
      <c r="AM33" s="603"/>
      <c r="AN33" s="603"/>
      <c r="AO33" s="603"/>
      <c r="AP33" s="603"/>
      <c r="AQ33" s="604">
        <f>+AR33+AS33</f>
        <v>75441665</v>
      </c>
      <c r="AR33" s="604">
        <f>5573333+20866666</f>
        <v>26439999</v>
      </c>
      <c r="AS33" s="604">
        <v>49001666</v>
      </c>
      <c r="AT33" s="610"/>
      <c r="AU33" s="603"/>
      <c r="AV33" s="603"/>
      <c r="AW33" s="603"/>
      <c r="AX33" s="603"/>
      <c r="AY33" s="603"/>
      <c r="AZ33" s="603"/>
      <c r="BA33" s="603"/>
      <c r="BB33" s="603"/>
      <c r="BC33" s="603"/>
      <c r="BD33" s="666"/>
    </row>
    <row r="34" spans="1:56" ht="57">
      <c r="A34" s="697"/>
      <c r="B34" s="665" t="s">
        <v>48</v>
      </c>
      <c r="C34" s="603">
        <v>45</v>
      </c>
      <c r="D34" s="623" t="s">
        <v>564</v>
      </c>
      <c r="E34" s="623">
        <v>4501</v>
      </c>
      <c r="F34" s="1621"/>
      <c r="G34" s="1623"/>
      <c r="H34" s="1625"/>
      <c r="I34" s="645">
        <v>4501026</v>
      </c>
      <c r="J34" s="630" t="s">
        <v>574</v>
      </c>
      <c r="K34" s="639" t="s">
        <v>575</v>
      </c>
      <c r="L34" s="625" t="s">
        <v>576</v>
      </c>
      <c r="M34" s="639" t="s">
        <v>577</v>
      </c>
      <c r="N34" s="640">
        <v>1</v>
      </c>
      <c r="O34" s="610">
        <f>+P34</f>
        <v>269689000</v>
      </c>
      <c r="P34" s="610">
        <v>269689000</v>
      </c>
      <c r="Q34" s="604"/>
      <c r="R34" s="607"/>
      <c r="S34" s="607"/>
      <c r="T34" s="607"/>
      <c r="U34" s="607"/>
      <c r="V34" s="607"/>
      <c r="W34" s="607"/>
      <c r="X34" s="607"/>
      <c r="Y34" s="607"/>
      <c r="Z34" s="607"/>
      <c r="AA34" s="607"/>
      <c r="AB34" s="603"/>
      <c r="AC34" s="610"/>
      <c r="AD34" s="603"/>
      <c r="AE34" s="604"/>
      <c r="AF34" s="603"/>
      <c r="AG34" s="603"/>
      <c r="AH34" s="603"/>
      <c r="AI34" s="603"/>
      <c r="AJ34" s="603"/>
      <c r="AK34" s="603"/>
      <c r="AL34" s="603"/>
      <c r="AM34" s="603"/>
      <c r="AN34" s="603"/>
      <c r="AO34" s="603"/>
      <c r="AP34" s="603"/>
      <c r="AQ34" s="603">
        <v>0</v>
      </c>
      <c r="AR34" s="603">
        <v>0</v>
      </c>
      <c r="AS34" s="603"/>
      <c r="AT34" s="603"/>
      <c r="AU34" s="603"/>
      <c r="AV34" s="603"/>
      <c r="AW34" s="603"/>
      <c r="AX34" s="603"/>
      <c r="AY34" s="603"/>
      <c r="AZ34" s="603"/>
      <c r="BA34" s="603"/>
      <c r="BB34" s="603"/>
      <c r="BC34" s="603"/>
      <c r="BD34" s="666"/>
    </row>
    <row r="35" spans="1:56" ht="43.5">
      <c r="A35" s="697"/>
      <c r="B35" s="665" t="s">
        <v>48</v>
      </c>
      <c r="C35" s="603">
        <v>45</v>
      </c>
      <c r="D35" s="623" t="s">
        <v>564</v>
      </c>
      <c r="E35" s="623">
        <v>4501</v>
      </c>
      <c r="F35" s="1621"/>
      <c r="G35" s="1623"/>
      <c r="H35" s="1625"/>
      <c r="I35" s="645">
        <v>4501028</v>
      </c>
      <c r="J35" s="630" t="s">
        <v>578</v>
      </c>
      <c r="K35" s="623" t="s">
        <v>579</v>
      </c>
      <c r="L35" s="625" t="s">
        <v>569</v>
      </c>
      <c r="M35" s="639" t="s">
        <v>84</v>
      </c>
      <c r="N35" s="640">
        <v>20</v>
      </c>
      <c r="O35" s="611">
        <f>+P35</f>
        <v>480000000</v>
      </c>
      <c r="P35" s="604">
        <v>480000000</v>
      </c>
      <c r="Q35" s="643"/>
      <c r="R35" s="607"/>
      <c r="S35" s="607"/>
      <c r="T35" s="607"/>
      <c r="U35" s="607"/>
      <c r="V35" s="607"/>
      <c r="W35" s="607"/>
      <c r="X35" s="607"/>
      <c r="Y35" s="607"/>
      <c r="Z35" s="607"/>
      <c r="AA35" s="607"/>
      <c r="AB35" s="603"/>
      <c r="AC35" s="604"/>
      <c r="AD35" s="604"/>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666"/>
    </row>
    <row r="36" spans="1:56" ht="114">
      <c r="A36" s="697"/>
      <c r="B36" s="665" t="s">
        <v>48</v>
      </c>
      <c r="C36" s="603">
        <v>45</v>
      </c>
      <c r="D36" s="623" t="s">
        <v>564</v>
      </c>
      <c r="E36" s="623">
        <v>4501</v>
      </c>
      <c r="F36" s="1621"/>
      <c r="G36" s="1623"/>
      <c r="H36" s="1625"/>
      <c r="I36" s="645">
        <v>4501028</v>
      </c>
      <c r="J36" s="630" t="s">
        <v>578</v>
      </c>
      <c r="K36" s="623" t="s">
        <v>579</v>
      </c>
      <c r="L36" s="625" t="s">
        <v>580</v>
      </c>
      <c r="M36" s="646" t="s">
        <v>581</v>
      </c>
      <c r="N36" s="640">
        <v>20</v>
      </c>
      <c r="O36" s="611">
        <v>791315423</v>
      </c>
      <c r="P36" s="604">
        <f>+O36</f>
        <v>791315423</v>
      </c>
      <c r="Q36" s="643"/>
      <c r="R36" s="607"/>
      <c r="S36" s="607"/>
      <c r="T36" s="607"/>
      <c r="U36" s="607"/>
      <c r="V36" s="607"/>
      <c r="W36" s="607"/>
      <c r="X36" s="607"/>
      <c r="Y36" s="607"/>
      <c r="Z36" s="607"/>
      <c r="AA36" s="607"/>
      <c r="AB36" s="603"/>
      <c r="AC36" s="611">
        <f>+AD36</f>
        <v>761236087</v>
      </c>
      <c r="AD36" s="604">
        <v>761236087</v>
      </c>
      <c r="AE36" s="603"/>
      <c r="AF36" s="603"/>
      <c r="AG36" s="603"/>
      <c r="AH36" s="603"/>
      <c r="AI36" s="603"/>
      <c r="AJ36" s="603"/>
      <c r="AK36" s="603"/>
      <c r="AL36" s="603"/>
      <c r="AM36" s="603"/>
      <c r="AN36" s="603"/>
      <c r="AO36" s="603"/>
      <c r="AP36" s="603"/>
      <c r="AQ36" s="610">
        <v>761236087</v>
      </c>
      <c r="AR36" s="610">
        <v>761236087</v>
      </c>
      <c r="AS36" s="603"/>
      <c r="AT36" s="603"/>
      <c r="AU36" s="603"/>
      <c r="AV36" s="603"/>
      <c r="AW36" s="603"/>
      <c r="AX36" s="603"/>
      <c r="AY36" s="603"/>
      <c r="AZ36" s="603"/>
      <c r="BA36" s="603"/>
      <c r="BB36" s="603"/>
      <c r="BC36" s="603"/>
      <c r="BD36" s="666"/>
    </row>
    <row r="37" spans="1:56" ht="43.5">
      <c r="A37" s="697"/>
      <c r="B37" s="665"/>
      <c r="C37" s="603"/>
      <c r="D37" s="623"/>
      <c r="E37" s="623"/>
      <c r="F37" s="1621"/>
      <c r="G37" s="1623"/>
      <c r="H37" s="1625"/>
      <c r="I37" s="645">
        <v>4501028</v>
      </c>
      <c r="J37" s="630" t="s">
        <v>578</v>
      </c>
      <c r="K37" s="623" t="s">
        <v>579</v>
      </c>
      <c r="L37" s="625" t="s">
        <v>550</v>
      </c>
      <c r="M37" s="639" t="s">
        <v>47</v>
      </c>
      <c r="N37" s="640">
        <v>20</v>
      </c>
      <c r="O37" s="611">
        <f>+P37</f>
        <v>45000000</v>
      </c>
      <c r="P37" s="604">
        <v>45000000</v>
      </c>
      <c r="Q37" s="643"/>
      <c r="R37" s="607"/>
      <c r="S37" s="607"/>
      <c r="T37" s="607"/>
      <c r="U37" s="607"/>
      <c r="V37" s="607"/>
      <c r="W37" s="607"/>
      <c r="X37" s="607"/>
      <c r="Y37" s="607"/>
      <c r="Z37" s="607"/>
      <c r="AA37" s="607"/>
      <c r="AB37" s="603"/>
      <c r="AC37" s="611">
        <f>+AD37</f>
        <v>21266666</v>
      </c>
      <c r="AD37" s="604">
        <v>21266666</v>
      </c>
      <c r="AE37" s="603"/>
      <c r="AF37" s="603"/>
      <c r="AG37" s="603"/>
      <c r="AH37" s="603"/>
      <c r="AI37" s="603"/>
      <c r="AJ37" s="603"/>
      <c r="AK37" s="603"/>
      <c r="AL37" s="603"/>
      <c r="AM37" s="603"/>
      <c r="AN37" s="603"/>
      <c r="AO37" s="603"/>
      <c r="AP37" s="603"/>
      <c r="AQ37" s="611">
        <f>+AR37</f>
        <v>21266666</v>
      </c>
      <c r="AR37" s="604">
        <v>21266666</v>
      </c>
      <c r="AS37" s="603"/>
      <c r="AT37" s="603"/>
      <c r="AU37" s="603"/>
      <c r="AV37" s="603"/>
      <c r="AW37" s="603"/>
      <c r="AX37" s="603"/>
      <c r="AY37" s="603"/>
      <c r="AZ37" s="603"/>
      <c r="BA37" s="603"/>
      <c r="BB37" s="603"/>
      <c r="BC37" s="603"/>
      <c r="BD37" s="666"/>
    </row>
    <row r="38" spans="1:56" ht="114">
      <c r="A38" s="697"/>
      <c r="B38" s="665" t="s">
        <v>48</v>
      </c>
      <c r="C38" s="603">
        <v>45</v>
      </c>
      <c r="D38" s="623" t="s">
        <v>564</v>
      </c>
      <c r="E38" s="623">
        <v>4502</v>
      </c>
      <c r="F38" s="1621"/>
      <c r="G38" s="1623"/>
      <c r="H38" s="1625"/>
      <c r="I38" s="645">
        <v>4501028</v>
      </c>
      <c r="J38" s="630" t="s">
        <v>578</v>
      </c>
      <c r="K38" s="623" t="s">
        <v>582</v>
      </c>
      <c r="L38" s="625" t="s">
        <v>570</v>
      </c>
      <c r="M38" s="646" t="s">
        <v>571</v>
      </c>
      <c r="N38" s="640">
        <v>10</v>
      </c>
      <c r="O38" s="611">
        <f>+P38+Q38</f>
        <v>1500000000</v>
      </c>
      <c r="P38" s="604">
        <v>1500000000</v>
      </c>
      <c r="Q38" s="643"/>
      <c r="R38" s="607"/>
      <c r="S38" s="607"/>
      <c r="T38" s="607"/>
      <c r="U38" s="607"/>
      <c r="V38" s="607"/>
      <c r="W38" s="607"/>
      <c r="X38" s="607"/>
      <c r="Y38" s="607"/>
      <c r="Z38" s="607"/>
      <c r="AA38" s="607"/>
      <c r="AB38" s="603"/>
      <c r="AC38" s="604"/>
      <c r="AD38" s="604"/>
      <c r="AE38" s="603"/>
      <c r="AF38" s="603"/>
      <c r="AG38" s="603"/>
      <c r="AH38" s="603"/>
      <c r="AI38" s="603"/>
      <c r="AJ38" s="603"/>
      <c r="AK38" s="603"/>
      <c r="AL38" s="603"/>
      <c r="AM38" s="603"/>
      <c r="AN38" s="603"/>
      <c r="AO38" s="603"/>
      <c r="AP38" s="603"/>
      <c r="AQ38" s="611"/>
      <c r="AR38" s="611"/>
      <c r="AS38" s="603"/>
      <c r="AT38" s="603"/>
      <c r="AU38" s="603"/>
      <c r="AV38" s="603"/>
      <c r="AW38" s="603"/>
      <c r="AX38" s="603"/>
      <c r="AY38" s="603"/>
      <c r="AZ38" s="603"/>
      <c r="BA38" s="603"/>
      <c r="BB38" s="603"/>
      <c r="BC38" s="603"/>
      <c r="BD38" s="666"/>
    </row>
    <row r="39" spans="1:56" ht="15">
      <c r="A39" s="697"/>
      <c r="B39" s="667"/>
      <c r="C39" s="605"/>
      <c r="D39" s="606"/>
      <c r="E39" s="605"/>
      <c r="F39" s="606"/>
      <c r="G39" s="605"/>
      <c r="H39" s="606"/>
      <c r="I39" s="605"/>
      <c r="J39" s="605"/>
      <c r="K39" s="605"/>
      <c r="L39" s="605"/>
      <c r="M39" s="643"/>
      <c r="N39" s="643"/>
      <c r="O39" s="643">
        <f>SUM(O26:O38)</f>
        <v>10286950118</v>
      </c>
      <c r="P39" s="643">
        <f t="shared" ref="P39:Q39" si="3">SUM(P26:P38)</f>
        <v>9819056787</v>
      </c>
      <c r="Q39" s="643">
        <f t="shared" si="3"/>
        <v>467893331</v>
      </c>
      <c r="R39" s="607"/>
      <c r="S39" s="607"/>
      <c r="T39" s="607"/>
      <c r="U39" s="607"/>
      <c r="V39" s="607"/>
      <c r="W39" s="607">
        <f t="shared" ref="W39:AB39" si="4">SUM(W36:W36)</f>
        <v>0</v>
      </c>
      <c r="X39" s="607">
        <f t="shared" si="4"/>
        <v>0</v>
      </c>
      <c r="Y39" s="607">
        <f t="shared" si="4"/>
        <v>0</v>
      </c>
      <c r="Z39" s="607">
        <f t="shared" si="4"/>
        <v>0</v>
      </c>
      <c r="AA39" s="607">
        <f t="shared" si="4"/>
        <v>0</v>
      </c>
      <c r="AB39" s="607">
        <f t="shared" si="4"/>
        <v>0</v>
      </c>
      <c r="AC39" s="643">
        <f>SUM(AC26:AC38)</f>
        <v>4875662094</v>
      </c>
      <c r="AD39" s="643">
        <f t="shared" ref="AD39:AE39" si="5">SUM(AD26:AD38)</f>
        <v>4414295432</v>
      </c>
      <c r="AE39" s="643">
        <f t="shared" si="5"/>
        <v>461366662</v>
      </c>
      <c r="AF39" s="603"/>
      <c r="AG39" s="603"/>
      <c r="AH39" s="603"/>
      <c r="AI39" s="603"/>
      <c r="AJ39" s="603"/>
      <c r="AK39" s="603"/>
      <c r="AL39" s="603"/>
      <c r="AM39" s="603"/>
      <c r="AN39" s="603"/>
      <c r="AO39" s="603"/>
      <c r="AP39" s="603"/>
      <c r="AQ39" s="643">
        <f>SUM(AQ26:AQ38)</f>
        <v>4283577079</v>
      </c>
      <c r="AR39" s="643">
        <f t="shared" ref="AR39:AS39" si="6">SUM(AR26:AR38)</f>
        <v>3835315417</v>
      </c>
      <c r="AS39" s="643">
        <f t="shared" si="6"/>
        <v>448261662</v>
      </c>
      <c r="AT39" s="603"/>
      <c r="AU39" s="603"/>
      <c r="AV39" s="603"/>
      <c r="AW39" s="603"/>
      <c r="AX39" s="603"/>
      <c r="AY39" s="603"/>
      <c r="AZ39" s="603"/>
      <c r="BA39" s="603"/>
      <c r="BB39" s="603"/>
      <c r="BC39" s="603"/>
      <c r="BD39" s="666"/>
    </row>
    <row r="40" spans="1:56" ht="66" customHeight="1">
      <c r="A40" s="698"/>
      <c r="B40" s="665" t="s">
        <v>48</v>
      </c>
      <c r="C40" s="608">
        <v>45</v>
      </c>
      <c r="D40" s="623" t="s">
        <v>564</v>
      </c>
      <c r="E40" s="623">
        <v>4501</v>
      </c>
      <c r="F40" s="1621" t="s">
        <v>583</v>
      </c>
      <c r="G40" s="1627">
        <v>2024730010041</v>
      </c>
      <c r="H40" s="1628" t="s">
        <v>605</v>
      </c>
      <c r="I40" s="644">
        <v>4501049</v>
      </c>
      <c r="J40" s="623" t="s">
        <v>253</v>
      </c>
      <c r="K40" s="623" t="s">
        <v>584</v>
      </c>
      <c r="L40" s="625" t="s">
        <v>550</v>
      </c>
      <c r="M40" s="639" t="s">
        <v>47</v>
      </c>
      <c r="N40" s="640">
        <v>50</v>
      </c>
      <c r="O40" s="611">
        <f>+Q40</f>
        <v>10600000</v>
      </c>
      <c r="P40" s="647"/>
      <c r="Q40" s="604">
        <v>10600000</v>
      </c>
      <c r="R40" s="609"/>
      <c r="S40" s="609"/>
      <c r="T40" s="609"/>
      <c r="U40" s="609"/>
      <c r="V40" s="609"/>
      <c r="W40" s="609"/>
      <c r="X40" s="609"/>
      <c r="Y40" s="609"/>
      <c r="Z40" s="609"/>
      <c r="AA40" s="609"/>
      <c r="AB40" s="608"/>
      <c r="AC40" s="604">
        <f>+AE40</f>
        <v>10600000</v>
      </c>
      <c r="AD40" s="608"/>
      <c r="AE40" s="604">
        <v>10600000</v>
      </c>
      <c r="AF40" s="608"/>
      <c r="AG40" s="608"/>
      <c r="AH40" s="608"/>
      <c r="AI40" s="608"/>
      <c r="AJ40" s="608"/>
      <c r="AK40" s="608"/>
      <c r="AL40" s="608"/>
      <c r="AM40" s="608"/>
      <c r="AN40" s="608"/>
      <c r="AO40" s="608"/>
      <c r="AP40" s="608"/>
      <c r="AQ40" s="604">
        <f>+AS40</f>
        <v>10600000</v>
      </c>
      <c r="AR40" s="608"/>
      <c r="AS40" s="604">
        <v>10600000</v>
      </c>
      <c r="AT40" s="608"/>
      <c r="AU40" s="608"/>
      <c r="AV40" s="608"/>
      <c r="AW40" s="608"/>
      <c r="AX40" s="608"/>
      <c r="AY40" s="608"/>
      <c r="AZ40" s="608"/>
      <c r="BA40" s="608"/>
      <c r="BB40" s="608"/>
      <c r="BC40" s="608"/>
      <c r="BD40" s="670"/>
    </row>
    <row r="41" spans="1:56" ht="99.75">
      <c r="A41" s="697"/>
      <c r="B41" s="665" t="s">
        <v>48</v>
      </c>
      <c r="C41" s="603">
        <v>45</v>
      </c>
      <c r="D41" s="623" t="s">
        <v>564</v>
      </c>
      <c r="E41" s="623">
        <v>4501</v>
      </c>
      <c r="F41" s="1621"/>
      <c r="G41" s="1627"/>
      <c r="H41" s="1628"/>
      <c r="I41" s="644">
        <v>4501061</v>
      </c>
      <c r="J41" s="623" t="s">
        <v>585</v>
      </c>
      <c r="K41" s="623" t="s">
        <v>586</v>
      </c>
      <c r="L41" s="625" t="s">
        <v>550</v>
      </c>
      <c r="M41" s="639" t="s">
        <v>47</v>
      </c>
      <c r="N41" s="640">
        <v>1500</v>
      </c>
      <c r="O41" s="611">
        <f>+Q41</f>
        <v>49353333</v>
      </c>
      <c r="P41" s="643"/>
      <c r="Q41" s="604">
        <v>49353333</v>
      </c>
      <c r="R41" s="607"/>
      <c r="S41" s="607"/>
      <c r="T41" s="607"/>
      <c r="U41" s="607"/>
      <c r="V41" s="607"/>
      <c r="W41" s="607"/>
      <c r="X41" s="607"/>
      <c r="Y41" s="607"/>
      <c r="Z41" s="607"/>
      <c r="AA41" s="607"/>
      <c r="AB41" s="603"/>
      <c r="AC41" s="604">
        <f>+AE41</f>
        <v>45413333</v>
      </c>
      <c r="AD41" s="603"/>
      <c r="AE41" s="604">
        <v>45413333</v>
      </c>
      <c r="AF41" s="610"/>
      <c r="AG41" s="603"/>
      <c r="AH41" s="603"/>
      <c r="AI41" s="603"/>
      <c r="AJ41" s="603"/>
      <c r="AK41" s="603"/>
      <c r="AL41" s="603"/>
      <c r="AM41" s="603"/>
      <c r="AN41" s="603"/>
      <c r="AO41" s="603"/>
      <c r="AP41" s="603"/>
      <c r="AQ41" s="604">
        <f>+AS41</f>
        <v>45413333</v>
      </c>
      <c r="AR41" s="603"/>
      <c r="AS41" s="604">
        <v>45413333</v>
      </c>
      <c r="AT41" s="603"/>
      <c r="AU41" s="603"/>
      <c r="AV41" s="610">
        <f>+AS41+AS40+AS44</f>
        <v>64013333</v>
      </c>
      <c r="AW41" s="603"/>
      <c r="AX41" s="603"/>
      <c r="AY41" s="603"/>
      <c r="AZ41" s="603"/>
      <c r="BA41" s="603"/>
      <c r="BB41" s="603"/>
      <c r="BC41" s="603"/>
      <c r="BD41" s="666"/>
    </row>
    <row r="42" spans="1:56" ht="99.75">
      <c r="A42" s="697"/>
      <c r="B42" s="665" t="s">
        <v>48</v>
      </c>
      <c r="C42" s="603">
        <v>45</v>
      </c>
      <c r="D42" s="623" t="s">
        <v>564</v>
      </c>
      <c r="E42" s="623">
        <v>4501</v>
      </c>
      <c r="F42" s="1621"/>
      <c r="G42" s="1627"/>
      <c r="H42" s="1628"/>
      <c r="I42" s="644">
        <v>4501061</v>
      </c>
      <c r="J42" s="623" t="s">
        <v>585</v>
      </c>
      <c r="K42" s="623" t="s">
        <v>586</v>
      </c>
      <c r="L42" s="625" t="s">
        <v>561</v>
      </c>
      <c r="M42" s="639" t="s">
        <v>57</v>
      </c>
      <c r="N42" s="640">
        <v>1500</v>
      </c>
      <c r="O42" s="611">
        <f>+Q42</f>
        <v>33000000</v>
      </c>
      <c r="P42" s="643"/>
      <c r="Q42" s="604">
        <v>33000000</v>
      </c>
      <c r="R42" s="607"/>
      <c r="S42" s="607"/>
      <c r="T42" s="607"/>
      <c r="U42" s="607"/>
      <c r="V42" s="607"/>
      <c r="W42" s="607"/>
      <c r="X42" s="607"/>
      <c r="Y42" s="607"/>
      <c r="Z42" s="607"/>
      <c r="AA42" s="607"/>
      <c r="AB42" s="603"/>
      <c r="AC42" s="604">
        <f>+AD42+AE42</f>
        <v>32577768</v>
      </c>
      <c r="AD42" s="603"/>
      <c r="AE42" s="604">
        <v>32577768</v>
      </c>
      <c r="AF42" s="603"/>
      <c r="AG42" s="603"/>
      <c r="AH42" s="603"/>
      <c r="AI42" s="603"/>
      <c r="AJ42" s="603"/>
      <c r="AK42" s="603"/>
      <c r="AL42" s="603"/>
      <c r="AM42" s="603"/>
      <c r="AN42" s="603"/>
      <c r="AO42" s="603"/>
      <c r="AP42" s="603"/>
      <c r="AQ42" s="603"/>
      <c r="AR42" s="603"/>
      <c r="AS42" s="603"/>
      <c r="AT42" s="603"/>
      <c r="AU42" s="603"/>
      <c r="AV42" s="603"/>
      <c r="AW42" s="603"/>
      <c r="AX42" s="603"/>
      <c r="AY42" s="603"/>
      <c r="AZ42" s="603"/>
      <c r="BA42" s="603"/>
      <c r="BB42" s="603"/>
      <c r="BC42" s="603"/>
      <c r="BD42" s="666"/>
    </row>
    <row r="43" spans="1:56" ht="99.75">
      <c r="A43" s="697"/>
      <c r="B43" s="665" t="s">
        <v>48</v>
      </c>
      <c r="C43" s="603">
        <v>45</v>
      </c>
      <c r="D43" s="623" t="s">
        <v>564</v>
      </c>
      <c r="E43" s="623">
        <v>4501</v>
      </c>
      <c r="F43" s="1621"/>
      <c r="G43" s="1627"/>
      <c r="H43" s="1628"/>
      <c r="I43" s="644">
        <v>4501061</v>
      </c>
      <c r="J43" s="623" t="s">
        <v>585</v>
      </c>
      <c r="K43" s="623" t="s">
        <v>586</v>
      </c>
      <c r="L43" s="625" t="s">
        <v>569</v>
      </c>
      <c r="M43" s="639" t="s">
        <v>84</v>
      </c>
      <c r="N43" s="640">
        <v>1500</v>
      </c>
      <c r="O43" s="611">
        <f>+Q43</f>
        <v>6000000</v>
      </c>
      <c r="P43" s="643"/>
      <c r="Q43" s="604">
        <v>6000000</v>
      </c>
      <c r="R43" s="607"/>
      <c r="S43" s="607"/>
      <c r="T43" s="607"/>
      <c r="U43" s="607"/>
      <c r="V43" s="607"/>
      <c r="W43" s="607"/>
      <c r="X43" s="607"/>
      <c r="Y43" s="607"/>
      <c r="Z43" s="607"/>
      <c r="AA43" s="607"/>
      <c r="AB43" s="603"/>
      <c r="AC43" s="604"/>
      <c r="AD43" s="603"/>
      <c r="AE43" s="604"/>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603"/>
      <c r="BB43" s="603"/>
      <c r="BC43" s="603"/>
      <c r="BD43" s="666"/>
    </row>
    <row r="44" spans="1:56" ht="66" customHeight="1">
      <c r="A44" s="697"/>
      <c r="B44" s="665" t="s">
        <v>48</v>
      </c>
      <c r="C44" s="603">
        <v>45</v>
      </c>
      <c r="D44" s="623" t="s">
        <v>564</v>
      </c>
      <c r="E44" s="623">
        <v>4501</v>
      </c>
      <c r="F44" s="1621"/>
      <c r="G44" s="1627"/>
      <c r="H44" s="1628"/>
      <c r="I44" s="644">
        <v>4501061</v>
      </c>
      <c r="J44" s="623" t="s">
        <v>585</v>
      </c>
      <c r="K44" s="623" t="s">
        <v>587</v>
      </c>
      <c r="L44" s="625" t="s">
        <v>550</v>
      </c>
      <c r="M44" s="639" t="s">
        <v>47</v>
      </c>
      <c r="N44" s="640">
        <v>50</v>
      </c>
      <c r="O44" s="611">
        <f>+Q44+AB44</f>
        <v>12425542</v>
      </c>
      <c r="P44" s="611"/>
      <c r="Q44" s="604">
        <v>8000000</v>
      </c>
      <c r="R44" s="607"/>
      <c r="S44" s="607"/>
      <c r="T44" s="607"/>
      <c r="U44" s="607"/>
      <c r="V44" s="607"/>
      <c r="W44" s="607"/>
      <c r="X44" s="607"/>
      <c r="Y44" s="607"/>
      <c r="Z44" s="607"/>
      <c r="AA44" s="607"/>
      <c r="AB44" s="604">
        <v>4425542</v>
      </c>
      <c r="AC44" s="604">
        <f>+AE44</f>
        <v>8000000</v>
      </c>
      <c r="AD44" s="603"/>
      <c r="AE44" s="604">
        <v>8000000</v>
      </c>
      <c r="AF44" s="603"/>
      <c r="AG44" s="603"/>
      <c r="AH44" s="603"/>
      <c r="AI44" s="603"/>
      <c r="AJ44" s="603"/>
      <c r="AK44" s="603"/>
      <c r="AL44" s="603"/>
      <c r="AM44" s="603"/>
      <c r="AN44" s="603"/>
      <c r="AO44" s="603"/>
      <c r="AP44" s="603"/>
      <c r="AQ44" s="604">
        <f>+AS44</f>
        <v>8000000</v>
      </c>
      <c r="AR44" s="603"/>
      <c r="AS44" s="604">
        <v>8000000</v>
      </c>
      <c r="AT44" s="603"/>
      <c r="AU44" s="610"/>
      <c r="AV44" s="603"/>
      <c r="AW44" s="603"/>
      <c r="AX44" s="603"/>
      <c r="AY44" s="603"/>
      <c r="AZ44" s="603"/>
      <c r="BA44" s="603"/>
      <c r="BB44" s="603"/>
      <c r="BC44" s="603"/>
      <c r="BD44" s="666"/>
    </row>
    <row r="45" spans="1:56" ht="66" customHeight="1">
      <c r="A45" s="697"/>
      <c r="B45" s="665" t="s">
        <v>48</v>
      </c>
      <c r="C45" s="603">
        <v>45</v>
      </c>
      <c r="D45" s="623" t="s">
        <v>564</v>
      </c>
      <c r="E45" s="623">
        <v>4501</v>
      </c>
      <c r="F45" s="1621"/>
      <c r="G45" s="1627"/>
      <c r="H45" s="1628"/>
      <c r="I45" s="644">
        <v>4501060</v>
      </c>
      <c r="J45" s="623" t="s">
        <v>588</v>
      </c>
      <c r="K45" s="623" t="s">
        <v>589</v>
      </c>
      <c r="L45" s="625" t="s">
        <v>590</v>
      </c>
      <c r="M45" s="639" t="s">
        <v>591</v>
      </c>
      <c r="N45" s="640">
        <v>1</v>
      </c>
      <c r="O45" s="611">
        <f>+Q45+X45+AB45</f>
        <v>2050000000</v>
      </c>
      <c r="P45" s="611"/>
      <c r="Q45" s="648">
        <v>838542012</v>
      </c>
      <c r="R45" s="607"/>
      <c r="S45" s="607"/>
      <c r="T45" s="607"/>
      <c r="U45" s="607"/>
      <c r="V45" s="607"/>
      <c r="W45" s="607"/>
      <c r="X45" s="604">
        <v>968481109</v>
      </c>
      <c r="Y45" s="607"/>
      <c r="Z45" s="607"/>
      <c r="AA45" s="607"/>
      <c r="AB45" s="604">
        <v>242976879</v>
      </c>
      <c r="AC45" s="604">
        <f>+AD45+AE45</f>
        <v>2050000000</v>
      </c>
      <c r="AD45" s="612">
        <f>+AL45+AP45</f>
        <v>1211457988</v>
      </c>
      <c r="AE45" s="604">
        <v>838542012</v>
      </c>
      <c r="AF45" s="603"/>
      <c r="AG45" s="603"/>
      <c r="AH45" s="603"/>
      <c r="AI45" s="603"/>
      <c r="AJ45" s="603"/>
      <c r="AK45" s="603"/>
      <c r="AL45" s="604">
        <v>968481109</v>
      </c>
      <c r="AM45" s="603"/>
      <c r="AN45" s="603"/>
      <c r="AO45" s="603"/>
      <c r="AP45" s="604">
        <v>242976879</v>
      </c>
      <c r="AQ45" s="648">
        <f>+AR45+AS45</f>
        <v>1251180854</v>
      </c>
      <c r="AR45" s="611">
        <f>+AZ45</f>
        <v>968481109</v>
      </c>
      <c r="AS45" s="604">
        <v>282699745</v>
      </c>
      <c r="AT45" s="603"/>
      <c r="AU45" s="603"/>
      <c r="AV45" s="603"/>
      <c r="AW45" s="603"/>
      <c r="AX45" s="603"/>
      <c r="AY45" s="603"/>
      <c r="AZ45" s="604">
        <v>968481109</v>
      </c>
      <c r="BA45" s="603"/>
      <c r="BB45" s="603"/>
      <c r="BC45" s="603"/>
      <c r="BD45" s="671"/>
    </row>
    <row r="46" spans="1:56" ht="72.599999999999994" customHeight="1">
      <c r="A46" s="697"/>
      <c r="B46" s="665"/>
      <c r="C46" s="603"/>
      <c r="D46" s="623"/>
      <c r="E46" s="623"/>
      <c r="F46" s="1621"/>
      <c r="G46" s="1627"/>
      <c r="H46" s="1628"/>
      <c r="I46" s="644">
        <v>4501060</v>
      </c>
      <c r="J46" s="623" t="s">
        <v>588</v>
      </c>
      <c r="K46" s="623" t="s">
        <v>589</v>
      </c>
      <c r="L46" s="625" t="s">
        <v>550</v>
      </c>
      <c r="M46" s="639" t="s">
        <v>47</v>
      </c>
      <c r="N46" s="640">
        <v>1</v>
      </c>
      <c r="O46" s="611">
        <f>+Q46</f>
        <v>150000000</v>
      </c>
      <c r="P46" s="611"/>
      <c r="Q46" s="604">
        <v>150000000</v>
      </c>
      <c r="R46" s="607"/>
      <c r="S46" s="607"/>
      <c r="T46" s="607"/>
      <c r="U46" s="607"/>
      <c r="V46" s="607"/>
      <c r="W46" s="607"/>
      <c r="X46" s="604"/>
      <c r="Y46" s="607"/>
      <c r="Z46" s="607"/>
      <c r="AA46" s="607"/>
      <c r="AB46" s="604"/>
      <c r="AC46" s="604">
        <f>+AE46</f>
        <v>150000000</v>
      </c>
      <c r="AD46" s="603"/>
      <c r="AE46" s="604">
        <v>150000000</v>
      </c>
      <c r="AF46" s="603"/>
      <c r="AG46" s="603"/>
      <c r="AH46" s="603"/>
      <c r="AI46" s="603"/>
      <c r="AJ46" s="603"/>
      <c r="AK46" s="603"/>
      <c r="AL46" s="604"/>
      <c r="AM46" s="603"/>
      <c r="AN46" s="603"/>
      <c r="AO46" s="603"/>
      <c r="AP46" s="604"/>
      <c r="AQ46" s="604">
        <v>58814126</v>
      </c>
      <c r="AR46" s="603"/>
      <c r="AS46" s="604">
        <v>58814126</v>
      </c>
      <c r="AT46" s="603"/>
      <c r="AU46" s="603"/>
      <c r="AV46" s="603"/>
      <c r="AW46" s="603"/>
      <c r="AX46" s="603"/>
      <c r="AY46" s="603"/>
      <c r="AZ46" s="604"/>
      <c r="BA46" s="603"/>
      <c r="BB46" s="603"/>
      <c r="BC46" s="603"/>
      <c r="BD46" s="671"/>
    </row>
    <row r="47" spans="1:56" ht="15">
      <c r="A47" s="697"/>
      <c r="B47" s="667"/>
      <c r="C47" s="605"/>
      <c r="D47" s="606"/>
      <c r="E47" s="605"/>
      <c r="F47" s="606"/>
      <c r="G47" s="605"/>
      <c r="H47" s="606"/>
      <c r="I47" s="605"/>
      <c r="J47" s="605"/>
      <c r="K47" s="605"/>
      <c r="L47" s="605"/>
      <c r="M47" s="643"/>
      <c r="N47" s="643"/>
      <c r="O47" s="643">
        <f>SUM(O40:O46)</f>
        <v>2311378875</v>
      </c>
      <c r="P47" s="643">
        <f>+P44+P45</f>
        <v>0</v>
      </c>
      <c r="Q47" s="643">
        <f>SUM(Q40:Q46)</f>
        <v>1095495345</v>
      </c>
      <c r="R47" s="607"/>
      <c r="S47" s="607"/>
      <c r="T47" s="607"/>
      <c r="U47" s="607"/>
      <c r="V47" s="607"/>
      <c r="W47" s="607"/>
      <c r="X47" s="607">
        <f>SUM(X45:X46)</f>
        <v>968481109</v>
      </c>
      <c r="Y47" s="607">
        <f>+Y45</f>
        <v>0</v>
      </c>
      <c r="Z47" s="607">
        <f>+Z45</f>
        <v>0</v>
      </c>
      <c r="AA47" s="607">
        <f>+AA45</f>
        <v>0</v>
      </c>
      <c r="AB47" s="607">
        <f>SUM(AB44:AB45)</f>
        <v>247402421</v>
      </c>
      <c r="AC47" s="607">
        <f>SUM(AC40:AC46)</f>
        <v>2296591101</v>
      </c>
      <c r="AD47" s="607"/>
      <c r="AE47" s="607">
        <f>SUM(AE40:AE46)</f>
        <v>1085133113</v>
      </c>
      <c r="AF47" s="603"/>
      <c r="AG47" s="603"/>
      <c r="AH47" s="603"/>
      <c r="AI47" s="603"/>
      <c r="AJ47" s="603"/>
      <c r="AK47" s="603"/>
      <c r="AL47" s="607">
        <f>SUM(AL45:AL46)</f>
        <v>968481109</v>
      </c>
      <c r="AM47" s="603"/>
      <c r="AN47" s="603"/>
      <c r="AO47" s="603"/>
      <c r="AP47" s="607">
        <f>SUM(AP45:AP46)</f>
        <v>242976879</v>
      </c>
      <c r="AQ47" s="607">
        <f>SUM(AQ40:AQ46)</f>
        <v>1374008313</v>
      </c>
      <c r="AR47" s="603"/>
      <c r="AS47" s="607">
        <f>SUM(AS40:AS46)</f>
        <v>405527204</v>
      </c>
      <c r="AT47" s="603"/>
      <c r="AU47" s="603"/>
      <c r="AV47" s="603"/>
      <c r="AW47" s="603"/>
      <c r="AX47" s="603"/>
      <c r="AY47" s="603"/>
      <c r="AZ47" s="607">
        <f>SUM(AZ45:AZ46)</f>
        <v>968481109</v>
      </c>
      <c r="BA47" s="603"/>
      <c r="BB47" s="603"/>
      <c r="BC47" s="603"/>
      <c r="BD47" s="666"/>
    </row>
    <row r="48" spans="1:56" ht="142.5">
      <c r="A48" s="697"/>
      <c r="B48" s="668" t="s">
        <v>48</v>
      </c>
      <c r="C48" s="603">
        <v>45</v>
      </c>
      <c r="D48" s="630" t="s">
        <v>564</v>
      </c>
      <c r="E48" s="630">
        <v>4502</v>
      </c>
      <c r="F48" s="649" t="s">
        <v>592</v>
      </c>
      <c r="G48" s="653">
        <v>2024730010042</v>
      </c>
      <c r="H48" s="650" t="s">
        <v>593</v>
      </c>
      <c r="I48" s="645">
        <v>4502033</v>
      </c>
      <c r="J48" s="630" t="s">
        <v>594</v>
      </c>
      <c r="K48" s="630" t="s">
        <v>595</v>
      </c>
      <c r="L48" s="635" t="s">
        <v>550</v>
      </c>
      <c r="M48" s="649" t="s">
        <v>47</v>
      </c>
      <c r="N48" s="640">
        <v>20</v>
      </c>
      <c r="O48" s="604">
        <v>16600000</v>
      </c>
      <c r="P48" s="647"/>
      <c r="Q48" s="604">
        <v>16600000</v>
      </c>
      <c r="R48" s="607"/>
      <c r="S48" s="607"/>
      <c r="T48" s="607"/>
      <c r="U48" s="607"/>
      <c r="V48" s="607"/>
      <c r="W48" s="607"/>
      <c r="X48" s="607"/>
      <c r="Y48" s="607"/>
      <c r="Z48" s="607"/>
      <c r="AA48" s="607"/>
      <c r="AB48" s="603"/>
      <c r="AC48" s="611">
        <f>+AE48</f>
        <v>16600000</v>
      </c>
      <c r="AD48" s="603"/>
      <c r="AE48" s="604">
        <v>16600000</v>
      </c>
      <c r="AF48" s="603"/>
      <c r="AG48" s="603"/>
      <c r="AH48" s="603"/>
      <c r="AI48" s="603"/>
      <c r="AJ48" s="603"/>
      <c r="AK48" s="603"/>
      <c r="AL48" s="603"/>
      <c r="AM48" s="603"/>
      <c r="AN48" s="603"/>
      <c r="AO48" s="603"/>
      <c r="AP48" s="603"/>
      <c r="AQ48" s="604">
        <v>6000000</v>
      </c>
      <c r="AR48" s="603"/>
      <c r="AS48" s="604">
        <v>6000000</v>
      </c>
      <c r="AT48" s="603"/>
      <c r="AU48" s="603"/>
      <c r="AV48" s="603"/>
      <c r="AW48" s="603"/>
      <c r="AX48" s="603"/>
      <c r="AY48" s="603"/>
      <c r="AZ48" s="603"/>
      <c r="BA48" s="603"/>
      <c r="BB48" s="603"/>
      <c r="BC48" s="603"/>
      <c r="BD48" s="666"/>
    </row>
    <row r="49" spans="1:56" ht="15">
      <c r="A49" s="697"/>
      <c r="B49" s="667"/>
      <c r="C49" s="605"/>
      <c r="D49" s="606"/>
      <c r="E49" s="605"/>
      <c r="F49" s="606"/>
      <c r="G49" s="605"/>
      <c r="H49" s="606"/>
      <c r="I49" s="605"/>
      <c r="J49" s="605"/>
      <c r="K49" s="605"/>
      <c r="L49" s="605"/>
      <c r="M49" s="643"/>
      <c r="N49" s="643"/>
      <c r="O49" s="643">
        <f>SUM(O48:O48)</f>
        <v>16600000</v>
      </c>
      <c r="P49" s="643">
        <f>SUM(P48:P48)</f>
        <v>0</v>
      </c>
      <c r="Q49" s="643">
        <f>SUM(Q48:Q48)</f>
        <v>16600000</v>
      </c>
      <c r="R49" s="607"/>
      <c r="S49" s="607"/>
      <c r="T49" s="607"/>
      <c r="U49" s="607"/>
      <c r="V49" s="607"/>
      <c r="W49" s="607"/>
      <c r="X49" s="607"/>
      <c r="Y49" s="607"/>
      <c r="Z49" s="607"/>
      <c r="AA49" s="607"/>
      <c r="AB49" s="603"/>
      <c r="AC49" s="609">
        <f>SUM(AC48)</f>
        <v>16600000</v>
      </c>
      <c r="AD49" s="603"/>
      <c r="AE49" s="609">
        <f>SUM(AE48)</f>
        <v>16600000</v>
      </c>
      <c r="AF49" s="603"/>
      <c r="AG49" s="603"/>
      <c r="AH49" s="603"/>
      <c r="AI49" s="603"/>
      <c r="AJ49" s="603"/>
      <c r="AK49" s="603"/>
      <c r="AL49" s="603"/>
      <c r="AM49" s="603"/>
      <c r="AN49" s="603"/>
      <c r="AO49" s="603"/>
      <c r="AP49" s="603"/>
      <c r="AQ49" s="607">
        <f>+AQ48</f>
        <v>6000000</v>
      </c>
      <c r="AR49" s="603"/>
      <c r="AS49" s="607">
        <f>+AS48</f>
        <v>6000000</v>
      </c>
      <c r="AT49" s="603"/>
      <c r="AU49" s="603"/>
      <c r="AV49" s="603"/>
      <c r="AW49" s="603"/>
      <c r="AX49" s="603"/>
      <c r="AY49" s="603"/>
      <c r="AZ49" s="603"/>
      <c r="BA49" s="603"/>
      <c r="BB49" s="603"/>
      <c r="BC49" s="603"/>
      <c r="BD49" s="666"/>
    </row>
    <row r="50" spans="1:56" ht="85.5">
      <c r="A50" s="697"/>
      <c r="B50" s="665" t="s">
        <v>48</v>
      </c>
      <c r="C50" s="608">
        <v>45</v>
      </c>
      <c r="D50" s="623" t="s">
        <v>564</v>
      </c>
      <c r="E50" s="623">
        <v>4502</v>
      </c>
      <c r="F50" s="650" t="s">
        <v>592</v>
      </c>
      <c r="G50" s="1627">
        <v>2024730010044</v>
      </c>
      <c r="H50" s="1625" t="s">
        <v>596</v>
      </c>
      <c r="I50" s="644">
        <v>4502001</v>
      </c>
      <c r="J50" s="623" t="s">
        <v>597</v>
      </c>
      <c r="K50" s="623" t="s">
        <v>598</v>
      </c>
      <c r="L50" s="625" t="s">
        <v>550</v>
      </c>
      <c r="M50" s="639" t="s">
        <v>47</v>
      </c>
      <c r="N50" s="640">
        <v>1</v>
      </c>
      <c r="O50" s="613">
        <f>+P50+Q50</f>
        <v>714233106</v>
      </c>
      <c r="P50" s="643"/>
      <c r="Q50" s="613">
        <v>714233106</v>
      </c>
      <c r="R50" s="607"/>
      <c r="S50" s="607"/>
      <c r="T50" s="607"/>
      <c r="U50" s="607"/>
      <c r="V50" s="607"/>
      <c r="W50" s="607"/>
      <c r="X50" s="607"/>
      <c r="Y50" s="607"/>
      <c r="Z50" s="607"/>
      <c r="AA50" s="607"/>
      <c r="AB50" s="603"/>
      <c r="AC50" s="610">
        <f>+AE50</f>
        <v>693007182</v>
      </c>
      <c r="AD50" s="610"/>
      <c r="AE50" s="613">
        <f>87468200+20000000+585538982</f>
        <v>693007182</v>
      </c>
      <c r="AF50" s="603"/>
      <c r="AG50" s="603"/>
      <c r="AH50" s="603"/>
      <c r="AI50" s="603"/>
      <c r="AJ50" s="603"/>
      <c r="AK50" s="603"/>
      <c r="AL50" s="603"/>
      <c r="AM50" s="603"/>
      <c r="AN50" s="603"/>
      <c r="AO50" s="603"/>
      <c r="AP50" s="603"/>
      <c r="AQ50" s="613">
        <f>+AS50</f>
        <v>678946386</v>
      </c>
      <c r="AR50" s="613"/>
      <c r="AS50" s="613">
        <f>87468200+591478186</f>
        <v>678946386</v>
      </c>
      <c r="AT50" s="603"/>
      <c r="AU50" s="603"/>
      <c r="AV50" s="603"/>
      <c r="AW50" s="603"/>
      <c r="AX50" s="603"/>
      <c r="AY50" s="603"/>
      <c r="AZ50" s="603"/>
      <c r="BA50" s="603"/>
      <c r="BB50" s="603"/>
      <c r="BC50" s="603"/>
      <c r="BD50" s="666"/>
    </row>
    <row r="51" spans="1:56" ht="91.9" customHeight="1">
      <c r="A51" s="697"/>
      <c r="B51" s="665" t="s">
        <v>48</v>
      </c>
      <c r="C51" s="608">
        <v>45</v>
      </c>
      <c r="D51" s="623" t="s">
        <v>564</v>
      </c>
      <c r="E51" s="623">
        <v>4502</v>
      </c>
      <c r="F51" s="650" t="s">
        <v>592</v>
      </c>
      <c r="G51" s="1627"/>
      <c r="H51" s="1625"/>
      <c r="I51" s="644">
        <v>4502001</v>
      </c>
      <c r="J51" s="623" t="s">
        <v>597</v>
      </c>
      <c r="K51" s="623" t="s">
        <v>598</v>
      </c>
      <c r="L51" s="625" t="s">
        <v>576</v>
      </c>
      <c r="M51" s="639" t="s">
        <v>577</v>
      </c>
      <c r="N51" s="640">
        <v>1</v>
      </c>
      <c r="O51" s="613">
        <f>+Q51</f>
        <v>30000000</v>
      </c>
      <c r="P51" s="643"/>
      <c r="Q51" s="613">
        <v>30000000</v>
      </c>
      <c r="R51" s="607"/>
      <c r="S51" s="607"/>
      <c r="T51" s="607"/>
      <c r="U51" s="607"/>
      <c r="V51" s="607"/>
      <c r="W51" s="607"/>
      <c r="X51" s="607"/>
      <c r="Y51" s="607"/>
      <c r="Z51" s="607"/>
      <c r="AA51" s="607"/>
      <c r="AB51" s="603"/>
      <c r="AC51" s="610"/>
      <c r="AD51" s="610"/>
      <c r="AE51" s="613"/>
      <c r="AF51" s="603"/>
      <c r="AG51" s="603"/>
      <c r="AH51" s="603"/>
      <c r="AI51" s="603"/>
      <c r="AJ51" s="603"/>
      <c r="AK51" s="603"/>
      <c r="AL51" s="603"/>
      <c r="AM51" s="603"/>
      <c r="AN51" s="603"/>
      <c r="AO51" s="603"/>
      <c r="AP51" s="603"/>
      <c r="AQ51" s="613"/>
      <c r="AR51" s="613"/>
      <c r="AS51" s="613"/>
      <c r="AT51" s="603"/>
      <c r="AU51" s="603"/>
      <c r="AV51" s="603"/>
      <c r="AW51" s="603"/>
      <c r="AX51" s="603"/>
      <c r="AY51" s="603"/>
      <c r="AZ51" s="603"/>
      <c r="BA51" s="603"/>
      <c r="BB51" s="603"/>
      <c r="BC51" s="603"/>
      <c r="BD51" s="666"/>
    </row>
    <row r="52" spans="1:56" ht="71.25">
      <c r="A52" s="697"/>
      <c r="B52" s="665" t="s">
        <v>48</v>
      </c>
      <c r="C52" s="608">
        <v>45</v>
      </c>
      <c r="D52" s="623" t="s">
        <v>564</v>
      </c>
      <c r="E52" s="623">
        <v>4502</v>
      </c>
      <c r="F52" s="650" t="s">
        <v>592</v>
      </c>
      <c r="G52" s="1627"/>
      <c r="H52" s="1625"/>
      <c r="I52" s="644">
        <v>4502038</v>
      </c>
      <c r="J52" s="623" t="s">
        <v>599</v>
      </c>
      <c r="K52" s="623" t="s">
        <v>600</v>
      </c>
      <c r="L52" s="625" t="s">
        <v>550</v>
      </c>
      <c r="M52" s="639" t="s">
        <v>47</v>
      </c>
      <c r="N52" s="640">
        <v>1</v>
      </c>
      <c r="O52" s="613">
        <f>+Q52</f>
        <v>100000000</v>
      </c>
      <c r="P52" s="643"/>
      <c r="Q52" s="613">
        <v>100000000</v>
      </c>
      <c r="R52" s="607"/>
      <c r="S52" s="607"/>
      <c r="T52" s="607"/>
      <c r="U52" s="607"/>
      <c r="V52" s="607"/>
      <c r="W52" s="607"/>
      <c r="X52" s="607"/>
      <c r="Y52" s="607"/>
      <c r="Z52" s="607"/>
      <c r="AA52" s="607"/>
      <c r="AB52" s="603"/>
      <c r="AC52" s="610">
        <f>+AE52</f>
        <v>98773306</v>
      </c>
      <c r="AD52" s="610"/>
      <c r="AE52" s="613">
        <v>98773306</v>
      </c>
      <c r="AF52" s="603"/>
      <c r="AG52" s="603"/>
      <c r="AH52" s="603"/>
      <c r="AI52" s="603"/>
      <c r="AJ52" s="603"/>
      <c r="AK52" s="603"/>
      <c r="AL52" s="603"/>
      <c r="AM52" s="603"/>
      <c r="AN52" s="603"/>
      <c r="AO52" s="603"/>
      <c r="AP52" s="603"/>
      <c r="AQ52" s="613">
        <f>+AS52</f>
        <v>78573306</v>
      </c>
      <c r="AR52" s="603"/>
      <c r="AS52" s="613">
        <v>78573306</v>
      </c>
      <c r="AT52" s="603"/>
      <c r="AU52" s="603"/>
      <c r="AV52" s="603"/>
      <c r="AW52" s="603"/>
      <c r="AX52" s="603"/>
      <c r="AY52" s="603"/>
      <c r="AZ52" s="603"/>
      <c r="BA52" s="603"/>
      <c r="BB52" s="603"/>
      <c r="BC52" s="603"/>
      <c r="BD52" s="666"/>
    </row>
    <row r="53" spans="1:56" ht="71.25">
      <c r="A53" s="697"/>
      <c r="B53" s="665" t="s">
        <v>48</v>
      </c>
      <c r="C53" s="608">
        <v>45</v>
      </c>
      <c r="D53" s="623" t="s">
        <v>564</v>
      </c>
      <c r="E53" s="623">
        <v>4502</v>
      </c>
      <c r="F53" s="650" t="s">
        <v>592</v>
      </c>
      <c r="G53" s="1627"/>
      <c r="H53" s="1625"/>
      <c r="I53" s="644">
        <v>4502001</v>
      </c>
      <c r="J53" s="623" t="s">
        <v>597</v>
      </c>
      <c r="K53" s="623" t="s">
        <v>601</v>
      </c>
      <c r="L53" s="625" t="s">
        <v>550</v>
      </c>
      <c r="M53" s="639" t="s">
        <v>47</v>
      </c>
      <c r="N53" s="640">
        <v>1</v>
      </c>
      <c r="O53" s="613">
        <v>28000000</v>
      </c>
      <c r="P53" s="643"/>
      <c r="Q53" s="613">
        <v>28000000</v>
      </c>
      <c r="R53" s="607"/>
      <c r="S53" s="607"/>
      <c r="T53" s="607"/>
      <c r="U53" s="607"/>
      <c r="V53" s="607"/>
      <c r="W53" s="607"/>
      <c r="X53" s="607"/>
      <c r="Y53" s="607"/>
      <c r="Z53" s="607"/>
      <c r="AA53" s="607"/>
      <c r="AB53" s="603"/>
      <c r="AC53" s="610">
        <f>+AE53</f>
        <v>27034000</v>
      </c>
      <c r="AD53" s="603"/>
      <c r="AE53" s="613">
        <v>27034000</v>
      </c>
      <c r="AF53" s="603"/>
      <c r="AG53" s="603"/>
      <c r="AH53" s="603"/>
      <c r="AI53" s="603"/>
      <c r="AJ53" s="603"/>
      <c r="AK53" s="603"/>
      <c r="AL53" s="603"/>
      <c r="AM53" s="603"/>
      <c r="AN53" s="603"/>
      <c r="AO53" s="603"/>
      <c r="AP53" s="603"/>
      <c r="AQ53" s="610">
        <f>+AS53</f>
        <v>27034000</v>
      </c>
      <c r="AR53" s="603"/>
      <c r="AS53" s="613">
        <v>27034000</v>
      </c>
      <c r="AT53" s="603"/>
      <c r="AU53" s="603"/>
      <c r="AV53" s="603"/>
      <c r="AW53" s="603"/>
      <c r="AX53" s="603"/>
      <c r="AY53" s="603"/>
      <c r="AZ53" s="603"/>
      <c r="BA53" s="603"/>
      <c r="BB53" s="603"/>
      <c r="BC53" s="603"/>
      <c r="BD53" s="666"/>
    </row>
    <row r="54" spans="1:56" ht="15">
      <c r="A54" s="697"/>
      <c r="B54" s="667"/>
      <c r="C54" s="605"/>
      <c r="D54" s="606"/>
      <c r="E54" s="605"/>
      <c r="F54" s="606"/>
      <c r="G54" s="605"/>
      <c r="H54" s="606"/>
      <c r="I54" s="605"/>
      <c r="J54" s="605"/>
      <c r="K54" s="605"/>
      <c r="L54" s="605"/>
      <c r="M54" s="643"/>
      <c r="N54" s="643"/>
      <c r="O54" s="643">
        <f>SUM(O50:O53)</f>
        <v>872233106</v>
      </c>
      <c r="P54" s="643"/>
      <c r="Q54" s="643">
        <f>SUM(Q50:Q53)</f>
        <v>872233106</v>
      </c>
      <c r="R54" s="607"/>
      <c r="S54" s="607"/>
      <c r="T54" s="607"/>
      <c r="U54" s="607"/>
      <c r="V54" s="607"/>
      <c r="W54" s="607"/>
      <c r="X54" s="607"/>
      <c r="Y54" s="607"/>
      <c r="Z54" s="607"/>
      <c r="AA54" s="607"/>
      <c r="AB54" s="603"/>
      <c r="AC54" s="643">
        <f>SUM(AC50:AC53)</f>
        <v>818814488</v>
      </c>
      <c r="AD54" s="643"/>
      <c r="AE54" s="643">
        <f>SUM(AE50:AE53)</f>
        <v>818814488</v>
      </c>
      <c r="AF54" s="603"/>
      <c r="AG54" s="603"/>
      <c r="AH54" s="603"/>
      <c r="AI54" s="603"/>
      <c r="AJ54" s="603"/>
      <c r="AK54" s="603"/>
      <c r="AL54" s="603"/>
      <c r="AM54" s="603"/>
      <c r="AN54" s="603"/>
      <c r="AO54" s="603"/>
      <c r="AP54" s="603"/>
      <c r="AQ54" s="643">
        <f>SUM(AQ50:AQ53)</f>
        <v>784553692</v>
      </c>
      <c r="AR54" s="643"/>
      <c r="AS54" s="643">
        <f>SUM(AS50:AS53)</f>
        <v>784553692</v>
      </c>
      <c r="AT54" s="603"/>
      <c r="AU54" s="603"/>
      <c r="AV54" s="603"/>
      <c r="AW54" s="603"/>
      <c r="AX54" s="603"/>
      <c r="AY54" s="603"/>
      <c r="AZ54" s="603"/>
      <c r="BA54" s="603"/>
      <c r="BB54" s="603"/>
      <c r="BC54" s="603"/>
      <c r="BD54" s="666"/>
    </row>
    <row r="55" spans="1:56" ht="73.900000000000006" customHeight="1">
      <c r="A55" s="698"/>
      <c r="B55" s="665" t="s">
        <v>48</v>
      </c>
      <c r="C55" s="608">
        <v>45</v>
      </c>
      <c r="D55" s="623" t="s">
        <v>564</v>
      </c>
      <c r="E55" s="623">
        <v>4502</v>
      </c>
      <c r="F55" s="650" t="s">
        <v>592</v>
      </c>
      <c r="G55" s="1623">
        <v>2024730010040</v>
      </c>
      <c r="H55" s="1625" t="s">
        <v>602</v>
      </c>
      <c r="I55" s="644">
        <v>4502035</v>
      </c>
      <c r="J55" s="623" t="s">
        <v>263</v>
      </c>
      <c r="K55" s="623" t="s">
        <v>603</v>
      </c>
      <c r="L55" s="625" t="s">
        <v>550</v>
      </c>
      <c r="M55" s="639" t="s">
        <v>47</v>
      </c>
      <c r="N55" s="640">
        <v>1</v>
      </c>
      <c r="O55" s="604">
        <f>+P55+Q55</f>
        <v>45000000</v>
      </c>
      <c r="P55" s="647"/>
      <c r="Q55" s="604">
        <v>45000000</v>
      </c>
      <c r="R55" s="609"/>
      <c r="S55" s="609"/>
      <c r="T55" s="609"/>
      <c r="U55" s="609"/>
      <c r="V55" s="609"/>
      <c r="W55" s="609"/>
      <c r="X55" s="609"/>
      <c r="Y55" s="609"/>
      <c r="Z55" s="609"/>
      <c r="AA55" s="609"/>
      <c r="AB55" s="608"/>
      <c r="AC55" s="613">
        <f>+AE55</f>
        <v>44993991</v>
      </c>
      <c r="AD55" s="608"/>
      <c r="AE55" s="613">
        <v>44993991</v>
      </c>
      <c r="AF55" s="608"/>
      <c r="AG55" s="608"/>
      <c r="AH55" s="608"/>
      <c r="AI55" s="608"/>
      <c r="AJ55" s="608"/>
      <c r="AK55" s="608"/>
      <c r="AL55" s="608"/>
      <c r="AM55" s="608"/>
      <c r="AN55" s="608"/>
      <c r="AO55" s="608"/>
      <c r="AP55" s="608"/>
      <c r="AQ55" s="611">
        <f>+AS55</f>
        <v>33439991</v>
      </c>
      <c r="AR55" s="608"/>
      <c r="AS55" s="611">
        <v>33439991</v>
      </c>
      <c r="AT55" s="608"/>
      <c r="AU55" s="608"/>
      <c r="AV55" s="608"/>
      <c r="AW55" s="608"/>
      <c r="AX55" s="608"/>
      <c r="AY55" s="608"/>
      <c r="AZ55" s="608"/>
      <c r="BA55" s="608"/>
      <c r="BB55" s="608"/>
      <c r="BC55" s="608"/>
      <c r="BD55" s="670"/>
    </row>
    <row r="56" spans="1:56" ht="91.9" customHeight="1" thickBot="1">
      <c r="A56" s="698"/>
      <c r="B56" s="672" t="s">
        <v>48</v>
      </c>
      <c r="C56" s="673">
        <v>45</v>
      </c>
      <c r="D56" s="674" t="s">
        <v>564</v>
      </c>
      <c r="E56" s="674">
        <v>4502</v>
      </c>
      <c r="F56" s="675" t="s">
        <v>592</v>
      </c>
      <c r="G56" s="1629"/>
      <c r="H56" s="1630"/>
      <c r="I56" s="676">
        <v>4502038</v>
      </c>
      <c r="J56" s="674" t="s">
        <v>599</v>
      </c>
      <c r="K56" s="674" t="s">
        <v>604</v>
      </c>
      <c r="L56" s="677" t="s">
        <v>550</v>
      </c>
      <c r="M56" s="678" t="s">
        <v>47</v>
      </c>
      <c r="N56" s="679">
        <v>1</v>
      </c>
      <c r="O56" s="680">
        <f>+P56+Q56</f>
        <v>15000000</v>
      </c>
      <c r="P56" s="681"/>
      <c r="Q56" s="680">
        <v>15000000</v>
      </c>
      <c r="R56" s="682"/>
      <c r="S56" s="682"/>
      <c r="T56" s="682"/>
      <c r="U56" s="682"/>
      <c r="V56" s="682"/>
      <c r="W56" s="682"/>
      <c r="X56" s="682"/>
      <c r="Y56" s="682"/>
      <c r="Z56" s="682"/>
      <c r="AA56" s="682"/>
      <c r="AB56" s="673"/>
      <c r="AC56" s="680">
        <f>+AE56</f>
        <v>9600000</v>
      </c>
      <c r="AD56" s="673"/>
      <c r="AE56" s="680">
        <v>9600000</v>
      </c>
      <c r="AF56" s="673"/>
      <c r="AG56" s="673"/>
      <c r="AH56" s="673"/>
      <c r="AI56" s="673"/>
      <c r="AJ56" s="673"/>
      <c r="AK56" s="673"/>
      <c r="AL56" s="673"/>
      <c r="AM56" s="673"/>
      <c r="AN56" s="673"/>
      <c r="AO56" s="673"/>
      <c r="AP56" s="673"/>
      <c r="AQ56" s="683">
        <f>+AS56</f>
        <v>9600000</v>
      </c>
      <c r="AR56" s="673"/>
      <c r="AS56" s="683">
        <v>9600000</v>
      </c>
      <c r="AT56" s="673"/>
      <c r="AU56" s="673"/>
      <c r="AV56" s="673"/>
      <c r="AW56" s="673"/>
      <c r="AX56" s="673"/>
      <c r="AY56" s="673"/>
      <c r="AZ56" s="673"/>
      <c r="BA56" s="673"/>
      <c r="BB56" s="673"/>
      <c r="BC56" s="673"/>
      <c r="BD56" s="684"/>
    </row>
    <row r="57" spans="1:56" ht="15">
      <c r="A57" s="697"/>
      <c r="B57" s="1631" t="s">
        <v>606</v>
      </c>
      <c r="C57" s="1632"/>
      <c r="D57" s="1632"/>
      <c r="E57" s="1632"/>
      <c r="F57" s="1632"/>
      <c r="G57" s="1632"/>
      <c r="H57" s="1632"/>
      <c r="I57" s="1632"/>
      <c r="J57" s="1632"/>
      <c r="K57" s="1632"/>
      <c r="L57" s="1632"/>
      <c r="M57" s="1632"/>
      <c r="N57" s="1633"/>
      <c r="O57" s="685">
        <f>SUM(O55:O56)</f>
        <v>60000000</v>
      </c>
      <c r="P57" s="685">
        <f>SUM(P55:P56)</f>
        <v>0</v>
      </c>
      <c r="Q57" s="685">
        <f>SUM(Q55:Q56)</f>
        <v>60000000</v>
      </c>
      <c r="R57" s="686"/>
      <c r="S57" s="686"/>
      <c r="T57" s="686"/>
      <c r="U57" s="686"/>
      <c r="V57" s="686"/>
      <c r="W57" s="686">
        <f>SUM(W55:W55)</f>
        <v>0</v>
      </c>
      <c r="X57" s="686">
        <f>SUM(X55:X55)</f>
        <v>0</v>
      </c>
      <c r="Y57" s="686">
        <f>SUM(Y55:Y55)</f>
        <v>0</v>
      </c>
      <c r="Z57" s="686">
        <f>SUM(Z55:Z55)</f>
        <v>0</v>
      </c>
      <c r="AA57" s="686">
        <f>SUM(AA55:AA55)</f>
        <v>0</v>
      </c>
      <c r="AB57" s="663"/>
      <c r="AC57" s="685">
        <f>+AC55+AC56</f>
        <v>54593991</v>
      </c>
      <c r="AD57" s="663"/>
      <c r="AE57" s="685">
        <f>+AE55+AE56</f>
        <v>54593991</v>
      </c>
      <c r="AF57" s="663"/>
      <c r="AG57" s="663"/>
      <c r="AH57" s="663"/>
      <c r="AI57" s="663"/>
      <c r="AJ57" s="663"/>
      <c r="AK57" s="663"/>
      <c r="AL57" s="663"/>
      <c r="AM57" s="663"/>
      <c r="AN57" s="663"/>
      <c r="AO57" s="663"/>
      <c r="AP57" s="663"/>
      <c r="AQ57" s="687">
        <f>SUM(AQ55:AQ56)</f>
        <v>43039991</v>
      </c>
      <c r="AR57" s="663"/>
      <c r="AS57" s="686">
        <f>SUM(AS55:AS56)</f>
        <v>43039991</v>
      </c>
      <c r="AT57" s="663"/>
      <c r="AU57" s="663"/>
      <c r="AV57" s="663"/>
      <c r="AW57" s="663"/>
      <c r="AX57" s="663"/>
      <c r="AY57" s="663"/>
      <c r="AZ57" s="663"/>
      <c r="BA57" s="663"/>
      <c r="BB57" s="663"/>
      <c r="BC57" s="663"/>
      <c r="BD57" s="664"/>
    </row>
    <row r="58" spans="1:56" ht="15.75" thickBot="1">
      <c r="A58" s="697"/>
      <c r="B58" s="688"/>
      <c r="C58" s="689"/>
      <c r="D58" s="690"/>
      <c r="E58" s="689"/>
      <c r="F58" s="690"/>
      <c r="G58" s="691"/>
      <c r="H58" s="690"/>
      <c r="I58" s="689"/>
      <c r="J58" s="689"/>
      <c r="K58" s="689"/>
      <c r="L58" s="689"/>
      <c r="M58" s="692"/>
      <c r="N58" s="692"/>
      <c r="O58" s="692" t="e">
        <f>+O17+O20+O25+O39+O47+O49+O54+O57</f>
        <v>#REF!</v>
      </c>
      <c r="P58" s="692">
        <f t="shared" ref="P58:AB58" si="7">+P17+P20+P20+P25+P39+P47+P49+P54+P57</f>
        <v>12433902346</v>
      </c>
      <c r="Q58" s="692" t="e">
        <f t="shared" si="7"/>
        <v>#REF!</v>
      </c>
      <c r="R58" s="692">
        <f t="shared" si="7"/>
        <v>0</v>
      </c>
      <c r="S58" s="692">
        <f t="shared" si="7"/>
        <v>0</v>
      </c>
      <c r="T58" s="692">
        <f t="shared" si="7"/>
        <v>0</v>
      </c>
      <c r="U58" s="692">
        <f t="shared" si="7"/>
        <v>0</v>
      </c>
      <c r="V58" s="692">
        <f t="shared" si="7"/>
        <v>0</v>
      </c>
      <c r="W58" s="692">
        <f t="shared" si="7"/>
        <v>0</v>
      </c>
      <c r="X58" s="692">
        <f t="shared" si="7"/>
        <v>968481109</v>
      </c>
      <c r="Y58" s="692">
        <f t="shared" si="7"/>
        <v>0</v>
      </c>
      <c r="Z58" s="692">
        <f t="shared" si="7"/>
        <v>0</v>
      </c>
      <c r="AA58" s="692">
        <f t="shared" si="7"/>
        <v>0</v>
      </c>
      <c r="AB58" s="692">
        <f t="shared" si="7"/>
        <v>247402421</v>
      </c>
      <c r="AC58" s="692">
        <f>+AC17+AC20+AC25+AC39+AC47+AC49+AC54+AC57</f>
        <v>8716251661</v>
      </c>
      <c r="AD58" s="692">
        <f t="shared" ref="AD58:AP58" si="8">+AD17+AD20+AD25+AD39+AD47+AD49+AD54+AD57</f>
        <v>4980485421</v>
      </c>
      <c r="AE58" s="692">
        <f t="shared" si="8"/>
        <v>2524308252</v>
      </c>
      <c r="AF58" s="692">
        <f t="shared" si="8"/>
        <v>0</v>
      </c>
      <c r="AG58" s="692">
        <f t="shared" si="8"/>
        <v>0</v>
      </c>
      <c r="AH58" s="692">
        <f t="shared" si="8"/>
        <v>0</v>
      </c>
      <c r="AI58" s="692">
        <f t="shared" si="8"/>
        <v>0</v>
      </c>
      <c r="AJ58" s="692">
        <f t="shared" si="8"/>
        <v>0</v>
      </c>
      <c r="AK58" s="692">
        <f t="shared" si="8"/>
        <v>0</v>
      </c>
      <c r="AL58" s="692">
        <f t="shared" si="8"/>
        <v>968481109</v>
      </c>
      <c r="AM58" s="692">
        <f t="shared" si="8"/>
        <v>0</v>
      </c>
      <c r="AN58" s="692">
        <f t="shared" si="8"/>
        <v>0</v>
      </c>
      <c r="AO58" s="692">
        <f t="shared" si="8"/>
        <v>0</v>
      </c>
      <c r="AP58" s="692">
        <f t="shared" si="8"/>
        <v>242976879</v>
      </c>
      <c r="AQ58" s="693">
        <f>+AQ17+AQ20+AQ25+AQ39+AQ47+AQ49+AQ54+AQ57</f>
        <v>6826882398</v>
      </c>
      <c r="AR58" s="693">
        <f t="shared" ref="AR58:BD58" si="9">+AR17+AR20+AR25+AR39+AR47+AR49+AR54+AR57</f>
        <v>4097558742</v>
      </c>
      <c r="AS58" s="693">
        <f t="shared" si="9"/>
        <v>1760842547</v>
      </c>
      <c r="AT58" s="693">
        <f t="shared" si="9"/>
        <v>0</v>
      </c>
      <c r="AU58" s="693">
        <f t="shared" si="9"/>
        <v>0</v>
      </c>
      <c r="AV58" s="693">
        <f t="shared" si="9"/>
        <v>0</v>
      </c>
      <c r="AW58" s="693">
        <f t="shared" si="9"/>
        <v>0</v>
      </c>
      <c r="AX58" s="693">
        <f t="shared" si="9"/>
        <v>0</v>
      </c>
      <c r="AY58" s="693">
        <f t="shared" si="9"/>
        <v>0</v>
      </c>
      <c r="AZ58" s="693">
        <f t="shared" si="9"/>
        <v>968481109</v>
      </c>
      <c r="BA58" s="693">
        <f t="shared" si="9"/>
        <v>0</v>
      </c>
      <c r="BB58" s="693">
        <f t="shared" si="9"/>
        <v>0</v>
      </c>
      <c r="BC58" s="693">
        <f t="shared" si="9"/>
        <v>0</v>
      </c>
      <c r="BD58" s="694">
        <f t="shared" si="9"/>
        <v>0</v>
      </c>
    </row>
    <row r="59" spans="1:56">
      <c r="U59" s="614">
        <v>1</v>
      </c>
    </row>
  </sheetData>
  <mergeCells count="73">
    <mergeCell ref="G50:G53"/>
    <mergeCell ref="H50:H53"/>
    <mergeCell ref="G55:G56"/>
    <mergeCell ref="H55:H56"/>
    <mergeCell ref="B57:N57"/>
    <mergeCell ref="F26:F38"/>
    <mergeCell ref="G26:G38"/>
    <mergeCell ref="H26:H38"/>
    <mergeCell ref="F40:F46"/>
    <mergeCell ref="G40:G46"/>
    <mergeCell ref="H40:H46"/>
    <mergeCell ref="F18:F19"/>
    <mergeCell ref="G18:G19"/>
    <mergeCell ref="H18:H19"/>
    <mergeCell ref="F21:F24"/>
    <mergeCell ref="G21:G24"/>
    <mergeCell ref="H21:H24"/>
    <mergeCell ref="BB12:BB13"/>
    <mergeCell ref="BC12:BC13"/>
    <mergeCell ref="BD12:BD13"/>
    <mergeCell ref="F14:F16"/>
    <mergeCell ref="G14:G16"/>
    <mergeCell ref="H14:H16"/>
    <mergeCell ref="I14:I16"/>
    <mergeCell ref="J14:J16"/>
    <mergeCell ref="K14:K16"/>
    <mergeCell ref="N14:N16"/>
    <mergeCell ref="AN12:AN13"/>
    <mergeCell ref="AO12:AO13"/>
    <mergeCell ref="AP12:AP13"/>
    <mergeCell ref="AR12:AS12"/>
    <mergeCell ref="AT12:AZ12"/>
    <mergeCell ref="BA12:BA13"/>
    <mergeCell ref="AD11:AP11"/>
    <mergeCell ref="Z12:Z13"/>
    <mergeCell ref="AA12:AA13"/>
    <mergeCell ref="AB12:AB13"/>
    <mergeCell ref="AD12:AE12"/>
    <mergeCell ref="AF12:AL12"/>
    <mergeCell ref="AQ11:AQ13"/>
    <mergeCell ref="AR11:BD11"/>
    <mergeCell ref="B12:B13"/>
    <mergeCell ref="C12:C13"/>
    <mergeCell ref="D12:D13"/>
    <mergeCell ref="E12:E13"/>
    <mergeCell ref="F12:F13"/>
    <mergeCell ref="G12:G13"/>
    <mergeCell ref="AM12:AM13"/>
    <mergeCell ref="L12:L13"/>
    <mergeCell ref="M12:M13"/>
    <mergeCell ref="N12:N13"/>
    <mergeCell ref="P12:Q12"/>
    <mergeCell ref="R12:X12"/>
    <mergeCell ref="Y12:Y13"/>
    <mergeCell ref="AC11:AC13"/>
    <mergeCell ref="B7:U7"/>
    <mergeCell ref="B8:U8"/>
    <mergeCell ref="B9:U9"/>
    <mergeCell ref="B11:N11"/>
    <mergeCell ref="O11:O13"/>
    <mergeCell ref="P11:AB11"/>
    <mergeCell ref="H12:H13"/>
    <mergeCell ref="I12:I13"/>
    <mergeCell ref="J12:J13"/>
    <mergeCell ref="K12:K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30"/>
  <sheetViews>
    <sheetView zoomScale="80" zoomScaleNormal="80" workbookViewId="0">
      <selection activeCell="AQ14" sqref="AQ14"/>
    </sheetView>
  </sheetViews>
  <sheetFormatPr baseColWidth="10" defaultRowHeight="14.25"/>
  <cols>
    <col min="1" max="1" width="2.85546875" style="116" customWidth="1"/>
    <col min="2" max="2" width="20.7109375" style="726" customWidth="1"/>
    <col min="3" max="3" width="10.5703125" style="726" customWidth="1"/>
    <col min="4" max="4" width="22.140625" style="726" customWidth="1"/>
    <col min="5" max="5" width="21.7109375" style="726" customWidth="1"/>
    <col min="6" max="6" width="27.140625" style="726" customWidth="1"/>
    <col min="7" max="7" width="19.5703125" style="726" customWidth="1"/>
    <col min="8" max="8" width="23.28515625" style="726" customWidth="1"/>
    <col min="9" max="10" width="16.5703125" style="726" customWidth="1"/>
    <col min="11" max="11" width="22.85546875" style="726" customWidth="1"/>
    <col min="12" max="13" width="16.7109375" style="726" customWidth="1"/>
    <col min="14" max="14" width="13.7109375" style="726" customWidth="1"/>
    <col min="15" max="15" width="19" style="727" customWidth="1"/>
    <col min="16" max="16" width="18.85546875" style="727" bestFit="1" customWidth="1"/>
    <col min="17" max="17" width="16.28515625" style="727" hidden="1" customWidth="1"/>
    <col min="18" max="18" width="8.140625" style="727" hidden="1" customWidth="1"/>
    <col min="19" max="19" width="8.5703125" style="727" hidden="1" customWidth="1"/>
    <col min="20" max="23" width="0" style="727" hidden="1" customWidth="1"/>
    <col min="24" max="24" width="10" style="727" hidden="1" customWidth="1"/>
    <col min="25" max="25" width="8.42578125" style="727" hidden="1" customWidth="1"/>
    <col min="26" max="26" width="8.85546875" style="727" hidden="1" customWidth="1"/>
    <col min="27" max="27" width="9.42578125" style="727" hidden="1" customWidth="1"/>
    <col min="28" max="28" width="8.7109375" style="727" hidden="1" customWidth="1"/>
    <col min="29" max="29" width="19.7109375" style="728" customWidth="1"/>
    <col min="30" max="30" width="18.85546875" style="728" bestFit="1" customWidth="1"/>
    <col min="31" max="42" width="0" style="728" hidden="1" customWidth="1"/>
    <col min="43" max="43" width="23.28515625" style="728" customWidth="1"/>
    <col min="44" max="44" width="18.85546875" style="728" bestFit="1" customWidth="1"/>
    <col min="45" max="190" width="11.42578125" style="116"/>
    <col min="191" max="256" width="11.42578125" style="114"/>
    <col min="257" max="257" width="2.85546875" style="114" customWidth="1"/>
    <col min="258" max="258" width="20.7109375" style="114" customWidth="1"/>
    <col min="259" max="259" width="10.5703125" style="114" customWidth="1"/>
    <col min="260" max="260" width="22.140625" style="114" customWidth="1"/>
    <col min="261" max="261" width="21.7109375" style="114" customWidth="1"/>
    <col min="262" max="262" width="27.140625" style="114" customWidth="1"/>
    <col min="263" max="263" width="16.5703125" style="114" customWidth="1"/>
    <col min="264" max="264" width="23.28515625" style="114" customWidth="1"/>
    <col min="265" max="267" width="16.5703125" style="114" customWidth="1"/>
    <col min="268" max="269" width="16.7109375" style="114" customWidth="1"/>
    <col min="270" max="270" width="13.7109375" style="114" customWidth="1"/>
    <col min="271" max="271" width="19" style="114" customWidth="1"/>
    <col min="272" max="272" width="18.85546875" style="114" bestFit="1" customWidth="1"/>
    <col min="273" max="284" width="0" style="114" hidden="1" customWidth="1"/>
    <col min="285" max="285" width="19.7109375" style="114" customWidth="1"/>
    <col min="286" max="286" width="18.85546875" style="114" bestFit="1" customWidth="1"/>
    <col min="287" max="298" width="0" style="114" hidden="1" customWidth="1"/>
    <col min="299" max="299" width="23.28515625" style="114" customWidth="1"/>
    <col min="300" max="300" width="18.85546875" style="114" bestFit="1" customWidth="1"/>
    <col min="301" max="512" width="11.42578125" style="114"/>
    <col min="513" max="513" width="2.85546875" style="114" customWidth="1"/>
    <col min="514" max="514" width="20.7109375" style="114" customWidth="1"/>
    <col min="515" max="515" width="10.5703125" style="114" customWidth="1"/>
    <col min="516" max="516" width="22.140625" style="114" customWidth="1"/>
    <col min="517" max="517" width="21.7109375" style="114" customWidth="1"/>
    <col min="518" max="518" width="27.140625" style="114" customWidth="1"/>
    <col min="519" max="519" width="16.5703125" style="114" customWidth="1"/>
    <col min="520" max="520" width="23.28515625" style="114" customWidth="1"/>
    <col min="521" max="523" width="16.5703125" style="114" customWidth="1"/>
    <col min="524" max="525" width="16.7109375" style="114" customWidth="1"/>
    <col min="526" max="526" width="13.7109375" style="114" customWidth="1"/>
    <col min="527" max="527" width="19" style="114" customWidth="1"/>
    <col min="528" max="528" width="18.85546875" style="114" bestFit="1" customWidth="1"/>
    <col min="529" max="540" width="0" style="114" hidden="1" customWidth="1"/>
    <col min="541" max="541" width="19.7109375" style="114" customWidth="1"/>
    <col min="542" max="542" width="18.85546875" style="114" bestFit="1" customWidth="1"/>
    <col min="543" max="554" width="0" style="114" hidden="1" customWidth="1"/>
    <col min="555" max="555" width="23.28515625" style="114" customWidth="1"/>
    <col min="556" max="556" width="18.85546875" style="114" bestFit="1" customWidth="1"/>
    <col min="557" max="768" width="11.42578125" style="114"/>
    <col min="769" max="769" width="2.85546875" style="114" customWidth="1"/>
    <col min="770" max="770" width="20.7109375" style="114" customWidth="1"/>
    <col min="771" max="771" width="10.5703125" style="114" customWidth="1"/>
    <col min="772" max="772" width="22.140625" style="114" customWidth="1"/>
    <col min="773" max="773" width="21.7109375" style="114" customWidth="1"/>
    <col min="774" max="774" width="27.140625" style="114" customWidth="1"/>
    <col min="775" max="775" width="16.5703125" style="114" customWidth="1"/>
    <col min="776" max="776" width="23.28515625" style="114" customWidth="1"/>
    <col min="777" max="779" width="16.5703125" style="114" customWidth="1"/>
    <col min="780" max="781" width="16.7109375" style="114" customWidth="1"/>
    <col min="782" max="782" width="13.7109375" style="114" customWidth="1"/>
    <col min="783" max="783" width="19" style="114" customWidth="1"/>
    <col min="784" max="784" width="18.85546875" style="114" bestFit="1" customWidth="1"/>
    <col min="785" max="796" width="0" style="114" hidden="1" customWidth="1"/>
    <col min="797" max="797" width="19.7109375" style="114" customWidth="1"/>
    <col min="798" max="798" width="18.85546875" style="114" bestFit="1" customWidth="1"/>
    <col min="799" max="810" width="0" style="114" hidden="1" customWidth="1"/>
    <col min="811" max="811" width="23.28515625" style="114" customWidth="1"/>
    <col min="812" max="812" width="18.85546875" style="114" bestFit="1" customWidth="1"/>
    <col min="813" max="1024" width="11.42578125" style="114"/>
    <col min="1025" max="1025" width="2.85546875" style="114" customWidth="1"/>
    <col min="1026" max="1026" width="20.7109375" style="114" customWidth="1"/>
    <col min="1027" max="1027" width="10.5703125" style="114" customWidth="1"/>
    <col min="1028" max="1028" width="22.140625" style="114" customWidth="1"/>
    <col min="1029" max="1029" width="21.7109375" style="114" customWidth="1"/>
    <col min="1030" max="1030" width="27.140625" style="114" customWidth="1"/>
    <col min="1031" max="1031" width="16.5703125" style="114" customWidth="1"/>
    <col min="1032" max="1032" width="23.28515625" style="114" customWidth="1"/>
    <col min="1033" max="1035" width="16.5703125" style="114" customWidth="1"/>
    <col min="1036" max="1037" width="16.7109375" style="114" customWidth="1"/>
    <col min="1038" max="1038" width="13.7109375" style="114" customWidth="1"/>
    <col min="1039" max="1039" width="19" style="114" customWidth="1"/>
    <col min="1040" max="1040" width="18.85546875" style="114" bestFit="1" customWidth="1"/>
    <col min="1041" max="1052" width="0" style="114" hidden="1" customWidth="1"/>
    <col min="1053" max="1053" width="19.7109375" style="114" customWidth="1"/>
    <col min="1054" max="1054" width="18.85546875" style="114" bestFit="1" customWidth="1"/>
    <col min="1055" max="1066" width="0" style="114" hidden="1" customWidth="1"/>
    <col min="1067" max="1067" width="23.28515625" style="114" customWidth="1"/>
    <col min="1068" max="1068" width="18.85546875" style="114" bestFit="1" customWidth="1"/>
    <col min="1069" max="1280" width="11.42578125" style="114"/>
    <col min="1281" max="1281" width="2.85546875" style="114" customWidth="1"/>
    <col min="1282" max="1282" width="20.7109375" style="114" customWidth="1"/>
    <col min="1283" max="1283" width="10.5703125" style="114" customWidth="1"/>
    <col min="1284" max="1284" width="22.140625" style="114" customWidth="1"/>
    <col min="1285" max="1285" width="21.7109375" style="114" customWidth="1"/>
    <col min="1286" max="1286" width="27.140625" style="114" customWidth="1"/>
    <col min="1287" max="1287" width="16.5703125" style="114" customWidth="1"/>
    <col min="1288" max="1288" width="23.28515625" style="114" customWidth="1"/>
    <col min="1289" max="1291" width="16.5703125" style="114" customWidth="1"/>
    <col min="1292" max="1293" width="16.7109375" style="114" customWidth="1"/>
    <col min="1294" max="1294" width="13.7109375" style="114" customWidth="1"/>
    <col min="1295" max="1295" width="19" style="114" customWidth="1"/>
    <col min="1296" max="1296" width="18.85546875" style="114" bestFit="1" customWidth="1"/>
    <col min="1297" max="1308" width="0" style="114" hidden="1" customWidth="1"/>
    <col min="1309" max="1309" width="19.7109375" style="114" customWidth="1"/>
    <col min="1310" max="1310" width="18.85546875" style="114" bestFit="1" customWidth="1"/>
    <col min="1311" max="1322" width="0" style="114" hidden="1" customWidth="1"/>
    <col min="1323" max="1323" width="23.28515625" style="114" customWidth="1"/>
    <col min="1324" max="1324" width="18.85546875" style="114" bestFit="1" customWidth="1"/>
    <col min="1325" max="1536" width="11.42578125" style="114"/>
    <col min="1537" max="1537" width="2.85546875" style="114" customWidth="1"/>
    <col min="1538" max="1538" width="20.7109375" style="114" customWidth="1"/>
    <col min="1539" max="1539" width="10.5703125" style="114" customWidth="1"/>
    <col min="1540" max="1540" width="22.140625" style="114" customWidth="1"/>
    <col min="1541" max="1541" width="21.7109375" style="114" customWidth="1"/>
    <col min="1542" max="1542" width="27.140625" style="114" customWidth="1"/>
    <col min="1543" max="1543" width="16.5703125" style="114" customWidth="1"/>
    <col min="1544" max="1544" width="23.28515625" style="114" customWidth="1"/>
    <col min="1545" max="1547" width="16.5703125" style="114" customWidth="1"/>
    <col min="1548" max="1549" width="16.7109375" style="114" customWidth="1"/>
    <col min="1550" max="1550" width="13.7109375" style="114" customWidth="1"/>
    <col min="1551" max="1551" width="19" style="114" customWidth="1"/>
    <col min="1552" max="1552" width="18.85546875" style="114" bestFit="1" customWidth="1"/>
    <col min="1553" max="1564" width="0" style="114" hidden="1" customWidth="1"/>
    <col min="1565" max="1565" width="19.7109375" style="114" customWidth="1"/>
    <col min="1566" max="1566" width="18.85546875" style="114" bestFit="1" customWidth="1"/>
    <col min="1567" max="1578" width="0" style="114" hidden="1" customWidth="1"/>
    <col min="1579" max="1579" width="23.28515625" style="114" customWidth="1"/>
    <col min="1580" max="1580" width="18.85546875" style="114" bestFit="1" customWidth="1"/>
    <col min="1581" max="1792" width="11.42578125" style="114"/>
    <col min="1793" max="1793" width="2.85546875" style="114" customWidth="1"/>
    <col min="1794" max="1794" width="20.7109375" style="114" customWidth="1"/>
    <col min="1795" max="1795" width="10.5703125" style="114" customWidth="1"/>
    <col min="1796" max="1796" width="22.140625" style="114" customWidth="1"/>
    <col min="1797" max="1797" width="21.7109375" style="114" customWidth="1"/>
    <col min="1798" max="1798" width="27.140625" style="114" customWidth="1"/>
    <col min="1799" max="1799" width="16.5703125" style="114" customWidth="1"/>
    <col min="1800" max="1800" width="23.28515625" style="114" customWidth="1"/>
    <col min="1801" max="1803" width="16.5703125" style="114" customWidth="1"/>
    <col min="1804" max="1805" width="16.7109375" style="114" customWidth="1"/>
    <col min="1806" max="1806" width="13.7109375" style="114" customWidth="1"/>
    <col min="1807" max="1807" width="19" style="114" customWidth="1"/>
    <col min="1808" max="1808" width="18.85546875" style="114" bestFit="1" customWidth="1"/>
    <col min="1809" max="1820" width="0" style="114" hidden="1" customWidth="1"/>
    <col min="1821" max="1821" width="19.7109375" style="114" customWidth="1"/>
    <col min="1822" max="1822" width="18.85546875" style="114" bestFit="1" customWidth="1"/>
    <col min="1823" max="1834" width="0" style="114" hidden="1" customWidth="1"/>
    <col min="1835" max="1835" width="23.28515625" style="114" customWidth="1"/>
    <col min="1836" max="1836" width="18.85546875" style="114" bestFit="1" customWidth="1"/>
    <col min="1837" max="2048" width="11.42578125" style="114"/>
    <col min="2049" max="2049" width="2.85546875" style="114" customWidth="1"/>
    <col min="2050" max="2050" width="20.7109375" style="114" customWidth="1"/>
    <col min="2051" max="2051" width="10.5703125" style="114" customWidth="1"/>
    <col min="2052" max="2052" width="22.140625" style="114" customWidth="1"/>
    <col min="2053" max="2053" width="21.7109375" style="114" customWidth="1"/>
    <col min="2054" max="2054" width="27.140625" style="114" customWidth="1"/>
    <col min="2055" max="2055" width="16.5703125" style="114" customWidth="1"/>
    <col min="2056" max="2056" width="23.28515625" style="114" customWidth="1"/>
    <col min="2057" max="2059" width="16.5703125" style="114" customWidth="1"/>
    <col min="2060" max="2061" width="16.7109375" style="114" customWidth="1"/>
    <col min="2062" max="2062" width="13.7109375" style="114" customWidth="1"/>
    <col min="2063" max="2063" width="19" style="114" customWidth="1"/>
    <col min="2064" max="2064" width="18.85546875" style="114" bestFit="1" customWidth="1"/>
    <col min="2065" max="2076" width="0" style="114" hidden="1" customWidth="1"/>
    <col min="2077" max="2077" width="19.7109375" style="114" customWidth="1"/>
    <col min="2078" max="2078" width="18.85546875" style="114" bestFit="1" customWidth="1"/>
    <col min="2079" max="2090" width="0" style="114" hidden="1" customWidth="1"/>
    <col min="2091" max="2091" width="23.28515625" style="114" customWidth="1"/>
    <col min="2092" max="2092" width="18.85546875" style="114" bestFit="1" customWidth="1"/>
    <col min="2093" max="2304" width="11.42578125" style="114"/>
    <col min="2305" max="2305" width="2.85546875" style="114" customWidth="1"/>
    <col min="2306" max="2306" width="20.7109375" style="114" customWidth="1"/>
    <col min="2307" max="2307" width="10.5703125" style="114" customWidth="1"/>
    <col min="2308" max="2308" width="22.140625" style="114" customWidth="1"/>
    <col min="2309" max="2309" width="21.7109375" style="114" customWidth="1"/>
    <col min="2310" max="2310" width="27.140625" style="114" customWidth="1"/>
    <col min="2311" max="2311" width="16.5703125" style="114" customWidth="1"/>
    <col min="2312" max="2312" width="23.28515625" style="114" customWidth="1"/>
    <col min="2313" max="2315" width="16.5703125" style="114" customWidth="1"/>
    <col min="2316" max="2317" width="16.7109375" style="114" customWidth="1"/>
    <col min="2318" max="2318" width="13.7109375" style="114" customWidth="1"/>
    <col min="2319" max="2319" width="19" style="114" customWidth="1"/>
    <col min="2320" max="2320" width="18.85546875" style="114" bestFit="1" customWidth="1"/>
    <col min="2321" max="2332" width="0" style="114" hidden="1" customWidth="1"/>
    <col min="2333" max="2333" width="19.7109375" style="114" customWidth="1"/>
    <col min="2334" max="2334" width="18.85546875" style="114" bestFit="1" customWidth="1"/>
    <col min="2335" max="2346" width="0" style="114" hidden="1" customWidth="1"/>
    <col min="2347" max="2347" width="23.28515625" style="114" customWidth="1"/>
    <col min="2348" max="2348" width="18.85546875" style="114" bestFit="1" customWidth="1"/>
    <col min="2349" max="2560" width="11.42578125" style="114"/>
    <col min="2561" max="2561" width="2.85546875" style="114" customWidth="1"/>
    <col min="2562" max="2562" width="20.7109375" style="114" customWidth="1"/>
    <col min="2563" max="2563" width="10.5703125" style="114" customWidth="1"/>
    <col min="2564" max="2564" width="22.140625" style="114" customWidth="1"/>
    <col min="2565" max="2565" width="21.7109375" style="114" customWidth="1"/>
    <col min="2566" max="2566" width="27.140625" style="114" customWidth="1"/>
    <col min="2567" max="2567" width="16.5703125" style="114" customWidth="1"/>
    <col min="2568" max="2568" width="23.28515625" style="114" customWidth="1"/>
    <col min="2569" max="2571" width="16.5703125" style="114" customWidth="1"/>
    <col min="2572" max="2573" width="16.7109375" style="114" customWidth="1"/>
    <col min="2574" max="2574" width="13.7109375" style="114" customWidth="1"/>
    <col min="2575" max="2575" width="19" style="114" customWidth="1"/>
    <col min="2576" max="2576" width="18.85546875" style="114" bestFit="1" customWidth="1"/>
    <col min="2577" max="2588" width="0" style="114" hidden="1" customWidth="1"/>
    <col min="2589" max="2589" width="19.7109375" style="114" customWidth="1"/>
    <col min="2590" max="2590" width="18.85546875" style="114" bestFit="1" customWidth="1"/>
    <col min="2591" max="2602" width="0" style="114" hidden="1" customWidth="1"/>
    <col min="2603" max="2603" width="23.28515625" style="114" customWidth="1"/>
    <col min="2604" max="2604" width="18.85546875" style="114" bestFit="1" customWidth="1"/>
    <col min="2605" max="2816" width="11.42578125" style="114"/>
    <col min="2817" max="2817" width="2.85546875" style="114" customWidth="1"/>
    <col min="2818" max="2818" width="20.7109375" style="114" customWidth="1"/>
    <col min="2819" max="2819" width="10.5703125" style="114" customWidth="1"/>
    <col min="2820" max="2820" width="22.140625" style="114" customWidth="1"/>
    <col min="2821" max="2821" width="21.7109375" style="114" customWidth="1"/>
    <col min="2822" max="2822" width="27.140625" style="114" customWidth="1"/>
    <col min="2823" max="2823" width="16.5703125" style="114" customWidth="1"/>
    <col min="2824" max="2824" width="23.28515625" style="114" customWidth="1"/>
    <col min="2825" max="2827" width="16.5703125" style="114" customWidth="1"/>
    <col min="2828" max="2829" width="16.7109375" style="114" customWidth="1"/>
    <col min="2830" max="2830" width="13.7109375" style="114" customWidth="1"/>
    <col min="2831" max="2831" width="19" style="114" customWidth="1"/>
    <col min="2832" max="2832" width="18.85546875" style="114" bestFit="1" customWidth="1"/>
    <col min="2833" max="2844" width="0" style="114" hidden="1" customWidth="1"/>
    <col min="2845" max="2845" width="19.7109375" style="114" customWidth="1"/>
    <col min="2846" max="2846" width="18.85546875" style="114" bestFit="1" customWidth="1"/>
    <col min="2847" max="2858" width="0" style="114" hidden="1" customWidth="1"/>
    <col min="2859" max="2859" width="23.28515625" style="114" customWidth="1"/>
    <col min="2860" max="2860" width="18.85546875" style="114" bestFit="1" customWidth="1"/>
    <col min="2861" max="3072" width="11.42578125" style="114"/>
    <col min="3073" max="3073" width="2.85546875" style="114" customWidth="1"/>
    <col min="3074" max="3074" width="20.7109375" style="114" customWidth="1"/>
    <col min="3075" max="3075" width="10.5703125" style="114" customWidth="1"/>
    <col min="3076" max="3076" width="22.140625" style="114" customWidth="1"/>
    <col min="3077" max="3077" width="21.7109375" style="114" customWidth="1"/>
    <col min="3078" max="3078" width="27.140625" style="114" customWidth="1"/>
    <col min="3079" max="3079" width="16.5703125" style="114" customWidth="1"/>
    <col min="3080" max="3080" width="23.28515625" style="114" customWidth="1"/>
    <col min="3081" max="3083" width="16.5703125" style="114" customWidth="1"/>
    <col min="3084" max="3085" width="16.7109375" style="114" customWidth="1"/>
    <col min="3086" max="3086" width="13.7109375" style="114" customWidth="1"/>
    <col min="3087" max="3087" width="19" style="114" customWidth="1"/>
    <col min="3088" max="3088" width="18.85546875" style="114" bestFit="1" customWidth="1"/>
    <col min="3089" max="3100" width="0" style="114" hidden="1" customWidth="1"/>
    <col min="3101" max="3101" width="19.7109375" style="114" customWidth="1"/>
    <col min="3102" max="3102" width="18.85546875" style="114" bestFit="1" customWidth="1"/>
    <col min="3103" max="3114" width="0" style="114" hidden="1" customWidth="1"/>
    <col min="3115" max="3115" width="23.28515625" style="114" customWidth="1"/>
    <col min="3116" max="3116" width="18.85546875" style="114" bestFit="1" customWidth="1"/>
    <col min="3117" max="3328" width="11.42578125" style="114"/>
    <col min="3329" max="3329" width="2.85546875" style="114" customWidth="1"/>
    <col min="3330" max="3330" width="20.7109375" style="114" customWidth="1"/>
    <col min="3331" max="3331" width="10.5703125" style="114" customWidth="1"/>
    <col min="3332" max="3332" width="22.140625" style="114" customWidth="1"/>
    <col min="3333" max="3333" width="21.7109375" style="114" customWidth="1"/>
    <col min="3334" max="3334" width="27.140625" style="114" customWidth="1"/>
    <col min="3335" max="3335" width="16.5703125" style="114" customWidth="1"/>
    <col min="3336" max="3336" width="23.28515625" style="114" customWidth="1"/>
    <col min="3337" max="3339" width="16.5703125" style="114" customWidth="1"/>
    <col min="3340" max="3341" width="16.7109375" style="114" customWidth="1"/>
    <col min="3342" max="3342" width="13.7109375" style="114" customWidth="1"/>
    <col min="3343" max="3343" width="19" style="114" customWidth="1"/>
    <col min="3344" max="3344" width="18.85546875" style="114" bestFit="1" customWidth="1"/>
    <col min="3345" max="3356" width="0" style="114" hidden="1" customWidth="1"/>
    <col min="3357" max="3357" width="19.7109375" style="114" customWidth="1"/>
    <col min="3358" max="3358" width="18.85546875" style="114" bestFit="1" customWidth="1"/>
    <col min="3359" max="3370" width="0" style="114" hidden="1" customWidth="1"/>
    <col min="3371" max="3371" width="23.28515625" style="114" customWidth="1"/>
    <col min="3372" max="3372" width="18.85546875" style="114" bestFit="1" customWidth="1"/>
    <col min="3373" max="3584" width="11.42578125" style="114"/>
    <col min="3585" max="3585" width="2.85546875" style="114" customWidth="1"/>
    <col min="3586" max="3586" width="20.7109375" style="114" customWidth="1"/>
    <col min="3587" max="3587" width="10.5703125" style="114" customWidth="1"/>
    <col min="3588" max="3588" width="22.140625" style="114" customWidth="1"/>
    <col min="3589" max="3589" width="21.7109375" style="114" customWidth="1"/>
    <col min="3590" max="3590" width="27.140625" style="114" customWidth="1"/>
    <col min="3591" max="3591" width="16.5703125" style="114" customWidth="1"/>
    <col min="3592" max="3592" width="23.28515625" style="114" customWidth="1"/>
    <col min="3593" max="3595" width="16.5703125" style="114" customWidth="1"/>
    <col min="3596" max="3597" width="16.7109375" style="114" customWidth="1"/>
    <col min="3598" max="3598" width="13.7109375" style="114" customWidth="1"/>
    <col min="3599" max="3599" width="19" style="114" customWidth="1"/>
    <col min="3600" max="3600" width="18.85546875" style="114" bestFit="1" customWidth="1"/>
    <col min="3601" max="3612" width="0" style="114" hidden="1" customWidth="1"/>
    <col min="3613" max="3613" width="19.7109375" style="114" customWidth="1"/>
    <col min="3614" max="3614" width="18.85546875" style="114" bestFit="1" customWidth="1"/>
    <col min="3615" max="3626" width="0" style="114" hidden="1" customWidth="1"/>
    <col min="3627" max="3627" width="23.28515625" style="114" customWidth="1"/>
    <col min="3628" max="3628" width="18.85546875" style="114" bestFit="1" customWidth="1"/>
    <col min="3629" max="3840" width="11.42578125" style="114"/>
    <col min="3841" max="3841" width="2.85546875" style="114" customWidth="1"/>
    <col min="3842" max="3842" width="20.7109375" style="114" customWidth="1"/>
    <col min="3843" max="3843" width="10.5703125" style="114" customWidth="1"/>
    <col min="3844" max="3844" width="22.140625" style="114" customWidth="1"/>
    <col min="3845" max="3845" width="21.7109375" style="114" customWidth="1"/>
    <col min="3846" max="3846" width="27.140625" style="114" customWidth="1"/>
    <col min="3847" max="3847" width="16.5703125" style="114" customWidth="1"/>
    <col min="3848" max="3848" width="23.28515625" style="114" customWidth="1"/>
    <col min="3849" max="3851" width="16.5703125" style="114" customWidth="1"/>
    <col min="3852" max="3853" width="16.7109375" style="114" customWidth="1"/>
    <col min="3854" max="3854" width="13.7109375" style="114" customWidth="1"/>
    <col min="3855" max="3855" width="19" style="114" customWidth="1"/>
    <col min="3856" max="3856" width="18.85546875" style="114" bestFit="1" customWidth="1"/>
    <col min="3857" max="3868" width="0" style="114" hidden="1" customWidth="1"/>
    <col min="3869" max="3869" width="19.7109375" style="114" customWidth="1"/>
    <col min="3870" max="3870" width="18.85546875" style="114" bestFit="1" customWidth="1"/>
    <col min="3871" max="3882" width="0" style="114" hidden="1" customWidth="1"/>
    <col min="3883" max="3883" width="23.28515625" style="114" customWidth="1"/>
    <col min="3884" max="3884" width="18.85546875" style="114" bestFit="1" customWidth="1"/>
    <col min="3885" max="4096" width="11.42578125" style="114"/>
    <col min="4097" max="4097" width="2.85546875" style="114" customWidth="1"/>
    <col min="4098" max="4098" width="20.7109375" style="114" customWidth="1"/>
    <col min="4099" max="4099" width="10.5703125" style="114" customWidth="1"/>
    <col min="4100" max="4100" width="22.140625" style="114" customWidth="1"/>
    <col min="4101" max="4101" width="21.7109375" style="114" customWidth="1"/>
    <col min="4102" max="4102" width="27.140625" style="114" customWidth="1"/>
    <col min="4103" max="4103" width="16.5703125" style="114" customWidth="1"/>
    <col min="4104" max="4104" width="23.28515625" style="114" customWidth="1"/>
    <col min="4105" max="4107" width="16.5703125" style="114" customWidth="1"/>
    <col min="4108" max="4109" width="16.7109375" style="114" customWidth="1"/>
    <col min="4110" max="4110" width="13.7109375" style="114" customWidth="1"/>
    <col min="4111" max="4111" width="19" style="114" customWidth="1"/>
    <col min="4112" max="4112" width="18.85546875" style="114" bestFit="1" customWidth="1"/>
    <col min="4113" max="4124" width="0" style="114" hidden="1" customWidth="1"/>
    <col min="4125" max="4125" width="19.7109375" style="114" customWidth="1"/>
    <col min="4126" max="4126" width="18.85546875" style="114" bestFit="1" customWidth="1"/>
    <col min="4127" max="4138" width="0" style="114" hidden="1" customWidth="1"/>
    <col min="4139" max="4139" width="23.28515625" style="114" customWidth="1"/>
    <col min="4140" max="4140" width="18.85546875" style="114" bestFit="1" customWidth="1"/>
    <col min="4141" max="4352" width="11.42578125" style="114"/>
    <col min="4353" max="4353" width="2.85546875" style="114" customWidth="1"/>
    <col min="4354" max="4354" width="20.7109375" style="114" customWidth="1"/>
    <col min="4355" max="4355" width="10.5703125" style="114" customWidth="1"/>
    <col min="4356" max="4356" width="22.140625" style="114" customWidth="1"/>
    <col min="4357" max="4357" width="21.7109375" style="114" customWidth="1"/>
    <col min="4358" max="4358" width="27.140625" style="114" customWidth="1"/>
    <col min="4359" max="4359" width="16.5703125" style="114" customWidth="1"/>
    <col min="4360" max="4360" width="23.28515625" style="114" customWidth="1"/>
    <col min="4361" max="4363" width="16.5703125" style="114" customWidth="1"/>
    <col min="4364" max="4365" width="16.7109375" style="114" customWidth="1"/>
    <col min="4366" max="4366" width="13.7109375" style="114" customWidth="1"/>
    <col min="4367" max="4367" width="19" style="114" customWidth="1"/>
    <col min="4368" max="4368" width="18.85546875" style="114" bestFit="1" customWidth="1"/>
    <col min="4369" max="4380" width="0" style="114" hidden="1" customWidth="1"/>
    <col min="4381" max="4381" width="19.7109375" style="114" customWidth="1"/>
    <col min="4382" max="4382" width="18.85546875" style="114" bestFit="1" customWidth="1"/>
    <col min="4383" max="4394" width="0" style="114" hidden="1" customWidth="1"/>
    <col min="4395" max="4395" width="23.28515625" style="114" customWidth="1"/>
    <col min="4396" max="4396" width="18.85546875" style="114" bestFit="1" customWidth="1"/>
    <col min="4397" max="4608" width="11.42578125" style="114"/>
    <col min="4609" max="4609" width="2.85546875" style="114" customWidth="1"/>
    <col min="4610" max="4610" width="20.7109375" style="114" customWidth="1"/>
    <col min="4611" max="4611" width="10.5703125" style="114" customWidth="1"/>
    <col min="4612" max="4612" width="22.140625" style="114" customWidth="1"/>
    <col min="4613" max="4613" width="21.7109375" style="114" customWidth="1"/>
    <col min="4614" max="4614" width="27.140625" style="114" customWidth="1"/>
    <col min="4615" max="4615" width="16.5703125" style="114" customWidth="1"/>
    <col min="4616" max="4616" width="23.28515625" style="114" customWidth="1"/>
    <col min="4617" max="4619" width="16.5703125" style="114" customWidth="1"/>
    <col min="4620" max="4621" width="16.7109375" style="114" customWidth="1"/>
    <col min="4622" max="4622" width="13.7109375" style="114" customWidth="1"/>
    <col min="4623" max="4623" width="19" style="114" customWidth="1"/>
    <col min="4624" max="4624" width="18.85546875" style="114" bestFit="1" customWidth="1"/>
    <col min="4625" max="4636" width="0" style="114" hidden="1" customWidth="1"/>
    <col min="4637" max="4637" width="19.7109375" style="114" customWidth="1"/>
    <col min="4638" max="4638" width="18.85546875" style="114" bestFit="1" customWidth="1"/>
    <col min="4639" max="4650" width="0" style="114" hidden="1" customWidth="1"/>
    <col min="4651" max="4651" width="23.28515625" style="114" customWidth="1"/>
    <col min="4652" max="4652" width="18.85546875" style="114" bestFit="1" customWidth="1"/>
    <col min="4653" max="4864" width="11.42578125" style="114"/>
    <col min="4865" max="4865" width="2.85546875" style="114" customWidth="1"/>
    <col min="4866" max="4866" width="20.7109375" style="114" customWidth="1"/>
    <col min="4867" max="4867" width="10.5703125" style="114" customWidth="1"/>
    <col min="4868" max="4868" width="22.140625" style="114" customWidth="1"/>
    <col min="4869" max="4869" width="21.7109375" style="114" customWidth="1"/>
    <col min="4870" max="4870" width="27.140625" style="114" customWidth="1"/>
    <col min="4871" max="4871" width="16.5703125" style="114" customWidth="1"/>
    <col min="4872" max="4872" width="23.28515625" style="114" customWidth="1"/>
    <col min="4873" max="4875" width="16.5703125" style="114" customWidth="1"/>
    <col min="4876" max="4877" width="16.7109375" style="114" customWidth="1"/>
    <col min="4878" max="4878" width="13.7109375" style="114" customWidth="1"/>
    <col min="4879" max="4879" width="19" style="114" customWidth="1"/>
    <col min="4880" max="4880" width="18.85546875" style="114" bestFit="1" customWidth="1"/>
    <col min="4881" max="4892" width="0" style="114" hidden="1" customWidth="1"/>
    <col min="4893" max="4893" width="19.7109375" style="114" customWidth="1"/>
    <col min="4894" max="4894" width="18.85546875" style="114" bestFit="1" customWidth="1"/>
    <col min="4895" max="4906" width="0" style="114" hidden="1" customWidth="1"/>
    <col min="4907" max="4907" width="23.28515625" style="114" customWidth="1"/>
    <col min="4908" max="4908" width="18.85546875" style="114" bestFit="1" customWidth="1"/>
    <col min="4909" max="5120" width="11.42578125" style="114"/>
    <col min="5121" max="5121" width="2.85546875" style="114" customWidth="1"/>
    <col min="5122" max="5122" width="20.7109375" style="114" customWidth="1"/>
    <col min="5123" max="5123" width="10.5703125" style="114" customWidth="1"/>
    <col min="5124" max="5124" width="22.140625" style="114" customWidth="1"/>
    <col min="5125" max="5125" width="21.7109375" style="114" customWidth="1"/>
    <col min="5126" max="5126" width="27.140625" style="114" customWidth="1"/>
    <col min="5127" max="5127" width="16.5703125" style="114" customWidth="1"/>
    <col min="5128" max="5128" width="23.28515625" style="114" customWidth="1"/>
    <col min="5129" max="5131" width="16.5703125" style="114" customWidth="1"/>
    <col min="5132" max="5133" width="16.7109375" style="114" customWidth="1"/>
    <col min="5134" max="5134" width="13.7109375" style="114" customWidth="1"/>
    <col min="5135" max="5135" width="19" style="114" customWidth="1"/>
    <col min="5136" max="5136" width="18.85546875" style="114" bestFit="1" customWidth="1"/>
    <col min="5137" max="5148" width="0" style="114" hidden="1" customWidth="1"/>
    <col min="5149" max="5149" width="19.7109375" style="114" customWidth="1"/>
    <col min="5150" max="5150" width="18.85546875" style="114" bestFit="1" customWidth="1"/>
    <col min="5151" max="5162" width="0" style="114" hidden="1" customWidth="1"/>
    <col min="5163" max="5163" width="23.28515625" style="114" customWidth="1"/>
    <col min="5164" max="5164" width="18.85546875" style="114" bestFit="1" customWidth="1"/>
    <col min="5165" max="5376" width="11.42578125" style="114"/>
    <col min="5377" max="5377" width="2.85546875" style="114" customWidth="1"/>
    <col min="5378" max="5378" width="20.7109375" style="114" customWidth="1"/>
    <col min="5379" max="5379" width="10.5703125" style="114" customWidth="1"/>
    <col min="5380" max="5380" width="22.140625" style="114" customWidth="1"/>
    <col min="5381" max="5381" width="21.7109375" style="114" customWidth="1"/>
    <col min="5382" max="5382" width="27.140625" style="114" customWidth="1"/>
    <col min="5383" max="5383" width="16.5703125" style="114" customWidth="1"/>
    <col min="5384" max="5384" width="23.28515625" style="114" customWidth="1"/>
    <col min="5385" max="5387" width="16.5703125" style="114" customWidth="1"/>
    <col min="5388" max="5389" width="16.7109375" style="114" customWidth="1"/>
    <col min="5390" max="5390" width="13.7109375" style="114" customWidth="1"/>
    <col min="5391" max="5391" width="19" style="114" customWidth="1"/>
    <col min="5392" max="5392" width="18.85546875" style="114" bestFit="1" customWidth="1"/>
    <col min="5393" max="5404" width="0" style="114" hidden="1" customWidth="1"/>
    <col min="5405" max="5405" width="19.7109375" style="114" customWidth="1"/>
    <col min="5406" max="5406" width="18.85546875" style="114" bestFit="1" customWidth="1"/>
    <col min="5407" max="5418" width="0" style="114" hidden="1" customWidth="1"/>
    <col min="5419" max="5419" width="23.28515625" style="114" customWidth="1"/>
    <col min="5420" max="5420" width="18.85546875" style="114" bestFit="1" customWidth="1"/>
    <col min="5421" max="5632" width="11.42578125" style="114"/>
    <col min="5633" max="5633" width="2.85546875" style="114" customWidth="1"/>
    <col min="5634" max="5634" width="20.7109375" style="114" customWidth="1"/>
    <col min="5635" max="5635" width="10.5703125" style="114" customWidth="1"/>
    <col min="5636" max="5636" width="22.140625" style="114" customWidth="1"/>
    <col min="5637" max="5637" width="21.7109375" style="114" customWidth="1"/>
    <col min="5638" max="5638" width="27.140625" style="114" customWidth="1"/>
    <col min="5639" max="5639" width="16.5703125" style="114" customWidth="1"/>
    <col min="5640" max="5640" width="23.28515625" style="114" customWidth="1"/>
    <col min="5641" max="5643" width="16.5703125" style="114" customWidth="1"/>
    <col min="5644" max="5645" width="16.7109375" style="114" customWidth="1"/>
    <col min="5646" max="5646" width="13.7109375" style="114" customWidth="1"/>
    <col min="5647" max="5647" width="19" style="114" customWidth="1"/>
    <col min="5648" max="5648" width="18.85546875" style="114" bestFit="1" customWidth="1"/>
    <col min="5649" max="5660" width="0" style="114" hidden="1" customWidth="1"/>
    <col min="5661" max="5661" width="19.7109375" style="114" customWidth="1"/>
    <col min="5662" max="5662" width="18.85546875" style="114" bestFit="1" customWidth="1"/>
    <col min="5663" max="5674" width="0" style="114" hidden="1" customWidth="1"/>
    <col min="5675" max="5675" width="23.28515625" style="114" customWidth="1"/>
    <col min="5676" max="5676" width="18.85546875" style="114" bestFit="1" customWidth="1"/>
    <col min="5677" max="5888" width="11.42578125" style="114"/>
    <col min="5889" max="5889" width="2.85546875" style="114" customWidth="1"/>
    <col min="5890" max="5890" width="20.7109375" style="114" customWidth="1"/>
    <col min="5891" max="5891" width="10.5703125" style="114" customWidth="1"/>
    <col min="5892" max="5892" width="22.140625" style="114" customWidth="1"/>
    <col min="5893" max="5893" width="21.7109375" style="114" customWidth="1"/>
    <col min="5894" max="5894" width="27.140625" style="114" customWidth="1"/>
    <col min="5895" max="5895" width="16.5703125" style="114" customWidth="1"/>
    <col min="5896" max="5896" width="23.28515625" style="114" customWidth="1"/>
    <col min="5897" max="5899" width="16.5703125" style="114" customWidth="1"/>
    <col min="5900" max="5901" width="16.7109375" style="114" customWidth="1"/>
    <col min="5902" max="5902" width="13.7109375" style="114" customWidth="1"/>
    <col min="5903" max="5903" width="19" style="114" customWidth="1"/>
    <col min="5904" max="5904" width="18.85546875" style="114" bestFit="1" customWidth="1"/>
    <col min="5905" max="5916" width="0" style="114" hidden="1" customWidth="1"/>
    <col min="5917" max="5917" width="19.7109375" style="114" customWidth="1"/>
    <col min="5918" max="5918" width="18.85546875" style="114" bestFit="1" customWidth="1"/>
    <col min="5919" max="5930" width="0" style="114" hidden="1" customWidth="1"/>
    <col min="5931" max="5931" width="23.28515625" style="114" customWidth="1"/>
    <col min="5932" max="5932" width="18.85546875" style="114" bestFit="1" customWidth="1"/>
    <col min="5933" max="6144" width="11.42578125" style="114"/>
    <col min="6145" max="6145" width="2.85546875" style="114" customWidth="1"/>
    <col min="6146" max="6146" width="20.7109375" style="114" customWidth="1"/>
    <col min="6147" max="6147" width="10.5703125" style="114" customWidth="1"/>
    <col min="6148" max="6148" width="22.140625" style="114" customWidth="1"/>
    <col min="6149" max="6149" width="21.7109375" style="114" customWidth="1"/>
    <col min="6150" max="6150" width="27.140625" style="114" customWidth="1"/>
    <col min="6151" max="6151" width="16.5703125" style="114" customWidth="1"/>
    <col min="6152" max="6152" width="23.28515625" style="114" customWidth="1"/>
    <col min="6153" max="6155" width="16.5703125" style="114" customWidth="1"/>
    <col min="6156" max="6157" width="16.7109375" style="114" customWidth="1"/>
    <col min="6158" max="6158" width="13.7109375" style="114" customWidth="1"/>
    <col min="6159" max="6159" width="19" style="114" customWidth="1"/>
    <col min="6160" max="6160" width="18.85546875" style="114" bestFit="1" customWidth="1"/>
    <col min="6161" max="6172" width="0" style="114" hidden="1" customWidth="1"/>
    <col min="6173" max="6173" width="19.7109375" style="114" customWidth="1"/>
    <col min="6174" max="6174" width="18.85546875" style="114" bestFit="1" customWidth="1"/>
    <col min="6175" max="6186" width="0" style="114" hidden="1" customWidth="1"/>
    <col min="6187" max="6187" width="23.28515625" style="114" customWidth="1"/>
    <col min="6188" max="6188" width="18.85546875" style="114" bestFit="1" customWidth="1"/>
    <col min="6189" max="6400" width="11.42578125" style="114"/>
    <col min="6401" max="6401" width="2.85546875" style="114" customWidth="1"/>
    <col min="6402" max="6402" width="20.7109375" style="114" customWidth="1"/>
    <col min="6403" max="6403" width="10.5703125" style="114" customWidth="1"/>
    <col min="6404" max="6404" width="22.140625" style="114" customWidth="1"/>
    <col min="6405" max="6405" width="21.7109375" style="114" customWidth="1"/>
    <col min="6406" max="6406" width="27.140625" style="114" customWidth="1"/>
    <col min="6407" max="6407" width="16.5703125" style="114" customWidth="1"/>
    <col min="6408" max="6408" width="23.28515625" style="114" customWidth="1"/>
    <col min="6409" max="6411" width="16.5703125" style="114" customWidth="1"/>
    <col min="6412" max="6413" width="16.7109375" style="114" customWidth="1"/>
    <col min="6414" max="6414" width="13.7109375" style="114" customWidth="1"/>
    <col min="6415" max="6415" width="19" style="114" customWidth="1"/>
    <col min="6416" max="6416" width="18.85546875" style="114" bestFit="1" customWidth="1"/>
    <col min="6417" max="6428" width="0" style="114" hidden="1" customWidth="1"/>
    <col min="6429" max="6429" width="19.7109375" style="114" customWidth="1"/>
    <col min="6430" max="6430" width="18.85546875" style="114" bestFit="1" customWidth="1"/>
    <col min="6431" max="6442" width="0" style="114" hidden="1" customWidth="1"/>
    <col min="6443" max="6443" width="23.28515625" style="114" customWidth="1"/>
    <col min="6444" max="6444" width="18.85546875" style="114" bestFit="1" customWidth="1"/>
    <col min="6445" max="6656" width="11.42578125" style="114"/>
    <col min="6657" max="6657" width="2.85546875" style="114" customWidth="1"/>
    <col min="6658" max="6658" width="20.7109375" style="114" customWidth="1"/>
    <col min="6659" max="6659" width="10.5703125" style="114" customWidth="1"/>
    <col min="6660" max="6660" width="22.140625" style="114" customWidth="1"/>
    <col min="6661" max="6661" width="21.7109375" style="114" customWidth="1"/>
    <col min="6662" max="6662" width="27.140625" style="114" customWidth="1"/>
    <col min="6663" max="6663" width="16.5703125" style="114" customWidth="1"/>
    <col min="6664" max="6664" width="23.28515625" style="114" customWidth="1"/>
    <col min="6665" max="6667" width="16.5703125" style="114" customWidth="1"/>
    <col min="6668" max="6669" width="16.7109375" style="114" customWidth="1"/>
    <col min="6670" max="6670" width="13.7109375" style="114" customWidth="1"/>
    <col min="6671" max="6671" width="19" style="114" customWidth="1"/>
    <col min="6672" max="6672" width="18.85546875" style="114" bestFit="1" customWidth="1"/>
    <col min="6673" max="6684" width="0" style="114" hidden="1" customWidth="1"/>
    <col min="6685" max="6685" width="19.7109375" style="114" customWidth="1"/>
    <col min="6686" max="6686" width="18.85546875" style="114" bestFit="1" customWidth="1"/>
    <col min="6687" max="6698" width="0" style="114" hidden="1" customWidth="1"/>
    <col min="6699" max="6699" width="23.28515625" style="114" customWidth="1"/>
    <col min="6700" max="6700" width="18.85546875" style="114" bestFit="1" customWidth="1"/>
    <col min="6701" max="6912" width="11.42578125" style="114"/>
    <col min="6913" max="6913" width="2.85546875" style="114" customWidth="1"/>
    <col min="6914" max="6914" width="20.7109375" style="114" customWidth="1"/>
    <col min="6915" max="6915" width="10.5703125" style="114" customWidth="1"/>
    <col min="6916" max="6916" width="22.140625" style="114" customWidth="1"/>
    <col min="6917" max="6917" width="21.7109375" style="114" customWidth="1"/>
    <col min="6918" max="6918" width="27.140625" style="114" customWidth="1"/>
    <col min="6919" max="6919" width="16.5703125" style="114" customWidth="1"/>
    <col min="6920" max="6920" width="23.28515625" style="114" customWidth="1"/>
    <col min="6921" max="6923" width="16.5703125" style="114" customWidth="1"/>
    <col min="6924" max="6925" width="16.7109375" style="114" customWidth="1"/>
    <col min="6926" max="6926" width="13.7109375" style="114" customWidth="1"/>
    <col min="6927" max="6927" width="19" style="114" customWidth="1"/>
    <col min="6928" max="6928" width="18.85546875" style="114" bestFit="1" customWidth="1"/>
    <col min="6929" max="6940" width="0" style="114" hidden="1" customWidth="1"/>
    <col min="6941" max="6941" width="19.7109375" style="114" customWidth="1"/>
    <col min="6942" max="6942" width="18.85546875" style="114" bestFit="1" customWidth="1"/>
    <col min="6943" max="6954" width="0" style="114" hidden="1" customWidth="1"/>
    <col min="6955" max="6955" width="23.28515625" style="114" customWidth="1"/>
    <col min="6956" max="6956" width="18.85546875" style="114" bestFit="1" customWidth="1"/>
    <col min="6957" max="7168" width="11.42578125" style="114"/>
    <col min="7169" max="7169" width="2.85546875" style="114" customWidth="1"/>
    <col min="7170" max="7170" width="20.7109375" style="114" customWidth="1"/>
    <col min="7171" max="7171" width="10.5703125" style="114" customWidth="1"/>
    <col min="7172" max="7172" width="22.140625" style="114" customWidth="1"/>
    <col min="7173" max="7173" width="21.7109375" style="114" customWidth="1"/>
    <col min="7174" max="7174" width="27.140625" style="114" customWidth="1"/>
    <col min="7175" max="7175" width="16.5703125" style="114" customWidth="1"/>
    <col min="7176" max="7176" width="23.28515625" style="114" customWidth="1"/>
    <col min="7177" max="7179" width="16.5703125" style="114" customWidth="1"/>
    <col min="7180" max="7181" width="16.7109375" style="114" customWidth="1"/>
    <col min="7182" max="7182" width="13.7109375" style="114" customWidth="1"/>
    <col min="7183" max="7183" width="19" style="114" customWidth="1"/>
    <col min="7184" max="7184" width="18.85546875" style="114" bestFit="1" customWidth="1"/>
    <col min="7185" max="7196" width="0" style="114" hidden="1" customWidth="1"/>
    <col min="7197" max="7197" width="19.7109375" style="114" customWidth="1"/>
    <col min="7198" max="7198" width="18.85546875" style="114" bestFit="1" customWidth="1"/>
    <col min="7199" max="7210" width="0" style="114" hidden="1" customWidth="1"/>
    <col min="7211" max="7211" width="23.28515625" style="114" customWidth="1"/>
    <col min="7212" max="7212" width="18.85546875" style="114" bestFit="1" customWidth="1"/>
    <col min="7213" max="7424" width="11.42578125" style="114"/>
    <col min="7425" max="7425" width="2.85546875" style="114" customWidth="1"/>
    <col min="7426" max="7426" width="20.7109375" style="114" customWidth="1"/>
    <col min="7427" max="7427" width="10.5703125" style="114" customWidth="1"/>
    <col min="7428" max="7428" width="22.140625" style="114" customWidth="1"/>
    <col min="7429" max="7429" width="21.7109375" style="114" customWidth="1"/>
    <col min="7430" max="7430" width="27.140625" style="114" customWidth="1"/>
    <col min="7431" max="7431" width="16.5703125" style="114" customWidth="1"/>
    <col min="7432" max="7432" width="23.28515625" style="114" customWidth="1"/>
    <col min="7433" max="7435" width="16.5703125" style="114" customWidth="1"/>
    <col min="7436" max="7437" width="16.7109375" style="114" customWidth="1"/>
    <col min="7438" max="7438" width="13.7109375" style="114" customWidth="1"/>
    <col min="7439" max="7439" width="19" style="114" customWidth="1"/>
    <col min="7440" max="7440" width="18.85546875" style="114" bestFit="1" customWidth="1"/>
    <col min="7441" max="7452" width="0" style="114" hidden="1" customWidth="1"/>
    <col min="7453" max="7453" width="19.7109375" style="114" customWidth="1"/>
    <col min="7454" max="7454" width="18.85546875" style="114" bestFit="1" customWidth="1"/>
    <col min="7455" max="7466" width="0" style="114" hidden="1" customWidth="1"/>
    <col min="7467" max="7467" width="23.28515625" style="114" customWidth="1"/>
    <col min="7468" max="7468" width="18.85546875" style="114" bestFit="1" customWidth="1"/>
    <col min="7469" max="7680" width="11.42578125" style="114"/>
    <col min="7681" max="7681" width="2.85546875" style="114" customWidth="1"/>
    <col min="7682" max="7682" width="20.7109375" style="114" customWidth="1"/>
    <col min="7683" max="7683" width="10.5703125" style="114" customWidth="1"/>
    <col min="7684" max="7684" width="22.140625" style="114" customWidth="1"/>
    <col min="7685" max="7685" width="21.7109375" style="114" customWidth="1"/>
    <col min="7686" max="7686" width="27.140625" style="114" customWidth="1"/>
    <col min="7687" max="7687" width="16.5703125" style="114" customWidth="1"/>
    <col min="7688" max="7688" width="23.28515625" style="114" customWidth="1"/>
    <col min="7689" max="7691" width="16.5703125" style="114" customWidth="1"/>
    <col min="7692" max="7693" width="16.7109375" style="114" customWidth="1"/>
    <col min="7694" max="7694" width="13.7109375" style="114" customWidth="1"/>
    <col min="7695" max="7695" width="19" style="114" customWidth="1"/>
    <col min="7696" max="7696" width="18.85546875" style="114" bestFit="1" customWidth="1"/>
    <col min="7697" max="7708" width="0" style="114" hidden="1" customWidth="1"/>
    <col min="7709" max="7709" width="19.7109375" style="114" customWidth="1"/>
    <col min="7710" max="7710" width="18.85546875" style="114" bestFit="1" customWidth="1"/>
    <col min="7711" max="7722" width="0" style="114" hidden="1" customWidth="1"/>
    <col min="7723" max="7723" width="23.28515625" style="114" customWidth="1"/>
    <col min="7724" max="7724" width="18.85546875" style="114" bestFit="1" customWidth="1"/>
    <col min="7725" max="7936" width="11.42578125" style="114"/>
    <col min="7937" max="7937" width="2.85546875" style="114" customWidth="1"/>
    <col min="7938" max="7938" width="20.7109375" style="114" customWidth="1"/>
    <col min="7939" max="7939" width="10.5703125" style="114" customWidth="1"/>
    <col min="7940" max="7940" width="22.140625" style="114" customWidth="1"/>
    <col min="7941" max="7941" width="21.7109375" style="114" customWidth="1"/>
    <col min="7942" max="7942" width="27.140625" style="114" customWidth="1"/>
    <col min="7943" max="7943" width="16.5703125" style="114" customWidth="1"/>
    <col min="7944" max="7944" width="23.28515625" style="114" customWidth="1"/>
    <col min="7945" max="7947" width="16.5703125" style="114" customWidth="1"/>
    <col min="7948" max="7949" width="16.7109375" style="114" customWidth="1"/>
    <col min="7950" max="7950" width="13.7109375" style="114" customWidth="1"/>
    <col min="7951" max="7951" width="19" style="114" customWidth="1"/>
    <col min="7952" max="7952" width="18.85546875" style="114" bestFit="1" customWidth="1"/>
    <col min="7953" max="7964" width="0" style="114" hidden="1" customWidth="1"/>
    <col min="7965" max="7965" width="19.7109375" style="114" customWidth="1"/>
    <col min="7966" max="7966" width="18.85546875" style="114" bestFit="1" customWidth="1"/>
    <col min="7967" max="7978" width="0" style="114" hidden="1" customWidth="1"/>
    <col min="7979" max="7979" width="23.28515625" style="114" customWidth="1"/>
    <col min="7980" max="7980" width="18.85546875" style="114" bestFit="1" customWidth="1"/>
    <col min="7981" max="8192" width="11.42578125" style="114"/>
    <col min="8193" max="8193" width="2.85546875" style="114" customWidth="1"/>
    <col min="8194" max="8194" width="20.7109375" style="114" customWidth="1"/>
    <col min="8195" max="8195" width="10.5703125" style="114" customWidth="1"/>
    <col min="8196" max="8196" width="22.140625" style="114" customWidth="1"/>
    <col min="8197" max="8197" width="21.7109375" style="114" customWidth="1"/>
    <col min="8198" max="8198" width="27.140625" style="114" customWidth="1"/>
    <col min="8199" max="8199" width="16.5703125" style="114" customWidth="1"/>
    <col min="8200" max="8200" width="23.28515625" style="114" customWidth="1"/>
    <col min="8201" max="8203" width="16.5703125" style="114" customWidth="1"/>
    <col min="8204" max="8205" width="16.7109375" style="114" customWidth="1"/>
    <col min="8206" max="8206" width="13.7109375" style="114" customWidth="1"/>
    <col min="8207" max="8207" width="19" style="114" customWidth="1"/>
    <col min="8208" max="8208" width="18.85546875" style="114" bestFit="1" customWidth="1"/>
    <col min="8209" max="8220" width="0" style="114" hidden="1" customWidth="1"/>
    <col min="8221" max="8221" width="19.7109375" style="114" customWidth="1"/>
    <col min="8222" max="8222" width="18.85546875" style="114" bestFit="1" customWidth="1"/>
    <col min="8223" max="8234" width="0" style="114" hidden="1" customWidth="1"/>
    <col min="8235" max="8235" width="23.28515625" style="114" customWidth="1"/>
    <col min="8236" max="8236" width="18.85546875" style="114" bestFit="1" customWidth="1"/>
    <col min="8237" max="8448" width="11.42578125" style="114"/>
    <col min="8449" max="8449" width="2.85546875" style="114" customWidth="1"/>
    <col min="8450" max="8450" width="20.7109375" style="114" customWidth="1"/>
    <col min="8451" max="8451" width="10.5703125" style="114" customWidth="1"/>
    <col min="8452" max="8452" width="22.140625" style="114" customWidth="1"/>
    <col min="8453" max="8453" width="21.7109375" style="114" customWidth="1"/>
    <col min="8454" max="8454" width="27.140625" style="114" customWidth="1"/>
    <col min="8455" max="8455" width="16.5703125" style="114" customWidth="1"/>
    <col min="8456" max="8456" width="23.28515625" style="114" customWidth="1"/>
    <col min="8457" max="8459" width="16.5703125" style="114" customWidth="1"/>
    <col min="8460" max="8461" width="16.7109375" style="114" customWidth="1"/>
    <col min="8462" max="8462" width="13.7109375" style="114" customWidth="1"/>
    <col min="8463" max="8463" width="19" style="114" customWidth="1"/>
    <col min="8464" max="8464" width="18.85546875" style="114" bestFit="1" customWidth="1"/>
    <col min="8465" max="8476" width="0" style="114" hidden="1" customWidth="1"/>
    <col min="8477" max="8477" width="19.7109375" style="114" customWidth="1"/>
    <col min="8478" max="8478" width="18.85546875" style="114" bestFit="1" customWidth="1"/>
    <col min="8479" max="8490" width="0" style="114" hidden="1" customWidth="1"/>
    <col min="8491" max="8491" width="23.28515625" style="114" customWidth="1"/>
    <col min="8492" max="8492" width="18.85546875" style="114" bestFit="1" customWidth="1"/>
    <col min="8493" max="8704" width="11.42578125" style="114"/>
    <col min="8705" max="8705" width="2.85546875" style="114" customWidth="1"/>
    <col min="8706" max="8706" width="20.7109375" style="114" customWidth="1"/>
    <col min="8707" max="8707" width="10.5703125" style="114" customWidth="1"/>
    <col min="8708" max="8708" width="22.140625" style="114" customWidth="1"/>
    <col min="8709" max="8709" width="21.7109375" style="114" customWidth="1"/>
    <col min="8710" max="8710" width="27.140625" style="114" customWidth="1"/>
    <col min="8711" max="8711" width="16.5703125" style="114" customWidth="1"/>
    <col min="8712" max="8712" width="23.28515625" style="114" customWidth="1"/>
    <col min="8713" max="8715" width="16.5703125" style="114" customWidth="1"/>
    <col min="8716" max="8717" width="16.7109375" style="114" customWidth="1"/>
    <col min="8718" max="8718" width="13.7109375" style="114" customWidth="1"/>
    <col min="8719" max="8719" width="19" style="114" customWidth="1"/>
    <col min="8720" max="8720" width="18.85546875" style="114" bestFit="1" customWidth="1"/>
    <col min="8721" max="8732" width="0" style="114" hidden="1" customWidth="1"/>
    <col min="8733" max="8733" width="19.7109375" style="114" customWidth="1"/>
    <col min="8734" max="8734" width="18.85546875" style="114" bestFit="1" customWidth="1"/>
    <col min="8735" max="8746" width="0" style="114" hidden="1" customWidth="1"/>
    <col min="8747" max="8747" width="23.28515625" style="114" customWidth="1"/>
    <col min="8748" max="8748" width="18.85546875" style="114" bestFit="1" customWidth="1"/>
    <col min="8749" max="8960" width="11.42578125" style="114"/>
    <col min="8961" max="8961" width="2.85546875" style="114" customWidth="1"/>
    <col min="8962" max="8962" width="20.7109375" style="114" customWidth="1"/>
    <col min="8963" max="8963" width="10.5703125" style="114" customWidth="1"/>
    <col min="8964" max="8964" width="22.140625" style="114" customWidth="1"/>
    <col min="8965" max="8965" width="21.7109375" style="114" customWidth="1"/>
    <col min="8966" max="8966" width="27.140625" style="114" customWidth="1"/>
    <col min="8967" max="8967" width="16.5703125" style="114" customWidth="1"/>
    <col min="8968" max="8968" width="23.28515625" style="114" customWidth="1"/>
    <col min="8969" max="8971" width="16.5703125" style="114" customWidth="1"/>
    <col min="8972" max="8973" width="16.7109375" style="114" customWidth="1"/>
    <col min="8974" max="8974" width="13.7109375" style="114" customWidth="1"/>
    <col min="8975" max="8975" width="19" style="114" customWidth="1"/>
    <col min="8976" max="8976" width="18.85546875" style="114" bestFit="1" customWidth="1"/>
    <col min="8977" max="8988" width="0" style="114" hidden="1" customWidth="1"/>
    <col min="8989" max="8989" width="19.7109375" style="114" customWidth="1"/>
    <col min="8990" max="8990" width="18.85546875" style="114" bestFit="1" customWidth="1"/>
    <col min="8991" max="9002" width="0" style="114" hidden="1" customWidth="1"/>
    <col min="9003" max="9003" width="23.28515625" style="114" customWidth="1"/>
    <col min="9004" max="9004" width="18.85546875" style="114" bestFit="1" customWidth="1"/>
    <col min="9005" max="9216" width="11.42578125" style="114"/>
    <col min="9217" max="9217" width="2.85546875" style="114" customWidth="1"/>
    <col min="9218" max="9218" width="20.7109375" style="114" customWidth="1"/>
    <col min="9219" max="9219" width="10.5703125" style="114" customWidth="1"/>
    <col min="9220" max="9220" width="22.140625" style="114" customWidth="1"/>
    <col min="9221" max="9221" width="21.7109375" style="114" customWidth="1"/>
    <col min="9222" max="9222" width="27.140625" style="114" customWidth="1"/>
    <col min="9223" max="9223" width="16.5703125" style="114" customWidth="1"/>
    <col min="9224" max="9224" width="23.28515625" style="114" customWidth="1"/>
    <col min="9225" max="9227" width="16.5703125" style="114" customWidth="1"/>
    <col min="9228" max="9229" width="16.7109375" style="114" customWidth="1"/>
    <col min="9230" max="9230" width="13.7109375" style="114" customWidth="1"/>
    <col min="9231" max="9231" width="19" style="114" customWidth="1"/>
    <col min="9232" max="9232" width="18.85546875" style="114" bestFit="1" customWidth="1"/>
    <col min="9233" max="9244" width="0" style="114" hidden="1" customWidth="1"/>
    <col min="9245" max="9245" width="19.7109375" style="114" customWidth="1"/>
    <col min="9246" max="9246" width="18.85546875" style="114" bestFit="1" customWidth="1"/>
    <col min="9247" max="9258" width="0" style="114" hidden="1" customWidth="1"/>
    <col min="9259" max="9259" width="23.28515625" style="114" customWidth="1"/>
    <col min="9260" max="9260" width="18.85546875" style="114" bestFit="1" customWidth="1"/>
    <col min="9261" max="9472" width="11.42578125" style="114"/>
    <col min="9473" max="9473" width="2.85546875" style="114" customWidth="1"/>
    <col min="9474" max="9474" width="20.7109375" style="114" customWidth="1"/>
    <col min="9475" max="9475" width="10.5703125" style="114" customWidth="1"/>
    <col min="9476" max="9476" width="22.140625" style="114" customWidth="1"/>
    <col min="9477" max="9477" width="21.7109375" style="114" customWidth="1"/>
    <col min="9478" max="9478" width="27.140625" style="114" customWidth="1"/>
    <col min="9479" max="9479" width="16.5703125" style="114" customWidth="1"/>
    <col min="9480" max="9480" width="23.28515625" style="114" customWidth="1"/>
    <col min="9481" max="9483" width="16.5703125" style="114" customWidth="1"/>
    <col min="9484" max="9485" width="16.7109375" style="114" customWidth="1"/>
    <col min="9486" max="9486" width="13.7109375" style="114" customWidth="1"/>
    <col min="9487" max="9487" width="19" style="114" customWidth="1"/>
    <col min="9488" max="9488" width="18.85546875" style="114" bestFit="1" customWidth="1"/>
    <col min="9489" max="9500" width="0" style="114" hidden="1" customWidth="1"/>
    <col min="9501" max="9501" width="19.7109375" style="114" customWidth="1"/>
    <col min="9502" max="9502" width="18.85546875" style="114" bestFit="1" customWidth="1"/>
    <col min="9503" max="9514" width="0" style="114" hidden="1" customWidth="1"/>
    <col min="9515" max="9515" width="23.28515625" style="114" customWidth="1"/>
    <col min="9516" max="9516" width="18.85546875" style="114" bestFit="1" customWidth="1"/>
    <col min="9517" max="9728" width="11.42578125" style="114"/>
    <col min="9729" max="9729" width="2.85546875" style="114" customWidth="1"/>
    <col min="9730" max="9730" width="20.7109375" style="114" customWidth="1"/>
    <col min="9731" max="9731" width="10.5703125" style="114" customWidth="1"/>
    <col min="9732" max="9732" width="22.140625" style="114" customWidth="1"/>
    <col min="9733" max="9733" width="21.7109375" style="114" customWidth="1"/>
    <col min="9734" max="9734" width="27.140625" style="114" customWidth="1"/>
    <col min="9735" max="9735" width="16.5703125" style="114" customWidth="1"/>
    <col min="9736" max="9736" width="23.28515625" style="114" customWidth="1"/>
    <col min="9737" max="9739" width="16.5703125" style="114" customWidth="1"/>
    <col min="9740" max="9741" width="16.7109375" style="114" customWidth="1"/>
    <col min="9742" max="9742" width="13.7109375" style="114" customWidth="1"/>
    <col min="9743" max="9743" width="19" style="114" customWidth="1"/>
    <col min="9744" max="9744" width="18.85546875" style="114" bestFit="1" customWidth="1"/>
    <col min="9745" max="9756" width="0" style="114" hidden="1" customWidth="1"/>
    <col min="9757" max="9757" width="19.7109375" style="114" customWidth="1"/>
    <col min="9758" max="9758" width="18.85546875" style="114" bestFit="1" customWidth="1"/>
    <col min="9759" max="9770" width="0" style="114" hidden="1" customWidth="1"/>
    <col min="9771" max="9771" width="23.28515625" style="114" customWidth="1"/>
    <col min="9772" max="9772" width="18.85546875" style="114" bestFit="1" customWidth="1"/>
    <col min="9773" max="9984" width="11.42578125" style="114"/>
    <col min="9985" max="9985" width="2.85546875" style="114" customWidth="1"/>
    <col min="9986" max="9986" width="20.7109375" style="114" customWidth="1"/>
    <col min="9987" max="9987" width="10.5703125" style="114" customWidth="1"/>
    <col min="9988" max="9988" width="22.140625" style="114" customWidth="1"/>
    <col min="9989" max="9989" width="21.7109375" style="114" customWidth="1"/>
    <col min="9990" max="9990" width="27.140625" style="114" customWidth="1"/>
    <col min="9991" max="9991" width="16.5703125" style="114" customWidth="1"/>
    <col min="9992" max="9992" width="23.28515625" style="114" customWidth="1"/>
    <col min="9993" max="9995" width="16.5703125" style="114" customWidth="1"/>
    <col min="9996" max="9997" width="16.7109375" style="114" customWidth="1"/>
    <col min="9998" max="9998" width="13.7109375" style="114" customWidth="1"/>
    <col min="9999" max="9999" width="19" style="114" customWidth="1"/>
    <col min="10000" max="10000" width="18.85546875" style="114" bestFit="1" customWidth="1"/>
    <col min="10001" max="10012" width="0" style="114" hidden="1" customWidth="1"/>
    <col min="10013" max="10013" width="19.7109375" style="114" customWidth="1"/>
    <col min="10014" max="10014" width="18.85546875" style="114" bestFit="1" customWidth="1"/>
    <col min="10015" max="10026" width="0" style="114" hidden="1" customWidth="1"/>
    <col min="10027" max="10027" width="23.28515625" style="114" customWidth="1"/>
    <col min="10028" max="10028" width="18.85546875" style="114" bestFit="1" customWidth="1"/>
    <col min="10029" max="10240" width="11.42578125" style="114"/>
    <col min="10241" max="10241" width="2.85546875" style="114" customWidth="1"/>
    <col min="10242" max="10242" width="20.7109375" style="114" customWidth="1"/>
    <col min="10243" max="10243" width="10.5703125" style="114" customWidth="1"/>
    <col min="10244" max="10244" width="22.140625" style="114" customWidth="1"/>
    <col min="10245" max="10245" width="21.7109375" style="114" customWidth="1"/>
    <col min="10246" max="10246" width="27.140625" style="114" customWidth="1"/>
    <col min="10247" max="10247" width="16.5703125" style="114" customWidth="1"/>
    <col min="10248" max="10248" width="23.28515625" style="114" customWidth="1"/>
    <col min="10249" max="10251" width="16.5703125" style="114" customWidth="1"/>
    <col min="10252" max="10253" width="16.7109375" style="114" customWidth="1"/>
    <col min="10254" max="10254" width="13.7109375" style="114" customWidth="1"/>
    <col min="10255" max="10255" width="19" style="114" customWidth="1"/>
    <col min="10256" max="10256" width="18.85546875" style="114" bestFit="1" customWidth="1"/>
    <col min="10257" max="10268" width="0" style="114" hidden="1" customWidth="1"/>
    <col min="10269" max="10269" width="19.7109375" style="114" customWidth="1"/>
    <col min="10270" max="10270" width="18.85546875" style="114" bestFit="1" customWidth="1"/>
    <col min="10271" max="10282" width="0" style="114" hidden="1" customWidth="1"/>
    <col min="10283" max="10283" width="23.28515625" style="114" customWidth="1"/>
    <col min="10284" max="10284" width="18.85546875" style="114" bestFit="1" customWidth="1"/>
    <col min="10285" max="10496" width="11.42578125" style="114"/>
    <col min="10497" max="10497" width="2.85546875" style="114" customWidth="1"/>
    <col min="10498" max="10498" width="20.7109375" style="114" customWidth="1"/>
    <col min="10499" max="10499" width="10.5703125" style="114" customWidth="1"/>
    <col min="10500" max="10500" width="22.140625" style="114" customWidth="1"/>
    <col min="10501" max="10501" width="21.7109375" style="114" customWidth="1"/>
    <col min="10502" max="10502" width="27.140625" style="114" customWidth="1"/>
    <col min="10503" max="10503" width="16.5703125" style="114" customWidth="1"/>
    <col min="10504" max="10504" width="23.28515625" style="114" customWidth="1"/>
    <col min="10505" max="10507" width="16.5703125" style="114" customWidth="1"/>
    <col min="10508" max="10509" width="16.7109375" style="114" customWidth="1"/>
    <col min="10510" max="10510" width="13.7109375" style="114" customWidth="1"/>
    <col min="10511" max="10511" width="19" style="114" customWidth="1"/>
    <col min="10512" max="10512" width="18.85546875" style="114" bestFit="1" customWidth="1"/>
    <col min="10513" max="10524" width="0" style="114" hidden="1" customWidth="1"/>
    <col min="10525" max="10525" width="19.7109375" style="114" customWidth="1"/>
    <col min="10526" max="10526" width="18.85546875" style="114" bestFit="1" customWidth="1"/>
    <col min="10527" max="10538" width="0" style="114" hidden="1" customWidth="1"/>
    <col min="10539" max="10539" width="23.28515625" style="114" customWidth="1"/>
    <col min="10540" max="10540" width="18.85546875" style="114" bestFit="1" customWidth="1"/>
    <col min="10541" max="10752" width="11.42578125" style="114"/>
    <col min="10753" max="10753" width="2.85546875" style="114" customWidth="1"/>
    <col min="10754" max="10754" width="20.7109375" style="114" customWidth="1"/>
    <col min="10755" max="10755" width="10.5703125" style="114" customWidth="1"/>
    <col min="10756" max="10756" width="22.140625" style="114" customWidth="1"/>
    <col min="10757" max="10757" width="21.7109375" style="114" customWidth="1"/>
    <col min="10758" max="10758" width="27.140625" style="114" customWidth="1"/>
    <col min="10759" max="10759" width="16.5703125" style="114" customWidth="1"/>
    <col min="10760" max="10760" width="23.28515625" style="114" customWidth="1"/>
    <col min="10761" max="10763" width="16.5703125" style="114" customWidth="1"/>
    <col min="10764" max="10765" width="16.7109375" style="114" customWidth="1"/>
    <col min="10766" max="10766" width="13.7109375" style="114" customWidth="1"/>
    <col min="10767" max="10767" width="19" style="114" customWidth="1"/>
    <col min="10768" max="10768" width="18.85546875" style="114" bestFit="1" customWidth="1"/>
    <col min="10769" max="10780" width="0" style="114" hidden="1" customWidth="1"/>
    <col min="10781" max="10781" width="19.7109375" style="114" customWidth="1"/>
    <col min="10782" max="10782" width="18.85546875" style="114" bestFit="1" customWidth="1"/>
    <col min="10783" max="10794" width="0" style="114" hidden="1" customWidth="1"/>
    <col min="10795" max="10795" width="23.28515625" style="114" customWidth="1"/>
    <col min="10796" max="10796" width="18.85546875" style="114" bestFit="1" customWidth="1"/>
    <col min="10797" max="11008" width="11.42578125" style="114"/>
    <col min="11009" max="11009" width="2.85546875" style="114" customWidth="1"/>
    <col min="11010" max="11010" width="20.7109375" style="114" customWidth="1"/>
    <col min="11011" max="11011" width="10.5703125" style="114" customWidth="1"/>
    <col min="11012" max="11012" width="22.140625" style="114" customWidth="1"/>
    <col min="11013" max="11013" width="21.7109375" style="114" customWidth="1"/>
    <col min="11014" max="11014" width="27.140625" style="114" customWidth="1"/>
    <col min="11015" max="11015" width="16.5703125" style="114" customWidth="1"/>
    <col min="11016" max="11016" width="23.28515625" style="114" customWidth="1"/>
    <col min="11017" max="11019" width="16.5703125" style="114" customWidth="1"/>
    <col min="11020" max="11021" width="16.7109375" style="114" customWidth="1"/>
    <col min="11022" max="11022" width="13.7109375" style="114" customWidth="1"/>
    <col min="11023" max="11023" width="19" style="114" customWidth="1"/>
    <col min="11024" max="11024" width="18.85546875" style="114" bestFit="1" customWidth="1"/>
    <col min="11025" max="11036" width="0" style="114" hidden="1" customWidth="1"/>
    <col min="11037" max="11037" width="19.7109375" style="114" customWidth="1"/>
    <col min="11038" max="11038" width="18.85546875" style="114" bestFit="1" customWidth="1"/>
    <col min="11039" max="11050" width="0" style="114" hidden="1" customWidth="1"/>
    <col min="11051" max="11051" width="23.28515625" style="114" customWidth="1"/>
    <col min="11052" max="11052" width="18.85546875" style="114" bestFit="1" customWidth="1"/>
    <col min="11053" max="11264" width="11.42578125" style="114"/>
    <col min="11265" max="11265" width="2.85546875" style="114" customWidth="1"/>
    <col min="11266" max="11266" width="20.7109375" style="114" customWidth="1"/>
    <col min="11267" max="11267" width="10.5703125" style="114" customWidth="1"/>
    <col min="11268" max="11268" width="22.140625" style="114" customWidth="1"/>
    <col min="11269" max="11269" width="21.7109375" style="114" customWidth="1"/>
    <col min="11270" max="11270" width="27.140625" style="114" customWidth="1"/>
    <col min="11271" max="11271" width="16.5703125" style="114" customWidth="1"/>
    <col min="11272" max="11272" width="23.28515625" style="114" customWidth="1"/>
    <col min="11273" max="11275" width="16.5703125" style="114" customWidth="1"/>
    <col min="11276" max="11277" width="16.7109375" style="114" customWidth="1"/>
    <col min="11278" max="11278" width="13.7109375" style="114" customWidth="1"/>
    <col min="11279" max="11279" width="19" style="114" customWidth="1"/>
    <col min="11280" max="11280" width="18.85546875" style="114" bestFit="1" customWidth="1"/>
    <col min="11281" max="11292" width="0" style="114" hidden="1" customWidth="1"/>
    <col min="11293" max="11293" width="19.7109375" style="114" customWidth="1"/>
    <col min="11294" max="11294" width="18.85546875" style="114" bestFit="1" customWidth="1"/>
    <col min="11295" max="11306" width="0" style="114" hidden="1" customWidth="1"/>
    <col min="11307" max="11307" width="23.28515625" style="114" customWidth="1"/>
    <col min="11308" max="11308" width="18.85546875" style="114" bestFit="1" customWidth="1"/>
    <col min="11309" max="11520" width="11.42578125" style="114"/>
    <col min="11521" max="11521" width="2.85546875" style="114" customWidth="1"/>
    <col min="11522" max="11522" width="20.7109375" style="114" customWidth="1"/>
    <col min="11523" max="11523" width="10.5703125" style="114" customWidth="1"/>
    <col min="11524" max="11524" width="22.140625" style="114" customWidth="1"/>
    <col min="11525" max="11525" width="21.7109375" style="114" customWidth="1"/>
    <col min="11526" max="11526" width="27.140625" style="114" customWidth="1"/>
    <col min="11527" max="11527" width="16.5703125" style="114" customWidth="1"/>
    <col min="11528" max="11528" width="23.28515625" style="114" customWidth="1"/>
    <col min="11529" max="11531" width="16.5703125" style="114" customWidth="1"/>
    <col min="11532" max="11533" width="16.7109375" style="114" customWidth="1"/>
    <col min="11534" max="11534" width="13.7109375" style="114" customWidth="1"/>
    <col min="11535" max="11535" width="19" style="114" customWidth="1"/>
    <col min="11536" max="11536" width="18.85546875" style="114" bestFit="1" customWidth="1"/>
    <col min="11537" max="11548" width="0" style="114" hidden="1" customWidth="1"/>
    <col min="11549" max="11549" width="19.7109375" style="114" customWidth="1"/>
    <col min="11550" max="11550" width="18.85546875" style="114" bestFit="1" customWidth="1"/>
    <col min="11551" max="11562" width="0" style="114" hidden="1" customWidth="1"/>
    <col min="11563" max="11563" width="23.28515625" style="114" customWidth="1"/>
    <col min="11564" max="11564" width="18.85546875" style="114" bestFit="1" customWidth="1"/>
    <col min="11565" max="11776" width="11.42578125" style="114"/>
    <col min="11777" max="11777" width="2.85546875" style="114" customWidth="1"/>
    <col min="11778" max="11778" width="20.7109375" style="114" customWidth="1"/>
    <col min="11779" max="11779" width="10.5703125" style="114" customWidth="1"/>
    <col min="11780" max="11780" width="22.140625" style="114" customWidth="1"/>
    <col min="11781" max="11781" width="21.7109375" style="114" customWidth="1"/>
    <col min="11782" max="11782" width="27.140625" style="114" customWidth="1"/>
    <col min="11783" max="11783" width="16.5703125" style="114" customWidth="1"/>
    <col min="11784" max="11784" width="23.28515625" style="114" customWidth="1"/>
    <col min="11785" max="11787" width="16.5703125" style="114" customWidth="1"/>
    <col min="11788" max="11789" width="16.7109375" style="114" customWidth="1"/>
    <col min="11790" max="11790" width="13.7109375" style="114" customWidth="1"/>
    <col min="11791" max="11791" width="19" style="114" customWidth="1"/>
    <col min="11792" max="11792" width="18.85546875" style="114" bestFit="1" customWidth="1"/>
    <col min="11793" max="11804" width="0" style="114" hidden="1" customWidth="1"/>
    <col min="11805" max="11805" width="19.7109375" style="114" customWidth="1"/>
    <col min="11806" max="11806" width="18.85546875" style="114" bestFit="1" customWidth="1"/>
    <col min="11807" max="11818" width="0" style="114" hidden="1" customWidth="1"/>
    <col min="11819" max="11819" width="23.28515625" style="114" customWidth="1"/>
    <col min="11820" max="11820" width="18.85546875" style="114" bestFit="1" customWidth="1"/>
    <col min="11821" max="12032" width="11.42578125" style="114"/>
    <col min="12033" max="12033" width="2.85546875" style="114" customWidth="1"/>
    <col min="12034" max="12034" width="20.7109375" style="114" customWidth="1"/>
    <col min="12035" max="12035" width="10.5703125" style="114" customWidth="1"/>
    <col min="12036" max="12036" width="22.140625" style="114" customWidth="1"/>
    <col min="12037" max="12037" width="21.7109375" style="114" customWidth="1"/>
    <col min="12038" max="12038" width="27.140625" style="114" customWidth="1"/>
    <col min="12039" max="12039" width="16.5703125" style="114" customWidth="1"/>
    <col min="12040" max="12040" width="23.28515625" style="114" customWidth="1"/>
    <col min="12041" max="12043" width="16.5703125" style="114" customWidth="1"/>
    <col min="12044" max="12045" width="16.7109375" style="114" customWidth="1"/>
    <col min="12046" max="12046" width="13.7109375" style="114" customWidth="1"/>
    <col min="12047" max="12047" width="19" style="114" customWidth="1"/>
    <col min="12048" max="12048" width="18.85546875" style="114" bestFit="1" customWidth="1"/>
    <col min="12049" max="12060" width="0" style="114" hidden="1" customWidth="1"/>
    <col min="12061" max="12061" width="19.7109375" style="114" customWidth="1"/>
    <col min="12062" max="12062" width="18.85546875" style="114" bestFit="1" customWidth="1"/>
    <col min="12063" max="12074" width="0" style="114" hidden="1" customWidth="1"/>
    <col min="12075" max="12075" width="23.28515625" style="114" customWidth="1"/>
    <col min="12076" max="12076" width="18.85546875" style="114" bestFit="1" customWidth="1"/>
    <col min="12077" max="12288" width="11.42578125" style="114"/>
    <col min="12289" max="12289" width="2.85546875" style="114" customWidth="1"/>
    <col min="12290" max="12290" width="20.7109375" style="114" customWidth="1"/>
    <col min="12291" max="12291" width="10.5703125" style="114" customWidth="1"/>
    <col min="12292" max="12292" width="22.140625" style="114" customWidth="1"/>
    <col min="12293" max="12293" width="21.7109375" style="114" customWidth="1"/>
    <col min="12294" max="12294" width="27.140625" style="114" customWidth="1"/>
    <col min="12295" max="12295" width="16.5703125" style="114" customWidth="1"/>
    <col min="12296" max="12296" width="23.28515625" style="114" customWidth="1"/>
    <col min="12297" max="12299" width="16.5703125" style="114" customWidth="1"/>
    <col min="12300" max="12301" width="16.7109375" style="114" customWidth="1"/>
    <col min="12302" max="12302" width="13.7109375" style="114" customWidth="1"/>
    <col min="12303" max="12303" width="19" style="114" customWidth="1"/>
    <col min="12304" max="12304" width="18.85546875" style="114" bestFit="1" customWidth="1"/>
    <col min="12305" max="12316" width="0" style="114" hidden="1" customWidth="1"/>
    <col min="12317" max="12317" width="19.7109375" style="114" customWidth="1"/>
    <col min="12318" max="12318" width="18.85546875" style="114" bestFit="1" customWidth="1"/>
    <col min="12319" max="12330" width="0" style="114" hidden="1" customWidth="1"/>
    <col min="12331" max="12331" width="23.28515625" style="114" customWidth="1"/>
    <col min="12332" max="12332" width="18.85546875" style="114" bestFit="1" customWidth="1"/>
    <col min="12333" max="12544" width="11.42578125" style="114"/>
    <col min="12545" max="12545" width="2.85546875" style="114" customWidth="1"/>
    <col min="12546" max="12546" width="20.7109375" style="114" customWidth="1"/>
    <col min="12547" max="12547" width="10.5703125" style="114" customWidth="1"/>
    <col min="12548" max="12548" width="22.140625" style="114" customWidth="1"/>
    <col min="12549" max="12549" width="21.7109375" style="114" customWidth="1"/>
    <col min="12550" max="12550" width="27.140625" style="114" customWidth="1"/>
    <col min="12551" max="12551" width="16.5703125" style="114" customWidth="1"/>
    <col min="12552" max="12552" width="23.28515625" style="114" customWidth="1"/>
    <col min="12553" max="12555" width="16.5703125" style="114" customWidth="1"/>
    <col min="12556" max="12557" width="16.7109375" style="114" customWidth="1"/>
    <col min="12558" max="12558" width="13.7109375" style="114" customWidth="1"/>
    <col min="12559" max="12559" width="19" style="114" customWidth="1"/>
    <col min="12560" max="12560" width="18.85546875" style="114" bestFit="1" customWidth="1"/>
    <col min="12561" max="12572" width="0" style="114" hidden="1" customWidth="1"/>
    <col min="12573" max="12573" width="19.7109375" style="114" customWidth="1"/>
    <col min="12574" max="12574" width="18.85546875" style="114" bestFit="1" customWidth="1"/>
    <col min="12575" max="12586" width="0" style="114" hidden="1" customWidth="1"/>
    <col min="12587" max="12587" width="23.28515625" style="114" customWidth="1"/>
    <col min="12588" max="12588" width="18.85546875" style="114" bestFit="1" customWidth="1"/>
    <col min="12589" max="12800" width="11.42578125" style="114"/>
    <col min="12801" max="12801" width="2.85546875" style="114" customWidth="1"/>
    <col min="12802" max="12802" width="20.7109375" style="114" customWidth="1"/>
    <col min="12803" max="12803" width="10.5703125" style="114" customWidth="1"/>
    <col min="12804" max="12804" width="22.140625" style="114" customWidth="1"/>
    <col min="12805" max="12805" width="21.7109375" style="114" customWidth="1"/>
    <col min="12806" max="12806" width="27.140625" style="114" customWidth="1"/>
    <col min="12807" max="12807" width="16.5703125" style="114" customWidth="1"/>
    <col min="12808" max="12808" width="23.28515625" style="114" customWidth="1"/>
    <col min="12809" max="12811" width="16.5703125" style="114" customWidth="1"/>
    <col min="12812" max="12813" width="16.7109375" style="114" customWidth="1"/>
    <col min="12814" max="12814" width="13.7109375" style="114" customWidth="1"/>
    <col min="12815" max="12815" width="19" style="114" customWidth="1"/>
    <col min="12816" max="12816" width="18.85546875" style="114" bestFit="1" customWidth="1"/>
    <col min="12817" max="12828" width="0" style="114" hidden="1" customWidth="1"/>
    <col min="12829" max="12829" width="19.7109375" style="114" customWidth="1"/>
    <col min="12830" max="12830" width="18.85546875" style="114" bestFit="1" customWidth="1"/>
    <col min="12831" max="12842" width="0" style="114" hidden="1" customWidth="1"/>
    <col min="12843" max="12843" width="23.28515625" style="114" customWidth="1"/>
    <col min="12844" max="12844" width="18.85546875" style="114" bestFit="1" customWidth="1"/>
    <col min="12845" max="13056" width="11.42578125" style="114"/>
    <col min="13057" max="13057" width="2.85546875" style="114" customWidth="1"/>
    <col min="13058" max="13058" width="20.7109375" style="114" customWidth="1"/>
    <col min="13059" max="13059" width="10.5703125" style="114" customWidth="1"/>
    <col min="13060" max="13060" width="22.140625" style="114" customWidth="1"/>
    <col min="13061" max="13061" width="21.7109375" style="114" customWidth="1"/>
    <col min="13062" max="13062" width="27.140625" style="114" customWidth="1"/>
    <col min="13063" max="13063" width="16.5703125" style="114" customWidth="1"/>
    <col min="13064" max="13064" width="23.28515625" style="114" customWidth="1"/>
    <col min="13065" max="13067" width="16.5703125" style="114" customWidth="1"/>
    <col min="13068" max="13069" width="16.7109375" style="114" customWidth="1"/>
    <col min="13070" max="13070" width="13.7109375" style="114" customWidth="1"/>
    <col min="13071" max="13071" width="19" style="114" customWidth="1"/>
    <col min="13072" max="13072" width="18.85546875" style="114" bestFit="1" customWidth="1"/>
    <col min="13073" max="13084" width="0" style="114" hidden="1" customWidth="1"/>
    <col min="13085" max="13085" width="19.7109375" style="114" customWidth="1"/>
    <col min="13086" max="13086" width="18.85546875" style="114" bestFit="1" customWidth="1"/>
    <col min="13087" max="13098" width="0" style="114" hidden="1" customWidth="1"/>
    <col min="13099" max="13099" width="23.28515625" style="114" customWidth="1"/>
    <col min="13100" max="13100" width="18.85546875" style="114" bestFit="1" customWidth="1"/>
    <col min="13101" max="13312" width="11.42578125" style="114"/>
    <col min="13313" max="13313" width="2.85546875" style="114" customWidth="1"/>
    <col min="13314" max="13314" width="20.7109375" style="114" customWidth="1"/>
    <col min="13315" max="13315" width="10.5703125" style="114" customWidth="1"/>
    <col min="13316" max="13316" width="22.140625" style="114" customWidth="1"/>
    <col min="13317" max="13317" width="21.7109375" style="114" customWidth="1"/>
    <col min="13318" max="13318" width="27.140625" style="114" customWidth="1"/>
    <col min="13319" max="13319" width="16.5703125" style="114" customWidth="1"/>
    <col min="13320" max="13320" width="23.28515625" style="114" customWidth="1"/>
    <col min="13321" max="13323" width="16.5703125" style="114" customWidth="1"/>
    <col min="13324" max="13325" width="16.7109375" style="114" customWidth="1"/>
    <col min="13326" max="13326" width="13.7109375" style="114" customWidth="1"/>
    <col min="13327" max="13327" width="19" style="114" customWidth="1"/>
    <col min="13328" max="13328" width="18.85546875" style="114" bestFit="1" customWidth="1"/>
    <col min="13329" max="13340" width="0" style="114" hidden="1" customWidth="1"/>
    <col min="13341" max="13341" width="19.7109375" style="114" customWidth="1"/>
    <col min="13342" max="13342" width="18.85546875" style="114" bestFit="1" customWidth="1"/>
    <col min="13343" max="13354" width="0" style="114" hidden="1" customWidth="1"/>
    <col min="13355" max="13355" width="23.28515625" style="114" customWidth="1"/>
    <col min="13356" max="13356" width="18.85546875" style="114" bestFit="1" customWidth="1"/>
    <col min="13357" max="13568" width="11.42578125" style="114"/>
    <col min="13569" max="13569" width="2.85546875" style="114" customWidth="1"/>
    <col min="13570" max="13570" width="20.7109375" style="114" customWidth="1"/>
    <col min="13571" max="13571" width="10.5703125" style="114" customWidth="1"/>
    <col min="13572" max="13572" width="22.140625" style="114" customWidth="1"/>
    <col min="13573" max="13573" width="21.7109375" style="114" customWidth="1"/>
    <col min="13574" max="13574" width="27.140625" style="114" customWidth="1"/>
    <col min="13575" max="13575" width="16.5703125" style="114" customWidth="1"/>
    <col min="13576" max="13576" width="23.28515625" style="114" customWidth="1"/>
    <col min="13577" max="13579" width="16.5703125" style="114" customWidth="1"/>
    <col min="13580" max="13581" width="16.7109375" style="114" customWidth="1"/>
    <col min="13582" max="13582" width="13.7109375" style="114" customWidth="1"/>
    <col min="13583" max="13583" width="19" style="114" customWidth="1"/>
    <col min="13584" max="13584" width="18.85546875" style="114" bestFit="1" customWidth="1"/>
    <col min="13585" max="13596" width="0" style="114" hidden="1" customWidth="1"/>
    <col min="13597" max="13597" width="19.7109375" style="114" customWidth="1"/>
    <col min="13598" max="13598" width="18.85546875" style="114" bestFit="1" customWidth="1"/>
    <col min="13599" max="13610" width="0" style="114" hidden="1" customWidth="1"/>
    <col min="13611" max="13611" width="23.28515625" style="114" customWidth="1"/>
    <col min="13612" max="13612" width="18.85546875" style="114" bestFit="1" customWidth="1"/>
    <col min="13613" max="13824" width="11.42578125" style="114"/>
    <col min="13825" max="13825" width="2.85546875" style="114" customWidth="1"/>
    <col min="13826" max="13826" width="20.7109375" style="114" customWidth="1"/>
    <col min="13827" max="13827" width="10.5703125" style="114" customWidth="1"/>
    <col min="13828" max="13828" width="22.140625" style="114" customWidth="1"/>
    <col min="13829" max="13829" width="21.7109375" style="114" customWidth="1"/>
    <col min="13830" max="13830" width="27.140625" style="114" customWidth="1"/>
    <col min="13831" max="13831" width="16.5703125" style="114" customWidth="1"/>
    <col min="13832" max="13832" width="23.28515625" style="114" customWidth="1"/>
    <col min="13833" max="13835" width="16.5703125" style="114" customWidth="1"/>
    <col min="13836" max="13837" width="16.7109375" style="114" customWidth="1"/>
    <col min="13838" max="13838" width="13.7109375" style="114" customWidth="1"/>
    <col min="13839" max="13839" width="19" style="114" customWidth="1"/>
    <col min="13840" max="13840" width="18.85546875" style="114" bestFit="1" customWidth="1"/>
    <col min="13841" max="13852" width="0" style="114" hidden="1" customWidth="1"/>
    <col min="13853" max="13853" width="19.7109375" style="114" customWidth="1"/>
    <col min="13854" max="13854" width="18.85546875" style="114" bestFit="1" customWidth="1"/>
    <col min="13855" max="13866" width="0" style="114" hidden="1" customWidth="1"/>
    <col min="13867" max="13867" width="23.28515625" style="114" customWidth="1"/>
    <col min="13868" max="13868" width="18.85546875" style="114" bestFit="1" customWidth="1"/>
    <col min="13869" max="14080" width="11.42578125" style="114"/>
    <col min="14081" max="14081" width="2.85546875" style="114" customWidth="1"/>
    <col min="14082" max="14082" width="20.7109375" style="114" customWidth="1"/>
    <col min="14083" max="14083" width="10.5703125" style="114" customWidth="1"/>
    <col min="14084" max="14084" width="22.140625" style="114" customWidth="1"/>
    <col min="14085" max="14085" width="21.7109375" style="114" customWidth="1"/>
    <col min="14086" max="14086" width="27.140625" style="114" customWidth="1"/>
    <col min="14087" max="14087" width="16.5703125" style="114" customWidth="1"/>
    <col min="14088" max="14088" width="23.28515625" style="114" customWidth="1"/>
    <col min="14089" max="14091" width="16.5703125" style="114" customWidth="1"/>
    <col min="14092" max="14093" width="16.7109375" style="114" customWidth="1"/>
    <col min="14094" max="14094" width="13.7109375" style="114" customWidth="1"/>
    <col min="14095" max="14095" width="19" style="114" customWidth="1"/>
    <col min="14096" max="14096" width="18.85546875" style="114" bestFit="1" customWidth="1"/>
    <col min="14097" max="14108" width="0" style="114" hidden="1" customWidth="1"/>
    <col min="14109" max="14109" width="19.7109375" style="114" customWidth="1"/>
    <col min="14110" max="14110" width="18.85546875" style="114" bestFit="1" customWidth="1"/>
    <col min="14111" max="14122" width="0" style="114" hidden="1" customWidth="1"/>
    <col min="14123" max="14123" width="23.28515625" style="114" customWidth="1"/>
    <col min="14124" max="14124" width="18.85546875" style="114" bestFit="1" customWidth="1"/>
    <col min="14125" max="14336" width="11.42578125" style="114"/>
    <col min="14337" max="14337" width="2.85546875" style="114" customWidth="1"/>
    <col min="14338" max="14338" width="20.7109375" style="114" customWidth="1"/>
    <col min="14339" max="14339" width="10.5703125" style="114" customWidth="1"/>
    <col min="14340" max="14340" width="22.140625" style="114" customWidth="1"/>
    <col min="14341" max="14341" width="21.7109375" style="114" customWidth="1"/>
    <col min="14342" max="14342" width="27.140625" style="114" customWidth="1"/>
    <col min="14343" max="14343" width="16.5703125" style="114" customWidth="1"/>
    <col min="14344" max="14344" width="23.28515625" style="114" customWidth="1"/>
    <col min="14345" max="14347" width="16.5703125" style="114" customWidth="1"/>
    <col min="14348" max="14349" width="16.7109375" style="114" customWidth="1"/>
    <col min="14350" max="14350" width="13.7109375" style="114" customWidth="1"/>
    <col min="14351" max="14351" width="19" style="114" customWidth="1"/>
    <col min="14352" max="14352" width="18.85546875" style="114" bestFit="1" customWidth="1"/>
    <col min="14353" max="14364" width="0" style="114" hidden="1" customWidth="1"/>
    <col min="14365" max="14365" width="19.7109375" style="114" customWidth="1"/>
    <col min="14366" max="14366" width="18.85546875" style="114" bestFit="1" customWidth="1"/>
    <col min="14367" max="14378" width="0" style="114" hidden="1" customWidth="1"/>
    <col min="14379" max="14379" width="23.28515625" style="114" customWidth="1"/>
    <col min="14380" max="14380" width="18.85546875" style="114" bestFit="1" customWidth="1"/>
    <col min="14381" max="14592" width="11.42578125" style="114"/>
    <col min="14593" max="14593" width="2.85546875" style="114" customWidth="1"/>
    <col min="14594" max="14594" width="20.7109375" style="114" customWidth="1"/>
    <col min="14595" max="14595" width="10.5703125" style="114" customWidth="1"/>
    <col min="14596" max="14596" width="22.140625" style="114" customWidth="1"/>
    <col min="14597" max="14597" width="21.7109375" style="114" customWidth="1"/>
    <col min="14598" max="14598" width="27.140625" style="114" customWidth="1"/>
    <col min="14599" max="14599" width="16.5703125" style="114" customWidth="1"/>
    <col min="14600" max="14600" width="23.28515625" style="114" customWidth="1"/>
    <col min="14601" max="14603" width="16.5703125" style="114" customWidth="1"/>
    <col min="14604" max="14605" width="16.7109375" style="114" customWidth="1"/>
    <col min="14606" max="14606" width="13.7109375" style="114" customWidth="1"/>
    <col min="14607" max="14607" width="19" style="114" customWidth="1"/>
    <col min="14608" max="14608" width="18.85546875" style="114" bestFit="1" customWidth="1"/>
    <col min="14609" max="14620" width="0" style="114" hidden="1" customWidth="1"/>
    <col min="14621" max="14621" width="19.7109375" style="114" customWidth="1"/>
    <col min="14622" max="14622" width="18.85546875" style="114" bestFit="1" customWidth="1"/>
    <col min="14623" max="14634" width="0" style="114" hidden="1" customWidth="1"/>
    <col min="14635" max="14635" width="23.28515625" style="114" customWidth="1"/>
    <col min="14636" max="14636" width="18.85546875" style="114" bestFit="1" customWidth="1"/>
    <col min="14637" max="14848" width="11.42578125" style="114"/>
    <col min="14849" max="14849" width="2.85546875" style="114" customWidth="1"/>
    <col min="14850" max="14850" width="20.7109375" style="114" customWidth="1"/>
    <col min="14851" max="14851" width="10.5703125" style="114" customWidth="1"/>
    <col min="14852" max="14852" width="22.140625" style="114" customWidth="1"/>
    <col min="14853" max="14853" width="21.7109375" style="114" customWidth="1"/>
    <col min="14854" max="14854" width="27.140625" style="114" customWidth="1"/>
    <col min="14855" max="14855" width="16.5703125" style="114" customWidth="1"/>
    <col min="14856" max="14856" width="23.28515625" style="114" customWidth="1"/>
    <col min="14857" max="14859" width="16.5703125" style="114" customWidth="1"/>
    <col min="14860" max="14861" width="16.7109375" style="114" customWidth="1"/>
    <col min="14862" max="14862" width="13.7109375" style="114" customWidth="1"/>
    <col min="14863" max="14863" width="19" style="114" customWidth="1"/>
    <col min="14864" max="14864" width="18.85546875" style="114" bestFit="1" customWidth="1"/>
    <col min="14865" max="14876" width="0" style="114" hidden="1" customWidth="1"/>
    <col min="14877" max="14877" width="19.7109375" style="114" customWidth="1"/>
    <col min="14878" max="14878" width="18.85546875" style="114" bestFit="1" customWidth="1"/>
    <col min="14879" max="14890" width="0" style="114" hidden="1" customWidth="1"/>
    <col min="14891" max="14891" width="23.28515625" style="114" customWidth="1"/>
    <col min="14892" max="14892" width="18.85546875" style="114" bestFit="1" customWidth="1"/>
    <col min="14893" max="15104" width="11.42578125" style="114"/>
    <col min="15105" max="15105" width="2.85546875" style="114" customWidth="1"/>
    <col min="15106" max="15106" width="20.7109375" style="114" customWidth="1"/>
    <col min="15107" max="15107" width="10.5703125" style="114" customWidth="1"/>
    <col min="15108" max="15108" width="22.140625" style="114" customWidth="1"/>
    <col min="15109" max="15109" width="21.7109375" style="114" customWidth="1"/>
    <col min="15110" max="15110" width="27.140625" style="114" customWidth="1"/>
    <col min="15111" max="15111" width="16.5703125" style="114" customWidth="1"/>
    <col min="15112" max="15112" width="23.28515625" style="114" customWidth="1"/>
    <col min="15113" max="15115" width="16.5703125" style="114" customWidth="1"/>
    <col min="15116" max="15117" width="16.7109375" style="114" customWidth="1"/>
    <col min="15118" max="15118" width="13.7109375" style="114" customWidth="1"/>
    <col min="15119" max="15119" width="19" style="114" customWidth="1"/>
    <col min="15120" max="15120" width="18.85546875" style="114" bestFit="1" customWidth="1"/>
    <col min="15121" max="15132" width="0" style="114" hidden="1" customWidth="1"/>
    <col min="15133" max="15133" width="19.7109375" style="114" customWidth="1"/>
    <col min="15134" max="15134" width="18.85546875" style="114" bestFit="1" customWidth="1"/>
    <col min="15135" max="15146" width="0" style="114" hidden="1" customWidth="1"/>
    <col min="15147" max="15147" width="23.28515625" style="114" customWidth="1"/>
    <col min="15148" max="15148" width="18.85546875" style="114" bestFit="1" customWidth="1"/>
    <col min="15149" max="15360" width="11.42578125" style="114"/>
    <col min="15361" max="15361" width="2.85546875" style="114" customWidth="1"/>
    <col min="15362" max="15362" width="20.7109375" style="114" customWidth="1"/>
    <col min="15363" max="15363" width="10.5703125" style="114" customWidth="1"/>
    <col min="15364" max="15364" width="22.140625" style="114" customWidth="1"/>
    <col min="15365" max="15365" width="21.7109375" style="114" customWidth="1"/>
    <col min="15366" max="15366" width="27.140625" style="114" customWidth="1"/>
    <col min="15367" max="15367" width="16.5703125" style="114" customWidth="1"/>
    <col min="15368" max="15368" width="23.28515625" style="114" customWidth="1"/>
    <col min="15369" max="15371" width="16.5703125" style="114" customWidth="1"/>
    <col min="15372" max="15373" width="16.7109375" style="114" customWidth="1"/>
    <col min="15374" max="15374" width="13.7109375" style="114" customWidth="1"/>
    <col min="15375" max="15375" width="19" style="114" customWidth="1"/>
    <col min="15376" max="15376" width="18.85546875" style="114" bestFit="1" customWidth="1"/>
    <col min="15377" max="15388" width="0" style="114" hidden="1" customWidth="1"/>
    <col min="15389" max="15389" width="19.7109375" style="114" customWidth="1"/>
    <col min="15390" max="15390" width="18.85546875" style="114" bestFit="1" customWidth="1"/>
    <col min="15391" max="15402" width="0" style="114" hidden="1" customWidth="1"/>
    <col min="15403" max="15403" width="23.28515625" style="114" customWidth="1"/>
    <col min="15404" max="15404" width="18.85546875" style="114" bestFit="1" customWidth="1"/>
    <col min="15405" max="15616" width="11.42578125" style="114"/>
    <col min="15617" max="15617" width="2.85546875" style="114" customWidth="1"/>
    <col min="15618" max="15618" width="20.7109375" style="114" customWidth="1"/>
    <col min="15619" max="15619" width="10.5703125" style="114" customWidth="1"/>
    <col min="15620" max="15620" width="22.140625" style="114" customWidth="1"/>
    <col min="15621" max="15621" width="21.7109375" style="114" customWidth="1"/>
    <col min="15622" max="15622" width="27.140625" style="114" customWidth="1"/>
    <col min="15623" max="15623" width="16.5703125" style="114" customWidth="1"/>
    <col min="15624" max="15624" width="23.28515625" style="114" customWidth="1"/>
    <col min="15625" max="15627" width="16.5703125" style="114" customWidth="1"/>
    <col min="15628" max="15629" width="16.7109375" style="114" customWidth="1"/>
    <col min="15630" max="15630" width="13.7109375" style="114" customWidth="1"/>
    <col min="15631" max="15631" width="19" style="114" customWidth="1"/>
    <col min="15632" max="15632" width="18.85546875" style="114" bestFit="1" customWidth="1"/>
    <col min="15633" max="15644" width="0" style="114" hidden="1" customWidth="1"/>
    <col min="15645" max="15645" width="19.7109375" style="114" customWidth="1"/>
    <col min="15646" max="15646" width="18.85546875" style="114" bestFit="1" customWidth="1"/>
    <col min="15647" max="15658" width="0" style="114" hidden="1" customWidth="1"/>
    <col min="15659" max="15659" width="23.28515625" style="114" customWidth="1"/>
    <col min="15660" max="15660" width="18.85546875" style="114" bestFit="1" customWidth="1"/>
    <col min="15661" max="15872" width="11.42578125" style="114"/>
    <col min="15873" max="15873" width="2.85546875" style="114" customWidth="1"/>
    <col min="15874" max="15874" width="20.7109375" style="114" customWidth="1"/>
    <col min="15875" max="15875" width="10.5703125" style="114" customWidth="1"/>
    <col min="15876" max="15876" width="22.140625" style="114" customWidth="1"/>
    <col min="15877" max="15877" width="21.7109375" style="114" customWidth="1"/>
    <col min="15878" max="15878" width="27.140625" style="114" customWidth="1"/>
    <col min="15879" max="15879" width="16.5703125" style="114" customWidth="1"/>
    <col min="15880" max="15880" width="23.28515625" style="114" customWidth="1"/>
    <col min="15881" max="15883" width="16.5703125" style="114" customWidth="1"/>
    <col min="15884" max="15885" width="16.7109375" style="114" customWidth="1"/>
    <col min="15886" max="15886" width="13.7109375" style="114" customWidth="1"/>
    <col min="15887" max="15887" width="19" style="114" customWidth="1"/>
    <col min="15888" max="15888" width="18.85546875" style="114" bestFit="1" customWidth="1"/>
    <col min="15889" max="15900" width="0" style="114" hidden="1" customWidth="1"/>
    <col min="15901" max="15901" width="19.7109375" style="114" customWidth="1"/>
    <col min="15902" max="15902" width="18.85546875" style="114" bestFit="1" customWidth="1"/>
    <col min="15903" max="15914" width="0" style="114" hidden="1" customWidth="1"/>
    <col min="15915" max="15915" width="23.28515625" style="114" customWidth="1"/>
    <col min="15916" max="15916" width="18.85546875" style="114" bestFit="1" customWidth="1"/>
    <col min="15917" max="16128" width="11.42578125" style="114"/>
    <col min="16129" max="16129" width="2.85546875" style="114" customWidth="1"/>
    <col min="16130" max="16130" width="20.7109375" style="114" customWidth="1"/>
    <col min="16131" max="16131" width="10.5703125" style="114" customWidth="1"/>
    <col min="16132" max="16132" width="22.140625" style="114" customWidth="1"/>
    <col min="16133" max="16133" width="21.7109375" style="114" customWidth="1"/>
    <col min="16134" max="16134" width="27.140625" style="114" customWidth="1"/>
    <col min="16135" max="16135" width="16.5703125" style="114" customWidth="1"/>
    <col min="16136" max="16136" width="23.28515625" style="114" customWidth="1"/>
    <col min="16137" max="16139" width="16.5703125" style="114" customWidth="1"/>
    <col min="16140" max="16141" width="16.7109375" style="114" customWidth="1"/>
    <col min="16142" max="16142" width="13.7109375" style="114" customWidth="1"/>
    <col min="16143" max="16143" width="19" style="114" customWidth="1"/>
    <col min="16144" max="16144" width="18.85546875" style="114" bestFit="1" customWidth="1"/>
    <col min="16145" max="16156" width="0" style="114" hidden="1" customWidth="1"/>
    <col min="16157" max="16157" width="19.7109375" style="114" customWidth="1"/>
    <col min="16158" max="16158" width="18.85546875" style="114" bestFit="1" customWidth="1"/>
    <col min="16159" max="16170" width="0" style="114" hidden="1" customWidth="1"/>
    <col min="16171" max="16171" width="23.28515625" style="114" customWidth="1"/>
    <col min="16172" max="16172" width="18.85546875" style="114" bestFit="1" customWidth="1"/>
    <col min="16173" max="16384" width="11.42578125" style="114"/>
  </cols>
  <sheetData>
    <row r="1" spans="2:56" ht="15" thickBot="1"/>
    <row r="2" spans="2:56" s="729" customFormat="1" ht="26.25" customHeight="1">
      <c r="B2" s="1634"/>
      <c r="C2" s="1099"/>
      <c r="D2" s="1099"/>
      <c r="E2" s="1099"/>
      <c r="F2" s="1100"/>
      <c r="G2" s="1098" t="s">
        <v>65</v>
      </c>
      <c r="H2" s="1099"/>
      <c r="I2" s="1099"/>
      <c r="J2" s="1099"/>
      <c r="K2" s="1099"/>
      <c r="L2" s="1099"/>
      <c r="M2" s="1099"/>
      <c r="N2" s="1100"/>
      <c r="O2" s="1639" t="s">
        <v>0</v>
      </c>
      <c r="P2" s="1640"/>
      <c r="Q2" s="1640"/>
      <c r="R2" s="1641"/>
      <c r="S2" s="1642"/>
      <c r="T2" s="1643"/>
      <c r="U2" s="1643"/>
      <c r="V2" s="730"/>
      <c r="W2" s="730"/>
      <c r="X2" s="730"/>
      <c r="Y2" s="730"/>
      <c r="Z2" s="730"/>
      <c r="AA2" s="730"/>
      <c r="AB2" s="730"/>
      <c r="AC2" s="730"/>
      <c r="AD2" s="730"/>
      <c r="AE2" s="730"/>
      <c r="AF2" s="730"/>
      <c r="AG2" s="730"/>
      <c r="AH2" s="730"/>
      <c r="AI2" s="730"/>
      <c r="AJ2" s="730"/>
      <c r="AK2" s="730"/>
      <c r="AL2" s="730"/>
      <c r="AM2" s="730"/>
      <c r="AN2" s="730"/>
      <c r="AO2" s="730"/>
      <c r="AP2" s="730"/>
      <c r="AQ2" s="730"/>
      <c r="AR2" s="730"/>
    </row>
    <row r="3" spans="2:56" s="729" customFormat="1" ht="26.25" customHeight="1">
      <c r="B3" s="1635"/>
      <c r="C3" s="1636"/>
      <c r="D3" s="1636"/>
      <c r="E3" s="1636"/>
      <c r="F3" s="1637"/>
      <c r="G3" s="1101"/>
      <c r="H3" s="1102"/>
      <c r="I3" s="1102"/>
      <c r="J3" s="1102"/>
      <c r="K3" s="1102"/>
      <c r="L3" s="1102"/>
      <c r="M3" s="1102"/>
      <c r="N3" s="1103"/>
      <c r="O3" s="1644" t="s">
        <v>148</v>
      </c>
      <c r="P3" s="1645"/>
      <c r="Q3" s="1645"/>
      <c r="R3" s="1646"/>
      <c r="S3" s="1642"/>
      <c r="T3" s="1643"/>
      <c r="U3" s="1643"/>
      <c r="V3" s="730"/>
      <c r="W3" s="730"/>
      <c r="X3" s="730"/>
      <c r="Y3" s="730"/>
      <c r="Z3" s="730"/>
      <c r="AA3" s="730"/>
      <c r="AB3" s="730"/>
      <c r="AC3" s="730"/>
      <c r="AD3" s="730"/>
      <c r="AE3" s="730"/>
      <c r="AF3" s="730"/>
      <c r="AG3" s="730"/>
      <c r="AH3" s="730"/>
      <c r="AI3" s="730"/>
      <c r="AJ3" s="730"/>
      <c r="AK3" s="730"/>
      <c r="AL3" s="730"/>
      <c r="AM3" s="730"/>
      <c r="AN3" s="730"/>
      <c r="AO3" s="730"/>
      <c r="AP3" s="730"/>
      <c r="AQ3" s="730"/>
      <c r="AR3" s="730"/>
    </row>
    <row r="4" spans="2:56" s="729" customFormat="1" ht="26.25" customHeight="1">
      <c r="B4" s="1635"/>
      <c r="C4" s="1636"/>
      <c r="D4" s="1636"/>
      <c r="E4" s="1636"/>
      <c r="F4" s="1637"/>
      <c r="G4" s="1118" t="s">
        <v>67</v>
      </c>
      <c r="H4" s="1119"/>
      <c r="I4" s="1119"/>
      <c r="J4" s="1119"/>
      <c r="K4" s="1119"/>
      <c r="L4" s="1119"/>
      <c r="M4" s="1119"/>
      <c r="N4" s="1120"/>
      <c r="O4" s="1644" t="s">
        <v>1</v>
      </c>
      <c r="P4" s="1645"/>
      <c r="Q4" s="1645"/>
      <c r="R4" s="1646"/>
      <c r="S4" s="1642"/>
      <c r="T4" s="1643"/>
      <c r="U4" s="1643"/>
      <c r="V4" s="730"/>
      <c r="W4" s="730"/>
      <c r="X4" s="730"/>
      <c r="Y4" s="730"/>
      <c r="Z4" s="730"/>
      <c r="AA4" s="730"/>
      <c r="AB4" s="730"/>
      <c r="AC4" s="730"/>
      <c r="AD4" s="730"/>
      <c r="AE4" s="730"/>
      <c r="AF4" s="730"/>
      <c r="AG4" s="730"/>
      <c r="AH4" s="730"/>
      <c r="AI4" s="730"/>
      <c r="AJ4" s="730"/>
      <c r="AK4" s="730"/>
      <c r="AL4" s="730"/>
      <c r="AM4" s="730"/>
      <c r="AN4" s="730"/>
      <c r="AO4" s="730"/>
      <c r="AP4" s="730"/>
      <c r="AQ4" s="730"/>
      <c r="AR4" s="730"/>
    </row>
    <row r="5" spans="2:56" s="729" customFormat="1" ht="26.25" customHeight="1" thickBot="1">
      <c r="B5" s="1638"/>
      <c r="C5" s="1122"/>
      <c r="D5" s="1122"/>
      <c r="E5" s="1122"/>
      <c r="F5" s="1123"/>
      <c r="G5" s="1121"/>
      <c r="H5" s="1122"/>
      <c r="I5" s="1122"/>
      <c r="J5" s="1122"/>
      <c r="K5" s="1122"/>
      <c r="L5" s="1122"/>
      <c r="M5" s="1122"/>
      <c r="N5" s="1123"/>
      <c r="O5" s="1647" t="s">
        <v>149</v>
      </c>
      <c r="P5" s="1648"/>
      <c r="Q5" s="1648"/>
      <c r="R5" s="1649"/>
      <c r="S5" s="1642"/>
      <c r="T5" s="1643"/>
      <c r="U5" s="1643"/>
      <c r="V5" s="730"/>
      <c r="W5" s="730"/>
      <c r="X5" s="730"/>
      <c r="Y5" s="730"/>
      <c r="Z5" s="730"/>
      <c r="AA5" s="730"/>
      <c r="AB5" s="730"/>
      <c r="AC5" s="730"/>
      <c r="AD5" s="730"/>
      <c r="AE5" s="730"/>
      <c r="AF5" s="730"/>
      <c r="AG5" s="730"/>
      <c r="AH5" s="730"/>
      <c r="AI5" s="730"/>
      <c r="AJ5" s="730"/>
      <c r="AK5" s="730"/>
      <c r="AL5" s="730"/>
      <c r="AM5" s="730"/>
      <c r="AN5" s="730"/>
      <c r="AO5" s="730"/>
      <c r="AP5" s="730"/>
      <c r="AQ5" s="730"/>
      <c r="AR5" s="730"/>
    </row>
    <row r="6" spans="2:56" ht="15" thickBot="1"/>
    <row r="7" spans="2:56" ht="15">
      <c r="B7" s="1650" t="s">
        <v>767</v>
      </c>
      <c r="C7" s="1651"/>
      <c r="D7" s="1651"/>
      <c r="E7" s="1651"/>
      <c r="F7" s="1651"/>
      <c r="G7" s="1651"/>
      <c r="H7" s="1651"/>
      <c r="I7" s="1651"/>
      <c r="J7" s="1651"/>
      <c r="K7" s="1651"/>
      <c r="L7" s="1651"/>
      <c r="M7" s="1651"/>
      <c r="N7" s="1651"/>
      <c r="O7" s="1651"/>
      <c r="P7" s="1651"/>
      <c r="Q7" s="1651"/>
      <c r="R7" s="1651"/>
      <c r="S7" s="1651"/>
      <c r="T7" s="1651"/>
      <c r="U7" s="1652"/>
      <c r="V7" s="731"/>
      <c r="W7" s="731"/>
      <c r="X7" s="731"/>
      <c r="Y7" s="731"/>
      <c r="Z7" s="731"/>
      <c r="AA7" s="731"/>
      <c r="AB7" s="732"/>
    </row>
    <row r="8" spans="2:56" ht="15">
      <c r="B8" s="1653" t="s">
        <v>3</v>
      </c>
      <c r="C8" s="1128"/>
      <c r="D8" s="1128"/>
      <c r="E8" s="1128"/>
      <c r="F8" s="1128"/>
      <c r="G8" s="1128"/>
      <c r="H8" s="1128"/>
      <c r="I8" s="1128"/>
      <c r="J8" s="1128"/>
      <c r="K8" s="1128"/>
      <c r="L8" s="1128"/>
      <c r="M8" s="1128"/>
      <c r="N8" s="1128"/>
      <c r="O8" s="1128"/>
      <c r="P8" s="1128"/>
      <c r="Q8" s="1128"/>
      <c r="R8" s="1128"/>
      <c r="S8" s="1128"/>
      <c r="T8" s="1128"/>
      <c r="U8" s="1654"/>
      <c r="V8" s="732"/>
      <c r="W8" s="732"/>
      <c r="X8" s="732"/>
      <c r="Y8" s="732"/>
      <c r="Z8" s="732"/>
      <c r="AA8" s="732"/>
      <c r="AB8" s="732"/>
    </row>
    <row r="9" spans="2:56" ht="15.75" thickBot="1">
      <c r="B9" s="1655" t="s">
        <v>4</v>
      </c>
      <c r="C9" s="1656"/>
      <c r="D9" s="1656"/>
      <c r="E9" s="1656"/>
      <c r="F9" s="1656"/>
      <c r="G9" s="1656"/>
      <c r="H9" s="1656"/>
      <c r="I9" s="1656"/>
      <c r="J9" s="1656"/>
      <c r="K9" s="1656"/>
      <c r="L9" s="1656"/>
      <c r="M9" s="1656"/>
      <c r="N9" s="1656"/>
      <c r="O9" s="1656"/>
      <c r="P9" s="1656"/>
      <c r="Q9" s="1656"/>
      <c r="R9" s="1656"/>
      <c r="S9" s="1656"/>
      <c r="T9" s="1656"/>
      <c r="U9" s="1657"/>
      <c r="V9" s="731"/>
      <c r="W9" s="731"/>
      <c r="X9" s="731"/>
      <c r="Y9" s="731"/>
      <c r="Z9" s="731"/>
      <c r="AA9" s="731"/>
      <c r="AB9" s="732"/>
    </row>
    <row r="10" spans="2:56" ht="15.75" thickBot="1">
      <c r="B10" s="261"/>
      <c r="C10" s="261"/>
      <c r="D10" s="261"/>
      <c r="E10" s="261"/>
      <c r="F10" s="261"/>
      <c r="G10" s="261"/>
      <c r="H10" s="261"/>
      <c r="I10" s="261"/>
      <c r="J10" s="261"/>
      <c r="K10" s="261"/>
      <c r="L10" s="261"/>
      <c r="M10" s="261"/>
      <c r="N10" s="261"/>
      <c r="O10" s="731"/>
      <c r="P10" s="731"/>
      <c r="Q10" s="731"/>
      <c r="R10" s="731"/>
      <c r="S10" s="731"/>
      <c r="T10" s="731"/>
      <c r="U10" s="731"/>
      <c r="V10" s="731"/>
      <c r="W10" s="731"/>
      <c r="X10" s="731"/>
      <c r="Y10" s="731"/>
      <c r="Z10" s="731"/>
      <c r="AA10" s="731"/>
      <c r="AB10" s="732"/>
    </row>
    <row r="11" spans="2:56" ht="15.75" thickBot="1">
      <c r="B11" s="1218" t="s">
        <v>5</v>
      </c>
      <c r="C11" s="1219"/>
      <c r="D11" s="1219"/>
      <c r="E11" s="1219"/>
      <c r="F11" s="1219"/>
      <c r="G11" s="1219"/>
      <c r="H11" s="1219"/>
      <c r="I11" s="1219"/>
      <c r="J11" s="1219"/>
      <c r="K11" s="1219"/>
      <c r="L11" s="1219"/>
      <c r="M11" s="1219"/>
      <c r="N11" s="1220"/>
      <c r="O11" s="1658" t="s">
        <v>6</v>
      </c>
      <c r="P11" s="1661" t="s">
        <v>7</v>
      </c>
      <c r="Q11" s="1662"/>
      <c r="R11" s="1662"/>
      <c r="S11" s="1662"/>
      <c r="T11" s="1662"/>
      <c r="U11" s="1662"/>
      <c r="V11" s="1662"/>
      <c r="W11" s="1662"/>
      <c r="X11" s="1662"/>
      <c r="Y11" s="1662"/>
      <c r="Z11" s="1662"/>
      <c r="AA11" s="1662"/>
      <c r="AB11" s="1663"/>
      <c r="AC11" s="1658" t="s">
        <v>8</v>
      </c>
      <c r="AD11" s="1661" t="s">
        <v>7</v>
      </c>
      <c r="AE11" s="1662"/>
      <c r="AF11" s="1662"/>
      <c r="AG11" s="1662"/>
      <c r="AH11" s="1662"/>
      <c r="AI11" s="1662"/>
      <c r="AJ11" s="1662"/>
      <c r="AK11" s="1662"/>
      <c r="AL11" s="1662"/>
      <c r="AM11" s="1662"/>
      <c r="AN11" s="1662"/>
      <c r="AO11" s="1662"/>
      <c r="AP11" s="1663"/>
      <c r="AQ11" s="1658" t="s">
        <v>9</v>
      </c>
      <c r="AR11" s="1136" t="s">
        <v>7</v>
      </c>
      <c r="AS11" s="1138"/>
      <c r="AT11" s="1138"/>
      <c r="AU11" s="1138"/>
      <c r="AV11" s="1138"/>
      <c r="AW11" s="1138"/>
      <c r="AX11" s="1138"/>
      <c r="AY11" s="1138"/>
      <c r="AZ11" s="1138"/>
      <c r="BA11" s="1138"/>
      <c r="BB11" s="1138"/>
      <c r="BC11" s="1138"/>
      <c r="BD11" s="1139"/>
    </row>
    <row r="12" spans="2:56" ht="15.75" thickBot="1">
      <c r="B12" s="1154" t="s">
        <v>10</v>
      </c>
      <c r="C12" s="1142" t="s">
        <v>11</v>
      </c>
      <c r="D12" s="1156" t="s">
        <v>12</v>
      </c>
      <c r="E12" s="1140" t="s">
        <v>13</v>
      </c>
      <c r="F12" s="1140" t="s">
        <v>14</v>
      </c>
      <c r="G12" s="1142" t="s">
        <v>15</v>
      </c>
      <c r="H12" s="1140" t="s">
        <v>16</v>
      </c>
      <c r="I12" s="1142" t="s">
        <v>17</v>
      </c>
      <c r="J12" s="1140" t="s">
        <v>18</v>
      </c>
      <c r="K12" s="1140" t="s">
        <v>19</v>
      </c>
      <c r="L12" s="1142" t="s">
        <v>20</v>
      </c>
      <c r="M12" s="1142" t="s">
        <v>21</v>
      </c>
      <c r="N12" s="1144" t="s">
        <v>22</v>
      </c>
      <c r="O12" s="1659"/>
      <c r="P12" s="1671" t="s">
        <v>23</v>
      </c>
      <c r="Q12" s="1672"/>
      <c r="R12" s="1671" t="s">
        <v>24</v>
      </c>
      <c r="S12" s="1673"/>
      <c r="T12" s="1673"/>
      <c r="U12" s="1673"/>
      <c r="V12" s="1673"/>
      <c r="W12" s="1673"/>
      <c r="X12" s="1673"/>
      <c r="Y12" s="1664" t="s">
        <v>25</v>
      </c>
      <c r="Z12" s="1464" t="s">
        <v>26</v>
      </c>
      <c r="AA12" s="1464" t="s">
        <v>27</v>
      </c>
      <c r="AB12" s="1669" t="s">
        <v>28</v>
      </c>
      <c r="AC12" s="1659"/>
      <c r="AD12" s="1671" t="s">
        <v>23</v>
      </c>
      <c r="AE12" s="1672"/>
      <c r="AF12" s="1671" t="s">
        <v>24</v>
      </c>
      <c r="AG12" s="1673"/>
      <c r="AH12" s="1673"/>
      <c r="AI12" s="1673"/>
      <c r="AJ12" s="1673"/>
      <c r="AK12" s="1673"/>
      <c r="AL12" s="1673"/>
      <c r="AM12" s="1664" t="s">
        <v>25</v>
      </c>
      <c r="AN12" s="1464" t="s">
        <v>26</v>
      </c>
      <c r="AO12" s="1464" t="s">
        <v>27</v>
      </c>
      <c r="AP12" s="1669" t="s">
        <v>28</v>
      </c>
      <c r="AQ12" s="1659"/>
      <c r="AR12" s="1146" t="s">
        <v>23</v>
      </c>
      <c r="AS12" s="1160"/>
      <c r="AT12" s="1146" t="s">
        <v>24</v>
      </c>
      <c r="AU12" s="1148"/>
      <c r="AV12" s="1148"/>
      <c r="AW12" s="1148"/>
      <c r="AX12" s="1148"/>
      <c r="AY12" s="1148"/>
      <c r="AZ12" s="1148"/>
      <c r="BA12" s="1161" t="s">
        <v>25</v>
      </c>
      <c r="BB12" s="1142" t="s">
        <v>26</v>
      </c>
      <c r="BC12" s="1142" t="s">
        <v>27</v>
      </c>
      <c r="BD12" s="1158" t="s">
        <v>28</v>
      </c>
    </row>
    <row r="13" spans="2:56" ht="117" thickBot="1">
      <c r="B13" s="1155"/>
      <c r="C13" s="1143"/>
      <c r="D13" s="1157"/>
      <c r="E13" s="1141"/>
      <c r="F13" s="1141"/>
      <c r="G13" s="1143"/>
      <c r="H13" s="1141"/>
      <c r="I13" s="1143"/>
      <c r="J13" s="1141"/>
      <c r="K13" s="1141"/>
      <c r="L13" s="1143"/>
      <c r="M13" s="1143"/>
      <c r="N13" s="1145"/>
      <c r="O13" s="1660"/>
      <c r="P13" s="733" t="s">
        <v>29</v>
      </c>
      <c r="Q13" s="734" t="s">
        <v>30</v>
      </c>
      <c r="R13" s="733" t="s">
        <v>31</v>
      </c>
      <c r="S13" s="735" t="s">
        <v>32</v>
      </c>
      <c r="T13" s="735" t="s">
        <v>33</v>
      </c>
      <c r="U13" s="735" t="s">
        <v>34</v>
      </c>
      <c r="V13" s="735" t="s">
        <v>35</v>
      </c>
      <c r="W13" s="735" t="s">
        <v>36</v>
      </c>
      <c r="X13" s="735" t="s">
        <v>37</v>
      </c>
      <c r="Y13" s="1665"/>
      <c r="Z13" s="1466"/>
      <c r="AA13" s="1466"/>
      <c r="AB13" s="1670"/>
      <c r="AC13" s="1660"/>
      <c r="AD13" s="733" t="s">
        <v>29</v>
      </c>
      <c r="AE13" s="734" t="s">
        <v>30</v>
      </c>
      <c r="AF13" s="733" t="s">
        <v>31</v>
      </c>
      <c r="AG13" s="735" t="s">
        <v>32</v>
      </c>
      <c r="AH13" s="735" t="s">
        <v>33</v>
      </c>
      <c r="AI13" s="735" t="s">
        <v>34</v>
      </c>
      <c r="AJ13" s="735" t="s">
        <v>35</v>
      </c>
      <c r="AK13" s="735" t="s">
        <v>36</v>
      </c>
      <c r="AL13" s="735" t="s">
        <v>37</v>
      </c>
      <c r="AM13" s="1665"/>
      <c r="AN13" s="1466"/>
      <c r="AO13" s="1466"/>
      <c r="AP13" s="1670"/>
      <c r="AQ13" s="1660"/>
      <c r="AR13" s="733" t="s">
        <v>29</v>
      </c>
      <c r="AS13" s="374" t="s">
        <v>30</v>
      </c>
      <c r="AT13" s="373" t="s">
        <v>31</v>
      </c>
      <c r="AU13" s="129" t="s">
        <v>32</v>
      </c>
      <c r="AV13" s="129" t="s">
        <v>33</v>
      </c>
      <c r="AW13" s="129" t="s">
        <v>34</v>
      </c>
      <c r="AX13" s="129" t="s">
        <v>35</v>
      </c>
      <c r="AY13" s="129" t="s">
        <v>36</v>
      </c>
      <c r="AZ13" s="129" t="s">
        <v>37</v>
      </c>
      <c r="BA13" s="1162"/>
      <c r="BB13" s="1143"/>
      <c r="BC13" s="1143"/>
      <c r="BD13" s="1159"/>
    </row>
    <row r="14" spans="2:56" ht="128.25">
      <c r="B14" s="747" t="s">
        <v>314</v>
      </c>
      <c r="C14" s="400">
        <v>23</v>
      </c>
      <c r="D14" s="748" t="s">
        <v>728</v>
      </c>
      <c r="E14" s="422">
        <v>2301</v>
      </c>
      <c r="F14" s="748" t="s">
        <v>729</v>
      </c>
      <c r="G14" s="421">
        <v>2024730010083</v>
      </c>
      <c r="H14" s="421" t="s">
        <v>730</v>
      </c>
      <c r="I14" s="422">
        <v>230107903</v>
      </c>
      <c r="J14" s="748" t="s">
        <v>731</v>
      </c>
      <c r="K14" s="421" t="s">
        <v>732</v>
      </c>
      <c r="L14" s="421">
        <v>218320202009</v>
      </c>
      <c r="M14" s="749" t="s">
        <v>47</v>
      </c>
      <c r="N14" s="377">
        <v>129218</v>
      </c>
      <c r="O14" s="737">
        <v>407602961</v>
      </c>
      <c r="P14" s="275">
        <v>407602961</v>
      </c>
      <c r="Q14" s="378"/>
      <c r="R14" s="379"/>
      <c r="S14" s="379"/>
      <c r="T14" s="379"/>
      <c r="U14" s="379"/>
      <c r="V14" s="379"/>
      <c r="W14" s="379"/>
      <c r="X14" s="379"/>
      <c r="Y14" s="379"/>
      <c r="Z14" s="379"/>
      <c r="AA14" s="379"/>
      <c r="AB14" s="379"/>
      <c r="AC14" s="275">
        <v>479158500</v>
      </c>
      <c r="AD14" s="275">
        <f>AC14</f>
        <v>479158500</v>
      </c>
      <c r="AE14" s="275"/>
      <c r="AF14" s="275"/>
      <c r="AG14" s="275"/>
      <c r="AH14" s="275"/>
      <c r="AI14" s="275"/>
      <c r="AJ14" s="275"/>
      <c r="AK14" s="275"/>
      <c r="AL14" s="275"/>
      <c r="AM14" s="275"/>
      <c r="AN14" s="275"/>
      <c r="AO14" s="275"/>
      <c r="AP14" s="275"/>
      <c r="AQ14" s="275">
        <v>52426665</v>
      </c>
      <c r="AR14" s="275">
        <f>AQ14</f>
        <v>52426665</v>
      </c>
      <c r="AS14" s="276"/>
      <c r="AT14" s="276"/>
      <c r="AU14" s="276"/>
      <c r="AV14" s="276"/>
      <c r="AW14" s="276"/>
      <c r="AX14" s="276"/>
      <c r="AY14" s="276"/>
      <c r="AZ14" s="276"/>
      <c r="BA14" s="276"/>
      <c r="BB14" s="276"/>
      <c r="BC14" s="276"/>
      <c r="BD14" s="223"/>
    </row>
    <row r="15" spans="2:56" ht="156.75">
      <c r="B15" s="469" t="s">
        <v>314</v>
      </c>
      <c r="C15" s="401">
        <v>23</v>
      </c>
      <c r="D15" s="495" t="s">
        <v>728</v>
      </c>
      <c r="E15" s="435">
        <v>2301</v>
      </c>
      <c r="F15" s="495" t="s">
        <v>729</v>
      </c>
      <c r="G15" s="434">
        <v>2024730010083</v>
      </c>
      <c r="H15" s="434" t="s">
        <v>730</v>
      </c>
      <c r="I15" s="435">
        <v>230103000</v>
      </c>
      <c r="J15" s="495" t="s">
        <v>733</v>
      </c>
      <c r="K15" s="434" t="s">
        <v>734</v>
      </c>
      <c r="L15" s="434">
        <v>218320202008</v>
      </c>
      <c r="M15" s="434" t="s">
        <v>84</v>
      </c>
      <c r="N15" s="149">
        <v>3000</v>
      </c>
      <c r="O15" s="740">
        <v>574017492</v>
      </c>
      <c r="P15" s="485">
        <v>574017492</v>
      </c>
      <c r="Q15" s="385"/>
      <c r="R15" s="384"/>
      <c r="S15" s="384"/>
      <c r="T15" s="384"/>
      <c r="U15" s="384"/>
      <c r="V15" s="384"/>
      <c r="W15" s="384"/>
      <c r="X15" s="384"/>
      <c r="Y15" s="384"/>
      <c r="Z15" s="384"/>
      <c r="AA15" s="384"/>
      <c r="AB15" s="384"/>
      <c r="AC15" s="485">
        <v>442963332</v>
      </c>
      <c r="AD15" s="485">
        <f t="shared" ref="AD15:AD28" si="0">AC15</f>
        <v>442963332</v>
      </c>
      <c r="AE15" s="485"/>
      <c r="AF15" s="485"/>
      <c r="AG15" s="485"/>
      <c r="AH15" s="485"/>
      <c r="AI15" s="485"/>
      <c r="AJ15" s="485"/>
      <c r="AK15" s="485"/>
      <c r="AL15" s="485"/>
      <c r="AM15" s="485"/>
      <c r="AN15" s="485"/>
      <c r="AO15" s="485"/>
      <c r="AP15" s="485"/>
      <c r="AQ15" s="485">
        <v>442963332</v>
      </c>
      <c r="AR15" s="485">
        <f t="shared" ref="AR15:AR28" si="1">AQ15</f>
        <v>442963332</v>
      </c>
      <c r="AS15" s="291"/>
      <c r="AT15" s="291"/>
      <c r="AU15" s="291"/>
      <c r="AV15" s="291"/>
      <c r="AW15" s="291"/>
      <c r="AX15" s="291"/>
      <c r="AY15" s="291"/>
      <c r="AZ15" s="291"/>
      <c r="BA15" s="291"/>
      <c r="BB15" s="291"/>
      <c r="BC15" s="291"/>
      <c r="BD15" s="224"/>
    </row>
    <row r="16" spans="2:56" ht="99.75">
      <c r="B16" s="469" t="s">
        <v>314</v>
      </c>
      <c r="C16" s="401">
        <v>23</v>
      </c>
      <c r="D16" s="495" t="s">
        <v>728</v>
      </c>
      <c r="E16" s="435">
        <v>2301</v>
      </c>
      <c r="F16" s="495" t="s">
        <v>729</v>
      </c>
      <c r="G16" s="434">
        <v>2024730010079</v>
      </c>
      <c r="H16" s="434" t="s">
        <v>735</v>
      </c>
      <c r="I16" s="435">
        <v>230102400</v>
      </c>
      <c r="J16" s="495" t="s">
        <v>736</v>
      </c>
      <c r="K16" s="434" t="s">
        <v>737</v>
      </c>
      <c r="L16" s="434">
        <v>218320202008</v>
      </c>
      <c r="M16" s="736" t="s">
        <v>84</v>
      </c>
      <c r="N16" s="149">
        <v>1</v>
      </c>
      <c r="O16" s="740">
        <v>20000000</v>
      </c>
      <c r="P16" s="485">
        <v>20000000</v>
      </c>
      <c r="Q16" s="385"/>
      <c r="R16" s="384"/>
      <c r="S16" s="384"/>
      <c r="T16" s="384"/>
      <c r="U16" s="384"/>
      <c r="V16" s="384"/>
      <c r="W16" s="384"/>
      <c r="X16" s="384"/>
      <c r="Y16" s="384"/>
      <c r="Z16" s="384"/>
      <c r="AA16" s="384"/>
      <c r="AB16" s="384"/>
      <c r="AC16" s="485">
        <v>0</v>
      </c>
      <c r="AD16" s="485">
        <f t="shared" si="0"/>
        <v>0</v>
      </c>
      <c r="AE16" s="485"/>
      <c r="AF16" s="485"/>
      <c r="AG16" s="485"/>
      <c r="AH16" s="485"/>
      <c r="AI16" s="485"/>
      <c r="AJ16" s="485"/>
      <c r="AK16" s="485"/>
      <c r="AL16" s="485"/>
      <c r="AM16" s="485"/>
      <c r="AN16" s="485"/>
      <c r="AO16" s="485"/>
      <c r="AP16" s="485"/>
      <c r="AQ16" s="485">
        <v>0</v>
      </c>
      <c r="AR16" s="485">
        <f t="shared" si="1"/>
        <v>0</v>
      </c>
      <c r="AS16" s="291"/>
      <c r="AT16" s="291"/>
      <c r="AU16" s="291"/>
      <c r="AV16" s="291"/>
      <c r="AW16" s="291"/>
      <c r="AX16" s="291"/>
      <c r="AY16" s="291"/>
      <c r="AZ16" s="291"/>
      <c r="BA16" s="291"/>
      <c r="BB16" s="291"/>
      <c r="BC16" s="291"/>
      <c r="BD16" s="224"/>
    </row>
    <row r="17" spans="2:56" ht="156.75">
      <c r="B17" s="469" t="s">
        <v>314</v>
      </c>
      <c r="C17" s="401">
        <v>23</v>
      </c>
      <c r="D17" s="495" t="s">
        <v>728</v>
      </c>
      <c r="E17" s="435">
        <v>2302</v>
      </c>
      <c r="F17" s="495" t="s">
        <v>738</v>
      </c>
      <c r="G17" s="434">
        <v>2024730010027</v>
      </c>
      <c r="H17" s="745" t="s">
        <v>739</v>
      </c>
      <c r="I17" s="435">
        <v>230208301</v>
      </c>
      <c r="J17" s="495" t="s">
        <v>505</v>
      </c>
      <c r="K17" s="738" t="s">
        <v>740</v>
      </c>
      <c r="L17" s="434">
        <v>218320202009</v>
      </c>
      <c r="M17" s="736" t="s">
        <v>47</v>
      </c>
      <c r="N17" s="149">
        <v>1</v>
      </c>
      <c r="O17" s="740">
        <v>134316827</v>
      </c>
      <c r="P17" s="485">
        <v>134316827</v>
      </c>
      <c r="Q17" s="385"/>
      <c r="R17" s="384"/>
      <c r="S17" s="384"/>
      <c r="T17" s="384"/>
      <c r="U17" s="384"/>
      <c r="V17" s="384"/>
      <c r="W17" s="384"/>
      <c r="X17" s="384"/>
      <c r="Y17" s="384"/>
      <c r="Z17" s="384"/>
      <c r="AA17" s="384"/>
      <c r="AB17" s="384"/>
      <c r="AC17" s="485">
        <v>70200960</v>
      </c>
      <c r="AD17" s="485">
        <f t="shared" si="0"/>
        <v>70200960</v>
      </c>
      <c r="AE17" s="485"/>
      <c r="AF17" s="485"/>
      <c r="AG17" s="485"/>
      <c r="AH17" s="485"/>
      <c r="AI17" s="485"/>
      <c r="AJ17" s="485"/>
      <c r="AK17" s="485"/>
      <c r="AL17" s="485"/>
      <c r="AM17" s="485"/>
      <c r="AN17" s="485"/>
      <c r="AO17" s="485"/>
      <c r="AP17" s="485"/>
      <c r="AQ17" s="485">
        <v>68360960</v>
      </c>
      <c r="AR17" s="485">
        <f t="shared" si="1"/>
        <v>68360960</v>
      </c>
      <c r="AS17" s="291"/>
      <c r="AT17" s="291"/>
      <c r="AU17" s="291"/>
      <c r="AV17" s="291"/>
      <c r="AW17" s="291"/>
      <c r="AX17" s="291"/>
      <c r="AY17" s="291"/>
      <c r="AZ17" s="291"/>
      <c r="BA17" s="291"/>
      <c r="BB17" s="291"/>
      <c r="BC17" s="291"/>
      <c r="BD17" s="224"/>
    </row>
    <row r="18" spans="2:56" ht="156.75">
      <c r="B18" s="469" t="s">
        <v>314</v>
      </c>
      <c r="C18" s="401">
        <v>23</v>
      </c>
      <c r="D18" s="495" t="s">
        <v>728</v>
      </c>
      <c r="E18" s="435">
        <v>2302</v>
      </c>
      <c r="F18" s="495" t="s">
        <v>738</v>
      </c>
      <c r="G18" s="434">
        <v>2024730010027</v>
      </c>
      <c r="H18" s="746" t="s">
        <v>739</v>
      </c>
      <c r="I18" s="434">
        <v>230205200</v>
      </c>
      <c r="J18" s="495" t="s">
        <v>741</v>
      </c>
      <c r="K18" s="738" t="s">
        <v>742</v>
      </c>
      <c r="L18" s="434">
        <v>218320202009</v>
      </c>
      <c r="M18" s="736" t="s">
        <v>47</v>
      </c>
      <c r="N18" s="149">
        <v>1</v>
      </c>
      <c r="O18" s="740">
        <v>115848000</v>
      </c>
      <c r="P18" s="485">
        <v>115848000</v>
      </c>
      <c r="Q18" s="385"/>
      <c r="R18" s="384"/>
      <c r="S18" s="384"/>
      <c r="T18" s="384"/>
      <c r="U18" s="384"/>
      <c r="V18" s="384"/>
      <c r="W18" s="384"/>
      <c r="X18" s="384"/>
      <c r="Y18" s="384"/>
      <c r="Z18" s="384"/>
      <c r="AA18" s="384"/>
      <c r="AB18" s="384"/>
      <c r="AC18" s="485">
        <v>166323333</v>
      </c>
      <c r="AD18" s="485">
        <f t="shared" si="0"/>
        <v>166323333</v>
      </c>
      <c r="AE18" s="485"/>
      <c r="AF18" s="485"/>
      <c r="AG18" s="485"/>
      <c r="AH18" s="485"/>
      <c r="AI18" s="485"/>
      <c r="AJ18" s="485"/>
      <c r="AK18" s="485"/>
      <c r="AL18" s="485"/>
      <c r="AM18" s="485"/>
      <c r="AN18" s="485"/>
      <c r="AO18" s="485"/>
      <c r="AP18" s="485"/>
      <c r="AQ18" s="485">
        <v>164483333</v>
      </c>
      <c r="AR18" s="485">
        <f t="shared" si="1"/>
        <v>164483333</v>
      </c>
      <c r="AS18" s="291"/>
      <c r="AT18" s="291"/>
      <c r="AU18" s="291"/>
      <c r="AV18" s="291"/>
      <c r="AW18" s="291"/>
      <c r="AX18" s="291"/>
      <c r="AY18" s="291"/>
      <c r="AZ18" s="291"/>
      <c r="BA18" s="291"/>
      <c r="BB18" s="291"/>
      <c r="BC18" s="291"/>
      <c r="BD18" s="224"/>
    </row>
    <row r="19" spans="2:56" ht="156.75">
      <c r="B19" s="469" t="s">
        <v>314</v>
      </c>
      <c r="C19" s="401">
        <v>23</v>
      </c>
      <c r="D19" s="495" t="s">
        <v>728</v>
      </c>
      <c r="E19" s="435">
        <v>2302</v>
      </c>
      <c r="F19" s="495" t="s">
        <v>738</v>
      </c>
      <c r="G19" s="434">
        <v>2024730010027</v>
      </c>
      <c r="H19" s="746" t="s">
        <v>739</v>
      </c>
      <c r="I19" s="435">
        <v>230208603</v>
      </c>
      <c r="J19" s="495" t="s">
        <v>743</v>
      </c>
      <c r="K19" s="738" t="s">
        <v>744</v>
      </c>
      <c r="L19" s="434">
        <v>218320202009</v>
      </c>
      <c r="M19" s="736" t="s">
        <v>47</v>
      </c>
      <c r="N19" s="149">
        <v>2</v>
      </c>
      <c r="O19" s="740">
        <v>48300000</v>
      </c>
      <c r="P19" s="485">
        <v>48300000</v>
      </c>
      <c r="Q19" s="385"/>
      <c r="R19" s="384"/>
      <c r="S19" s="384"/>
      <c r="T19" s="384"/>
      <c r="U19" s="384"/>
      <c r="V19" s="384"/>
      <c r="W19" s="384"/>
      <c r="X19" s="384"/>
      <c r="Y19" s="384"/>
      <c r="Z19" s="384"/>
      <c r="AA19" s="384"/>
      <c r="AB19" s="384"/>
      <c r="AC19" s="485">
        <v>63860480</v>
      </c>
      <c r="AD19" s="485">
        <f t="shared" si="0"/>
        <v>63860480</v>
      </c>
      <c r="AE19" s="485"/>
      <c r="AF19" s="485"/>
      <c r="AG19" s="485"/>
      <c r="AH19" s="485"/>
      <c r="AI19" s="485"/>
      <c r="AJ19" s="485"/>
      <c r="AK19" s="485"/>
      <c r="AL19" s="485"/>
      <c r="AM19" s="485"/>
      <c r="AN19" s="485"/>
      <c r="AO19" s="485"/>
      <c r="AP19" s="485"/>
      <c r="AQ19" s="485">
        <v>63860480</v>
      </c>
      <c r="AR19" s="485">
        <f t="shared" si="1"/>
        <v>63860480</v>
      </c>
      <c r="AS19" s="291"/>
      <c r="AT19" s="291"/>
      <c r="AU19" s="291"/>
      <c r="AV19" s="291"/>
      <c r="AW19" s="291"/>
      <c r="AX19" s="291"/>
      <c r="AY19" s="291"/>
      <c r="AZ19" s="291"/>
      <c r="BA19" s="291"/>
      <c r="BB19" s="291"/>
      <c r="BC19" s="291"/>
      <c r="BD19" s="224"/>
    </row>
    <row r="20" spans="2:56" ht="114">
      <c r="B20" s="469" t="s">
        <v>314</v>
      </c>
      <c r="C20" s="401">
        <v>39</v>
      </c>
      <c r="D20" s="495" t="s">
        <v>745</v>
      </c>
      <c r="E20" s="435">
        <v>3906</v>
      </c>
      <c r="F20" s="495" t="s">
        <v>746</v>
      </c>
      <c r="G20" s="434">
        <v>2024730010082</v>
      </c>
      <c r="H20" s="434" t="s">
        <v>747</v>
      </c>
      <c r="I20" s="435">
        <v>390601600</v>
      </c>
      <c r="J20" s="495" t="s">
        <v>748</v>
      </c>
      <c r="K20" s="434" t="s">
        <v>749</v>
      </c>
      <c r="L20" s="434">
        <v>218320202008</v>
      </c>
      <c r="M20" s="736" t="s">
        <v>84</v>
      </c>
      <c r="N20" s="149">
        <v>1</v>
      </c>
      <c r="O20" s="740">
        <v>5000000</v>
      </c>
      <c r="P20" s="485">
        <v>5000000</v>
      </c>
      <c r="Q20" s="385"/>
      <c r="R20" s="384"/>
      <c r="S20" s="384"/>
      <c r="T20" s="384"/>
      <c r="U20" s="384"/>
      <c r="V20" s="384"/>
      <c r="W20" s="384"/>
      <c r="X20" s="384"/>
      <c r="Y20" s="384"/>
      <c r="Z20" s="384"/>
      <c r="AA20" s="384"/>
      <c r="AB20" s="384"/>
      <c r="AC20" s="485">
        <v>4000000</v>
      </c>
      <c r="AD20" s="485">
        <f t="shared" si="0"/>
        <v>4000000</v>
      </c>
      <c r="AE20" s="485"/>
      <c r="AF20" s="485"/>
      <c r="AG20" s="485"/>
      <c r="AH20" s="485"/>
      <c r="AI20" s="485"/>
      <c r="AJ20" s="485"/>
      <c r="AK20" s="485"/>
      <c r="AL20" s="485"/>
      <c r="AM20" s="485"/>
      <c r="AN20" s="485"/>
      <c r="AO20" s="485"/>
      <c r="AP20" s="485"/>
      <c r="AQ20" s="485">
        <v>4000000</v>
      </c>
      <c r="AR20" s="485">
        <f t="shared" si="1"/>
        <v>4000000</v>
      </c>
      <c r="AS20" s="291"/>
      <c r="AT20" s="291"/>
      <c r="AU20" s="291"/>
      <c r="AV20" s="291"/>
      <c r="AW20" s="291"/>
      <c r="AX20" s="291"/>
      <c r="AY20" s="291"/>
      <c r="AZ20" s="291"/>
      <c r="BA20" s="291"/>
      <c r="BB20" s="291"/>
      <c r="BC20" s="291"/>
      <c r="BD20" s="224"/>
    </row>
    <row r="21" spans="2:56" ht="99.75">
      <c r="B21" s="469" t="s">
        <v>48</v>
      </c>
      <c r="C21" s="401">
        <v>45</v>
      </c>
      <c r="D21" s="495" t="s">
        <v>49</v>
      </c>
      <c r="E21" s="435">
        <v>4599</v>
      </c>
      <c r="F21" s="495" t="s">
        <v>750</v>
      </c>
      <c r="G21" s="434">
        <v>2024730010023</v>
      </c>
      <c r="H21" s="434" t="s">
        <v>751</v>
      </c>
      <c r="I21" s="739">
        <v>459900500</v>
      </c>
      <c r="J21" s="495" t="s">
        <v>752</v>
      </c>
      <c r="K21" s="739" t="s">
        <v>753</v>
      </c>
      <c r="L21" s="434">
        <v>218320202008</v>
      </c>
      <c r="M21" s="736" t="s">
        <v>84</v>
      </c>
      <c r="N21" s="149">
        <v>1</v>
      </c>
      <c r="O21" s="740">
        <v>10000000</v>
      </c>
      <c r="P21" s="485">
        <v>10000000</v>
      </c>
      <c r="Q21" s="385"/>
      <c r="R21" s="384"/>
      <c r="S21" s="384"/>
      <c r="T21" s="384"/>
      <c r="U21" s="384"/>
      <c r="V21" s="384"/>
      <c r="W21" s="384"/>
      <c r="X21" s="384"/>
      <c r="Y21" s="384"/>
      <c r="Z21" s="384"/>
      <c r="AA21" s="384"/>
      <c r="AB21" s="384"/>
      <c r="AC21" s="485">
        <v>2300000</v>
      </c>
      <c r="AD21" s="485">
        <f t="shared" si="0"/>
        <v>2300000</v>
      </c>
      <c r="AE21" s="485"/>
      <c r="AF21" s="485"/>
      <c r="AG21" s="485"/>
      <c r="AH21" s="485"/>
      <c r="AI21" s="485"/>
      <c r="AJ21" s="485"/>
      <c r="AK21" s="485"/>
      <c r="AL21" s="485"/>
      <c r="AM21" s="485"/>
      <c r="AN21" s="485"/>
      <c r="AO21" s="485"/>
      <c r="AP21" s="485"/>
      <c r="AQ21" s="485">
        <v>2300000</v>
      </c>
      <c r="AR21" s="485">
        <f t="shared" si="1"/>
        <v>2300000</v>
      </c>
      <c r="AS21" s="291"/>
      <c r="AT21" s="291"/>
      <c r="AU21" s="291"/>
      <c r="AV21" s="291"/>
      <c r="AW21" s="291"/>
      <c r="AX21" s="291"/>
      <c r="AY21" s="291"/>
      <c r="AZ21" s="291"/>
      <c r="BA21" s="291"/>
      <c r="BB21" s="291"/>
      <c r="BC21" s="291"/>
      <c r="BD21" s="224"/>
    </row>
    <row r="22" spans="2:56" ht="99.75">
      <c r="B22" s="469" t="s">
        <v>48</v>
      </c>
      <c r="C22" s="401">
        <v>45</v>
      </c>
      <c r="D22" s="495" t="s">
        <v>49</v>
      </c>
      <c r="E22" s="435">
        <v>4599</v>
      </c>
      <c r="F22" s="495" t="s">
        <v>750</v>
      </c>
      <c r="G22" s="434">
        <v>2024730010023</v>
      </c>
      <c r="H22" s="434" t="s">
        <v>751</v>
      </c>
      <c r="I22" s="435">
        <v>459902801</v>
      </c>
      <c r="J22" s="495" t="s">
        <v>754</v>
      </c>
      <c r="K22" s="738" t="s">
        <v>755</v>
      </c>
      <c r="L22" s="434">
        <v>218320202008</v>
      </c>
      <c r="M22" s="736" t="s">
        <v>84</v>
      </c>
      <c r="N22" s="149">
        <v>31</v>
      </c>
      <c r="O22" s="740">
        <v>381869499</v>
      </c>
      <c r="P22" s="485">
        <v>381869499</v>
      </c>
      <c r="Q22" s="385"/>
      <c r="R22" s="384"/>
      <c r="S22" s="384"/>
      <c r="T22" s="384"/>
      <c r="U22" s="384"/>
      <c r="V22" s="384"/>
      <c r="W22" s="384"/>
      <c r="X22" s="384"/>
      <c r="Y22" s="384"/>
      <c r="Z22" s="384"/>
      <c r="AA22" s="384"/>
      <c r="AB22" s="384"/>
      <c r="AC22" s="485">
        <v>306963162</v>
      </c>
      <c r="AD22" s="485">
        <f t="shared" si="0"/>
        <v>306963162</v>
      </c>
      <c r="AE22" s="485"/>
      <c r="AF22" s="485"/>
      <c r="AG22" s="485"/>
      <c r="AH22" s="485"/>
      <c r="AI22" s="485"/>
      <c r="AJ22" s="485"/>
      <c r="AK22" s="485"/>
      <c r="AL22" s="485"/>
      <c r="AM22" s="485"/>
      <c r="AN22" s="485"/>
      <c r="AO22" s="485"/>
      <c r="AP22" s="485"/>
      <c r="AQ22" s="485">
        <v>259722726</v>
      </c>
      <c r="AR22" s="485">
        <f t="shared" si="1"/>
        <v>259722726</v>
      </c>
      <c r="AS22" s="291"/>
      <c r="AT22" s="291"/>
      <c r="AU22" s="291"/>
      <c r="AV22" s="291"/>
      <c r="AW22" s="291"/>
      <c r="AX22" s="291"/>
      <c r="AY22" s="291"/>
      <c r="AZ22" s="291"/>
      <c r="BA22" s="291"/>
      <c r="BB22" s="291"/>
      <c r="BC22" s="291"/>
      <c r="BD22" s="224"/>
    </row>
    <row r="23" spans="2:56" ht="99.75">
      <c r="B23" s="469" t="s">
        <v>48</v>
      </c>
      <c r="C23" s="401">
        <v>45</v>
      </c>
      <c r="D23" s="495" t="s">
        <v>49</v>
      </c>
      <c r="E23" s="435">
        <v>4599</v>
      </c>
      <c r="F23" s="495" t="s">
        <v>750</v>
      </c>
      <c r="G23" s="434">
        <v>2024730010023</v>
      </c>
      <c r="H23" s="434" t="s">
        <v>751</v>
      </c>
      <c r="I23" s="739">
        <v>459902500</v>
      </c>
      <c r="J23" s="495" t="s">
        <v>756</v>
      </c>
      <c r="K23" s="739" t="s">
        <v>757</v>
      </c>
      <c r="L23" s="434">
        <v>218320202008</v>
      </c>
      <c r="M23" s="736" t="s">
        <v>84</v>
      </c>
      <c r="N23" s="149">
        <v>2</v>
      </c>
      <c r="O23" s="740">
        <v>114275689</v>
      </c>
      <c r="P23" s="485">
        <v>114275689</v>
      </c>
      <c r="Q23" s="385"/>
      <c r="R23" s="384"/>
      <c r="S23" s="384"/>
      <c r="T23" s="384"/>
      <c r="U23" s="384"/>
      <c r="V23" s="384"/>
      <c r="W23" s="384"/>
      <c r="X23" s="384"/>
      <c r="Y23" s="384"/>
      <c r="Z23" s="384"/>
      <c r="AA23" s="384"/>
      <c r="AB23" s="384"/>
      <c r="AC23" s="485">
        <v>55460000</v>
      </c>
      <c r="AD23" s="485">
        <f t="shared" si="0"/>
        <v>55460000</v>
      </c>
      <c r="AE23" s="485"/>
      <c r="AF23" s="485"/>
      <c r="AG23" s="485"/>
      <c r="AH23" s="485"/>
      <c r="AI23" s="485"/>
      <c r="AJ23" s="485"/>
      <c r="AK23" s="485"/>
      <c r="AL23" s="485"/>
      <c r="AM23" s="485"/>
      <c r="AN23" s="485"/>
      <c r="AO23" s="485"/>
      <c r="AP23" s="485"/>
      <c r="AQ23" s="485">
        <v>55250000</v>
      </c>
      <c r="AR23" s="485">
        <f t="shared" si="1"/>
        <v>55250000</v>
      </c>
      <c r="AS23" s="291"/>
      <c r="AT23" s="291"/>
      <c r="AU23" s="291"/>
      <c r="AV23" s="291"/>
      <c r="AW23" s="291"/>
      <c r="AX23" s="291"/>
      <c r="AY23" s="291"/>
      <c r="AZ23" s="291"/>
      <c r="BA23" s="291"/>
      <c r="BB23" s="291"/>
      <c r="BC23" s="291"/>
      <c r="BD23" s="224"/>
    </row>
    <row r="24" spans="2:56" ht="99.75">
      <c r="B24" s="469" t="s">
        <v>48</v>
      </c>
      <c r="C24" s="401">
        <v>45</v>
      </c>
      <c r="D24" s="495" t="s">
        <v>49</v>
      </c>
      <c r="E24" s="435">
        <v>4599</v>
      </c>
      <c r="F24" s="495" t="s">
        <v>750</v>
      </c>
      <c r="G24" s="434">
        <v>2024730010023</v>
      </c>
      <c r="H24" s="434" t="s">
        <v>751</v>
      </c>
      <c r="I24" s="739">
        <v>459902802</v>
      </c>
      <c r="J24" s="495" t="s">
        <v>758</v>
      </c>
      <c r="K24" s="739" t="s">
        <v>759</v>
      </c>
      <c r="L24" s="434">
        <v>218320202008</v>
      </c>
      <c r="M24" s="736" t="s">
        <v>84</v>
      </c>
      <c r="N24" s="149">
        <v>200</v>
      </c>
      <c r="O24" s="740">
        <v>34200000</v>
      </c>
      <c r="P24" s="485">
        <v>34200000</v>
      </c>
      <c r="Q24" s="385"/>
      <c r="R24" s="384"/>
      <c r="S24" s="384"/>
      <c r="T24" s="384"/>
      <c r="U24" s="384"/>
      <c r="V24" s="384"/>
      <c r="W24" s="384"/>
      <c r="X24" s="384"/>
      <c r="Y24" s="384"/>
      <c r="Z24" s="384"/>
      <c r="AA24" s="384"/>
      <c r="AB24" s="384"/>
      <c r="AC24" s="485">
        <v>6000000</v>
      </c>
      <c r="AD24" s="485">
        <f t="shared" si="0"/>
        <v>6000000</v>
      </c>
      <c r="AE24" s="485"/>
      <c r="AF24" s="485"/>
      <c r="AG24" s="485"/>
      <c r="AH24" s="485"/>
      <c r="AI24" s="485"/>
      <c r="AJ24" s="485"/>
      <c r="AK24" s="485"/>
      <c r="AL24" s="485"/>
      <c r="AM24" s="485"/>
      <c r="AN24" s="485"/>
      <c r="AO24" s="485"/>
      <c r="AP24" s="485"/>
      <c r="AQ24" s="485">
        <v>6000000</v>
      </c>
      <c r="AR24" s="485">
        <f t="shared" si="1"/>
        <v>6000000</v>
      </c>
      <c r="AS24" s="291"/>
      <c r="AT24" s="291"/>
      <c r="AU24" s="291"/>
      <c r="AV24" s="291"/>
      <c r="AW24" s="291"/>
      <c r="AX24" s="291"/>
      <c r="AY24" s="291"/>
      <c r="AZ24" s="291"/>
      <c r="BA24" s="291"/>
      <c r="BB24" s="291"/>
      <c r="BC24" s="291"/>
      <c r="BD24" s="224"/>
    </row>
    <row r="25" spans="2:56" ht="99.75">
      <c r="B25" s="469" t="s">
        <v>48</v>
      </c>
      <c r="C25" s="401">
        <v>45</v>
      </c>
      <c r="D25" s="495" t="s">
        <v>49</v>
      </c>
      <c r="E25" s="435">
        <v>4599</v>
      </c>
      <c r="F25" s="495" t="s">
        <v>750</v>
      </c>
      <c r="G25" s="434">
        <v>2024730010023</v>
      </c>
      <c r="H25" s="434" t="s">
        <v>751</v>
      </c>
      <c r="I25" s="435">
        <v>459900700</v>
      </c>
      <c r="J25" s="495" t="s">
        <v>760</v>
      </c>
      <c r="K25" s="738" t="s">
        <v>761</v>
      </c>
      <c r="L25" s="434" t="s">
        <v>762</v>
      </c>
      <c r="M25" s="736" t="s">
        <v>548</v>
      </c>
      <c r="N25" s="149">
        <v>1</v>
      </c>
      <c r="O25" s="740">
        <v>446552604</v>
      </c>
      <c r="P25" s="485">
        <v>446552604</v>
      </c>
      <c r="Q25" s="385"/>
      <c r="R25" s="384"/>
      <c r="S25" s="384"/>
      <c r="T25" s="384"/>
      <c r="U25" s="384"/>
      <c r="V25" s="384"/>
      <c r="W25" s="384"/>
      <c r="X25" s="384"/>
      <c r="Y25" s="384"/>
      <c r="Z25" s="384"/>
      <c r="AA25" s="384"/>
      <c r="AB25" s="384"/>
      <c r="AC25" s="485">
        <v>436014302</v>
      </c>
      <c r="AD25" s="485">
        <f t="shared" si="0"/>
        <v>436014302</v>
      </c>
      <c r="AE25" s="485"/>
      <c r="AF25" s="485"/>
      <c r="AG25" s="485"/>
      <c r="AH25" s="485"/>
      <c r="AI25" s="485"/>
      <c r="AJ25" s="485"/>
      <c r="AK25" s="485"/>
      <c r="AL25" s="485"/>
      <c r="AM25" s="485"/>
      <c r="AN25" s="485"/>
      <c r="AO25" s="485"/>
      <c r="AP25" s="485"/>
      <c r="AQ25" s="485">
        <v>342769643</v>
      </c>
      <c r="AR25" s="485">
        <f t="shared" si="1"/>
        <v>342769643</v>
      </c>
      <c r="AS25" s="291"/>
      <c r="AT25" s="291"/>
      <c r="AU25" s="291"/>
      <c r="AV25" s="291"/>
      <c r="AW25" s="291"/>
      <c r="AX25" s="291"/>
      <c r="AY25" s="291"/>
      <c r="AZ25" s="291"/>
      <c r="BA25" s="291"/>
      <c r="BB25" s="291"/>
      <c r="BC25" s="291"/>
      <c r="BD25" s="224"/>
    </row>
    <row r="26" spans="2:56" ht="99.75">
      <c r="B26" s="469" t="s">
        <v>48</v>
      </c>
      <c r="C26" s="401">
        <v>45</v>
      </c>
      <c r="D26" s="495" t="s">
        <v>49</v>
      </c>
      <c r="E26" s="435">
        <v>4599</v>
      </c>
      <c r="F26" s="495" t="s">
        <v>750</v>
      </c>
      <c r="G26" s="434">
        <v>2024730010023</v>
      </c>
      <c r="H26" s="434" t="s">
        <v>751</v>
      </c>
      <c r="I26" s="435">
        <v>459902502</v>
      </c>
      <c r="J26" s="495" t="s">
        <v>756</v>
      </c>
      <c r="K26" s="738" t="s">
        <v>763</v>
      </c>
      <c r="L26" s="434" t="s">
        <v>762</v>
      </c>
      <c r="M26" s="736" t="s">
        <v>548</v>
      </c>
      <c r="N26" s="149">
        <v>250</v>
      </c>
      <c r="O26" s="740">
        <v>52681440</v>
      </c>
      <c r="P26" s="485">
        <v>52681440</v>
      </c>
      <c r="Q26" s="385"/>
      <c r="R26" s="384"/>
      <c r="S26" s="384"/>
      <c r="T26" s="384"/>
      <c r="U26" s="384"/>
      <c r="V26" s="384"/>
      <c r="W26" s="384"/>
      <c r="X26" s="384"/>
      <c r="Y26" s="384"/>
      <c r="Z26" s="384"/>
      <c r="AA26" s="384"/>
      <c r="AB26" s="384"/>
      <c r="AC26" s="485">
        <v>61640000</v>
      </c>
      <c r="AD26" s="485">
        <f t="shared" si="0"/>
        <v>61640000</v>
      </c>
      <c r="AE26" s="485"/>
      <c r="AF26" s="485"/>
      <c r="AG26" s="485"/>
      <c r="AH26" s="485"/>
      <c r="AI26" s="485"/>
      <c r="AJ26" s="485"/>
      <c r="AK26" s="485"/>
      <c r="AL26" s="485"/>
      <c r="AM26" s="485"/>
      <c r="AN26" s="485"/>
      <c r="AO26" s="485"/>
      <c r="AP26" s="485"/>
      <c r="AQ26" s="485">
        <v>61640000</v>
      </c>
      <c r="AR26" s="485">
        <f t="shared" si="1"/>
        <v>61640000</v>
      </c>
      <c r="AS26" s="291"/>
      <c r="AT26" s="291"/>
      <c r="AU26" s="291"/>
      <c r="AV26" s="291"/>
      <c r="AW26" s="291"/>
      <c r="AX26" s="291"/>
      <c r="AY26" s="291"/>
      <c r="AZ26" s="291"/>
      <c r="BA26" s="291"/>
      <c r="BB26" s="291"/>
      <c r="BC26" s="291"/>
      <c r="BD26" s="224"/>
    </row>
    <row r="27" spans="2:56" ht="99.75">
      <c r="B27" s="469" t="s">
        <v>48</v>
      </c>
      <c r="C27" s="401">
        <v>45</v>
      </c>
      <c r="D27" s="495" t="s">
        <v>49</v>
      </c>
      <c r="E27" s="435">
        <v>4599</v>
      </c>
      <c r="F27" s="495" t="s">
        <v>750</v>
      </c>
      <c r="G27" s="434">
        <v>2024730010023</v>
      </c>
      <c r="H27" s="434" t="s">
        <v>751</v>
      </c>
      <c r="I27" s="435">
        <v>459902503</v>
      </c>
      <c r="J27" s="495" t="s">
        <v>756</v>
      </c>
      <c r="K27" s="738" t="s">
        <v>764</v>
      </c>
      <c r="L27" s="434">
        <v>218320202008</v>
      </c>
      <c r="M27" s="736" t="s">
        <v>84</v>
      </c>
      <c r="N27" s="149">
        <v>110</v>
      </c>
      <c r="O27" s="740">
        <v>52640000</v>
      </c>
      <c r="P27" s="485">
        <v>52640000</v>
      </c>
      <c r="Q27" s="385"/>
      <c r="R27" s="384"/>
      <c r="S27" s="384"/>
      <c r="T27" s="384"/>
      <c r="U27" s="384"/>
      <c r="V27" s="384"/>
      <c r="W27" s="384"/>
      <c r="X27" s="384"/>
      <c r="Y27" s="384"/>
      <c r="Z27" s="384"/>
      <c r="AA27" s="384"/>
      <c r="AB27" s="384"/>
      <c r="AC27" s="485">
        <v>7800000</v>
      </c>
      <c r="AD27" s="485">
        <f t="shared" si="0"/>
        <v>7800000</v>
      </c>
      <c r="AE27" s="485"/>
      <c r="AF27" s="485"/>
      <c r="AG27" s="485"/>
      <c r="AH27" s="485"/>
      <c r="AI27" s="485"/>
      <c r="AJ27" s="485"/>
      <c r="AK27" s="485"/>
      <c r="AL27" s="485"/>
      <c r="AM27" s="485"/>
      <c r="AN27" s="485"/>
      <c r="AO27" s="485"/>
      <c r="AP27" s="485"/>
      <c r="AQ27" s="485">
        <v>7800000</v>
      </c>
      <c r="AR27" s="485">
        <f t="shared" si="1"/>
        <v>7800000</v>
      </c>
      <c r="AS27" s="291"/>
      <c r="AT27" s="291"/>
      <c r="AU27" s="291"/>
      <c r="AV27" s="291"/>
      <c r="AW27" s="291"/>
      <c r="AX27" s="291"/>
      <c r="AY27" s="291"/>
      <c r="AZ27" s="291"/>
      <c r="BA27" s="291"/>
      <c r="BB27" s="291"/>
      <c r="BC27" s="291"/>
      <c r="BD27" s="224"/>
    </row>
    <row r="28" spans="2:56" ht="100.5" thickBot="1">
      <c r="B28" s="352" t="s">
        <v>48</v>
      </c>
      <c r="C28" s="402">
        <v>45</v>
      </c>
      <c r="D28" s="750" t="s">
        <v>49</v>
      </c>
      <c r="E28" s="444">
        <v>4599</v>
      </c>
      <c r="F28" s="750" t="s">
        <v>750</v>
      </c>
      <c r="G28" s="443">
        <v>2024730010023</v>
      </c>
      <c r="H28" s="443" t="s">
        <v>751</v>
      </c>
      <c r="I28" s="444">
        <v>459902300</v>
      </c>
      <c r="J28" s="750" t="s">
        <v>765</v>
      </c>
      <c r="K28" s="751" t="s">
        <v>766</v>
      </c>
      <c r="L28" s="443" t="s">
        <v>762</v>
      </c>
      <c r="M28" s="752" t="s">
        <v>548</v>
      </c>
      <c r="N28" s="241">
        <v>1</v>
      </c>
      <c r="O28" s="753">
        <v>25880129</v>
      </c>
      <c r="P28" s="381">
        <v>25880129</v>
      </c>
      <c r="Q28" s="382"/>
      <c r="R28" s="381"/>
      <c r="S28" s="381"/>
      <c r="T28" s="381"/>
      <c r="U28" s="381"/>
      <c r="V28" s="381"/>
      <c r="W28" s="381"/>
      <c r="X28" s="381"/>
      <c r="Y28" s="381"/>
      <c r="Z28" s="381"/>
      <c r="AA28" s="381"/>
      <c r="AB28" s="381"/>
      <c r="AC28" s="493">
        <v>177604026</v>
      </c>
      <c r="AD28" s="493">
        <f t="shared" si="0"/>
        <v>177604026</v>
      </c>
      <c r="AE28" s="493"/>
      <c r="AF28" s="493"/>
      <c r="AG28" s="493"/>
      <c r="AH28" s="493"/>
      <c r="AI28" s="493"/>
      <c r="AJ28" s="493"/>
      <c r="AK28" s="493"/>
      <c r="AL28" s="493"/>
      <c r="AM28" s="493"/>
      <c r="AN28" s="493"/>
      <c r="AO28" s="493"/>
      <c r="AP28" s="493"/>
      <c r="AQ28" s="493">
        <v>168411498</v>
      </c>
      <c r="AR28" s="493">
        <f t="shared" si="1"/>
        <v>168411498</v>
      </c>
      <c r="AS28" s="510"/>
      <c r="AT28" s="510"/>
      <c r="AU28" s="510"/>
      <c r="AV28" s="510"/>
      <c r="AW28" s="510"/>
      <c r="AX28" s="510"/>
      <c r="AY28" s="510"/>
      <c r="AZ28" s="510"/>
      <c r="BA28" s="510"/>
      <c r="BB28" s="510"/>
      <c r="BC28" s="510"/>
      <c r="BD28" s="511"/>
    </row>
    <row r="29" spans="2:56" ht="15.75" thickBot="1">
      <c r="B29" s="1666" t="s">
        <v>60</v>
      </c>
      <c r="C29" s="1667"/>
      <c r="D29" s="1667"/>
      <c r="E29" s="1667"/>
      <c r="F29" s="1667"/>
      <c r="G29" s="1667"/>
      <c r="H29" s="1667"/>
      <c r="I29" s="1667"/>
      <c r="J29" s="1667"/>
      <c r="K29" s="1667"/>
      <c r="L29" s="1667"/>
      <c r="M29" s="1667"/>
      <c r="N29" s="1668"/>
      <c r="O29" s="741">
        <f t="shared" ref="O29:T29" si="2">SUM(O14:O28)</f>
        <v>2423184641</v>
      </c>
      <c r="P29" s="742">
        <f t="shared" si="2"/>
        <v>2423184641</v>
      </c>
      <c r="Q29" s="742">
        <f t="shared" si="2"/>
        <v>0</v>
      </c>
      <c r="R29" s="742">
        <f t="shared" si="2"/>
        <v>0</v>
      </c>
      <c r="S29" s="742">
        <f t="shared" si="2"/>
        <v>0</v>
      </c>
      <c r="T29" s="742">
        <f t="shared" si="2"/>
        <v>0</v>
      </c>
      <c r="U29" s="742">
        <v>0</v>
      </c>
      <c r="V29" s="742">
        <v>0</v>
      </c>
      <c r="W29" s="742">
        <v>0</v>
      </c>
      <c r="X29" s="742">
        <v>0</v>
      </c>
      <c r="Y29" s="742">
        <f t="shared" ref="Y29:AH29" si="3">SUM(Y14:Y28)</f>
        <v>0</v>
      </c>
      <c r="Z29" s="742">
        <f t="shared" si="3"/>
        <v>0</v>
      </c>
      <c r="AA29" s="742">
        <f t="shared" si="3"/>
        <v>0</v>
      </c>
      <c r="AB29" s="743">
        <f t="shared" si="3"/>
        <v>0</v>
      </c>
      <c r="AC29" s="741">
        <f t="shared" si="3"/>
        <v>2280288095</v>
      </c>
      <c r="AD29" s="742">
        <f t="shared" si="3"/>
        <v>2280288095</v>
      </c>
      <c r="AE29" s="742">
        <f t="shared" si="3"/>
        <v>0</v>
      </c>
      <c r="AF29" s="742">
        <f t="shared" si="3"/>
        <v>0</v>
      </c>
      <c r="AG29" s="742">
        <f t="shared" si="3"/>
        <v>0</v>
      </c>
      <c r="AH29" s="742">
        <f t="shared" si="3"/>
        <v>0</v>
      </c>
      <c r="AI29" s="742">
        <v>0</v>
      </c>
      <c r="AJ29" s="742">
        <v>0</v>
      </c>
      <c r="AK29" s="742">
        <v>0</v>
      </c>
      <c r="AL29" s="742">
        <v>0</v>
      </c>
      <c r="AM29" s="742">
        <f t="shared" ref="AM29:AV29" si="4">SUM(AM14:AM28)</f>
        <v>0</v>
      </c>
      <c r="AN29" s="742">
        <f t="shared" si="4"/>
        <v>0</v>
      </c>
      <c r="AO29" s="742">
        <f t="shared" si="4"/>
        <v>0</v>
      </c>
      <c r="AP29" s="743">
        <f t="shared" si="4"/>
        <v>0</v>
      </c>
      <c r="AQ29" s="741">
        <f t="shared" si="4"/>
        <v>1699988637</v>
      </c>
      <c r="AR29" s="742">
        <f t="shared" si="4"/>
        <v>1699988637</v>
      </c>
      <c r="AS29" s="519">
        <f t="shared" si="4"/>
        <v>0</v>
      </c>
      <c r="AT29" s="519">
        <f t="shared" si="4"/>
        <v>0</v>
      </c>
      <c r="AU29" s="519">
        <f t="shared" si="4"/>
        <v>0</v>
      </c>
      <c r="AV29" s="519">
        <f t="shared" si="4"/>
        <v>0</v>
      </c>
      <c r="AW29" s="519">
        <v>0</v>
      </c>
      <c r="AX29" s="519">
        <v>0</v>
      </c>
      <c r="AY29" s="519">
        <v>0</v>
      </c>
      <c r="AZ29" s="519">
        <v>0</v>
      </c>
      <c r="BA29" s="519">
        <f>SUM(BA14:BA28)</f>
        <v>0</v>
      </c>
      <c r="BB29" s="519">
        <f>SUM(BB14:BB28)</f>
        <v>0</v>
      </c>
      <c r="BC29" s="519">
        <f>SUM(BC14:BC28)</f>
        <v>0</v>
      </c>
      <c r="BD29" s="520">
        <f>SUM(BD14:BD28)</f>
        <v>0</v>
      </c>
    </row>
    <row r="30" spans="2:56" ht="15">
      <c r="O30" s="744"/>
      <c r="P30" s="744"/>
      <c r="Q30" s="744"/>
    </row>
  </sheetData>
  <mergeCells count="50">
    <mergeCell ref="B29:N29"/>
    <mergeCell ref="AN12:AN13"/>
    <mergeCell ref="AO12:AO13"/>
    <mergeCell ref="AP12:AP13"/>
    <mergeCell ref="AR12:AS12"/>
    <mergeCell ref="Z12:Z13"/>
    <mergeCell ref="AA12:AA13"/>
    <mergeCell ref="AB12:AB13"/>
    <mergeCell ref="AD12:AE12"/>
    <mergeCell ref="AF12:AL12"/>
    <mergeCell ref="AM12:AM13"/>
    <mergeCell ref="L12:L13"/>
    <mergeCell ref="M12:M13"/>
    <mergeCell ref="N12:N13"/>
    <mergeCell ref="P12:Q12"/>
    <mergeCell ref="R12:X12"/>
    <mergeCell ref="Y12:Y13"/>
    <mergeCell ref="AC11:AC13"/>
    <mergeCell ref="AD11:AP11"/>
    <mergeCell ref="AQ11:AQ13"/>
    <mergeCell ref="AR11:BD11"/>
    <mergeCell ref="BB12:BB13"/>
    <mergeCell ref="BC12:BC13"/>
    <mergeCell ref="BD12:BD13"/>
    <mergeCell ref="AT12:AZ12"/>
    <mergeCell ref="BA12:BA13"/>
    <mergeCell ref="G12:G13"/>
    <mergeCell ref="B7:U7"/>
    <mergeCell ref="B8:U8"/>
    <mergeCell ref="B9:U9"/>
    <mergeCell ref="B11:N11"/>
    <mergeCell ref="O11:O13"/>
    <mergeCell ref="P11:AB11"/>
    <mergeCell ref="H12:H13"/>
    <mergeCell ref="I12:I13"/>
    <mergeCell ref="J12:J13"/>
    <mergeCell ref="K12:K13"/>
    <mergeCell ref="B12:B13"/>
    <mergeCell ref="C12:C13"/>
    <mergeCell ref="D12:D13"/>
    <mergeCell ref="E12:E13"/>
    <mergeCell ref="F12:F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20"/>
  <sheetViews>
    <sheetView zoomScale="80" zoomScaleNormal="80" workbookViewId="0">
      <selection activeCell="I22" sqref="I22"/>
    </sheetView>
  </sheetViews>
  <sheetFormatPr baseColWidth="10" defaultRowHeight="14.25"/>
  <cols>
    <col min="1" max="1" width="2.7109375" style="116" customWidth="1"/>
    <col min="2" max="2" width="19.5703125" style="253" customWidth="1"/>
    <col min="3" max="3" width="11.42578125" style="114" customWidth="1"/>
    <col min="4" max="4" width="12.28515625" style="114" customWidth="1"/>
    <col min="5" max="5" width="6.28515625" style="114" customWidth="1"/>
    <col min="6" max="6" width="18" style="114" customWidth="1"/>
    <col min="7" max="7" width="23.42578125" style="114" customWidth="1"/>
    <col min="8" max="8" width="24.28515625" style="114" customWidth="1"/>
    <col min="9" max="9" width="23.28515625" style="114" customWidth="1"/>
    <col min="10" max="10" width="16.5703125" style="114" customWidth="1"/>
    <col min="11" max="11" width="34.7109375" style="114" customWidth="1"/>
    <col min="12" max="12" width="16.42578125" style="114" customWidth="1"/>
    <col min="13" max="13" width="16.7109375" style="114" customWidth="1"/>
    <col min="14" max="14" width="8" style="114" customWidth="1"/>
    <col min="15" max="15" width="21.42578125" style="114" customWidth="1"/>
    <col min="16" max="16" width="6" style="114" customWidth="1"/>
    <col min="17" max="17" width="22.42578125" style="114" customWidth="1"/>
    <col min="18" max="18" width="9.5703125" style="114" customWidth="1"/>
    <col min="19" max="19" width="6.28515625" style="114" customWidth="1"/>
    <col min="20" max="20" width="5.7109375" style="114" customWidth="1"/>
    <col min="21" max="21" width="3.7109375" style="114" customWidth="1"/>
    <col min="22" max="22" width="5" style="114" customWidth="1"/>
    <col min="23" max="23" width="5.140625" style="114" customWidth="1"/>
    <col min="24" max="24" width="10" style="114" customWidth="1"/>
    <col min="25" max="25" width="4.140625" style="114" customWidth="1"/>
    <col min="26" max="26" width="3.42578125" style="114" customWidth="1"/>
    <col min="27" max="27" width="5.5703125" style="114" customWidth="1"/>
    <col min="28" max="28" width="3" style="114" customWidth="1"/>
    <col min="29" max="29" width="22.85546875" style="116" customWidth="1"/>
    <col min="30" max="30" width="5.140625" style="116" customWidth="1"/>
    <col min="31" max="31" width="28.7109375" style="116" customWidth="1"/>
    <col min="32" max="32" width="6.28515625" style="116" customWidth="1"/>
    <col min="33" max="33" width="5.85546875" style="116" customWidth="1"/>
    <col min="34" max="34" width="7" style="116" customWidth="1"/>
    <col min="35" max="35" width="7.140625" style="116" customWidth="1"/>
    <col min="36" max="37" width="5.85546875" style="116" customWidth="1"/>
    <col min="38" max="38" width="10.28515625" style="116" customWidth="1"/>
    <col min="39" max="39" width="8.85546875" style="116" customWidth="1"/>
    <col min="40" max="40" width="6.5703125" style="116" customWidth="1"/>
    <col min="41" max="41" width="5.5703125" style="116" customWidth="1"/>
    <col min="42" max="42" width="7" style="116" customWidth="1"/>
    <col min="43" max="43" width="20" style="116" customWidth="1"/>
    <col min="44" max="44" width="8.5703125" style="116" customWidth="1"/>
    <col min="45" max="45" width="18.140625" style="116" customWidth="1"/>
    <col min="46" max="46" width="6.7109375" style="116" customWidth="1"/>
    <col min="47" max="47" width="6.42578125" style="116" customWidth="1"/>
    <col min="48" max="48" width="11.42578125" style="116"/>
    <col min="49" max="50" width="6.28515625" style="116" customWidth="1"/>
    <col min="51" max="51" width="4" style="116" customWidth="1"/>
    <col min="52" max="52" width="6.140625" style="116" customWidth="1"/>
    <col min="53" max="53" width="4.5703125" style="116" customWidth="1"/>
    <col min="54" max="54" width="6.28515625" style="116" customWidth="1"/>
    <col min="55" max="55" width="7.140625" style="116" customWidth="1"/>
    <col min="56" max="56" width="5.42578125" style="116" customWidth="1"/>
    <col min="57" max="190" width="11.42578125" style="116"/>
    <col min="191" max="256" width="11.42578125" style="114"/>
    <col min="257" max="257" width="2.7109375" style="114" customWidth="1"/>
    <col min="258" max="258" width="16.7109375" style="114" customWidth="1"/>
    <col min="259" max="259" width="6.140625" style="114" customWidth="1"/>
    <col min="260" max="260" width="12.28515625" style="114" customWidth="1"/>
    <col min="261" max="261" width="7.85546875" style="114" customWidth="1"/>
    <col min="262" max="262" width="18" style="114" customWidth="1"/>
    <col min="263" max="263" width="16.5703125" style="114" customWidth="1"/>
    <col min="264" max="264" width="24.28515625" style="114" customWidth="1"/>
    <col min="265" max="265" width="10.28515625" style="114" customWidth="1"/>
    <col min="266" max="266" width="16.5703125" style="114" customWidth="1"/>
    <col min="267" max="267" width="34.7109375" style="114" customWidth="1"/>
    <col min="268" max="268" width="17.5703125" style="114" customWidth="1"/>
    <col min="269" max="269" width="16.7109375" style="114" customWidth="1"/>
    <col min="270" max="270" width="8" style="114" customWidth="1"/>
    <col min="271" max="271" width="16.28515625" style="114" customWidth="1"/>
    <col min="272" max="272" width="8.28515625" style="114" customWidth="1"/>
    <col min="273" max="273" width="16.28515625" style="114" customWidth="1"/>
    <col min="274" max="274" width="6.7109375" style="114" customWidth="1"/>
    <col min="275" max="275" width="8.5703125" style="114" customWidth="1"/>
    <col min="276" max="278" width="6.7109375" style="114" customWidth="1"/>
    <col min="279" max="279" width="8.42578125" style="114" customWidth="1"/>
    <col min="280" max="280" width="10" style="114" customWidth="1"/>
    <col min="281" max="281" width="8.42578125" style="114" customWidth="1"/>
    <col min="282" max="282" width="5.42578125" style="114" customWidth="1"/>
    <col min="283" max="283" width="7.85546875" style="114" customWidth="1"/>
    <col min="284" max="284" width="6" style="114" customWidth="1"/>
    <col min="285" max="285" width="18.140625" style="114" customWidth="1"/>
    <col min="286" max="286" width="5.140625" style="114" customWidth="1"/>
    <col min="287" max="287" width="16.85546875" style="114" customWidth="1"/>
    <col min="288" max="288" width="6.28515625" style="114" customWidth="1"/>
    <col min="289" max="289" width="5.85546875" style="114" customWidth="1"/>
    <col min="290" max="290" width="7" style="114" customWidth="1"/>
    <col min="291" max="291" width="7.140625" style="114" customWidth="1"/>
    <col min="292" max="293" width="5.85546875" style="114" customWidth="1"/>
    <col min="294" max="294" width="7" style="114" customWidth="1"/>
    <col min="295" max="295" width="3" style="114" customWidth="1"/>
    <col min="296" max="296" width="6.5703125" style="114" customWidth="1"/>
    <col min="297" max="297" width="5.5703125" style="114" customWidth="1"/>
    <col min="298" max="298" width="7" style="114" customWidth="1"/>
    <col min="299" max="299" width="24.28515625" style="114" customWidth="1"/>
    <col min="300" max="300" width="11.42578125" style="114"/>
    <col min="301" max="301" width="26.7109375" style="114" customWidth="1"/>
    <col min="302" max="512" width="11.42578125" style="114"/>
    <col min="513" max="513" width="2.7109375" style="114" customWidth="1"/>
    <col min="514" max="514" width="16.7109375" style="114" customWidth="1"/>
    <col min="515" max="515" width="6.140625" style="114" customWidth="1"/>
    <col min="516" max="516" width="12.28515625" style="114" customWidth="1"/>
    <col min="517" max="517" width="7.85546875" style="114" customWidth="1"/>
    <col min="518" max="518" width="18" style="114" customWidth="1"/>
    <col min="519" max="519" width="16.5703125" style="114" customWidth="1"/>
    <col min="520" max="520" width="24.28515625" style="114" customWidth="1"/>
    <col min="521" max="521" width="10.28515625" style="114" customWidth="1"/>
    <col min="522" max="522" width="16.5703125" style="114" customWidth="1"/>
    <col min="523" max="523" width="34.7109375" style="114" customWidth="1"/>
    <col min="524" max="524" width="17.5703125" style="114" customWidth="1"/>
    <col min="525" max="525" width="16.7109375" style="114" customWidth="1"/>
    <col min="526" max="526" width="8" style="114" customWidth="1"/>
    <col min="527" max="527" width="16.28515625" style="114" customWidth="1"/>
    <col min="528" max="528" width="8.28515625" style="114" customWidth="1"/>
    <col min="529" max="529" width="16.28515625" style="114" customWidth="1"/>
    <col min="530" max="530" width="6.7109375" style="114" customWidth="1"/>
    <col min="531" max="531" width="8.5703125" style="114" customWidth="1"/>
    <col min="532" max="534" width="6.7109375" style="114" customWidth="1"/>
    <col min="535" max="535" width="8.42578125" style="114" customWidth="1"/>
    <col min="536" max="536" width="10" style="114" customWidth="1"/>
    <col min="537" max="537" width="8.42578125" style="114" customWidth="1"/>
    <col min="538" max="538" width="5.42578125" style="114" customWidth="1"/>
    <col min="539" max="539" width="7.85546875" style="114" customWidth="1"/>
    <col min="540" max="540" width="6" style="114" customWidth="1"/>
    <col min="541" max="541" width="18.140625" style="114" customWidth="1"/>
    <col min="542" max="542" width="5.140625" style="114" customWidth="1"/>
    <col min="543" max="543" width="16.85546875" style="114" customWidth="1"/>
    <col min="544" max="544" width="6.28515625" style="114" customWidth="1"/>
    <col min="545" max="545" width="5.85546875" style="114" customWidth="1"/>
    <col min="546" max="546" width="7" style="114" customWidth="1"/>
    <col min="547" max="547" width="7.140625" style="114" customWidth="1"/>
    <col min="548" max="549" width="5.85546875" style="114" customWidth="1"/>
    <col min="550" max="550" width="7" style="114" customWidth="1"/>
    <col min="551" max="551" width="3" style="114" customWidth="1"/>
    <col min="552" max="552" width="6.5703125" style="114" customWidth="1"/>
    <col min="553" max="553" width="5.5703125" style="114" customWidth="1"/>
    <col min="554" max="554" width="7" style="114" customWidth="1"/>
    <col min="555" max="555" width="24.28515625" style="114" customWidth="1"/>
    <col min="556" max="556" width="11.42578125" style="114"/>
    <col min="557" max="557" width="26.7109375" style="114" customWidth="1"/>
    <col min="558" max="768" width="11.42578125" style="114"/>
    <col min="769" max="769" width="2.7109375" style="114" customWidth="1"/>
    <col min="770" max="770" width="16.7109375" style="114" customWidth="1"/>
    <col min="771" max="771" width="6.140625" style="114" customWidth="1"/>
    <col min="772" max="772" width="12.28515625" style="114" customWidth="1"/>
    <col min="773" max="773" width="7.85546875" style="114" customWidth="1"/>
    <col min="774" max="774" width="18" style="114" customWidth="1"/>
    <col min="775" max="775" width="16.5703125" style="114" customWidth="1"/>
    <col min="776" max="776" width="24.28515625" style="114" customWidth="1"/>
    <col min="777" max="777" width="10.28515625" style="114" customWidth="1"/>
    <col min="778" max="778" width="16.5703125" style="114" customWidth="1"/>
    <col min="779" max="779" width="34.7109375" style="114" customWidth="1"/>
    <col min="780" max="780" width="17.5703125" style="114" customWidth="1"/>
    <col min="781" max="781" width="16.7109375" style="114" customWidth="1"/>
    <col min="782" max="782" width="8" style="114" customWidth="1"/>
    <col min="783" max="783" width="16.28515625" style="114" customWidth="1"/>
    <col min="784" max="784" width="8.28515625" style="114" customWidth="1"/>
    <col min="785" max="785" width="16.28515625" style="114" customWidth="1"/>
    <col min="786" max="786" width="6.7109375" style="114" customWidth="1"/>
    <col min="787" max="787" width="8.5703125" style="114" customWidth="1"/>
    <col min="788" max="790" width="6.7109375" style="114" customWidth="1"/>
    <col min="791" max="791" width="8.42578125" style="114" customWidth="1"/>
    <col min="792" max="792" width="10" style="114" customWidth="1"/>
    <col min="793" max="793" width="8.42578125" style="114" customWidth="1"/>
    <col min="794" max="794" width="5.42578125" style="114" customWidth="1"/>
    <col min="795" max="795" width="7.85546875" style="114" customWidth="1"/>
    <col min="796" max="796" width="6" style="114" customWidth="1"/>
    <col min="797" max="797" width="18.140625" style="114" customWidth="1"/>
    <col min="798" max="798" width="5.140625" style="114" customWidth="1"/>
    <col min="799" max="799" width="16.85546875" style="114" customWidth="1"/>
    <col min="800" max="800" width="6.28515625" style="114" customWidth="1"/>
    <col min="801" max="801" width="5.85546875" style="114" customWidth="1"/>
    <col min="802" max="802" width="7" style="114" customWidth="1"/>
    <col min="803" max="803" width="7.140625" style="114" customWidth="1"/>
    <col min="804" max="805" width="5.85546875" style="114" customWidth="1"/>
    <col min="806" max="806" width="7" style="114" customWidth="1"/>
    <col min="807" max="807" width="3" style="114" customWidth="1"/>
    <col min="808" max="808" width="6.5703125" style="114" customWidth="1"/>
    <col min="809" max="809" width="5.5703125" style="114" customWidth="1"/>
    <col min="810" max="810" width="7" style="114" customWidth="1"/>
    <col min="811" max="811" width="24.28515625" style="114" customWidth="1"/>
    <col min="812" max="812" width="11.42578125" style="114"/>
    <col min="813" max="813" width="26.7109375" style="114" customWidth="1"/>
    <col min="814" max="1024" width="11.42578125" style="114"/>
    <col min="1025" max="1025" width="2.7109375" style="114" customWidth="1"/>
    <col min="1026" max="1026" width="16.7109375" style="114" customWidth="1"/>
    <col min="1027" max="1027" width="6.140625" style="114" customWidth="1"/>
    <col min="1028" max="1028" width="12.28515625" style="114" customWidth="1"/>
    <col min="1029" max="1029" width="7.85546875" style="114" customWidth="1"/>
    <col min="1030" max="1030" width="18" style="114" customWidth="1"/>
    <col min="1031" max="1031" width="16.5703125" style="114" customWidth="1"/>
    <col min="1032" max="1032" width="24.28515625" style="114" customWidth="1"/>
    <col min="1033" max="1033" width="10.28515625" style="114" customWidth="1"/>
    <col min="1034" max="1034" width="16.5703125" style="114" customWidth="1"/>
    <col min="1035" max="1035" width="34.7109375" style="114" customWidth="1"/>
    <col min="1036" max="1036" width="17.5703125" style="114" customWidth="1"/>
    <col min="1037" max="1037" width="16.7109375" style="114" customWidth="1"/>
    <col min="1038" max="1038" width="8" style="114" customWidth="1"/>
    <col min="1039" max="1039" width="16.28515625" style="114" customWidth="1"/>
    <col min="1040" max="1040" width="8.28515625" style="114" customWidth="1"/>
    <col min="1041" max="1041" width="16.28515625" style="114" customWidth="1"/>
    <col min="1042" max="1042" width="6.7109375" style="114" customWidth="1"/>
    <col min="1043" max="1043" width="8.5703125" style="114" customWidth="1"/>
    <col min="1044" max="1046" width="6.7109375" style="114" customWidth="1"/>
    <col min="1047" max="1047" width="8.42578125" style="114" customWidth="1"/>
    <col min="1048" max="1048" width="10" style="114" customWidth="1"/>
    <col min="1049" max="1049" width="8.42578125" style="114" customWidth="1"/>
    <col min="1050" max="1050" width="5.42578125" style="114" customWidth="1"/>
    <col min="1051" max="1051" width="7.85546875" style="114" customWidth="1"/>
    <col min="1052" max="1052" width="6" style="114" customWidth="1"/>
    <col min="1053" max="1053" width="18.140625" style="114" customWidth="1"/>
    <col min="1054" max="1054" width="5.140625" style="114" customWidth="1"/>
    <col min="1055" max="1055" width="16.85546875" style="114" customWidth="1"/>
    <col min="1056" max="1056" width="6.28515625" style="114" customWidth="1"/>
    <col min="1057" max="1057" width="5.85546875" style="114" customWidth="1"/>
    <col min="1058" max="1058" width="7" style="114" customWidth="1"/>
    <col min="1059" max="1059" width="7.140625" style="114" customWidth="1"/>
    <col min="1060" max="1061" width="5.85546875" style="114" customWidth="1"/>
    <col min="1062" max="1062" width="7" style="114" customWidth="1"/>
    <col min="1063" max="1063" width="3" style="114" customWidth="1"/>
    <col min="1064" max="1064" width="6.5703125" style="114" customWidth="1"/>
    <col min="1065" max="1065" width="5.5703125" style="114" customWidth="1"/>
    <col min="1066" max="1066" width="7" style="114" customWidth="1"/>
    <col min="1067" max="1067" width="24.28515625" style="114" customWidth="1"/>
    <col min="1068" max="1068" width="11.42578125" style="114"/>
    <col min="1069" max="1069" width="26.7109375" style="114" customWidth="1"/>
    <col min="1070" max="1280" width="11.42578125" style="114"/>
    <col min="1281" max="1281" width="2.7109375" style="114" customWidth="1"/>
    <col min="1282" max="1282" width="16.7109375" style="114" customWidth="1"/>
    <col min="1283" max="1283" width="6.140625" style="114" customWidth="1"/>
    <col min="1284" max="1284" width="12.28515625" style="114" customWidth="1"/>
    <col min="1285" max="1285" width="7.85546875" style="114" customWidth="1"/>
    <col min="1286" max="1286" width="18" style="114" customWidth="1"/>
    <col min="1287" max="1287" width="16.5703125" style="114" customWidth="1"/>
    <col min="1288" max="1288" width="24.28515625" style="114" customWidth="1"/>
    <col min="1289" max="1289" width="10.28515625" style="114" customWidth="1"/>
    <col min="1290" max="1290" width="16.5703125" style="114" customWidth="1"/>
    <col min="1291" max="1291" width="34.7109375" style="114" customWidth="1"/>
    <col min="1292" max="1292" width="17.5703125" style="114" customWidth="1"/>
    <col min="1293" max="1293" width="16.7109375" style="114" customWidth="1"/>
    <col min="1294" max="1294" width="8" style="114" customWidth="1"/>
    <col min="1295" max="1295" width="16.28515625" style="114" customWidth="1"/>
    <col min="1296" max="1296" width="8.28515625" style="114" customWidth="1"/>
    <col min="1297" max="1297" width="16.28515625" style="114" customWidth="1"/>
    <col min="1298" max="1298" width="6.7109375" style="114" customWidth="1"/>
    <col min="1299" max="1299" width="8.5703125" style="114" customWidth="1"/>
    <col min="1300" max="1302" width="6.7109375" style="114" customWidth="1"/>
    <col min="1303" max="1303" width="8.42578125" style="114" customWidth="1"/>
    <col min="1304" max="1304" width="10" style="114" customWidth="1"/>
    <col min="1305" max="1305" width="8.42578125" style="114" customWidth="1"/>
    <col min="1306" max="1306" width="5.42578125" style="114" customWidth="1"/>
    <col min="1307" max="1307" width="7.85546875" style="114" customWidth="1"/>
    <col min="1308" max="1308" width="6" style="114" customWidth="1"/>
    <col min="1309" max="1309" width="18.140625" style="114" customWidth="1"/>
    <col min="1310" max="1310" width="5.140625" style="114" customWidth="1"/>
    <col min="1311" max="1311" width="16.85546875" style="114" customWidth="1"/>
    <col min="1312" max="1312" width="6.28515625" style="114" customWidth="1"/>
    <col min="1313" max="1313" width="5.85546875" style="114" customWidth="1"/>
    <col min="1314" max="1314" width="7" style="114" customWidth="1"/>
    <col min="1315" max="1315" width="7.140625" style="114" customWidth="1"/>
    <col min="1316" max="1317" width="5.85546875" style="114" customWidth="1"/>
    <col min="1318" max="1318" width="7" style="114" customWidth="1"/>
    <col min="1319" max="1319" width="3" style="114" customWidth="1"/>
    <col min="1320" max="1320" width="6.5703125" style="114" customWidth="1"/>
    <col min="1321" max="1321" width="5.5703125" style="114" customWidth="1"/>
    <col min="1322" max="1322" width="7" style="114" customWidth="1"/>
    <col min="1323" max="1323" width="24.28515625" style="114" customWidth="1"/>
    <col min="1324" max="1324" width="11.42578125" style="114"/>
    <col min="1325" max="1325" width="26.7109375" style="114" customWidth="1"/>
    <col min="1326" max="1536" width="11.42578125" style="114"/>
    <col min="1537" max="1537" width="2.7109375" style="114" customWidth="1"/>
    <col min="1538" max="1538" width="16.7109375" style="114" customWidth="1"/>
    <col min="1539" max="1539" width="6.140625" style="114" customWidth="1"/>
    <col min="1540" max="1540" width="12.28515625" style="114" customWidth="1"/>
    <col min="1541" max="1541" width="7.85546875" style="114" customWidth="1"/>
    <col min="1542" max="1542" width="18" style="114" customWidth="1"/>
    <col min="1543" max="1543" width="16.5703125" style="114" customWidth="1"/>
    <col min="1544" max="1544" width="24.28515625" style="114" customWidth="1"/>
    <col min="1545" max="1545" width="10.28515625" style="114" customWidth="1"/>
    <col min="1546" max="1546" width="16.5703125" style="114" customWidth="1"/>
    <col min="1547" max="1547" width="34.7109375" style="114" customWidth="1"/>
    <col min="1548" max="1548" width="17.5703125" style="114" customWidth="1"/>
    <col min="1549" max="1549" width="16.7109375" style="114" customWidth="1"/>
    <col min="1550" max="1550" width="8" style="114" customWidth="1"/>
    <col min="1551" max="1551" width="16.28515625" style="114" customWidth="1"/>
    <col min="1552" max="1552" width="8.28515625" style="114" customWidth="1"/>
    <col min="1553" max="1553" width="16.28515625" style="114" customWidth="1"/>
    <col min="1554" max="1554" width="6.7109375" style="114" customWidth="1"/>
    <col min="1555" max="1555" width="8.5703125" style="114" customWidth="1"/>
    <col min="1556" max="1558" width="6.7109375" style="114" customWidth="1"/>
    <col min="1559" max="1559" width="8.42578125" style="114" customWidth="1"/>
    <col min="1560" max="1560" width="10" style="114" customWidth="1"/>
    <col min="1561" max="1561" width="8.42578125" style="114" customWidth="1"/>
    <col min="1562" max="1562" width="5.42578125" style="114" customWidth="1"/>
    <col min="1563" max="1563" width="7.85546875" style="114" customWidth="1"/>
    <col min="1564" max="1564" width="6" style="114" customWidth="1"/>
    <col min="1565" max="1565" width="18.140625" style="114" customWidth="1"/>
    <col min="1566" max="1566" width="5.140625" style="114" customWidth="1"/>
    <col min="1567" max="1567" width="16.85546875" style="114" customWidth="1"/>
    <col min="1568" max="1568" width="6.28515625" style="114" customWidth="1"/>
    <col min="1569" max="1569" width="5.85546875" style="114" customWidth="1"/>
    <col min="1570" max="1570" width="7" style="114" customWidth="1"/>
    <col min="1571" max="1571" width="7.140625" style="114" customWidth="1"/>
    <col min="1572" max="1573" width="5.85546875" style="114" customWidth="1"/>
    <col min="1574" max="1574" width="7" style="114" customWidth="1"/>
    <col min="1575" max="1575" width="3" style="114" customWidth="1"/>
    <col min="1576" max="1576" width="6.5703125" style="114" customWidth="1"/>
    <col min="1577" max="1577" width="5.5703125" style="114" customWidth="1"/>
    <col min="1578" max="1578" width="7" style="114" customWidth="1"/>
    <col min="1579" max="1579" width="24.28515625" style="114" customWidth="1"/>
    <col min="1580" max="1580" width="11.42578125" style="114"/>
    <col min="1581" max="1581" width="26.7109375" style="114" customWidth="1"/>
    <col min="1582" max="1792" width="11.42578125" style="114"/>
    <col min="1793" max="1793" width="2.7109375" style="114" customWidth="1"/>
    <col min="1794" max="1794" width="16.7109375" style="114" customWidth="1"/>
    <col min="1795" max="1795" width="6.140625" style="114" customWidth="1"/>
    <col min="1796" max="1796" width="12.28515625" style="114" customWidth="1"/>
    <col min="1797" max="1797" width="7.85546875" style="114" customWidth="1"/>
    <col min="1798" max="1798" width="18" style="114" customWidth="1"/>
    <col min="1799" max="1799" width="16.5703125" style="114" customWidth="1"/>
    <col min="1800" max="1800" width="24.28515625" style="114" customWidth="1"/>
    <col min="1801" max="1801" width="10.28515625" style="114" customWidth="1"/>
    <col min="1802" max="1802" width="16.5703125" style="114" customWidth="1"/>
    <col min="1803" max="1803" width="34.7109375" style="114" customWidth="1"/>
    <col min="1804" max="1804" width="17.5703125" style="114" customWidth="1"/>
    <col min="1805" max="1805" width="16.7109375" style="114" customWidth="1"/>
    <col min="1806" max="1806" width="8" style="114" customWidth="1"/>
    <col min="1807" max="1807" width="16.28515625" style="114" customWidth="1"/>
    <col min="1808" max="1808" width="8.28515625" style="114" customWidth="1"/>
    <col min="1809" max="1809" width="16.28515625" style="114" customWidth="1"/>
    <col min="1810" max="1810" width="6.7109375" style="114" customWidth="1"/>
    <col min="1811" max="1811" width="8.5703125" style="114" customWidth="1"/>
    <col min="1812" max="1814" width="6.7109375" style="114" customWidth="1"/>
    <col min="1815" max="1815" width="8.42578125" style="114" customWidth="1"/>
    <col min="1816" max="1816" width="10" style="114" customWidth="1"/>
    <col min="1817" max="1817" width="8.42578125" style="114" customWidth="1"/>
    <col min="1818" max="1818" width="5.42578125" style="114" customWidth="1"/>
    <col min="1819" max="1819" width="7.85546875" style="114" customWidth="1"/>
    <col min="1820" max="1820" width="6" style="114" customWidth="1"/>
    <col min="1821" max="1821" width="18.140625" style="114" customWidth="1"/>
    <col min="1822" max="1822" width="5.140625" style="114" customWidth="1"/>
    <col min="1823" max="1823" width="16.85546875" style="114" customWidth="1"/>
    <col min="1824" max="1824" width="6.28515625" style="114" customWidth="1"/>
    <col min="1825" max="1825" width="5.85546875" style="114" customWidth="1"/>
    <col min="1826" max="1826" width="7" style="114" customWidth="1"/>
    <col min="1827" max="1827" width="7.140625" style="114" customWidth="1"/>
    <col min="1828" max="1829" width="5.85546875" style="114" customWidth="1"/>
    <col min="1830" max="1830" width="7" style="114" customWidth="1"/>
    <col min="1831" max="1831" width="3" style="114" customWidth="1"/>
    <col min="1832" max="1832" width="6.5703125" style="114" customWidth="1"/>
    <col min="1833" max="1833" width="5.5703125" style="114" customWidth="1"/>
    <col min="1834" max="1834" width="7" style="114" customWidth="1"/>
    <col min="1835" max="1835" width="24.28515625" style="114" customWidth="1"/>
    <col min="1836" max="1836" width="11.42578125" style="114"/>
    <col min="1837" max="1837" width="26.7109375" style="114" customWidth="1"/>
    <col min="1838" max="2048" width="11.42578125" style="114"/>
    <col min="2049" max="2049" width="2.7109375" style="114" customWidth="1"/>
    <col min="2050" max="2050" width="16.7109375" style="114" customWidth="1"/>
    <col min="2051" max="2051" width="6.140625" style="114" customWidth="1"/>
    <col min="2052" max="2052" width="12.28515625" style="114" customWidth="1"/>
    <col min="2053" max="2053" width="7.85546875" style="114" customWidth="1"/>
    <col min="2054" max="2054" width="18" style="114" customWidth="1"/>
    <col min="2055" max="2055" width="16.5703125" style="114" customWidth="1"/>
    <col min="2056" max="2056" width="24.28515625" style="114" customWidth="1"/>
    <col min="2057" max="2057" width="10.28515625" style="114" customWidth="1"/>
    <col min="2058" max="2058" width="16.5703125" style="114" customWidth="1"/>
    <col min="2059" max="2059" width="34.7109375" style="114" customWidth="1"/>
    <col min="2060" max="2060" width="17.5703125" style="114" customWidth="1"/>
    <col min="2061" max="2061" width="16.7109375" style="114" customWidth="1"/>
    <col min="2062" max="2062" width="8" style="114" customWidth="1"/>
    <col min="2063" max="2063" width="16.28515625" style="114" customWidth="1"/>
    <col min="2064" max="2064" width="8.28515625" style="114" customWidth="1"/>
    <col min="2065" max="2065" width="16.28515625" style="114" customWidth="1"/>
    <col min="2066" max="2066" width="6.7109375" style="114" customWidth="1"/>
    <col min="2067" max="2067" width="8.5703125" style="114" customWidth="1"/>
    <col min="2068" max="2070" width="6.7109375" style="114" customWidth="1"/>
    <col min="2071" max="2071" width="8.42578125" style="114" customWidth="1"/>
    <col min="2072" max="2072" width="10" style="114" customWidth="1"/>
    <col min="2073" max="2073" width="8.42578125" style="114" customWidth="1"/>
    <col min="2074" max="2074" width="5.42578125" style="114" customWidth="1"/>
    <col min="2075" max="2075" width="7.85546875" style="114" customWidth="1"/>
    <col min="2076" max="2076" width="6" style="114" customWidth="1"/>
    <col min="2077" max="2077" width="18.140625" style="114" customWidth="1"/>
    <col min="2078" max="2078" width="5.140625" style="114" customWidth="1"/>
    <col min="2079" max="2079" width="16.85546875" style="114" customWidth="1"/>
    <col min="2080" max="2080" width="6.28515625" style="114" customWidth="1"/>
    <col min="2081" max="2081" width="5.85546875" style="114" customWidth="1"/>
    <col min="2082" max="2082" width="7" style="114" customWidth="1"/>
    <col min="2083" max="2083" width="7.140625" style="114" customWidth="1"/>
    <col min="2084" max="2085" width="5.85546875" style="114" customWidth="1"/>
    <col min="2086" max="2086" width="7" style="114" customWidth="1"/>
    <col min="2087" max="2087" width="3" style="114" customWidth="1"/>
    <col min="2088" max="2088" width="6.5703125" style="114" customWidth="1"/>
    <col min="2089" max="2089" width="5.5703125" style="114" customWidth="1"/>
    <col min="2090" max="2090" width="7" style="114" customWidth="1"/>
    <col min="2091" max="2091" width="24.28515625" style="114" customWidth="1"/>
    <col min="2092" max="2092" width="11.42578125" style="114"/>
    <col min="2093" max="2093" width="26.7109375" style="114" customWidth="1"/>
    <col min="2094" max="2304" width="11.42578125" style="114"/>
    <col min="2305" max="2305" width="2.7109375" style="114" customWidth="1"/>
    <col min="2306" max="2306" width="16.7109375" style="114" customWidth="1"/>
    <col min="2307" max="2307" width="6.140625" style="114" customWidth="1"/>
    <col min="2308" max="2308" width="12.28515625" style="114" customWidth="1"/>
    <col min="2309" max="2309" width="7.85546875" style="114" customWidth="1"/>
    <col min="2310" max="2310" width="18" style="114" customWidth="1"/>
    <col min="2311" max="2311" width="16.5703125" style="114" customWidth="1"/>
    <col min="2312" max="2312" width="24.28515625" style="114" customWidth="1"/>
    <col min="2313" max="2313" width="10.28515625" style="114" customWidth="1"/>
    <col min="2314" max="2314" width="16.5703125" style="114" customWidth="1"/>
    <col min="2315" max="2315" width="34.7109375" style="114" customWidth="1"/>
    <col min="2316" max="2316" width="17.5703125" style="114" customWidth="1"/>
    <col min="2317" max="2317" width="16.7109375" style="114" customWidth="1"/>
    <col min="2318" max="2318" width="8" style="114" customWidth="1"/>
    <col min="2319" max="2319" width="16.28515625" style="114" customWidth="1"/>
    <col min="2320" max="2320" width="8.28515625" style="114" customWidth="1"/>
    <col min="2321" max="2321" width="16.28515625" style="114" customWidth="1"/>
    <col min="2322" max="2322" width="6.7109375" style="114" customWidth="1"/>
    <col min="2323" max="2323" width="8.5703125" style="114" customWidth="1"/>
    <col min="2324" max="2326" width="6.7109375" style="114" customWidth="1"/>
    <col min="2327" max="2327" width="8.42578125" style="114" customWidth="1"/>
    <col min="2328" max="2328" width="10" style="114" customWidth="1"/>
    <col min="2329" max="2329" width="8.42578125" style="114" customWidth="1"/>
    <col min="2330" max="2330" width="5.42578125" style="114" customWidth="1"/>
    <col min="2331" max="2331" width="7.85546875" style="114" customWidth="1"/>
    <col min="2332" max="2332" width="6" style="114" customWidth="1"/>
    <col min="2333" max="2333" width="18.140625" style="114" customWidth="1"/>
    <col min="2334" max="2334" width="5.140625" style="114" customWidth="1"/>
    <col min="2335" max="2335" width="16.85546875" style="114" customWidth="1"/>
    <col min="2336" max="2336" width="6.28515625" style="114" customWidth="1"/>
    <col min="2337" max="2337" width="5.85546875" style="114" customWidth="1"/>
    <col min="2338" max="2338" width="7" style="114" customWidth="1"/>
    <col min="2339" max="2339" width="7.140625" style="114" customWidth="1"/>
    <col min="2340" max="2341" width="5.85546875" style="114" customWidth="1"/>
    <col min="2342" max="2342" width="7" style="114" customWidth="1"/>
    <col min="2343" max="2343" width="3" style="114" customWidth="1"/>
    <col min="2344" max="2344" width="6.5703125" style="114" customWidth="1"/>
    <col min="2345" max="2345" width="5.5703125" style="114" customWidth="1"/>
    <col min="2346" max="2346" width="7" style="114" customWidth="1"/>
    <col min="2347" max="2347" width="24.28515625" style="114" customWidth="1"/>
    <col min="2348" max="2348" width="11.42578125" style="114"/>
    <col min="2349" max="2349" width="26.7109375" style="114" customWidth="1"/>
    <col min="2350" max="2560" width="11.42578125" style="114"/>
    <col min="2561" max="2561" width="2.7109375" style="114" customWidth="1"/>
    <col min="2562" max="2562" width="16.7109375" style="114" customWidth="1"/>
    <col min="2563" max="2563" width="6.140625" style="114" customWidth="1"/>
    <col min="2564" max="2564" width="12.28515625" style="114" customWidth="1"/>
    <col min="2565" max="2565" width="7.85546875" style="114" customWidth="1"/>
    <col min="2566" max="2566" width="18" style="114" customWidth="1"/>
    <col min="2567" max="2567" width="16.5703125" style="114" customWidth="1"/>
    <col min="2568" max="2568" width="24.28515625" style="114" customWidth="1"/>
    <col min="2569" max="2569" width="10.28515625" style="114" customWidth="1"/>
    <col min="2570" max="2570" width="16.5703125" style="114" customWidth="1"/>
    <col min="2571" max="2571" width="34.7109375" style="114" customWidth="1"/>
    <col min="2572" max="2572" width="17.5703125" style="114" customWidth="1"/>
    <col min="2573" max="2573" width="16.7109375" style="114" customWidth="1"/>
    <col min="2574" max="2574" width="8" style="114" customWidth="1"/>
    <col min="2575" max="2575" width="16.28515625" style="114" customWidth="1"/>
    <col min="2576" max="2576" width="8.28515625" style="114" customWidth="1"/>
    <col min="2577" max="2577" width="16.28515625" style="114" customWidth="1"/>
    <col min="2578" max="2578" width="6.7109375" style="114" customWidth="1"/>
    <col min="2579" max="2579" width="8.5703125" style="114" customWidth="1"/>
    <col min="2580" max="2582" width="6.7109375" style="114" customWidth="1"/>
    <col min="2583" max="2583" width="8.42578125" style="114" customWidth="1"/>
    <col min="2584" max="2584" width="10" style="114" customWidth="1"/>
    <col min="2585" max="2585" width="8.42578125" style="114" customWidth="1"/>
    <col min="2586" max="2586" width="5.42578125" style="114" customWidth="1"/>
    <col min="2587" max="2587" width="7.85546875" style="114" customWidth="1"/>
    <col min="2588" max="2588" width="6" style="114" customWidth="1"/>
    <col min="2589" max="2589" width="18.140625" style="114" customWidth="1"/>
    <col min="2590" max="2590" width="5.140625" style="114" customWidth="1"/>
    <col min="2591" max="2591" width="16.85546875" style="114" customWidth="1"/>
    <col min="2592" max="2592" width="6.28515625" style="114" customWidth="1"/>
    <col min="2593" max="2593" width="5.85546875" style="114" customWidth="1"/>
    <col min="2594" max="2594" width="7" style="114" customWidth="1"/>
    <col min="2595" max="2595" width="7.140625" style="114" customWidth="1"/>
    <col min="2596" max="2597" width="5.85546875" style="114" customWidth="1"/>
    <col min="2598" max="2598" width="7" style="114" customWidth="1"/>
    <col min="2599" max="2599" width="3" style="114" customWidth="1"/>
    <col min="2600" max="2600" width="6.5703125" style="114" customWidth="1"/>
    <col min="2601" max="2601" width="5.5703125" style="114" customWidth="1"/>
    <col min="2602" max="2602" width="7" style="114" customWidth="1"/>
    <col min="2603" max="2603" width="24.28515625" style="114" customWidth="1"/>
    <col min="2604" max="2604" width="11.42578125" style="114"/>
    <col min="2605" max="2605" width="26.7109375" style="114" customWidth="1"/>
    <col min="2606" max="2816" width="11.42578125" style="114"/>
    <col min="2817" max="2817" width="2.7109375" style="114" customWidth="1"/>
    <col min="2818" max="2818" width="16.7109375" style="114" customWidth="1"/>
    <col min="2819" max="2819" width="6.140625" style="114" customWidth="1"/>
    <col min="2820" max="2820" width="12.28515625" style="114" customWidth="1"/>
    <col min="2821" max="2821" width="7.85546875" style="114" customWidth="1"/>
    <col min="2822" max="2822" width="18" style="114" customWidth="1"/>
    <col min="2823" max="2823" width="16.5703125" style="114" customWidth="1"/>
    <col min="2824" max="2824" width="24.28515625" style="114" customWidth="1"/>
    <col min="2825" max="2825" width="10.28515625" style="114" customWidth="1"/>
    <col min="2826" max="2826" width="16.5703125" style="114" customWidth="1"/>
    <col min="2827" max="2827" width="34.7109375" style="114" customWidth="1"/>
    <col min="2828" max="2828" width="17.5703125" style="114" customWidth="1"/>
    <col min="2829" max="2829" width="16.7109375" style="114" customWidth="1"/>
    <col min="2830" max="2830" width="8" style="114" customWidth="1"/>
    <col min="2831" max="2831" width="16.28515625" style="114" customWidth="1"/>
    <col min="2832" max="2832" width="8.28515625" style="114" customWidth="1"/>
    <col min="2833" max="2833" width="16.28515625" style="114" customWidth="1"/>
    <col min="2834" max="2834" width="6.7109375" style="114" customWidth="1"/>
    <col min="2835" max="2835" width="8.5703125" style="114" customWidth="1"/>
    <col min="2836" max="2838" width="6.7109375" style="114" customWidth="1"/>
    <col min="2839" max="2839" width="8.42578125" style="114" customWidth="1"/>
    <col min="2840" max="2840" width="10" style="114" customWidth="1"/>
    <col min="2841" max="2841" width="8.42578125" style="114" customWidth="1"/>
    <col min="2842" max="2842" width="5.42578125" style="114" customWidth="1"/>
    <col min="2843" max="2843" width="7.85546875" style="114" customWidth="1"/>
    <col min="2844" max="2844" width="6" style="114" customWidth="1"/>
    <col min="2845" max="2845" width="18.140625" style="114" customWidth="1"/>
    <col min="2846" max="2846" width="5.140625" style="114" customWidth="1"/>
    <col min="2847" max="2847" width="16.85546875" style="114" customWidth="1"/>
    <col min="2848" max="2848" width="6.28515625" style="114" customWidth="1"/>
    <col min="2849" max="2849" width="5.85546875" style="114" customWidth="1"/>
    <col min="2850" max="2850" width="7" style="114" customWidth="1"/>
    <col min="2851" max="2851" width="7.140625" style="114" customWidth="1"/>
    <col min="2852" max="2853" width="5.85546875" style="114" customWidth="1"/>
    <col min="2854" max="2854" width="7" style="114" customWidth="1"/>
    <col min="2855" max="2855" width="3" style="114" customWidth="1"/>
    <col min="2856" max="2856" width="6.5703125" style="114" customWidth="1"/>
    <col min="2857" max="2857" width="5.5703125" style="114" customWidth="1"/>
    <col min="2858" max="2858" width="7" style="114" customWidth="1"/>
    <col min="2859" max="2859" width="24.28515625" style="114" customWidth="1"/>
    <col min="2860" max="2860" width="11.42578125" style="114"/>
    <col min="2861" max="2861" width="26.7109375" style="114" customWidth="1"/>
    <col min="2862" max="3072" width="11.42578125" style="114"/>
    <col min="3073" max="3073" width="2.7109375" style="114" customWidth="1"/>
    <col min="3074" max="3074" width="16.7109375" style="114" customWidth="1"/>
    <col min="3075" max="3075" width="6.140625" style="114" customWidth="1"/>
    <col min="3076" max="3076" width="12.28515625" style="114" customWidth="1"/>
    <col min="3077" max="3077" width="7.85546875" style="114" customWidth="1"/>
    <col min="3078" max="3078" width="18" style="114" customWidth="1"/>
    <col min="3079" max="3079" width="16.5703125" style="114" customWidth="1"/>
    <col min="3080" max="3080" width="24.28515625" style="114" customWidth="1"/>
    <col min="3081" max="3081" width="10.28515625" style="114" customWidth="1"/>
    <col min="3082" max="3082" width="16.5703125" style="114" customWidth="1"/>
    <col min="3083" max="3083" width="34.7109375" style="114" customWidth="1"/>
    <col min="3084" max="3084" width="17.5703125" style="114" customWidth="1"/>
    <col min="3085" max="3085" width="16.7109375" style="114" customWidth="1"/>
    <col min="3086" max="3086" width="8" style="114" customWidth="1"/>
    <col min="3087" max="3087" width="16.28515625" style="114" customWidth="1"/>
    <col min="3088" max="3088" width="8.28515625" style="114" customWidth="1"/>
    <col min="3089" max="3089" width="16.28515625" style="114" customWidth="1"/>
    <col min="3090" max="3090" width="6.7109375" style="114" customWidth="1"/>
    <col min="3091" max="3091" width="8.5703125" style="114" customWidth="1"/>
    <col min="3092" max="3094" width="6.7109375" style="114" customWidth="1"/>
    <col min="3095" max="3095" width="8.42578125" style="114" customWidth="1"/>
    <col min="3096" max="3096" width="10" style="114" customWidth="1"/>
    <col min="3097" max="3097" width="8.42578125" style="114" customWidth="1"/>
    <col min="3098" max="3098" width="5.42578125" style="114" customWidth="1"/>
    <col min="3099" max="3099" width="7.85546875" style="114" customWidth="1"/>
    <col min="3100" max="3100" width="6" style="114" customWidth="1"/>
    <col min="3101" max="3101" width="18.140625" style="114" customWidth="1"/>
    <col min="3102" max="3102" width="5.140625" style="114" customWidth="1"/>
    <col min="3103" max="3103" width="16.85546875" style="114" customWidth="1"/>
    <col min="3104" max="3104" width="6.28515625" style="114" customWidth="1"/>
    <col min="3105" max="3105" width="5.85546875" style="114" customWidth="1"/>
    <col min="3106" max="3106" width="7" style="114" customWidth="1"/>
    <col min="3107" max="3107" width="7.140625" style="114" customWidth="1"/>
    <col min="3108" max="3109" width="5.85546875" style="114" customWidth="1"/>
    <col min="3110" max="3110" width="7" style="114" customWidth="1"/>
    <col min="3111" max="3111" width="3" style="114" customWidth="1"/>
    <col min="3112" max="3112" width="6.5703125" style="114" customWidth="1"/>
    <col min="3113" max="3113" width="5.5703125" style="114" customWidth="1"/>
    <col min="3114" max="3114" width="7" style="114" customWidth="1"/>
    <col min="3115" max="3115" width="24.28515625" style="114" customWidth="1"/>
    <col min="3116" max="3116" width="11.42578125" style="114"/>
    <col min="3117" max="3117" width="26.7109375" style="114" customWidth="1"/>
    <col min="3118" max="3328" width="11.42578125" style="114"/>
    <col min="3329" max="3329" width="2.7109375" style="114" customWidth="1"/>
    <col min="3330" max="3330" width="16.7109375" style="114" customWidth="1"/>
    <col min="3331" max="3331" width="6.140625" style="114" customWidth="1"/>
    <col min="3332" max="3332" width="12.28515625" style="114" customWidth="1"/>
    <col min="3333" max="3333" width="7.85546875" style="114" customWidth="1"/>
    <col min="3334" max="3334" width="18" style="114" customWidth="1"/>
    <col min="3335" max="3335" width="16.5703125" style="114" customWidth="1"/>
    <col min="3336" max="3336" width="24.28515625" style="114" customWidth="1"/>
    <col min="3337" max="3337" width="10.28515625" style="114" customWidth="1"/>
    <col min="3338" max="3338" width="16.5703125" style="114" customWidth="1"/>
    <col min="3339" max="3339" width="34.7109375" style="114" customWidth="1"/>
    <col min="3340" max="3340" width="17.5703125" style="114" customWidth="1"/>
    <col min="3341" max="3341" width="16.7109375" style="114" customWidth="1"/>
    <col min="3342" max="3342" width="8" style="114" customWidth="1"/>
    <col min="3343" max="3343" width="16.28515625" style="114" customWidth="1"/>
    <col min="3344" max="3344" width="8.28515625" style="114" customWidth="1"/>
    <col min="3345" max="3345" width="16.28515625" style="114" customWidth="1"/>
    <col min="3346" max="3346" width="6.7109375" style="114" customWidth="1"/>
    <col min="3347" max="3347" width="8.5703125" style="114" customWidth="1"/>
    <col min="3348" max="3350" width="6.7109375" style="114" customWidth="1"/>
    <col min="3351" max="3351" width="8.42578125" style="114" customWidth="1"/>
    <col min="3352" max="3352" width="10" style="114" customWidth="1"/>
    <col min="3353" max="3353" width="8.42578125" style="114" customWidth="1"/>
    <col min="3354" max="3354" width="5.42578125" style="114" customWidth="1"/>
    <col min="3355" max="3355" width="7.85546875" style="114" customWidth="1"/>
    <col min="3356" max="3356" width="6" style="114" customWidth="1"/>
    <col min="3357" max="3357" width="18.140625" style="114" customWidth="1"/>
    <col min="3358" max="3358" width="5.140625" style="114" customWidth="1"/>
    <col min="3359" max="3359" width="16.85546875" style="114" customWidth="1"/>
    <col min="3360" max="3360" width="6.28515625" style="114" customWidth="1"/>
    <col min="3361" max="3361" width="5.85546875" style="114" customWidth="1"/>
    <col min="3362" max="3362" width="7" style="114" customWidth="1"/>
    <col min="3363" max="3363" width="7.140625" style="114" customWidth="1"/>
    <col min="3364" max="3365" width="5.85546875" style="114" customWidth="1"/>
    <col min="3366" max="3366" width="7" style="114" customWidth="1"/>
    <col min="3367" max="3367" width="3" style="114" customWidth="1"/>
    <col min="3368" max="3368" width="6.5703125" style="114" customWidth="1"/>
    <col min="3369" max="3369" width="5.5703125" style="114" customWidth="1"/>
    <col min="3370" max="3370" width="7" style="114" customWidth="1"/>
    <col min="3371" max="3371" width="24.28515625" style="114" customWidth="1"/>
    <col min="3372" max="3372" width="11.42578125" style="114"/>
    <col min="3373" max="3373" width="26.7109375" style="114" customWidth="1"/>
    <col min="3374" max="3584" width="11.42578125" style="114"/>
    <col min="3585" max="3585" width="2.7109375" style="114" customWidth="1"/>
    <col min="3586" max="3586" width="16.7109375" style="114" customWidth="1"/>
    <col min="3587" max="3587" width="6.140625" style="114" customWidth="1"/>
    <col min="3588" max="3588" width="12.28515625" style="114" customWidth="1"/>
    <col min="3589" max="3589" width="7.85546875" style="114" customWidth="1"/>
    <col min="3590" max="3590" width="18" style="114" customWidth="1"/>
    <col min="3591" max="3591" width="16.5703125" style="114" customWidth="1"/>
    <col min="3592" max="3592" width="24.28515625" style="114" customWidth="1"/>
    <col min="3593" max="3593" width="10.28515625" style="114" customWidth="1"/>
    <col min="3594" max="3594" width="16.5703125" style="114" customWidth="1"/>
    <col min="3595" max="3595" width="34.7109375" style="114" customWidth="1"/>
    <col min="3596" max="3596" width="17.5703125" style="114" customWidth="1"/>
    <col min="3597" max="3597" width="16.7109375" style="114" customWidth="1"/>
    <col min="3598" max="3598" width="8" style="114" customWidth="1"/>
    <col min="3599" max="3599" width="16.28515625" style="114" customWidth="1"/>
    <col min="3600" max="3600" width="8.28515625" style="114" customWidth="1"/>
    <col min="3601" max="3601" width="16.28515625" style="114" customWidth="1"/>
    <col min="3602" max="3602" width="6.7109375" style="114" customWidth="1"/>
    <col min="3603" max="3603" width="8.5703125" style="114" customWidth="1"/>
    <col min="3604" max="3606" width="6.7109375" style="114" customWidth="1"/>
    <col min="3607" max="3607" width="8.42578125" style="114" customWidth="1"/>
    <col min="3608" max="3608" width="10" style="114" customWidth="1"/>
    <col min="3609" max="3609" width="8.42578125" style="114" customWidth="1"/>
    <col min="3610" max="3610" width="5.42578125" style="114" customWidth="1"/>
    <col min="3611" max="3611" width="7.85546875" style="114" customWidth="1"/>
    <col min="3612" max="3612" width="6" style="114" customWidth="1"/>
    <col min="3613" max="3613" width="18.140625" style="114" customWidth="1"/>
    <col min="3614" max="3614" width="5.140625" style="114" customWidth="1"/>
    <col min="3615" max="3615" width="16.85546875" style="114" customWidth="1"/>
    <col min="3616" max="3616" width="6.28515625" style="114" customWidth="1"/>
    <col min="3617" max="3617" width="5.85546875" style="114" customWidth="1"/>
    <col min="3618" max="3618" width="7" style="114" customWidth="1"/>
    <col min="3619" max="3619" width="7.140625" style="114" customWidth="1"/>
    <col min="3620" max="3621" width="5.85546875" style="114" customWidth="1"/>
    <col min="3622" max="3622" width="7" style="114" customWidth="1"/>
    <col min="3623" max="3623" width="3" style="114" customWidth="1"/>
    <col min="3624" max="3624" width="6.5703125" style="114" customWidth="1"/>
    <col min="3625" max="3625" width="5.5703125" style="114" customWidth="1"/>
    <col min="3626" max="3626" width="7" style="114" customWidth="1"/>
    <col min="3627" max="3627" width="24.28515625" style="114" customWidth="1"/>
    <col min="3628" max="3628" width="11.42578125" style="114"/>
    <col min="3629" max="3629" width="26.7109375" style="114" customWidth="1"/>
    <col min="3630" max="3840" width="11.42578125" style="114"/>
    <col min="3841" max="3841" width="2.7109375" style="114" customWidth="1"/>
    <col min="3842" max="3842" width="16.7109375" style="114" customWidth="1"/>
    <col min="3843" max="3843" width="6.140625" style="114" customWidth="1"/>
    <col min="3844" max="3844" width="12.28515625" style="114" customWidth="1"/>
    <col min="3845" max="3845" width="7.85546875" style="114" customWidth="1"/>
    <col min="3846" max="3846" width="18" style="114" customWidth="1"/>
    <col min="3847" max="3847" width="16.5703125" style="114" customWidth="1"/>
    <col min="3848" max="3848" width="24.28515625" style="114" customWidth="1"/>
    <col min="3849" max="3849" width="10.28515625" style="114" customWidth="1"/>
    <col min="3850" max="3850" width="16.5703125" style="114" customWidth="1"/>
    <col min="3851" max="3851" width="34.7109375" style="114" customWidth="1"/>
    <col min="3852" max="3852" width="17.5703125" style="114" customWidth="1"/>
    <col min="3853" max="3853" width="16.7109375" style="114" customWidth="1"/>
    <col min="3854" max="3854" width="8" style="114" customWidth="1"/>
    <col min="3855" max="3855" width="16.28515625" style="114" customWidth="1"/>
    <col min="3856" max="3856" width="8.28515625" style="114" customWidth="1"/>
    <col min="3857" max="3857" width="16.28515625" style="114" customWidth="1"/>
    <col min="3858" max="3858" width="6.7109375" style="114" customWidth="1"/>
    <col min="3859" max="3859" width="8.5703125" style="114" customWidth="1"/>
    <col min="3860" max="3862" width="6.7109375" style="114" customWidth="1"/>
    <col min="3863" max="3863" width="8.42578125" style="114" customWidth="1"/>
    <col min="3864" max="3864" width="10" style="114" customWidth="1"/>
    <col min="3865" max="3865" width="8.42578125" style="114" customWidth="1"/>
    <col min="3866" max="3866" width="5.42578125" style="114" customWidth="1"/>
    <col min="3867" max="3867" width="7.85546875" style="114" customWidth="1"/>
    <col min="3868" max="3868" width="6" style="114" customWidth="1"/>
    <col min="3869" max="3869" width="18.140625" style="114" customWidth="1"/>
    <col min="3870" max="3870" width="5.140625" style="114" customWidth="1"/>
    <col min="3871" max="3871" width="16.85546875" style="114" customWidth="1"/>
    <col min="3872" max="3872" width="6.28515625" style="114" customWidth="1"/>
    <col min="3873" max="3873" width="5.85546875" style="114" customWidth="1"/>
    <col min="3874" max="3874" width="7" style="114" customWidth="1"/>
    <col min="3875" max="3875" width="7.140625" style="114" customWidth="1"/>
    <col min="3876" max="3877" width="5.85546875" style="114" customWidth="1"/>
    <col min="3878" max="3878" width="7" style="114" customWidth="1"/>
    <col min="3879" max="3879" width="3" style="114" customWidth="1"/>
    <col min="3880" max="3880" width="6.5703125" style="114" customWidth="1"/>
    <col min="3881" max="3881" width="5.5703125" style="114" customWidth="1"/>
    <col min="3882" max="3882" width="7" style="114" customWidth="1"/>
    <col min="3883" max="3883" width="24.28515625" style="114" customWidth="1"/>
    <col min="3884" max="3884" width="11.42578125" style="114"/>
    <col min="3885" max="3885" width="26.7109375" style="114" customWidth="1"/>
    <col min="3886" max="4096" width="11.42578125" style="114"/>
    <col min="4097" max="4097" width="2.7109375" style="114" customWidth="1"/>
    <col min="4098" max="4098" width="16.7109375" style="114" customWidth="1"/>
    <col min="4099" max="4099" width="6.140625" style="114" customWidth="1"/>
    <col min="4100" max="4100" width="12.28515625" style="114" customWidth="1"/>
    <col min="4101" max="4101" width="7.85546875" style="114" customWidth="1"/>
    <col min="4102" max="4102" width="18" style="114" customWidth="1"/>
    <col min="4103" max="4103" width="16.5703125" style="114" customWidth="1"/>
    <col min="4104" max="4104" width="24.28515625" style="114" customWidth="1"/>
    <col min="4105" max="4105" width="10.28515625" style="114" customWidth="1"/>
    <col min="4106" max="4106" width="16.5703125" style="114" customWidth="1"/>
    <col min="4107" max="4107" width="34.7109375" style="114" customWidth="1"/>
    <col min="4108" max="4108" width="17.5703125" style="114" customWidth="1"/>
    <col min="4109" max="4109" width="16.7109375" style="114" customWidth="1"/>
    <col min="4110" max="4110" width="8" style="114" customWidth="1"/>
    <col min="4111" max="4111" width="16.28515625" style="114" customWidth="1"/>
    <col min="4112" max="4112" width="8.28515625" style="114" customWidth="1"/>
    <col min="4113" max="4113" width="16.28515625" style="114" customWidth="1"/>
    <col min="4114" max="4114" width="6.7109375" style="114" customWidth="1"/>
    <col min="4115" max="4115" width="8.5703125" style="114" customWidth="1"/>
    <col min="4116" max="4118" width="6.7109375" style="114" customWidth="1"/>
    <col min="4119" max="4119" width="8.42578125" style="114" customWidth="1"/>
    <col min="4120" max="4120" width="10" style="114" customWidth="1"/>
    <col min="4121" max="4121" width="8.42578125" style="114" customWidth="1"/>
    <col min="4122" max="4122" width="5.42578125" style="114" customWidth="1"/>
    <col min="4123" max="4123" width="7.85546875" style="114" customWidth="1"/>
    <col min="4124" max="4124" width="6" style="114" customWidth="1"/>
    <col min="4125" max="4125" width="18.140625" style="114" customWidth="1"/>
    <col min="4126" max="4126" width="5.140625" style="114" customWidth="1"/>
    <col min="4127" max="4127" width="16.85546875" style="114" customWidth="1"/>
    <col min="4128" max="4128" width="6.28515625" style="114" customWidth="1"/>
    <col min="4129" max="4129" width="5.85546875" style="114" customWidth="1"/>
    <col min="4130" max="4130" width="7" style="114" customWidth="1"/>
    <col min="4131" max="4131" width="7.140625" style="114" customWidth="1"/>
    <col min="4132" max="4133" width="5.85546875" style="114" customWidth="1"/>
    <col min="4134" max="4134" width="7" style="114" customWidth="1"/>
    <col min="4135" max="4135" width="3" style="114" customWidth="1"/>
    <col min="4136" max="4136" width="6.5703125" style="114" customWidth="1"/>
    <col min="4137" max="4137" width="5.5703125" style="114" customWidth="1"/>
    <col min="4138" max="4138" width="7" style="114" customWidth="1"/>
    <col min="4139" max="4139" width="24.28515625" style="114" customWidth="1"/>
    <col min="4140" max="4140" width="11.42578125" style="114"/>
    <col min="4141" max="4141" width="26.7109375" style="114" customWidth="1"/>
    <col min="4142" max="4352" width="11.42578125" style="114"/>
    <col min="4353" max="4353" width="2.7109375" style="114" customWidth="1"/>
    <col min="4354" max="4354" width="16.7109375" style="114" customWidth="1"/>
    <col min="4355" max="4355" width="6.140625" style="114" customWidth="1"/>
    <col min="4356" max="4356" width="12.28515625" style="114" customWidth="1"/>
    <col min="4357" max="4357" width="7.85546875" style="114" customWidth="1"/>
    <col min="4358" max="4358" width="18" style="114" customWidth="1"/>
    <col min="4359" max="4359" width="16.5703125" style="114" customWidth="1"/>
    <col min="4360" max="4360" width="24.28515625" style="114" customWidth="1"/>
    <col min="4361" max="4361" width="10.28515625" style="114" customWidth="1"/>
    <col min="4362" max="4362" width="16.5703125" style="114" customWidth="1"/>
    <col min="4363" max="4363" width="34.7109375" style="114" customWidth="1"/>
    <col min="4364" max="4364" width="17.5703125" style="114" customWidth="1"/>
    <col min="4365" max="4365" width="16.7109375" style="114" customWidth="1"/>
    <col min="4366" max="4366" width="8" style="114" customWidth="1"/>
    <col min="4367" max="4367" width="16.28515625" style="114" customWidth="1"/>
    <col min="4368" max="4368" width="8.28515625" style="114" customWidth="1"/>
    <col min="4369" max="4369" width="16.28515625" style="114" customWidth="1"/>
    <col min="4370" max="4370" width="6.7109375" style="114" customWidth="1"/>
    <col min="4371" max="4371" width="8.5703125" style="114" customWidth="1"/>
    <col min="4372" max="4374" width="6.7109375" style="114" customWidth="1"/>
    <col min="4375" max="4375" width="8.42578125" style="114" customWidth="1"/>
    <col min="4376" max="4376" width="10" style="114" customWidth="1"/>
    <col min="4377" max="4377" width="8.42578125" style="114" customWidth="1"/>
    <col min="4378" max="4378" width="5.42578125" style="114" customWidth="1"/>
    <col min="4379" max="4379" width="7.85546875" style="114" customWidth="1"/>
    <col min="4380" max="4380" width="6" style="114" customWidth="1"/>
    <col min="4381" max="4381" width="18.140625" style="114" customWidth="1"/>
    <col min="4382" max="4382" width="5.140625" style="114" customWidth="1"/>
    <col min="4383" max="4383" width="16.85546875" style="114" customWidth="1"/>
    <col min="4384" max="4384" width="6.28515625" style="114" customWidth="1"/>
    <col min="4385" max="4385" width="5.85546875" style="114" customWidth="1"/>
    <col min="4386" max="4386" width="7" style="114" customWidth="1"/>
    <col min="4387" max="4387" width="7.140625" style="114" customWidth="1"/>
    <col min="4388" max="4389" width="5.85546875" style="114" customWidth="1"/>
    <col min="4390" max="4390" width="7" style="114" customWidth="1"/>
    <col min="4391" max="4391" width="3" style="114" customWidth="1"/>
    <col min="4392" max="4392" width="6.5703125" style="114" customWidth="1"/>
    <col min="4393" max="4393" width="5.5703125" style="114" customWidth="1"/>
    <col min="4394" max="4394" width="7" style="114" customWidth="1"/>
    <col min="4395" max="4395" width="24.28515625" style="114" customWidth="1"/>
    <col min="4396" max="4396" width="11.42578125" style="114"/>
    <col min="4397" max="4397" width="26.7109375" style="114" customWidth="1"/>
    <col min="4398" max="4608" width="11.42578125" style="114"/>
    <col min="4609" max="4609" width="2.7109375" style="114" customWidth="1"/>
    <col min="4610" max="4610" width="16.7109375" style="114" customWidth="1"/>
    <col min="4611" max="4611" width="6.140625" style="114" customWidth="1"/>
    <col min="4612" max="4612" width="12.28515625" style="114" customWidth="1"/>
    <col min="4613" max="4613" width="7.85546875" style="114" customWidth="1"/>
    <col min="4614" max="4614" width="18" style="114" customWidth="1"/>
    <col min="4615" max="4615" width="16.5703125" style="114" customWidth="1"/>
    <col min="4616" max="4616" width="24.28515625" style="114" customWidth="1"/>
    <col min="4617" max="4617" width="10.28515625" style="114" customWidth="1"/>
    <col min="4618" max="4618" width="16.5703125" style="114" customWidth="1"/>
    <col min="4619" max="4619" width="34.7109375" style="114" customWidth="1"/>
    <col min="4620" max="4620" width="17.5703125" style="114" customWidth="1"/>
    <col min="4621" max="4621" width="16.7109375" style="114" customWidth="1"/>
    <col min="4622" max="4622" width="8" style="114" customWidth="1"/>
    <col min="4623" max="4623" width="16.28515625" style="114" customWidth="1"/>
    <col min="4624" max="4624" width="8.28515625" style="114" customWidth="1"/>
    <col min="4625" max="4625" width="16.28515625" style="114" customWidth="1"/>
    <col min="4626" max="4626" width="6.7109375" style="114" customWidth="1"/>
    <col min="4627" max="4627" width="8.5703125" style="114" customWidth="1"/>
    <col min="4628" max="4630" width="6.7109375" style="114" customWidth="1"/>
    <col min="4631" max="4631" width="8.42578125" style="114" customWidth="1"/>
    <col min="4632" max="4632" width="10" style="114" customWidth="1"/>
    <col min="4633" max="4633" width="8.42578125" style="114" customWidth="1"/>
    <col min="4634" max="4634" width="5.42578125" style="114" customWidth="1"/>
    <col min="4635" max="4635" width="7.85546875" style="114" customWidth="1"/>
    <col min="4636" max="4636" width="6" style="114" customWidth="1"/>
    <col min="4637" max="4637" width="18.140625" style="114" customWidth="1"/>
    <col min="4638" max="4638" width="5.140625" style="114" customWidth="1"/>
    <col min="4639" max="4639" width="16.85546875" style="114" customWidth="1"/>
    <col min="4640" max="4640" width="6.28515625" style="114" customWidth="1"/>
    <col min="4641" max="4641" width="5.85546875" style="114" customWidth="1"/>
    <col min="4642" max="4642" width="7" style="114" customWidth="1"/>
    <col min="4643" max="4643" width="7.140625" style="114" customWidth="1"/>
    <col min="4644" max="4645" width="5.85546875" style="114" customWidth="1"/>
    <col min="4646" max="4646" width="7" style="114" customWidth="1"/>
    <col min="4647" max="4647" width="3" style="114" customWidth="1"/>
    <col min="4648" max="4648" width="6.5703125" style="114" customWidth="1"/>
    <col min="4649" max="4649" width="5.5703125" style="114" customWidth="1"/>
    <col min="4650" max="4650" width="7" style="114" customWidth="1"/>
    <col min="4651" max="4651" width="24.28515625" style="114" customWidth="1"/>
    <col min="4652" max="4652" width="11.42578125" style="114"/>
    <col min="4653" max="4653" width="26.7109375" style="114" customWidth="1"/>
    <col min="4654" max="4864" width="11.42578125" style="114"/>
    <col min="4865" max="4865" width="2.7109375" style="114" customWidth="1"/>
    <col min="4866" max="4866" width="16.7109375" style="114" customWidth="1"/>
    <col min="4867" max="4867" width="6.140625" style="114" customWidth="1"/>
    <col min="4868" max="4868" width="12.28515625" style="114" customWidth="1"/>
    <col min="4869" max="4869" width="7.85546875" style="114" customWidth="1"/>
    <col min="4870" max="4870" width="18" style="114" customWidth="1"/>
    <col min="4871" max="4871" width="16.5703125" style="114" customWidth="1"/>
    <col min="4872" max="4872" width="24.28515625" style="114" customWidth="1"/>
    <col min="4873" max="4873" width="10.28515625" style="114" customWidth="1"/>
    <col min="4874" max="4874" width="16.5703125" style="114" customWidth="1"/>
    <col min="4875" max="4875" width="34.7109375" style="114" customWidth="1"/>
    <col min="4876" max="4876" width="17.5703125" style="114" customWidth="1"/>
    <col min="4877" max="4877" width="16.7109375" style="114" customWidth="1"/>
    <col min="4878" max="4878" width="8" style="114" customWidth="1"/>
    <col min="4879" max="4879" width="16.28515625" style="114" customWidth="1"/>
    <col min="4880" max="4880" width="8.28515625" style="114" customWidth="1"/>
    <col min="4881" max="4881" width="16.28515625" style="114" customWidth="1"/>
    <col min="4882" max="4882" width="6.7109375" style="114" customWidth="1"/>
    <col min="4883" max="4883" width="8.5703125" style="114" customWidth="1"/>
    <col min="4884" max="4886" width="6.7109375" style="114" customWidth="1"/>
    <col min="4887" max="4887" width="8.42578125" style="114" customWidth="1"/>
    <col min="4888" max="4888" width="10" style="114" customWidth="1"/>
    <col min="4889" max="4889" width="8.42578125" style="114" customWidth="1"/>
    <col min="4890" max="4890" width="5.42578125" style="114" customWidth="1"/>
    <col min="4891" max="4891" width="7.85546875" style="114" customWidth="1"/>
    <col min="4892" max="4892" width="6" style="114" customWidth="1"/>
    <col min="4893" max="4893" width="18.140625" style="114" customWidth="1"/>
    <col min="4894" max="4894" width="5.140625" style="114" customWidth="1"/>
    <col min="4895" max="4895" width="16.85546875" style="114" customWidth="1"/>
    <col min="4896" max="4896" width="6.28515625" style="114" customWidth="1"/>
    <col min="4897" max="4897" width="5.85546875" style="114" customWidth="1"/>
    <col min="4898" max="4898" width="7" style="114" customWidth="1"/>
    <col min="4899" max="4899" width="7.140625" style="114" customWidth="1"/>
    <col min="4900" max="4901" width="5.85546875" style="114" customWidth="1"/>
    <col min="4902" max="4902" width="7" style="114" customWidth="1"/>
    <col min="4903" max="4903" width="3" style="114" customWidth="1"/>
    <col min="4904" max="4904" width="6.5703125" style="114" customWidth="1"/>
    <col min="4905" max="4905" width="5.5703125" style="114" customWidth="1"/>
    <col min="4906" max="4906" width="7" style="114" customWidth="1"/>
    <col min="4907" max="4907" width="24.28515625" style="114" customWidth="1"/>
    <col min="4908" max="4908" width="11.42578125" style="114"/>
    <col min="4909" max="4909" width="26.7109375" style="114" customWidth="1"/>
    <col min="4910" max="5120" width="11.42578125" style="114"/>
    <col min="5121" max="5121" width="2.7109375" style="114" customWidth="1"/>
    <col min="5122" max="5122" width="16.7109375" style="114" customWidth="1"/>
    <col min="5123" max="5123" width="6.140625" style="114" customWidth="1"/>
    <col min="5124" max="5124" width="12.28515625" style="114" customWidth="1"/>
    <col min="5125" max="5125" width="7.85546875" style="114" customWidth="1"/>
    <col min="5126" max="5126" width="18" style="114" customWidth="1"/>
    <col min="5127" max="5127" width="16.5703125" style="114" customWidth="1"/>
    <col min="5128" max="5128" width="24.28515625" style="114" customWidth="1"/>
    <col min="5129" max="5129" width="10.28515625" style="114" customWidth="1"/>
    <col min="5130" max="5130" width="16.5703125" style="114" customWidth="1"/>
    <col min="5131" max="5131" width="34.7109375" style="114" customWidth="1"/>
    <col min="5132" max="5132" width="17.5703125" style="114" customWidth="1"/>
    <col min="5133" max="5133" width="16.7109375" style="114" customWidth="1"/>
    <col min="5134" max="5134" width="8" style="114" customWidth="1"/>
    <col min="5135" max="5135" width="16.28515625" style="114" customWidth="1"/>
    <col min="5136" max="5136" width="8.28515625" style="114" customWidth="1"/>
    <col min="5137" max="5137" width="16.28515625" style="114" customWidth="1"/>
    <col min="5138" max="5138" width="6.7109375" style="114" customWidth="1"/>
    <col min="5139" max="5139" width="8.5703125" style="114" customWidth="1"/>
    <col min="5140" max="5142" width="6.7109375" style="114" customWidth="1"/>
    <col min="5143" max="5143" width="8.42578125" style="114" customWidth="1"/>
    <col min="5144" max="5144" width="10" style="114" customWidth="1"/>
    <col min="5145" max="5145" width="8.42578125" style="114" customWidth="1"/>
    <col min="5146" max="5146" width="5.42578125" style="114" customWidth="1"/>
    <col min="5147" max="5147" width="7.85546875" style="114" customWidth="1"/>
    <col min="5148" max="5148" width="6" style="114" customWidth="1"/>
    <col min="5149" max="5149" width="18.140625" style="114" customWidth="1"/>
    <col min="5150" max="5150" width="5.140625" style="114" customWidth="1"/>
    <col min="5151" max="5151" width="16.85546875" style="114" customWidth="1"/>
    <col min="5152" max="5152" width="6.28515625" style="114" customWidth="1"/>
    <col min="5153" max="5153" width="5.85546875" style="114" customWidth="1"/>
    <col min="5154" max="5154" width="7" style="114" customWidth="1"/>
    <col min="5155" max="5155" width="7.140625" style="114" customWidth="1"/>
    <col min="5156" max="5157" width="5.85546875" style="114" customWidth="1"/>
    <col min="5158" max="5158" width="7" style="114" customWidth="1"/>
    <col min="5159" max="5159" width="3" style="114" customWidth="1"/>
    <col min="5160" max="5160" width="6.5703125" style="114" customWidth="1"/>
    <col min="5161" max="5161" width="5.5703125" style="114" customWidth="1"/>
    <col min="5162" max="5162" width="7" style="114" customWidth="1"/>
    <col min="5163" max="5163" width="24.28515625" style="114" customWidth="1"/>
    <col min="5164" max="5164" width="11.42578125" style="114"/>
    <col min="5165" max="5165" width="26.7109375" style="114" customWidth="1"/>
    <col min="5166" max="5376" width="11.42578125" style="114"/>
    <col min="5377" max="5377" width="2.7109375" style="114" customWidth="1"/>
    <col min="5378" max="5378" width="16.7109375" style="114" customWidth="1"/>
    <col min="5379" max="5379" width="6.140625" style="114" customWidth="1"/>
    <col min="5380" max="5380" width="12.28515625" style="114" customWidth="1"/>
    <col min="5381" max="5381" width="7.85546875" style="114" customWidth="1"/>
    <col min="5382" max="5382" width="18" style="114" customWidth="1"/>
    <col min="5383" max="5383" width="16.5703125" style="114" customWidth="1"/>
    <col min="5384" max="5384" width="24.28515625" style="114" customWidth="1"/>
    <col min="5385" max="5385" width="10.28515625" style="114" customWidth="1"/>
    <col min="5386" max="5386" width="16.5703125" style="114" customWidth="1"/>
    <col min="5387" max="5387" width="34.7109375" style="114" customWidth="1"/>
    <col min="5388" max="5388" width="17.5703125" style="114" customWidth="1"/>
    <col min="5389" max="5389" width="16.7109375" style="114" customWidth="1"/>
    <col min="5390" max="5390" width="8" style="114" customWidth="1"/>
    <col min="5391" max="5391" width="16.28515625" style="114" customWidth="1"/>
    <col min="5392" max="5392" width="8.28515625" style="114" customWidth="1"/>
    <col min="5393" max="5393" width="16.28515625" style="114" customWidth="1"/>
    <col min="5394" max="5394" width="6.7109375" style="114" customWidth="1"/>
    <col min="5395" max="5395" width="8.5703125" style="114" customWidth="1"/>
    <col min="5396" max="5398" width="6.7109375" style="114" customWidth="1"/>
    <col min="5399" max="5399" width="8.42578125" style="114" customWidth="1"/>
    <col min="5400" max="5400" width="10" style="114" customWidth="1"/>
    <col min="5401" max="5401" width="8.42578125" style="114" customWidth="1"/>
    <col min="5402" max="5402" width="5.42578125" style="114" customWidth="1"/>
    <col min="5403" max="5403" width="7.85546875" style="114" customWidth="1"/>
    <col min="5404" max="5404" width="6" style="114" customWidth="1"/>
    <col min="5405" max="5405" width="18.140625" style="114" customWidth="1"/>
    <col min="5406" max="5406" width="5.140625" style="114" customWidth="1"/>
    <col min="5407" max="5407" width="16.85546875" style="114" customWidth="1"/>
    <col min="5408" max="5408" width="6.28515625" style="114" customWidth="1"/>
    <col min="5409" max="5409" width="5.85546875" style="114" customWidth="1"/>
    <col min="5410" max="5410" width="7" style="114" customWidth="1"/>
    <col min="5411" max="5411" width="7.140625" style="114" customWidth="1"/>
    <col min="5412" max="5413" width="5.85546875" style="114" customWidth="1"/>
    <col min="5414" max="5414" width="7" style="114" customWidth="1"/>
    <col min="5415" max="5415" width="3" style="114" customWidth="1"/>
    <col min="5416" max="5416" width="6.5703125" style="114" customWidth="1"/>
    <col min="5417" max="5417" width="5.5703125" style="114" customWidth="1"/>
    <col min="5418" max="5418" width="7" style="114" customWidth="1"/>
    <col min="5419" max="5419" width="24.28515625" style="114" customWidth="1"/>
    <col min="5420" max="5420" width="11.42578125" style="114"/>
    <col min="5421" max="5421" width="26.7109375" style="114" customWidth="1"/>
    <col min="5422" max="5632" width="11.42578125" style="114"/>
    <col min="5633" max="5633" width="2.7109375" style="114" customWidth="1"/>
    <col min="5634" max="5634" width="16.7109375" style="114" customWidth="1"/>
    <col min="5635" max="5635" width="6.140625" style="114" customWidth="1"/>
    <col min="5636" max="5636" width="12.28515625" style="114" customWidth="1"/>
    <col min="5637" max="5637" width="7.85546875" style="114" customWidth="1"/>
    <col min="5638" max="5638" width="18" style="114" customWidth="1"/>
    <col min="5639" max="5639" width="16.5703125" style="114" customWidth="1"/>
    <col min="5640" max="5640" width="24.28515625" style="114" customWidth="1"/>
    <col min="5641" max="5641" width="10.28515625" style="114" customWidth="1"/>
    <col min="5642" max="5642" width="16.5703125" style="114" customWidth="1"/>
    <col min="5643" max="5643" width="34.7109375" style="114" customWidth="1"/>
    <col min="5644" max="5644" width="17.5703125" style="114" customWidth="1"/>
    <col min="5645" max="5645" width="16.7109375" style="114" customWidth="1"/>
    <col min="5646" max="5646" width="8" style="114" customWidth="1"/>
    <col min="5647" max="5647" width="16.28515625" style="114" customWidth="1"/>
    <col min="5648" max="5648" width="8.28515625" style="114" customWidth="1"/>
    <col min="5649" max="5649" width="16.28515625" style="114" customWidth="1"/>
    <col min="5650" max="5650" width="6.7109375" style="114" customWidth="1"/>
    <col min="5651" max="5651" width="8.5703125" style="114" customWidth="1"/>
    <col min="5652" max="5654" width="6.7109375" style="114" customWidth="1"/>
    <col min="5655" max="5655" width="8.42578125" style="114" customWidth="1"/>
    <col min="5656" max="5656" width="10" style="114" customWidth="1"/>
    <col min="5657" max="5657" width="8.42578125" style="114" customWidth="1"/>
    <col min="5658" max="5658" width="5.42578125" style="114" customWidth="1"/>
    <col min="5659" max="5659" width="7.85546875" style="114" customWidth="1"/>
    <col min="5660" max="5660" width="6" style="114" customWidth="1"/>
    <col min="5661" max="5661" width="18.140625" style="114" customWidth="1"/>
    <col min="5662" max="5662" width="5.140625" style="114" customWidth="1"/>
    <col min="5663" max="5663" width="16.85546875" style="114" customWidth="1"/>
    <col min="5664" max="5664" width="6.28515625" style="114" customWidth="1"/>
    <col min="5665" max="5665" width="5.85546875" style="114" customWidth="1"/>
    <col min="5666" max="5666" width="7" style="114" customWidth="1"/>
    <col min="5667" max="5667" width="7.140625" style="114" customWidth="1"/>
    <col min="5668" max="5669" width="5.85546875" style="114" customWidth="1"/>
    <col min="5670" max="5670" width="7" style="114" customWidth="1"/>
    <col min="5671" max="5671" width="3" style="114" customWidth="1"/>
    <col min="5672" max="5672" width="6.5703125" style="114" customWidth="1"/>
    <col min="5673" max="5673" width="5.5703125" style="114" customWidth="1"/>
    <col min="5674" max="5674" width="7" style="114" customWidth="1"/>
    <col min="5675" max="5675" width="24.28515625" style="114" customWidth="1"/>
    <col min="5676" max="5676" width="11.42578125" style="114"/>
    <col min="5677" max="5677" width="26.7109375" style="114" customWidth="1"/>
    <col min="5678" max="5888" width="11.42578125" style="114"/>
    <col min="5889" max="5889" width="2.7109375" style="114" customWidth="1"/>
    <col min="5890" max="5890" width="16.7109375" style="114" customWidth="1"/>
    <col min="5891" max="5891" width="6.140625" style="114" customWidth="1"/>
    <col min="5892" max="5892" width="12.28515625" style="114" customWidth="1"/>
    <col min="5893" max="5893" width="7.85546875" style="114" customWidth="1"/>
    <col min="5894" max="5894" width="18" style="114" customWidth="1"/>
    <col min="5895" max="5895" width="16.5703125" style="114" customWidth="1"/>
    <col min="5896" max="5896" width="24.28515625" style="114" customWidth="1"/>
    <col min="5897" max="5897" width="10.28515625" style="114" customWidth="1"/>
    <col min="5898" max="5898" width="16.5703125" style="114" customWidth="1"/>
    <col min="5899" max="5899" width="34.7109375" style="114" customWidth="1"/>
    <col min="5900" max="5900" width="17.5703125" style="114" customWidth="1"/>
    <col min="5901" max="5901" width="16.7109375" style="114" customWidth="1"/>
    <col min="5902" max="5902" width="8" style="114" customWidth="1"/>
    <col min="5903" max="5903" width="16.28515625" style="114" customWidth="1"/>
    <col min="5904" max="5904" width="8.28515625" style="114" customWidth="1"/>
    <col min="5905" max="5905" width="16.28515625" style="114" customWidth="1"/>
    <col min="5906" max="5906" width="6.7109375" style="114" customWidth="1"/>
    <col min="5907" max="5907" width="8.5703125" style="114" customWidth="1"/>
    <col min="5908" max="5910" width="6.7109375" style="114" customWidth="1"/>
    <col min="5911" max="5911" width="8.42578125" style="114" customWidth="1"/>
    <col min="5912" max="5912" width="10" style="114" customWidth="1"/>
    <col min="5913" max="5913" width="8.42578125" style="114" customWidth="1"/>
    <col min="5914" max="5914" width="5.42578125" style="114" customWidth="1"/>
    <col min="5915" max="5915" width="7.85546875" style="114" customWidth="1"/>
    <col min="5916" max="5916" width="6" style="114" customWidth="1"/>
    <col min="5917" max="5917" width="18.140625" style="114" customWidth="1"/>
    <col min="5918" max="5918" width="5.140625" style="114" customWidth="1"/>
    <col min="5919" max="5919" width="16.85546875" style="114" customWidth="1"/>
    <col min="5920" max="5920" width="6.28515625" style="114" customWidth="1"/>
    <col min="5921" max="5921" width="5.85546875" style="114" customWidth="1"/>
    <col min="5922" max="5922" width="7" style="114" customWidth="1"/>
    <col min="5923" max="5923" width="7.140625" style="114" customWidth="1"/>
    <col min="5924" max="5925" width="5.85546875" style="114" customWidth="1"/>
    <col min="5926" max="5926" width="7" style="114" customWidth="1"/>
    <col min="5927" max="5927" width="3" style="114" customWidth="1"/>
    <col min="5928" max="5928" width="6.5703125" style="114" customWidth="1"/>
    <col min="5929" max="5929" width="5.5703125" style="114" customWidth="1"/>
    <col min="5930" max="5930" width="7" style="114" customWidth="1"/>
    <col min="5931" max="5931" width="24.28515625" style="114" customWidth="1"/>
    <col min="5932" max="5932" width="11.42578125" style="114"/>
    <col min="5933" max="5933" width="26.7109375" style="114" customWidth="1"/>
    <col min="5934" max="6144" width="11.42578125" style="114"/>
    <col min="6145" max="6145" width="2.7109375" style="114" customWidth="1"/>
    <col min="6146" max="6146" width="16.7109375" style="114" customWidth="1"/>
    <col min="6147" max="6147" width="6.140625" style="114" customWidth="1"/>
    <col min="6148" max="6148" width="12.28515625" style="114" customWidth="1"/>
    <col min="6149" max="6149" width="7.85546875" style="114" customWidth="1"/>
    <col min="6150" max="6150" width="18" style="114" customWidth="1"/>
    <col min="6151" max="6151" width="16.5703125" style="114" customWidth="1"/>
    <col min="6152" max="6152" width="24.28515625" style="114" customWidth="1"/>
    <col min="6153" max="6153" width="10.28515625" style="114" customWidth="1"/>
    <col min="6154" max="6154" width="16.5703125" style="114" customWidth="1"/>
    <col min="6155" max="6155" width="34.7109375" style="114" customWidth="1"/>
    <col min="6156" max="6156" width="17.5703125" style="114" customWidth="1"/>
    <col min="6157" max="6157" width="16.7109375" style="114" customWidth="1"/>
    <col min="6158" max="6158" width="8" style="114" customWidth="1"/>
    <col min="6159" max="6159" width="16.28515625" style="114" customWidth="1"/>
    <col min="6160" max="6160" width="8.28515625" style="114" customWidth="1"/>
    <col min="6161" max="6161" width="16.28515625" style="114" customWidth="1"/>
    <col min="6162" max="6162" width="6.7109375" style="114" customWidth="1"/>
    <col min="6163" max="6163" width="8.5703125" style="114" customWidth="1"/>
    <col min="6164" max="6166" width="6.7109375" style="114" customWidth="1"/>
    <col min="6167" max="6167" width="8.42578125" style="114" customWidth="1"/>
    <col min="6168" max="6168" width="10" style="114" customWidth="1"/>
    <col min="6169" max="6169" width="8.42578125" style="114" customWidth="1"/>
    <col min="6170" max="6170" width="5.42578125" style="114" customWidth="1"/>
    <col min="6171" max="6171" width="7.85546875" style="114" customWidth="1"/>
    <col min="6172" max="6172" width="6" style="114" customWidth="1"/>
    <col min="6173" max="6173" width="18.140625" style="114" customWidth="1"/>
    <col min="6174" max="6174" width="5.140625" style="114" customWidth="1"/>
    <col min="6175" max="6175" width="16.85546875" style="114" customWidth="1"/>
    <col min="6176" max="6176" width="6.28515625" style="114" customWidth="1"/>
    <col min="6177" max="6177" width="5.85546875" style="114" customWidth="1"/>
    <col min="6178" max="6178" width="7" style="114" customWidth="1"/>
    <col min="6179" max="6179" width="7.140625" style="114" customWidth="1"/>
    <col min="6180" max="6181" width="5.85546875" style="114" customWidth="1"/>
    <col min="6182" max="6182" width="7" style="114" customWidth="1"/>
    <col min="6183" max="6183" width="3" style="114" customWidth="1"/>
    <col min="6184" max="6184" width="6.5703125" style="114" customWidth="1"/>
    <col min="6185" max="6185" width="5.5703125" style="114" customWidth="1"/>
    <col min="6186" max="6186" width="7" style="114" customWidth="1"/>
    <col min="6187" max="6187" width="24.28515625" style="114" customWidth="1"/>
    <col min="6188" max="6188" width="11.42578125" style="114"/>
    <col min="6189" max="6189" width="26.7109375" style="114" customWidth="1"/>
    <col min="6190" max="6400" width="11.42578125" style="114"/>
    <col min="6401" max="6401" width="2.7109375" style="114" customWidth="1"/>
    <col min="6402" max="6402" width="16.7109375" style="114" customWidth="1"/>
    <col min="6403" max="6403" width="6.140625" style="114" customWidth="1"/>
    <col min="6404" max="6404" width="12.28515625" style="114" customWidth="1"/>
    <col min="6405" max="6405" width="7.85546875" style="114" customWidth="1"/>
    <col min="6406" max="6406" width="18" style="114" customWidth="1"/>
    <col min="6407" max="6407" width="16.5703125" style="114" customWidth="1"/>
    <col min="6408" max="6408" width="24.28515625" style="114" customWidth="1"/>
    <col min="6409" max="6409" width="10.28515625" style="114" customWidth="1"/>
    <col min="6410" max="6410" width="16.5703125" style="114" customWidth="1"/>
    <col min="6411" max="6411" width="34.7109375" style="114" customWidth="1"/>
    <col min="6412" max="6412" width="17.5703125" style="114" customWidth="1"/>
    <col min="6413" max="6413" width="16.7109375" style="114" customWidth="1"/>
    <col min="6414" max="6414" width="8" style="114" customWidth="1"/>
    <col min="6415" max="6415" width="16.28515625" style="114" customWidth="1"/>
    <col min="6416" max="6416" width="8.28515625" style="114" customWidth="1"/>
    <col min="6417" max="6417" width="16.28515625" style="114" customWidth="1"/>
    <col min="6418" max="6418" width="6.7109375" style="114" customWidth="1"/>
    <col min="6419" max="6419" width="8.5703125" style="114" customWidth="1"/>
    <col min="6420" max="6422" width="6.7109375" style="114" customWidth="1"/>
    <col min="6423" max="6423" width="8.42578125" style="114" customWidth="1"/>
    <col min="6424" max="6424" width="10" style="114" customWidth="1"/>
    <col min="6425" max="6425" width="8.42578125" style="114" customWidth="1"/>
    <col min="6426" max="6426" width="5.42578125" style="114" customWidth="1"/>
    <col min="6427" max="6427" width="7.85546875" style="114" customWidth="1"/>
    <col min="6428" max="6428" width="6" style="114" customWidth="1"/>
    <col min="6429" max="6429" width="18.140625" style="114" customWidth="1"/>
    <col min="6430" max="6430" width="5.140625" style="114" customWidth="1"/>
    <col min="6431" max="6431" width="16.85546875" style="114" customWidth="1"/>
    <col min="6432" max="6432" width="6.28515625" style="114" customWidth="1"/>
    <col min="6433" max="6433" width="5.85546875" style="114" customWidth="1"/>
    <col min="6434" max="6434" width="7" style="114" customWidth="1"/>
    <col min="6435" max="6435" width="7.140625" style="114" customWidth="1"/>
    <col min="6436" max="6437" width="5.85546875" style="114" customWidth="1"/>
    <col min="6438" max="6438" width="7" style="114" customWidth="1"/>
    <col min="6439" max="6439" width="3" style="114" customWidth="1"/>
    <col min="6440" max="6440" width="6.5703125" style="114" customWidth="1"/>
    <col min="6441" max="6441" width="5.5703125" style="114" customWidth="1"/>
    <col min="6442" max="6442" width="7" style="114" customWidth="1"/>
    <col min="6443" max="6443" width="24.28515625" style="114" customWidth="1"/>
    <col min="6444" max="6444" width="11.42578125" style="114"/>
    <col min="6445" max="6445" width="26.7109375" style="114" customWidth="1"/>
    <col min="6446" max="6656" width="11.42578125" style="114"/>
    <col min="6657" max="6657" width="2.7109375" style="114" customWidth="1"/>
    <col min="6658" max="6658" width="16.7109375" style="114" customWidth="1"/>
    <col min="6659" max="6659" width="6.140625" style="114" customWidth="1"/>
    <col min="6660" max="6660" width="12.28515625" style="114" customWidth="1"/>
    <col min="6661" max="6661" width="7.85546875" style="114" customWidth="1"/>
    <col min="6662" max="6662" width="18" style="114" customWidth="1"/>
    <col min="6663" max="6663" width="16.5703125" style="114" customWidth="1"/>
    <col min="6664" max="6664" width="24.28515625" style="114" customWidth="1"/>
    <col min="6665" max="6665" width="10.28515625" style="114" customWidth="1"/>
    <col min="6666" max="6666" width="16.5703125" style="114" customWidth="1"/>
    <col min="6667" max="6667" width="34.7109375" style="114" customWidth="1"/>
    <col min="6668" max="6668" width="17.5703125" style="114" customWidth="1"/>
    <col min="6669" max="6669" width="16.7109375" style="114" customWidth="1"/>
    <col min="6670" max="6670" width="8" style="114" customWidth="1"/>
    <col min="6671" max="6671" width="16.28515625" style="114" customWidth="1"/>
    <col min="6672" max="6672" width="8.28515625" style="114" customWidth="1"/>
    <col min="6673" max="6673" width="16.28515625" style="114" customWidth="1"/>
    <col min="6674" max="6674" width="6.7109375" style="114" customWidth="1"/>
    <col min="6675" max="6675" width="8.5703125" style="114" customWidth="1"/>
    <col min="6676" max="6678" width="6.7109375" style="114" customWidth="1"/>
    <col min="6679" max="6679" width="8.42578125" style="114" customWidth="1"/>
    <col min="6680" max="6680" width="10" style="114" customWidth="1"/>
    <col min="6681" max="6681" width="8.42578125" style="114" customWidth="1"/>
    <col min="6682" max="6682" width="5.42578125" style="114" customWidth="1"/>
    <col min="6683" max="6683" width="7.85546875" style="114" customWidth="1"/>
    <col min="6684" max="6684" width="6" style="114" customWidth="1"/>
    <col min="6685" max="6685" width="18.140625" style="114" customWidth="1"/>
    <col min="6686" max="6686" width="5.140625" style="114" customWidth="1"/>
    <col min="6687" max="6687" width="16.85546875" style="114" customWidth="1"/>
    <col min="6688" max="6688" width="6.28515625" style="114" customWidth="1"/>
    <col min="6689" max="6689" width="5.85546875" style="114" customWidth="1"/>
    <col min="6690" max="6690" width="7" style="114" customWidth="1"/>
    <col min="6691" max="6691" width="7.140625" style="114" customWidth="1"/>
    <col min="6692" max="6693" width="5.85546875" style="114" customWidth="1"/>
    <col min="6694" max="6694" width="7" style="114" customWidth="1"/>
    <col min="6695" max="6695" width="3" style="114" customWidth="1"/>
    <col min="6696" max="6696" width="6.5703125" style="114" customWidth="1"/>
    <col min="6697" max="6697" width="5.5703125" style="114" customWidth="1"/>
    <col min="6698" max="6698" width="7" style="114" customWidth="1"/>
    <col min="6699" max="6699" width="24.28515625" style="114" customWidth="1"/>
    <col min="6700" max="6700" width="11.42578125" style="114"/>
    <col min="6701" max="6701" width="26.7109375" style="114" customWidth="1"/>
    <col min="6702" max="6912" width="11.42578125" style="114"/>
    <col min="6913" max="6913" width="2.7109375" style="114" customWidth="1"/>
    <col min="6914" max="6914" width="16.7109375" style="114" customWidth="1"/>
    <col min="6915" max="6915" width="6.140625" style="114" customWidth="1"/>
    <col min="6916" max="6916" width="12.28515625" style="114" customWidth="1"/>
    <col min="6917" max="6917" width="7.85546875" style="114" customWidth="1"/>
    <col min="6918" max="6918" width="18" style="114" customWidth="1"/>
    <col min="6919" max="6919" width="16.5703125" style="114" customWidth="1"/>
    <col min="6920" max="6920" width="24.28515625" style="114" customWidth="1"/>
    <col min="6921" max="6921" width="10.28515625" style="114" customWidth="1"/>
    <col min="6922" max="6922" width="16.5703125" style="114" customWidth="1"/>
    <col min="6923" max="6923" width="34.7109375" style="114" customWidth="1"/>
    <col min="6924" max="6924" width="17.5703125" style="114" customWidth="1"/>
    <col min="6925" max="6925" width="16.7109375" style="114" customWidth="1"/>
    <col min="6926" max="6926" width="8" style="114" customWidth="1"/>
    <col min="6927" max="6927" width="16.28515625" style="114" customWidth="1"/>
    <col min="6928" max="6928" width="8.28515625" style="114" customWidth="1"/>
    <col min="6929" max="6929" width="16.28515625" style="114" customWidth="1"/>
    <col min="6930" max="6930" width="6.7109375" style="114" customWidth="1"/>
    <col min="6931" max="6931" width="8.5703125" style="114" customWidth="1"/>
    <col min="6932" max="6934" width="6.7109375" style="114" customWidth="1"/>
    <col min="6935" max="6935" width="8.42578125" style="114" customWidth="1"/>
    <col min="6936" max="6936" width="10" style="114" customWidth="1"/>
    <col min="6937" max="6937" width="8.42578125" style="114" customWidth="1"/>
    <col min="6938" max="6938" width="5.42578125" style="114" customWidth="1"/>
    <col min="6939" max="6939" width="7.85546875" style="114" customWidth="1"/>
    <col min="6940" max="6940" width="6" style="114" customWidth="1"/>
    <col min="6941" max="6941" width="18.140625" style="114" customWidth="1"/>
    <col min="6942" max="6942" width="5.140625" style="114" customWidth="1"/>
    <col min="6943" max="6943" width="16.85546875" style="114" customWidth="1"/>
    <col min="6944" max="6944" width="6.28515625" style="114" customWidth="1"/>
    <col min="6945" max="6945" width="5.85546875" style="114" customWidth="1"/>
    <col min="6946" max="6946" width="7" style="114" customWidth="1"/>
    <col min="6947" max="6947" width="7.140625" style="114" customWidth="1"/>
    <col min="6948" max="6949" width="5.85546875" style="114" customWidth="1"/>
    <col min="6950" max="6950" width="7" style="114" customWidth="1"/>
    <col min="6951" max="6951" width="3" style="114" customWidth="1"/>
    <col min="6952" max="6952" width="6.5703125" style="114" customWidth="1"/>
    <col min="6953" max="6953" width="5.5703125" style="114" customWidth="1"/>
    <col min="6954" max="6954" width="7" style="114" customWidth="1"/>
    <col min="6955" max="6955" width="24.28515625" style="114" customWidth="1"/>
    <col min="6956" max="6956" width="11.42578125" style="114"/>
    <col min="6957" max="6957" width="26.7109375" style="114" customWidth="1"/>
    <col min="6958" max="7168" width="11.42578125" style="114"/>
    <col min="7169" max="7169" width="2.7109375" style="114" customWidth="1"/>
    <col min="7170" max="7170" width="16.7109375" style="114" customWidth="1"/>
    <col min="7171" max="7171" width="6.140625" style="114" customWidth="1"/>
    <col min="7172" max="7172" width="12.28515625" style="114" customWidth="1"/>
    <col min="7173" max="7173" width="7.85546875" style="114" customWidth="1"/>
    <col min="7174" max="7174" width="18" style="114" customWidth="1"/>
    <col min="7175" max="7175" width="16.5703125" style="114" customWidth="1"/>
    <col min="7176" max="7176" width="24.28515625" style="114" customWidth="1"/>
    <col min="7177" max="7177" width="10.28515625" style="114" customWidth="1"/>
    <col min="7178" max="7178" width="16.5703125" style="114" customWidth="1"/>
    <col min="7179" max="7179" width="34.7109375" style="114" customWidth="1"/>
    <col min="7180" max="7180" width="17.5703125" style="114" customWidth="1"/>
    <col min="7181" max="7181" width="16.7109375" style="114" customWidth="1"/>
    <col min="7182" max="7182" width="8" style="114" customWidth="1"/>
    <col min="7183" max="7183" width="16.28515625" style="114" customWidth="1"/>
    <col min="7184" max="7184" width="8.28515625" style="114" customWidth="1"/>
    <col min="7185" max="7185" width="16.28515625" style="114" customWidth="1"/>
    <col min="7186" max="7186" width="6.7109375" style="114" customWidth="1"/>
    <col min="7187" max="7187" width="8.5703125" style="114" customWidth="1"/>
    <col min="7188" max="7190" width="6.7109375" style="114" customWidth="1"/>
    <col min="7191" max="7191" width="8.42578125" style="114" customWidth="1"/>
    <col min="7192" max="7192" width="10" style="114" customWidth="1"/>
    <col min="7193" max="7193" width="8.42578125" style="114" customWidth="1"/>
    <col min="7194" max="7194" width="5.42578125" style="114" customWidth="1"/>
    <col min="7195" max="7195" width="7.85546875" style="114" customWidth="1"/>
    <col min="7196" max="7196" width="6" style="114" customWidth="1"/>
    <col min="7197" max="7197" width="18.140625" style="114" customWidth="1"/>
    <col min="7198" max="7198" width="5.140625" style="114" customWidth="1"/>
    <col min="7199" max="7199" width="16.85546875" style="114" customWidth="1"/>
    <col min="7200" max="7200" width="6.28515625" style="114" customWidth="1"/>
    <col min="7201" max="7201" width="5.85546875" style="114" customWidth="1"/>
    <col min="7202" max="7202" width="7" style="114" customWidth="1"/>
    <col min="7203" max="7203" width="7.140625" style="114" customWidth="1"/>
    <col min="7204" max="7205" width="5.85546875" style="114" customWidth="1"/>
    <col min="7206" max="7206" width="7" style="114" customWidth="1"/>
    <col min="7207" max="7207" width="3" style="114" customWidth="1"/>
    <col min="7208" max="7208" width="6.5703125" style="114" customWidth="1"/>
    <col min="7209" max="7209" width="5.5703125" style="114" customWidth="1"/>
    <col min="7210" max="7210" width="7" style="114" customWidth="1"/>
    <col min="7211" max="7211" width="24.28515625" style="114" customWidth="1"/>
    <col min="7212" max="7212" width="11.42578125" style="114"/>
    <col min="7213" max="7213" width="26.7109375" style="114" customWidth="1"/>
    <col min="7214" max="7424" width="11.42578125" style="114"/>
    <col min="7425" max="7425" width="2.7109375" style="114" customWidth="1"/>
    <col min="7426" max="7426" width="16.7109375" style="114" customWidth="1"/>
    <col min="7427" max="7427" width="6.140625" style="114" customWidth="1"/>
    <col min="7428" max="7428" width="12.28515625" style="114" customWidth="1"/>
    <col min="7429" max="7429" width="7.85546875" style="114" customWidth="1"/>
    <col min="7430" max="7430" width="18" style="114" customWidth="1"/>
    <col min="7431" max="7431" width="16.5703125" style="114" customWidth="1"/>
    <col min="7432" max="7432" width="24.28515625" style="114" customWidth="1"/>
    <col min="7433" max="7433" width="10.28515625" style="114" customWidth="1"/>
    <col min="7434" max="7434" width="16.5703125" style="114" customWidth="1"/>
    <col min="7435" max="7435" width="34.7109375" style="114" customWidth="1"/>
    <col min="7436" max="7436" width="17.5703125" style="114" customWidth="1"/>
    <col min="7437" max="7437" width="16.7109375" style="114" customWidth="1"/>
    <col min="7438" max="7438" width="8" style="114" customWidth="1"/>
    <col min="7439" max="7439" width="16.28515625" style="114" customWidth="1"/>
    <col min="7440" max="7440" width="8.28515625" style="114" customWidth="1"/>
    <col min="7441" max="7441" width="16.28515625" style="114" customWidth="1"/>
    <col min="7442" max="7442" width="6.7109375" style="114" customWidth="1"/>
    <col min="7443" max="7443" width="8.5703125" style="114" customWidth="1"/>
    <col min="7444" max="7446" width="6.7109375" style="114" customWidth="1"/>
    <col min="7447" max="7447" width="8.42578125" style="114" customWidth="1"/>
    <col min="7448" max="7448" width="10" style="114" customWidth="1"/>
    <col min="7449" max="7449" width="8.42578125" style="114" customWidth="1"/>
    <col min="7450" max="7450" width="5.42578125" style="114" customWidth="1"/>
    <col min="7451" max="7451" width="7.85546875" style="114" customWidth="1"/>
    <col min="7452" max="7452" width="6" style="114" customWidth="1"/>
    <col min="7453" max="7453" width="18.140625" style="114" customWidth="1"/>
    <col min="7454" max="7454" width="5.140625" style="114" customWidth="1"/>
    <col min="7455" max="7455" width="16.85546875" style="114" customWidth="1"/>
    <col min="7456" max="7456" width="6.28515625" style="114" customWidth="1"/>
    <col min="7457" max="7457" width="5.85546875" style="114" customWidth="1"/>
    <col min="7458" max="7458" width="7" style="114" customWidth="1"/>
    <col min="7459" max="7459" width="7.140625" style="114" customWidth="1"/>
    <col min="7460" max="7461" width="5.85546875" style="114" customWidth="1"/>
    <col min="7462" max="7462" width="7" style="114" customWidth="1"/>
    <col min="7463" max="7463" width="3" style="114" customWidth="1"/>
    <col min="7464" max="7464" width="6.5703125" style="114" customWidth="1"/>
    <col min="7465" max="7465" width="5.5703125" style="114" customWidth="1"/>
    <col min="7466" max="7466" width="7" style="114" customWidth="1"/>
    <col min="7467" max="7467" width="24.28515625" style="114" customWidth="1"/>
    <col min="7468" max="7468" width="11.42578125" style="114"/>
    <col min="7469" max="7469" width="26.7109375" style="114" customWidth="1"/>
    <col min="7470" max="7680" width="11.42578125" style="114"/>
    <col min="7681" max="7681" width="2.7109375" style="114" customWidth="1"/>
    <col min="7682" max="7682" width="16.7109375" style="114" customWidth="1"/>
    <col min="7683" max="7683" width="6.140625" style="114" customWidth="1"/>
    <col min="7684" max="7684" width="12.28515625" style="114" customWidth="1"/>
    <col min="7685" max="7685" width="7.85546875" style="114" customWidth="1"/>
    <col min="7686" max="7686" width="18" style="114" customWidth="1"/>
    <col min="7687" max="7687" width="16.5703125" style="114" customWidth="1"/>
    <col min="7688" max="7688" width="24.28515625" style="114" customWidth="1"/>
    <col min="7689" max="7689" width="10.28515625" style="114" customWidth="1"/>
    <col min="7690" max="7690" width="16.5703125" style="114" customWidth="1"/>
    <col min="7691" max="7691" width="34.7109375" style="114" customWidth="1"/>
    <col min="7692" max="7692" width="17.5703125" style="114" customWidth="1"/>
    <col min="7693" max="7693" width="16.7109375" style="114" customWidth="1"/>
    <col min="7694" max="7694" width="8" style="114" customWidth="1"/>
    <col min="7695" max="7695" width="16.28515625" style="114" customWidth="1"/>
    <col min="7696" max="7696" width="8.28515625" style="114" customWidth="1"/>
    <col min="7697" max="7697" width="16.28515625" style="114" customWidth="1"/>
    <col min="7698" max="7698" width="6.7109375" style="114" customWidth="1"/>
    <col min="7699" max="7699" width="8.5703125" style="114" customWidth="1"/>
    <col min="7700" max="7702" width="6.7109375" style="114" customWidth="1"/>
    <col min="7703" max="7703" width="8.42578125" style="114" customWidth="1"/>
    <col min="7704" max="7704" width="10" style="114" customWidth="1"/>
    <col min="7705" max="7705" width="8.42578125" style="114" customWidth="1"/>
    <col min="7706" max="7706" width="5.42578125" style="114" customWidth="1"/>
    <col min="7707" max="7707" width="7.85546875" style="114" customWidth="1"/>
    <col min="7708" max="7708" width="6" style="114" customWidth="1"/>
    <col min="7709" max="7709" width="18.140625" style="114" customWidth="1"/>
    <col min="7710" max="7710" width="5.140625" style="114" customWidth="1"/>
    <col min="7711" max="7711" width="16.85546875" style="114" customWidth="1"/>
    <col min="7712" max="7712" width="6.28515625" style="114" customWidth="1"/>
    <col min="7713" max="7713" width="5.85546875" style="114" customWidth="1"/>
    <col min="7714" max="7714" width="7" style="114" customWidth="1"/>
    <col min="7715" max="7715" width="7.140625" style="114" customWidth="1"/>
    <col min="7716" max="7717" width="5.85546875" style="114" customWidth="1"/>
    <col min="7718" max="7718" width="7" style="114" customWidth="1"/>
    <col min="7719" max="7719" width="3" style="114" customWidth="1"/>
    <col min="7720" max="7720" width="6.5703125" style="114" customWidth="1"/>
    <col min="7721" max="7721" width="5.5703125" style="114" customWidth="1"/>
    <col min="7722" max="7722" width="7" style="114" customWidth="1"/>
    <col min="7723" max="7723" width="24.28515625" style="114" customWidth="1"/>
    <col min="7724" max="7724" width="11.42578125" style="114"/>
    <col min="7725" max="7725" width="26.7109375" style="114" customWidth="1"/>
    <col min="7726" max="7936" width="11.42578125" style="114"/>
    <col min="7937" max="7937" width="2.7109375" style="114" customWidth="1"/>
    <col min="7938" max="7938" width="16.7109375" style="114" customWidth="1"/>
    <col min="7939" max="7939" width="6.140625" style="114" customWidth="1"/>
    <col min="7940" max="7940" width="12.28515625" style="114" customWidth="1"/>
    <col min="7941" max="7941" width="7.85546875" style="114" customWidth="1"/>
    <col min="7942" max="7942" width="18" style="114" customWidth="1"/>
    <col min="7943" max="7943" width="16.5703125" style="114" customWidth="1"/>
    <col min="7944" max="7944" width="24.28515625" style="114" customWidth="1"/>
    <col min="7945" max="7945" width="10.28515625" style="114" customWidth="1"/>
    <col min="7946" max="7946" width="16.5703125" style="114" customWidth="1"/>
    <col min="7947" max="7947" width="34.7109375" style="114" customWidth="1"/>
    <col min="7948" max="7948" width="17.5703125" style="114" customWidth="1"/>
    <col min="7949" max="7949" width="16.7109375" style="114" customWidth="1"/>
    <col min="7950" max="7950" width="8" style="114" customWidth="1"/>
    <col min="7951" max="7951" width="16.28515625" style="114" customWidth="1"/>
    <col min="7952" max="7952" width="8.28515625" style="114" customWidth="1"/>
    <col min="7953" max="7953" width="16.28515625" style="114" customWidth="1"/>
    <col min="7954" max="7954" width="6.7109375" style="114" customWidth="1"/>
    <col min="7955" max="7955" width="8.5703125" style="114" customWidth="1"/>
    <col min="7956" max="7958" width="6.7109375" style="114" customWidth="1"/>
    <col min="7959" max="7959" width="8.42578125" style="114" customWidth="1"/>
    <col min="7960" max="7960" width="10" style="114" customWidth="1"/>
    <col min="7961" max="7961" width="8.42578125" style="114" customWidth="1"/>
    <col min="7962" max="7962" width="5.42578125" style="114" customWidth="1"/>
    <col min="7963" max="7963" width="7.85546875" style="114" customWidth="1"/>
    <col min="7964" max="7964" width="6" style="114" customWidth="1"/>
    <col min="7965" max="7965" width="18.140625" style="114" customWidth="1"/>
    <col min="7966" max="7966" width="5.140625" style="114" customWidth="1"/>
    <col min="7967" max="7967" width="16.85546875" style="114" customWidth="1"/>
    <col min="7968" max="7968" width="6.28515625" style="114" customWidth="1"/>
    <col min="7969" max="7969" width="5.85546875" style="114" customWidth="1"/>
    <col min="7970" max="7970" width="7" style="114" customWidth="1"/>
    <col min="7971" max="7971" width="7.140625" style="114" customWidth="1"/>
    <col min="7972" max="7973" width="5.85546875" style="114" customWidth="1"/>
    <col min="7974" max="7974" width="7" style="114" customWidth="1"/>
    <col min="7975" max="7975" width="3" style="114" customWidth="1"/>
    <col min="7976" max="7976" width="6.5703125" style="114" customWidth="1"/>
    <col min="7977" max="7977" width="5.5703125" style="114" customWidth="1"/>
    <col min="7978" max="7978" width="7" style="114" customWidth="1"/>
    <col min="7979" max="7979" width="24.28515625" style="114" customWidth="1"/>
    <col min="7980" max="7980" width="11.42578125" style="114"/>
    <col min="7981" max="7981" width="26.7109375" style="114" customWidth="1"/>
    <col min="7982" max="8192" width="11.42578125" style="114"/>
    <col min="8193" max="8193" width="2.7109375" style="114" customWidth="1"/>
    <col min="8194" max="8194" width="16.7109375" style="114" customWidth="1"/>
    <col min="8195" max="8195" width="6.140625" style="114" customWidth="1"/>
    <col min="8196" max="8196" width="12.28515625" style="114" customWidth="1"/>
    <col min="8197" max="8197" width="7.85546875" style="114" customWidth="1"/>
    <col min="8198" max="8198" width="18" style="114" customWidth="1"/>
    <col min="8199" max="8199" width="16.5703125" style="114" customWidth="1"/>
    <col min="8200" max="8200" width="24.28515625" style="114" customWidth="1"/>
    <col min="8201" max="8201" width="10.28515625" style="114" customWidth="1"/>
    <col min="8202" max="8202" width="16.5703125" style="114" customWidth="1"/>
    <col min="8203" max="8203" width="34.7109375" style="114" customWidth="1"/>
    <col min="8204" max="8204" width="17.5703125" style="114" customWidth="1"/>
    <col min="8205" max="8205" width="16.7109375" style="114" customWidth="1"/>
    <col min="8206" max="8206" width="8" style="114" customWidth="1"/>
    <col min="8207" max="8207" width="16.28515625" style="114" customWidth="1"/>
    <col min="8208" max="8208" width="8.28515625" style="114" customWidth="1"/>
    <col min="8209" max="8209" width="16.28515625" style="114" customWidth="1"/>
    <col min="8210" max="8210" width="6.7109375" style="114" customWidth="1"/>
    <col min="8211" max="8211" width="8.5703125" style="114" customWidth="1"/>
    <col min="8212" max="8214" width="6.7109375" style="114" customWidth="1"/>
    <col min="8215" max="8215" width="8.42578125" style="114" customWidth="1"/>
    <col min="8216" max="8216" width="10" style="114" customWidth="1"/>
    <col min="8217" max="8217" width="8.42578125" style="114" customWidth="1"/>
    <col min="8218" max="8218" width="5.42578125" style="114" customWidth="1"/>
    <col min="8219" max="8219" width="7.85546875" style="114" customWidth="1"/>
    <col min="8220" max="8220" width="6" style="114" customWidth="1"/>
    <col min="8221" max="8221" width="18.140625" style="114" customWidth="1"/>
    <col min="8222" max="8222" width="5.140625" style="114" customWidth="1"/>
    <col min="8223" max="8223" width="16.85546875" style="114" customWidth="1"/>
    <col min="8224" max="8224" width="6.28515625" style="114" customWidth="1"/>
    <col min="8225" max="8225" width="5.85546875" style="114" customWidth="1"/>
    <col min="8226" max="8226" width="7" style="114" customWidth="1"/>
    <col min="8227" max="8227" width="7.140625" style="114" customWidth="1"/>
    <col min="8228" max="8229" width="5.85546875" style="114" customWidth="1"/>
    <col min="8230" max="8230" width="7" style="114" customWidth="1"/>
    <col min="8231" max="8231" width="3" style="114" customWidth="1"/>
    <col min="8232" max="8232" width="6.5703125" style="114" customWidth="1"/>
    <col min="8233" max="8233" width="5.5703125" style="114" customWidth="1"/>
    <col min="8234" max="8234" width="7" style="114" customWidth="1"/>
    <col min="8235" max="8235" width="24.28515625" style="114" customWidth="1"/>
    <col min="8236" max="8236" width="11.42578125" style="114"/>
    <col min="8237" max="8237" width="26.7109375" style="114" customWidth="1"/>
    <col min="8238" max="8448" width="11.42578125" style="114"/>
    <col min="8449" max="8449" width="2.7109375" style="114" customWidth="1"/>
    <col min="8450" max="8450" width="16.7109375" style="114" customWidth="1"/>
    <col min="8451" max="8451" width="6.140625" style="114" customWidth="1"/>
    <col min="8452" max="8452" width="12.28515625" style="114" customWidth="1"/>
    <col min="8453" max="8453" width="7.85546875" style="114" customWidth="1"/>
    <col min="8454" max="8454" width="18" style="114" customWidth="1"/>
    <col min="8455" max="8455" width="16.5703125" style="114" customWidth="1"/>
    <col min="8456" max="8456" width="24.28515625" style="114" customWidth="1"/>
    <col min="8457" max="8457" width="10.28515625" style="114" customWidth="1"/>
    <col min="8458" max="8458" width="16.5703125" style="114" customWidth="1"/>
    <col min="8459" max="8459" width="34.7109375" style="114" customWidth="1"/>
    <col min="8460" max="8460" width="17.5703125" style="114" customWidth="1"/>
    <col min="8461" max="8461" width="16.7109375" style="114" customWidth="1"/>
    <col min="8462" max="8462" width="8" style="114" customWidth="1"/>
    <col min="8463" max="8463" width="16.28515625" style="114" customWidth="1"/>
    <col min="8464" max="8464" width="8.28515625" style="114" customWidth="1"/>
    <col min="8465" max="8465" width="16.28515625" style="114" customWidth="1"/>
    <col min="8466" max="8466" width="6.7109375" style="114" customWidth="1"/>
    <col min="8467" max="8467" width="8.5703125" style="114" customWidth="1"/>
    <col min="8468" max="8470" width="6.7109375" style="114" customWidth="1"/>
    <col min="8471" max="8471" width="8.42578125" style="114" customWidth="1"/>
    <col min="8472" max="8472" width="10" style="114" customWidth="1"/>
    <col min="8473" max="8473" width="8.42578125" style="114" customWidth="1"/>
    <col min="8474" max="8474" width="5.42578125" style="114" customWidth="1"/>
    <col min="8475" max="8475" width="7.85546875" style="114" customWidth="1"/>
    <col min="8476" max="8476" width="6" style="114" customWidth="1"/>
    <col min="8477" max="8477" width="18.140625" style="114" customWidth="1"/>
    <col min="8478" max="8478" width="5.140625" style="114" customWidth="1"/>
    <col min="8479" max="8479" width="16.85546875" style="114" customWidth="1"/>
    <col min="8480" max="8480" width="6.28515625" style="114" customWidth="1"/>
    <col min="8481" max="8481" width="5.85546875" style="114" customWidth="1"/>
    <col min="8482" max="8482" width="7" style="114" customWidth="1"/>
    <col min="8483" max="8483" width="7.140625" style="114" customWidth="1"/>
    <col min="8484" max="8485" width="5.85546875" style="114" customWidth="1"/>
    <col min="8486" max="8486" width="7" style="114" customWidth="1"/>
    <col min="8487" max="8487" width="3" style="114" customWidth="1"/>
    <col min="8488" max="8488" width="6.5703125" style="114" customWidth="1"/>
    <col min="8489" max="8489" width="5.5703125" style="114" customWidth="1"/>
    <col min="8490" max="8490" width="7" style="114" customWidth="1"/>
    <col min="8491" max="8491" width="24.28515625" style="114" customWidth="1"/>
    <col min="8492" max="8492" width="11.42578125" style="114"/>
    <col min="8493" max="8493" width="26.7109375" style="114" customWidth="1"/>
    <col min="8494" max="8704" width="11.42578125" style="114"/>
    <col min="8705" max="8705" width="2.7109375" style="114" customWidth="1"/>
    <col min="8706" max="8706" width="16.7109375" style="114" customWidth="1"/>
    <col min="8707" max="8707" width="6.140625" style="114" customWidth="1"/>
    <col min="8708" max="8708" width="12.28515625" style="114" customWidth="1"/>
    <col min="8709" max="8709" width="7.85546875" style="114" customWidth="1"/>
    <col min="8710" max="8710" width="18" style="114" customWidth="1"/>
    <col min="8711" max="8711" width="16.5703125" style="114" customWidth="1"/>
    <col min="8712" max="8712" width="24.28515625" style="114" customWidth="1"/>
    <col min="8713" max="8713" width="10.28515625" style="114" customWidth="1"/>
    <col min="8714" max="8714" width="16.5703125" style="114" customWidth="1"/>
    <col min="8715" max="8715" width="34.7109375" style="114" customWidth="1"/>
    <col min="8716" max="8716" width="17.5703125" style="114" customWidth="1"/>
    <col min="8717" max="8717" width="16.7109375" style="114" customWidth="1"/>
    <col min="8718" max="8718" width="8" style="114" customWidth="1"/>
    <col min="8719" max="8719" width="16.28515625" style="114" customWidth="1"/>
    <col min="8720" max="8720" width="8.28515625" style="114" customWidth="1"/>
    <col min="8721" max="8721" width="16.28515625" style="114" customWidth="1"/>
    <col min="8722" max="8722" width="6.7109375" style="114" customWidth="1"/>
    <col min="8723" max="8723" width="8.5703125" style="114" customWidth="1"/>
    <col min="8724" max="8726" width="6.7109375" style="114" customWidth="1"/>
    <col min="8727" max="8727" width="8.42578125" style="114" customWidth="1"/>
    <col min="8728" max="8728" width="10" style="114" customWidth="1"/>
    <col min="8729" max="8729" width="8.42578125" style="114" customWidth="1"/>
    <col min="8730" max="8730" width="5.42578125" style="114" customWidth="1"/>
    <col min="8731" max="8731" width="7.85546875" style="114" customWidth="1"/>
    <col min="8732" max="8732" width="6" style="114" customWidth="1"/>
    <col min="8733" max="8733" width="18.140625" style="114" customWidth="1"/>
    <col min="8734" max="8734" width="5.140625" style="114" customWidth="1"/>
    <col min="8735" max="8735" width="16.85546875" style="114" customWidth="1"/>
    <col min="8736" max="8736" width="6.28515625" style="114" customWidth="1"/>
    <col min="8737" max="8737" width="5.85546875" style="114" customWidth="1"/>
    <col min="8738" max="8738" width="7" style="114" customWidth="1"/>
    <col min="8739" max="8739" width="7.140625" style="114" customWidth="1"/>
    <col min="8740" max="8741" width="5.85546875" style="114" customWidth="1"/>
    <col min="8742" max="8742" width="7" style="114" customWidth="1"/>
    <col min="8743" max="8743" width="3" style="114" customWidth="1"/>
    <col min="8744" max="8744" width="6.5703125" style="114" customWidth="1"/>
    <col min="8745" max="8745" width="5.5703125" style="114" customWidth="1"/>
    <col min="8746" max="8746" width="7" style="114" customWidth="1"/>
    <col min="8747" max="8747" width="24.28515625" style="114" customWidth="1"/>
    <col min="8748" max="8748" width="11.42578125" style="114"/>
    <col min="8749" max="8749" width="26.7109375" style="114" customWidth="1"/>
    <col min="8750" max="8960" width="11.42578125" style="114"/>
    <col min="8961" max="8961" width="2.7109375" style="114" customWidth="1"/>
    <col min="8962" max="8962" width="16.7109375" style="114" customWidth="1"/>
    <col min="8963" max="8963" width="6.140625" style="114" customWidth="1"/>
    <col min="8964" max="8964" width="12.28515625" style="114" customWidth="1"/>
    <col min="8965" max="8965" width="7.85546875" style="114" customWidth="1"/>
    <col min="8966" max="8966" width="18" style="114" customWidth="1"/>
    <col min="8967" max="8967" width="16.5703125" style="114" customWidth="1"/>
    <col min="8968" max="8968" width="24.28515625" style="114" customWidth="1"/>
    <col min="8969" max="8969" width="10.28515625" style="114" customWidth="1"/>
    <col min="8970" max="8970" width="16.5703125" style="114" customWidth="1"/>
    <col min="8971" max="8971" width="34.7109375" style="114" customWidth="1"/>
    <col min="8972" max="8972" width="17.5703125" style="114" customWidth="1"/>
    <col min="8973" max="8973" width="16.7109375" style="114" customWidth="1"/>
    <col min="8974" max="8974" width="8" style="114" customWidth="1"/>
    <col min="8975" max="8975" width="16.28515625" style="114" customWidth="1"/>
    <col min="8976" max="8976" width="8.28515625" style="114" customWidth="1"/>
    <col min="8977" max="8977" width="16.28515625" style="114" customWidth="1"/>
    <col min="8978" max="8978" width="6.7109375" style="114" customWidth="1"/>
    <col min="8979" max="8979" width="8.5703125" style="114" customWidth="1"/>
    <col min="8980" max="8982" width="6.7109375" style="114" customWidth="1"/>
    <col min="8983" max="8983" width="8.42578125" style="114" customWidth="1"/>
    <col min="8984" max="8984" width="10" style="114" customWidth="1"/>
    <col min="8985" max="8985" width="8.42578125" style="114" customWidth="1"/>
    <col min="8986" max="8986" width="5.42578125" style="114" customWidth="1"/>
    <col min="8987" max="8987" width="7.85546875" style="114" customWidth="1"/>
    <col min="8988" max="8988" width="6" style="114" customWidth="1"/>
    <col min="8989" max="8989" width="18.140625" style="114" customWidth="1"/>
    <col min="8990" max="8990" width="5.140625" style="114" customWidth="1"/>
    <col min="8991" max="8991" width="16.85546875" style="114" customWidth="1"/>
    <col min="8992" max="8992" width="6.28515625" style="114" customWidth="1"/>
    <col min="8993" max="8993" width="5.85546875" style="114" customWidth="1"/>
    <col min="8994" max="8994" width="7" style="114" customWidth="1"/>
    <col min="8995" max="8995" width="7.140625" style="114" customWidth="1"/>
    <col min="8996" max="8997" width="5.85546875" style="114" customWidth="1"/>
    <col min="8998" max="8998" width="7" style="114" customWidth="1"/>
    <col min="8999" max="8999" width="3" style="114" customWidth="1"/>
    <col min="9000" max="9000" width="6.5703125" style="114" customWidth="1"/>
    <col min="9001" max="9001" width="5.5703125" style="114" customWidth="1"/>
    <col min="9002" max="9002" width="7" style="114" customWidth="1"/>
    <col min="9003" max="9003" width="24.28515625" style="114" customWidth="1"/>
    <col min="9004" max="9004" width="11.42578125" style="114"/>
    <col min="9005" max="9005" width="26.7109375" style="114" customWidth="1"/>
    <col min="9006" max="9216" width="11.42578125" style="114"/>
    <col min="9217" max="9217" width="2.7109375" style="114" customWidth="1"/>
    <col min="9218" max="9218" width="16.7109375" style="114" customWidth="1"/>
    <col min="9219" max="9219" width="6.140625" style="114" customWidth="1"/>
    <col min="9220" max="9220" width="12.28515625" style="114" customWidth="1"/>
    <col min="9221" max="9221" width="7.85546875" style="114" customWidth="1"/>
    <col min="9222" max="9222" width="18" style="114" customWidth="1"/>
    <col min="9223" max="9223" width="16.5703125" style="114" customWidth="1"/>
    <col min="9224" max="9224" width="24.28515625" style="114" customWidth="1"/>
    <col min="9225" max="9225" width="10.28515625" style="114" customWidth="1"/>
    <col min="9226" max="9226" width="16.5703125" style="114" customWidth="1"/>
    <col min="9227" max="9227" width="34.7109375" style="114" customWidth="1"/>
    <col min="9228" max="9228" width="17.5703125" style="114" customWidth="1"/>
    <col min="9229" max="9229" width="16.7109375" style="114" customWidth="1"/>
    <col min="9230" max="9230" width="8" style="114" customWidth="1"/>
    <col min="9231" max="9231" width="16.28515625" style="114" customWidth="1"/>
    <col min="9232" max="9232" width="8.28515625" style="114" customWidth="1"/>
    <col min="9233" max="9233" width="16.28515625" style="114" customWidth="1"/>
    <col min="9234" max="9234" width="6.7109375" style="114" customWidth="1"/>
    <col min="9235" max="9235" width="8.5703125" style="114" customWidth="1"/>
    <col min="9236" max="9238" width="6.7109375" style="114" customWidth="1"/>
    <col min="9239" max="9239" width="8.42578125" style="114" customWidth="1"/>
    <col min="9240" max="9240" width="10" style="114" customWidth="1"/>
    <col min="9241" max="9241" width="8.42578125" style="114" customWidth="1"/>
    <col min="9242" max="9242" width="5.42578125" style="114" customWidth="1"/>
    <col min="9243" max="9243" width="7.85546875" style="114" customWidth="1"/>
    <col min="9244" max="9244" width="6" style="114" customWidth="1"/>
    <col min="9245" max="9245" width="18.140625" style="114" customWidth="1"/>
    <col min="9246" max="9246" width="5.140625" style="114" customWidth="1"/>
    <col min="9247" max="9247" width="16.85546875" style="114" customWidth="1"/>
    <col min="9248" max="9248" width="6.28515625" style="114" customWidth="1"/>
    <col min="9249" max="9249" width="5.85546875" style="114" customWidth="1"/>
    <col min="9250" max="9250" width="7" style="114" customWidth="1"/>
    <col min="9251" max="9251" width="7.140625" style="114" customWidth="1"/>
    <col min="9252" max="9253" width="5.85546875" style="114" customWidth="1"/>
    <col min="9254" max="9254" width="7" style="114" customWidth="1"/>
    <col min="9255" max="9255" width="3" style="114" customWidth="1"/>
    <col min="9256" max="9256" width="6.5703125" style="114" customWidth="1"/>
    <col min="9257" max="9257" width="5.5703125" style="114" customWidth="1"/>
    <col min="9258" max="9258" width="7" style="114" customWidth="1"/>
    <col min="9259" max="9259" width="24.28515625" style="114" customWidth="1"/>
    <col min="9260" max="9260" width="11.42578125" style="114"/>
    <col min="9261" max="9261" width="26.7109375" style="114" customWidth="1"/>
    <col min="9262" max="9472" width="11.42578125" style="114"/>
    <col min="9473" max="9473" width="2.7109375" style="114" customWidth="1"/>
    <col min="9474" max="9474" width="16.7109375" style="114" customWidth="1"/>
    <col min="9475" max="9475" width="6.140625" style="114" customWidth="1"/>
    <col min="9476" max="9476" width="12.28515625" style="114" customWidth="1"/>
    <col min="9477" max="9477" width="7.85546875" style="114" customWidth="1"/>
    <col min="9478" max="9478" width="18" style="114" customWidth="1"/>
    <col min="9479" max="9479" width="16.5703125" style="114" customWidth="1"/>
    <col min="9480" max="9480" width="24.28515625" style="114" customWidth="1"/>
    <col min="9481" max="9481" width="10.28515625" style="114" customWidth="1"/>
    <col min="9482" max="9482" width="16.5703125" style="114" customWidth="1"/>
    <col min="9483" max="9483" width="34.7109375" style="114" customWidth="1"/>
    <col min="9484" max="9484" width="17.5703125" style="114" customWidth="1"/>
    <col min="9485" max="9485" width="16.7109375" style="114" customWidth="1"/>
    <col min="9486" max="9486" width="8" style="114" customWidth="1"/>
    <col min="9487" max="9487" width="16.28515625" style="114" customWidth="1"/>
    <col min="9488" max="9488" width="8.28515625" style="114" customWidth="1"/>
    <col min="9489" max="9489" width="16.28515625" style="114" customWidth="1"/>
    <col min="9490" max="9490" width="6.7109375" style="114" customWidth="1"/>
    <col min="9491" max="9491" width="8.5703125" style="114" customWidth="1"/>
    <col min="9492" max="9494" width="6.7109375" style="114" customWidth="1"/>
    <col min="9495" max="9495" width="8.42578125" style="114" customWidth="1"/>
    <col min="9496" max="9496" width="10" style="114" customWidth="1"/>
    <col min="9497" max="9497" width="8.42578125" style="114" customWidth="1"/>
    <col min="9498" max="9498" width="5.42578125" style="114" customWidth="1"/>
    <col min="9499" max="9499" width="7.85546875" style="114" customWidth="1"/>
    <col min="9500" max="9500" width="6" style="114" customWidth="1"/>
    <col min="9501" max="9501" width="18.140625" style="114" customWidth="1"/>
    <col min="9502" max="9502" width="5.140625" style="114" customWidth="1"/>
    <col min="9503" max="9503" width="16.85546875" style="114" customWidth="1"/>
    <col min="9504" max="9504" width="6.28515625" style="114" customWidth="1"/>
    <col min="9505" max="9505" width="5.85546875" style="114" customWidth="1"/>
    <col min="9506" max="9506" width="7" style="114" customWidth="1"/>
    <col min="9507" max="9507" width="7.140625" style="114" customWidth="1"/>
    <col min="9508" max="9509" width="5.85546875" style="114" customWidth="1"/>
    <col min="9510" max="9510" width="7" style="114" customWidth="1"/>
    <col min="9511" max="9511" width="3" style="114" customWidth="1"/>
    <col min="9512" max="9512" width="6.5703125" style="114" customWidth="1"/>
    <col min="9513" max="9513" width="5.5703125" style="114" customWidth="1"/>
    <col min="9514" max="9514" width="7" style="114" customWidth="1"/>
    <col min="9515" max="9515" width="24.28515625" style="114" customWidth="1"/>
    <col min="9516" max="9516" width="11.42578125" style="114"/>
    <col min="9517" max="9517" width="26.7109375" style="114" customWidth="1"/>
    <col min="9518" max="9728" width="11.42578125" style="114"/>
    <col min="9729" max="9729" width="2.7109375" style="114" customWidth="1"/>
    <col min="9730" max="9730" width="16.7109375" style="114" customWidth="1"/>
    <col min="9731" max="9731" width="6.140625" style="114" customWidth="1"/>
    <col min="9732" max="9732" width="12.28515625" style="114" customWidth="1"/>
    <col min="9733" max="9733" width="7.85546875" style="114" customWidth="1"/>
    <col min="9734" max="9734" width="18" style="114" customWidth="1"/>
    <col min="9735" max="9735" width="16.5703125" style="114" customWidth="1"/>
    <col min="9736" max="9736" width="24.28515625" style="114" customWidth="1"/>
    <col min="9737" max="9737" width="10.28515625" style="114" customWidth="1"/>
    <col min="9738" max="9738" width="16.5703125" style="114" customWidth="1"/>
    <col min="9739" max="9739" width="34.7109375" style="114" customWidth="1"/>
    <col min="9740" max="9740" width="17.5703125" style="114" customWidth="1"/>
    <col min="9741" max="9741" width="16.7109375" style="114" customWidth="1"/>
    <col min="9742" max="9742" width="8" style="114" customWidth="1"/>
    <col min="9743" max="9743" width="16.28515625" style="114" customWidth="1"/>
    <col min="9744" max="9744" width="8.28515625" style="114" customWidth="1"/>
    <col min="9745" max="9745" width="16.28515625" style="114" customWidth="1"/>
    <col min="9746" max="9746" width="6.7109375" style="114" customWidth="1"/>
    <col min="9747" max="9747" width="8.5703125" style="114" customWidth="1"/>
    <col min="9748" max="9750" width="6.7109375" style="114" customWidth="1"/>
    <col min="9751" max="9751" width="8.42578125" style="114" customWidth="1"/>
    <col min="9752" max="9752" width="10" style="114" customWidth="1"/>
    <col min="9753" max="9753" width="8.42578125" style="114" customWidth="1"/>
    <col min="9754" max="9754" width="5.42578125" style="114" customWidth="1"/>
    <col min="9755" max="9755" width="7.85546875" style="114" customWidth="1"/>
    <col min="9756" max="9756" width="6" style="114" customWidth="1"/>
    <col min="9757" max="9757" width="18.140625" style="114" customWidth="1"/>
    <col min="9758" max="9758" width="5.140625" style="114" customWidth="1"/>
    <col min="9759" max="9759" width="16.85546875" style="114" customWidth="1"/>
    <col min="9760" max="9760" width="6.28515625" style="114" customWidth="1"/>
    <col min="9761" max="9761" width="5.85546875" style="114" customWidth="1"/>
    <col min="9762" max="9762" width="7" style="114" customWidth="1"/>
    <col min="9763" max="9763" width="7.140625" style="114" customWidth="1"/>
    <col min="9764" max="9765" width="5.85546875" style="114" customWidth="1"/>
    <col min="9766" max="9766" width="7" style="114" customWidth="1"/>
    <col min="9767" max="9767" width="3" style="114" customWidth="1"/>
    <col min="9768" max="9768" width="6.5703125" style="114" customWidth="1"/>
    <col min="9769" max="9769" width="5.5703125" style="114" customWidth="1"/>
    <col min="9770" max="9770" width="7" style="114" customWidth="1"/>
    <col min="9771" max="9771" width="24.28515625" style="114" customWidth="1"/>
    <col min="9772" max="9772" width="11.42578125" style="114"/>
    <col min="9773" max="9773" width="26.7109375" style="114" customWidth="1"/>
    <col min="9774" max="9984" width="11.42578125" style="114"/>
    <col min="9985" max="9985" width="2.7109375" style="114" customWidth="1"/>
    <col min="9986" max="9986" width="16.7109375" style="114" customWidth="1"/>
    <col min="9987" max="9987" width="6.140625" style="114" customWidth="1"/>
    <col min="9988" max="9988" width="12.28515625" style="114" customWidth="1"/>
    <col min="9989" max="9989" width="7.85546875" style="114" customWidth="1"/>
    <col min="9990" max="9990" width="18" style="114" customWidth="1"/>
    <col min="9991" max="9991" width="16.5703125" style="114" customWidth="1"/>
    <col min="9992" max="9992" width="24.28515625" style="114" customWidth="1"/>
    <col min="9993" max="9993" width="10.28515625" style="114" customWidth="1"/>
    <col min="9994" max="9994" width="16.5703125" style="114" customWidth="1"/>
    <col min="9995" max="9995" width="34.7109375" style="114" customWidth="1"/>
    <col min="9996" max="9996" width="17.5703125" style="114" customWidth="1"/>
    <col min="9997" max="9997" width="16.7109375" style="114" customWidth="1"/>
    <col min="9998" max="9998" width="8" style="114" customWidth="1"/>
    <col min="9999" max="9999" width="16.28515625" style="114" customWidth="1"/>
    <col min="10000" max="10000" width="8.28515625" style="114" customWidth="1"/>
    <col min="10001" max="10001" width="16.28515625" style="114" customWidth="1"/>
    <col min="10002" max="10002" width="6.7109375" style="114" customWidth="1"/>
    <col min="10003" max="10003" width="8.5703125" style="114" customWidth="1"/>
    <col min="10004" max="10006" width="6.7109375" style="114" customWidth="1"/>
    <col min="10007" max="10007" width="8.42578125" style="114" customWidth="1"/>
    <col min="10008" max="10008" width="10" style="114" customWidth="1"/>
    <col min="10009" max="10009" width="8.42578125" style="114" customWidth="1"/>
    <col min="10010" max="10010" width="5.42578125" style="114" customWidth="1"/>
    <col min="10011" max="10011" width="7.85546875" style="114" customWidth="1"/>
    <col min="10012" max="10012" width="6" style="114" customWidth="1"/>
    <col min="10013" max="10013" width="18.140625" style="114" customWidth="1"/>
    <col min="10014" max="10014" width="5.140625" style="114" customWidth="1"/>
    <col min="10015" max="10015" width="16.85546875" style="114" customWidth="1"/>
    <col min="10016" max="10016" width="6.28515625" style="114" customWidth="1"/>
    <col min="10017" max="10017" width="5.85546875" style="114" customWidth="1"/>
    <col min="10018" max="10018" width="7" style="114" customWidth="1"/>
    <col min="10019" max="10019" width="7.140625" style="114" customWidth="1"/>
    <col min="10020" max="10021" width="5.85546875" style="114" customWidth="1"/>
    <col min="10022" max="10022" width="7" style="114" customWidth="1"/>
    <col min="10023" max="10023" width="3" style="114" customWidth="1"/>
    <col min="10024" max="10024" width="6.5703125" style="114" customWidth="1"/>
    <col min="10025" max="10025" width="5.5703125" style="114" customWidth="1"/>
    <col min="10026" max="10026" width="7" style="114" customWidth="1"/>
    <col min="10027" max="10027" width="24.28515625" style="114" customWidth="1"/>
    <col min="10028" max="10028" width="11.42578125" style="114"/>
    <col min="10029" max="10029" width="26.7109375" style="114" customWidth="1"/>
    <col min="10030" max="10240" width="11.42578125" style="114"/>
    <col min="10241" max="10241" width="2.7109375" style="114" customWidth="1"/>
    <col min="10242" max="10242" width="16.7109375" style="114" customWidth="1"/>
    <col min="10243" max="10243" width="6.140625" style="114" customWidth="1"/>
    <col min="10244" max="10244" width="12.28515625" style="114" customWidth="1"/>
    <col min="10245" max="10245" width="7.85546875" style="114" customWidth="1"/>
    <col min="10246" max="10246" width="18" style="114" customWidth="1"/>
    <col min="10247" max="10247" width="16.5703125" style="114" customWidth="1"/>
    <col min="10248" max="10248" width="24.28515625" style="114" customWidth="1"/>
    <col min="10249" max="10249" width="10.28515625" style="114" customWidth="1"/>
    <col min="10250" max="10250" width="16.5703125" style="114" customWidth="1"/>
    <col min="10251" max="10251" width="34.7109375" style="114" customWidth="1"/>
    <col min="10252" max="10252" width="17.5703125" style="114" customWidth="1"/>
    <col min="10253" max="10253" width="16.7109375" style="114" customWidth="1"/>
    <col min="10254" max="10254" width="8" style="114" customWidth="1"/>
    <col min="10255" max="10255" width="16.28515625" style="114" customWidth="1"/>
    <col min="10256" max="10256" width="8.28515625" style="114" customWidth="1"/>
    <col min="10257" max="10257" width="16.28515625" style="114" customWidth="1"/>
    <col min="10258" max="10258" width="6.7109375" style="114" customWidth="1"/>
    <col min="10259" max="10259" width="8.5703125" style="114" customWidth="1"/>
    <col min="10260" max="10262" width="6.7109375" style="114" customWidth="1"/>
    <col min="10263" max="10263" width="8.42578125" style="114" customWidth="1"/>
    <col min="10264" max="10264" width="10" style="114" customWidth="1"/>
    <col min="10265" max="10265" width="8.42578125" style="114" customWidth="1"/>
    <col min="10266" max="10266" width="5.42578125" style="114" customWidth="1"/>
    <col min="10267" max="10267" width="7.85546875" style="114" customWidth="1"/>
    <col min="10268" max="10268" width="6" style="114" customWidth="1"/>
    <col min="10269" max="10269" width="18.140625" style="114" customWidth="1"/>
    <col min="10270" max="10270" width="5.140625" style="114" customWidth="1"/>
    <col min="10271" max="10271" width="16.85546875" style="114" customWidth="1"/>
    <col min="10272" max="10272" width="6.28515625" style="114" customWidth="1"/>
    <col min="10273" max="10273" width="5.85546875" style="114" customWidth="1"/>
    <col min="10274" max="10274" width="7" style="114" customWidth="1"/>
    <col min="10275" max="10275" width="7.140625" style="114" customWidth="1"/>
    <col min="10276" max="10277" width="5.85546875" style="114" customWidth="1"/>
    <col min="10278" max="10278" width="7" style="114" customWidth="1"/>
    <col min="10279" max="10279" width="3" style="114" customWidth="1"/>
    <col min="10280" max="10280" width="6.5703125" style="114" customWidth="1"/>
    <col min="10281" max="10281" width="5.5703125" style="114" customWidth="1"/>
    <col min="10282" max="10282" width="7" style="114" customWidth="1"/>
    <col min="10283" max="10283" width="24.28515625" style="114" customWidth="1"/>
    <col min="10284" max="10284" width="11.42578125" style="114"/>
    <col min="10285" max="10285" width="26.7109375" style="114" customWidth="1"/>
    <col min="10286" max="10496" width="11.42578125" style="114"/>
    <col min="10497" max="10497" width="2.7109375" style="114" customWidth="1"/>
    <col min="10498" max="10498" width="16.7109375" style="114" customWidth="1"/>
    <col min="10499" max="10499" width="6.140625" style="114" customWidth="1"/>
    <col min="10500" max="10500" width="12.28515625" style="114" customWidth="1"/>
    <col min="10501" max="10501" width="7.85546875" style="114" customWidth="1"/>
    <col min="10502" max="10502" width="18" style="114" customWidth="1"/>
    <col min="10503" max="10503" width="16.5703125" style="114" customWidth="1"/>
    <col min="10504" max="10504" width="24.28515625" style="114" customWidth="1"/>
    <col min="10505" max="10505" width="10.28515625" style="114" customWidth="1"/>
    <col min="10506" max="10506" width="16.5703125" style="114" customWidth="1"/>
    <col min="10507" max="10507" width="34.7109375" style="114" customWidth="1"/>
    <col min="10508" max="10508" width="17.5703125" style="114" customWidth="1"/>
    <col min="10509" max="10509" width="16.7109375" style="114" customWidth="1"/>
    <col min="10510" max="10510" width="8" style="114" customWidth="1"/>
    <col min="10511" max="10511" width="16.28515625" style="114" customWidth="1"/>
    <col min="10512" max="10512" width="8.28515625" style="114" customWidth="1"/>
    <col min="10513" max="10513" width="16.28515625" style="114" customWidth="1"/>
    <col min="10514" max="10514" width="6.7109375" style="114" customWidth="1"/>
    <col min="10515" max="10515" width="8.5703125" style="114" customWidth="1"/>
    <col min="10516" max="10518" width="6.7109375" style="114" customWidth="1"/>
    <col min="10519" max="10519" width="8.42578125" style="114" customWidth="1"/>
    <col min="10520" max="10520" width="10" style="114" customWidth="1"/>
    <col min="10521" max="10521" width="8.42578125" style="114" customWidth="1"/>
    <col min="10522" max="10522" width="5.42578125" style="114" customWidth="1"/>
    <col min="10523" max="10523" width="7.85546875" style="114" customWidth="1"/>
    <col min="10524" max="10524" width="6" style="114" customWidth="1"/>
    <col min="10525" max="10525" width="18.140625" style="114" customWidth="1"/>
    <col min="10526" max="10526" width="5.140625" style="114" customWidth="1"/>
    <col min="10527" max="10527" width="16.85546875" style="114" customWidth="1"/>
    <col min="10528" max="10528" width="6.28515625" style="114" customWidth="1"/>
    <col min="10529" max="10529" width="5.85546875" style="114" customWidth="1"/>
    <col min="10530" max="10530" width="7" style="114" customWidth="1"/>
    <col min="10531" max="10531" width="7.140625" style="114" customWidth="1"/>
    <col min="10532" max="10533" width="5.85546875" style="114" customWidth="1"/>
    <col min="10534" max="10534" width="7" style="114" customWidth="1"/>
    <col min="10535" max="10535" width="3" style="114" customWidth="1"/>
    <col min="10536" max="10536" width="6.5703125" style="114" customWidth="1"/>
    <col min="10537" max="10537" width="5.5703125" style="114" customWidth="1"/>
    <col min="10538" max="10538" width="7" style="114" customWidth="1"/>
    <col min="10539" max="10539" width="24.28515625" style="114" customWidth="1"/>
    <col min="10540" max="10540" width="11.42578125" style="114"/>
    <col min="10541" max="10541" width="26.7109375" style="114" customWidth="1"/>
    <col min="10542" max="10752" width="11.42578125" style="114"/>
    <col min="10753" max="10753" width="2.7109375" style="114" customWidth="1"/>
    <col min="10754" max="10754" width="16.7109375" style="114" customWidth="1"/>
    <col min="10755" max="10755" width="6.140625" style="114" customWidth="1"/>
    <col min="10756" max="10756" width="12.28515625" style="114" customWidth="1"/>
    <col min="10757" max="10757" width="7.85546875" style="114" customWidth="1"/>
    <col min="10758" max="10758" width="18" style="114" customWidth="1"/>
    <col min="10759" max="10759" width="16.5703125" style="114" customWidth="1"/>
    <col min="10760" max="10760" width="24.28515625" style="114" customWidth="1"/>
    <col min="10761" max="10761" width="10.28515625" style="114" customWidth="1"/>
    <col min="10762" max="10762" width="16.5703125" style="114" customWidth="1"/>
    <col min="10763" max="10763" width="34.7109375" style="114" customWidth="1"/>
    <col min="10764" max="10764" width="17.5703125" style="114" customWidth="1"/>
    <col min="10765" max="10765" width="16.7109375" style="114" customWidth="1"/>
    <col min="10766" max="10766" width="8" style="114" customWidth="1"/>
    <col min="10767" max="10767" width="16.28515625" style="114" customWidth="1"/>
    <col min="10768" max="10768" width="8.28515625" style="114" customWidth="1"/>
    <col min="10769" max="10769" width="16.28515625" style="114" customWidth="1"/>
    <col min="10770" max="10770" width="6.7109375" style="114" customWidth="1"/>
    <col min="10771" max="10771" width="8.5703125" style="114" customWidth="1"/>
    <col min="10772" max="10774" width="6.7109375" style="114" customWidth="1"/>
    <col min="10775" max="10775" width="8.42578125" style="114" customWidth="1"/>
    <col min="10776" max="10776" width="10" style="114" customWidth="1"/>
    <col min="10777" max="10777" width="8.42578125" style="114" customWidth="1"/>
    <col min="10778" max="10778" width="5.42578125" style="114" customWidth="1"/>
    <col min="10779" max="10779" width="7.85546875" style="114" customWidth="1"/>
    <col min="10780" max="10780" width="6" style="114" customWidth="1"/>
    <col min="10781" max="10781" width="18.140625" style="114" customWidth="1"/>
    <col min="10782" max="10782" width="5.140625" style="114" customWidth="1"/>
    <col min="10783" max="10783" width="16.85546875" style="114" customWidth="1"/>
    <col min="10784" max="10784" width="6.28515625" style="114" customWidth="1"/>
    <col min="10785" max="10785" width="5.85546875" style="114" customWidth="1"/>
    <col min="10786" max="10786" width="7" style="114" customWidth="1"/>
    <col min="10787" max="10787" width="7.140625" style="114" customWidth="1"/>
    <col min="10788" max="10789" width="5.85546875" style="114" customWidth="1"/>
    <col min="10790" max="10790" width="7" style="114" customWidth="1"/>
    <col min="10791" max="10791" width="3" style="114" customWidth="1"/>
    <col min="10792" max="10792" width="6.5703125" style="114" customWidth="1"/>
    <col min="10793" max="10793" width="5.5703125" style="114" customWidth="1"/>
    <col min="10794" max="10794" width="7" style="114" customWidth="1"/>
    <col min="10795" max="10795" width="24.28515625" style="114" customWidth="1"/>
    <col min="10796" max="10796" width="11.42578125" style="114"/>
    <col min="10797" max="10797" width="26.7109375" style="114" customWidth="1"/>
    <col min="10798" max="11008" width="11.42578125" style="114"/>
    <col min="11009" max="11009" width="2.7109375" style="114" customWidth="1"/>
    <col min="11010" max="11010" width="16.7109375" style="114" customWidth="1"/>
    <col min="11011" max="11011" width="6.140625" style="114" customWidth="1"/>
    <col min="11012" max="11012" width="12.28515625" style="114" customWidth="1"/>
    <col min="11013" max="11013" width="7.85546875" style="114" customWidth="1"/>
    <col min="11014" max="11014" width="18" style="114" customWidth="1"/>
    <col min="11015" max="11015" width="16.5703125" style="114" customWidth="1"/>
    <col min="11016" max="11016" width="24.28515625" style="114" customWidth="1"/>
    <col min="11017" max="11017" width="10.28515625" style="114" customWidth="1"/>
    <col min="11018" max="11018" width="16.5703125" style="114" customWidth="1"/>
    <col min="11019" max="11019" width="34.7109375" style="114" customWidth="1"/>
    <col min="11020" max="11020" width="17.5703125" style="114" customWidth="1"/>
    <col min="11021" max="11021" width="16.7109375" style="114" customWidth="1"/>
    <col min="11022" max="11022" width="8" style="114" customWidth="1"/>
    <col min="11023" max="11023" width="16.28515625" style="114" customWidth="1"/>
    <col min="11024" max="11024" width="8.28515625" style="114" customWidth="1"/>
    <col min="11025" max="11025" width="16.28515625" style="114" customWidth="1"/>
    <col min="11026" max="11026" width="6.7109375" style="114" customWidth="1"/>
    <col min="11027" max="11027" width="8.5703125" style="114" customWidth="1"/>
    <col min="11028" max="11030" width="6.7109375" style="114" customWidth="1"/>
    <col min="11031" max="11031" width="8.42578125" style="114" customWidth="1"/>
    <col min="11032" max="11032" width="10" style="114" customWidth="1"/>
    <col min="11033" max="11033" width="8.42578125" style="114" customWidth="1"/>
    <col min="11034" max="11034" width="5.42578125" style="114" customWidth="1"/>
    <col min="11035" max="11035" width="7.85546875" style="114" customWidth="1"/>
    <col min="11036" max="11036" width="6" style="114" customWidth="1"/>
    <col min="11037" max="11037" width="18.140625" style="114" customWidth="1"/>
    <col min="11038" max="11038" width="5.140625" style="114" customWidth="1"/>
    <col min="11039" max="11039" width="16.85546875" style="114" customWidth="1"/>
    <col min="11040" max="11040" width="6.28515625" style="114" customWidth="1"/>
    <col min="11041" max="11041" width="5.85546875" style="114" customWidth="1"/>
    <col min="11042" max="11042" width="7" style="114" customWidth="1"/>
    <col min="11043" max="11043" width="7.140625" style="114" customWidth="1"/>
    <col min="11044" max="11045" width="5.85546875" style="114" customWidth="1"/>
    <col min="11046" max="11046" width="7" style="114" customWidth="1"/>
    <col min="11047" max="11047" width="3" style="114" customWidth="1"/>
    <col min="11048" max="11048" width="6.5703125" style="114" customWidth="1"/>
    <col min="11049" max="11049" width="5.5703125" style="114" customWidth="1"/>
    <col min="11050" max="11050" width="7" style="114" customWidth="1"/>
    <col min="11051" max="11051" width="24.28515625" style="114" customWidth="1"/>
    <col min="11052" max="11052" width="11.42578125" style="114"/>
    <col min="11053" max="11053" width="26.7109375" style="114" customWidth="1"/>
    <col min="11054" max="11264" width="11.42578125" style="114"/>
    <col min="11265" max="11265" width="2.7109375" style="114" customWidth="1"/>
    <col min="11266" max="11266" width="16.7109375" style="114" customWidth="1"/>
    <col min="11267" max="11267" width="6.140625" style="114" customWidth="1"/>
    <col min="11268" max="11268" width="12.28515625" style="114" customWidth="1"/>
    <col min="11269" max="11269" width="7.85546875" style="114" customWidth="1"/>
    <col min="11270" max="11270" width="18" style="114" customWidth="1"/>
    <col min="11271" max="11271" width="16.5703125" style="114" customWidth="1"/>
    <col min="11272" max="11272" width="24.28515625" style="114" customWidth="1"/>
    <col min="11273" max="11273" width="10.28515625" style="114" customWidth="1"/>
    <col min="11274" max="11274" width="16.5703125" style="114" customWidth="1"/>
    <col min="11275" max="11275" width="34.7109375" style="114" customWidth="1"/>
    <col min="11276" max="11276" width="17.5703125" style="114" customWidth="1"/>
    <col min="11277" max="11277" width="16.7109375" style="114" customWidth="1"/>
    <col min="11278" max="11278" width="8" style="114" customWidth="1"/>
    <col min="11279" max="11279" width="16.28515625" style="114" customWidth="1"/>
    <col min="11280" max="11280" width="8.28515625" style="114" customWidth="1"/>
    <col min="11281" max="11281" width="16.28515625" style="114" customWidth="1"/>
    <col min="11282" max="11282" width="6.7109375" style="114" customWidth="1"/>
    <col min="11283" max="11283" width="8.5703125" style="114" customWidth="1"/>
    <col min="11284" max="11286" width="6.7109375" style="114" customWidth="1"/>
    <col min="11287" max="11287" width="8.42578125" style="114" customWidth="1"/>
    <col min="11288" max="11288" width="10" style="114" customWidth="1"/>
    <col min="11289" max="11289" width="8.42578125" style="114" customWidth="1"/>
    <col min="11290" max="11290" width="5.42578125" style="114" customWidth="1"/>
    <col min="11291" max="11291" width="7.85546875" style="114" customWidth="1"/>
    <col min="11292" max="11292" width="6" style="114" customWidth="1"/>
    <col min="11293" max="11293" width="18.140625" style="114" customWidth="1"/>
    <col min="11294" max="11294" width="5.140625" style="114" customWidth="1"/>
    <col min="11295" max="11295" width="16.85546875" style="114" customWidth="1"/>
    <col min="11296" max="11296" width="6.28515625" style="114" customWidth="1"/>
    <col min="11297" max="11297" width="5.85546875" style="114" customWidth="1"/>
    <col min="11298" max="11298" width="7" style="114" customWidth="1"/>
    <col min="11299" max="11299" width="7.140625" style="114" customWidth="1"/>
    <col min="11300" max="11301" width="5.85546875" style="114" customWidth="1"/>
    <col min="11302" max="11302" width="7" style="114" customWidth="1"/>
    <col min="11303" max="11303" width="3" style="114" customWidth="1"/>
    <col min="11304" max="11304" width="6.5703125" style="114" customWidth="1"/>
    <col min="11305" max="11305" width="5.5703125" style="114" customWidth="1"/>
    <col min="11306" max="11306" width="7" style="114" customWidth="1"/>
    <col min="11307" max="11307" width="24.28515625" style="114" customWidth="1"/>
    <col min="11308" max="11308" width="11.42578125" style="114"/>
    <col min="11309" max="11309" width="26.7109375" style="114" customWidth="1"/>
    <col min="11310" max="11520" width="11.42578125" style="114"/>
    <col min="11521" max="11521" width="2.7109375" style="114" customWidth="1"/>
    <col min="11522" max="11522" width="16.7109375" style="114" customWidth="1"/>
    <col min="11523" max="11523" width="6.140625" style="114" customWidth="1"/>
    <col min="11524" max="11524" width="12.28515625" style="114" customWidth="1"/>
    <col min="11525" max="11525" width="7.85546875" style="114" customWidth="1"/>
    <col min="11526" max="11526" width="18" style="114" customWidth="1"/>
    <col min="11527" max="11527" width="16.5703125" style="114" customWidth="1"/>
    <col min="11528" max="11528" width="24.28515625" style="114" customWidth="1"/>
    <col min="11529" max="11529" width="10.28515625" style="114" customWidth="1"/>
    <col min="11530" max="11530" width="16.5703125" style="114" customWidth="1"/>
    <col min="11531" max="11531" width="34.7109375" style="114" customWidth="1"/>
    <col min="11532" max="11532" width="17.5703125" style="114" customWidth="1"/>
    <col min="11533" max="11533" width="16.7109375" style="114" customWidth="1"/>
    <col min="11534" max="11534" width="8" style="114" customWidth="1"/>
    <col min="11535" max="11535" width="16.28515625" style="114" customWidth="1"/>
    <col min="11536" max="11536" width="8.28515625" style="114" customWidth="1"/>
    <col min="11537" max="11537" width="16.28515625" style="114" customWidth="1"/>
    <col min="11538" max="11538" width="6.7109375" style="114" customWidth="1"/>
    <col min="11539" max="11539" width="8.5703125" style="114" customWidth="1"/>
    <col min="11540" max="11542" width="6.7109375" style="114" customWidth="1"/>
    <col min="11543" max="11543" width="8.42578125" style="114" customWidth="1"/>
    <col min="11544" max="11544" width="10" style="114" customWidth="1"/>
    <col min="11545" max="11545" width="8.42578125" style="114" customWidth="1"/>
    <col min="11546" max="11546" width="5.42578125" style="114" customWidth="1"/>
    <col min="11547" max="11547" width="7.85546875" style="114" customWidth="1"/>
    <col min="11548" max="11548" width="6" style="114" customWidth="1"/>
    <col min="11549" max="11549" width="18.140625" style="114" customWidth="1"/>
    <col min="11550" max="11550" width="5.140625" style="114" customWidth="1"/>
    <col min="11551" max="11551" width="16.85546875" style="114" customWidth="1"/>
    <col min="11552" max="11552" width="6.28515625" style="114" customWidth="1"/>
    <col min="11553" max="11553" width="5.85546875" style="114" customWidth="1"/>
    <col min="11554" max="11554" width="7" style="114" customWidth="1"/>
    <col min="11555" max="11555" width="7.140625" style="114" customWidth="1"/>
    <col min="11556" max="11557" width="5.85546875" style="114" customWidth="1"/>
    <col min="11558" max="11558" width="7" style="114" customWidth="1"/>
    <col min="11559" max="11559" width="3" style="114" customWidth="1"/>
    <col min="11560" max="11560" width="6.5703125" style="114" customWidth="1"/>
    <col min="11561" max="11561" width="5.5703125" style="114" customWidth="1"/>
    <col min="11562" max="11562" width="7" style="114" customWidth="1"/>
    <col min="11563" max="11563" width="24.28515625" style="114" customWidth="1"/>
    <col min="11564" max="11564" width="11.42578125" style="114"/>
    <col min="11565" max="11565" width="26.7109375" style="114" customWidth="1"/>
    <col min="11566" max="11776" width="11.42578125" style="114"/>
    <col min="11777" max="11777" width="2.7109375" style="114" customWidth="1"/>
    <col min="11778" max="11778" width="16.7109375" style="114" customWidth="1"/>
    <col min="11779" max="11779" width="6.140625" style="114" customWidth="1"/>
    <col min="11780" max="11780" width="12.28515625" style="114" customWidth="1"/>
    <col min="11781" max="11781" width="7.85546875" style="114" customWidth="1"/>
    <col min="11782" max="11782" width="18" style="114" customWidth="1"/>
    <col min="11783" max="11783" width="16.5703125" style="114" customWidth="1"/>
    <col min="11784" max="11784" width="24.28515625" style="114" customWidth="1"/>
    <col min="11785" max="11785" width="10.28515625" style="114" customWidth="1"/>
    <col min="11786" max="11786" width="16.5703125" style="114" customWidth="1"/>
    <col min="11787" max="11787" width="34.7109375" style="114" customWidth="1"/>
    <col min="11788" max="11788" width="17.5703125" style="114" customWidth="1"/>
    <col min="11789" max="11789" width="16.7109375" style="114" customWidth="1"/>
    <col min="11790" max="11790" width="8" style="114" customWidth="1"/>
    <col min="11791" max="11791" width="16.28515625" style="114" customWidth="1"/>
    <col min="11792" max="11792" width="8.28515625" style="114" customWidth="1"/>
    <col min="11793" max="11793" width="16.28515625" style="114" customWidth="1"/>
    <col min="11794" max="11794" width="6.7109375" style="114" customWidth="1"/>
    <col min="11795" max="11795" width="8.5703125" style="114" customWidth="1"/>
    <col min="11796" max="11798" width="6.7109375" style="114" customWidth="1"/>
    <col min="11799" max="11799" width="8.42578125" style="114" customWidth="1"/>
    <col min="11800" max="11800" width="10" style="114" customWidth="1"/>
    <col min="11801" max="11801" width="8.42578125" style="114" customWidth="1"/>
    <col min="11802" max="11802" width="5.42578125" style="114" customWidth="1"/>
    <col min="11803" max="11803" width="7.85546875" style="114" customWidth="1"/>
    <col min="11804" max="11804" width="6" style="114" customWidth="1"/>
    <col min="11805" max="11805" width="18.140625" style="114" customWidth="1"/>
    <col min="11806" max="11806" width="5.140625" style="114" customWidth="1"/>
    <col min="11807" max="11807" width="16.85546875" style="114" customWidth="1"/>
    <col min="11808" max="11808" width="6.28515625" style="114" customWidth="1"/>
    <col min="11809" max="11809" width="5.85546875" style="114" customWidth="1"/>
    <col min="11810" max="11810" width="7" style="114" customWidth="1"/>
    <col min="11811" max="11811" width="7.140625" style="114" customWidth="1"/>
    <col min="11812" max="11813" width="5.85546875" style="114" customWidth="1"/>
    <col min="11814" max="11814" width="7" style="114" customWidth="1"/>
    <col min="11815" max="11815" width="3" style="114" customWidth="1"/>
    <col min="11816" max="11816" width="6.5703125" style="114" customWidth="1"/>
    <col min="11817" max="11817" width="5.5703125" style="114" customWidth="1"/>
    <col min="11818" max="11818" width="7" style="114" customWidth="1"/>
    <col min="11819" max="11819" width="24.28515625" style="114" customWidth="1"/>
    <col min="11820" max="11820" width="11.42578125" style="114"/>
    <col min="11821" max="11821" width="26.7109375" style="114" customWidth="1"/>
    <col min="11822" max="12032" width="11.42578125" style="114"/>
    <col min="12033" max="12033" width="2.7109375" style="114" customWidth="1"/>
    <col min="12034" max="12034" width="16.7109375" style="114" customWidth="1"/>
    <col min="12035" max="12035" width="6.140625" style="114" customWidth="1"/>
    <col min="12036" max="12036" width="12.28515625" style="114" customWidth="1"/>
    <col min="12037" max="12037" width="7.85546875" style="114" customWidth="1"/>
    <col min="12038" max="12038" width="18" style="114" customWidth="1"/>
    <col min="12039" max="12039" width="16.5703125" style="114" customWidth="1"/>
    <col min="12040" max="12040" width="24.28515625" style="114" customWidth="1"/>
    <col min="12041" max="12041" width="10.28515625" style="114" customWidth="1"/>
    <col min="12042" max="12042" width="16.5703125" style="114" customWidth="1"/>
    <col min="12043" max="12043" width="34.7109375" style="114" customWidth="1"/>
    <col min="12044" max="12044" width="17.5703125" style="114" customWidth="1"/>
    <col min="12045" max="12045" width="16.7109375" style="114" customWidth="1"/>
    <col min="12046" max="12046" width="8" style="114" customWidth="1"/>
    <col min="12047" max="12047" width="16.28515625" style="114" customWidth="1"/>
    <col min="12048" max="12048" width="8.28515625" style="114" customWidth="1"/>
    <col min="12049" max="12049" width="16.28515625" style="114" customWidth="1"/>
    <col min="12050" max="12050" width="6.7109375" style="114" customWidth="1"/>
    <col min="12051" max="12051" width="8.5703125" style="114" customWidth="1"/>
    <col min="12052" max="12054" width="6.7109375" style="114" customWidth="1"/>
    <col min="12055" max="12055" width="8.42578125" style="114" customWidth="1"/>
    <col min="12056" max="12056" width="10" style="114" customWidth="1"/>
    <col min="12057" max="12057" width="8.42578125" style="114" customWidth="1"/>
    <col min="12058" max="12058" width="5.42578125" style="114" customWidth="1"/>
    <col min="12059" max="12059" width="7.85546875" style="114" customWidth="1"/>
    <col min="12060" max="12060" width="6" style="114" customWidth="1"/>
    <col min="12061" max="12061" width="18.140625" style="114" customWidth="1"/>
    <col min="12062" max="12062" width="5.140625" style="114" customWidth="1"/>
    <col min="12063" max="12063" width="16.85546875" style="114" customWidth="1"/>
    <col min="12064" max="12064" width="6.28515625" style="114" customWidth="1"/>
    <col min="12065" max="12065" width="5.85546875" style="114" customWidth="1"/>
    <col min="12066" max="12066" width="7" style="114" customWidth="1"/>
    <col min="12067" max="12067" width="7.140625" style="114" customWidth="1"/>
    <col min="12068" max="12069" width="5.85546875" style="114" customWidth="1"/>
    <col min="12070" max="12070" width="7" style="114" customWidth="1"/>
    <col min="12071" max="12071" width="3" style="114" customWidth="1"/>
    <col min="12072" max="12072" width="6.5703125" style="114" customWidth="1"/>
    <col min="12073" max="12073" width="5.5703125" style="114" customWidth="1"/>
    <col min="12074" max="12074" width="7" style="114" customWidth="1"/>
    <col min="12075" max="12075" width="24.28515625" style="114" customWidth="1"/>
    <col min="12076" max="12076" width="11.42578125" style="114"/>
    <col min="12077" max="12077" width="26.7109375" style="114" customWidth="1"/>
    <col min="12078" max="12288" width="11.42578125" style="114"/>
    <col min="12289" max="12289" width="2.7109375" style="114" customWidth="1"/>
    <col min="12290" max="12290" width="16.7109375" style="114" customWidth="1"/>
    <col min="12291" max="12291" width="6.140625" style="114" customWidth="1"/>
    <col min="12292" max="12292" width="12.28515625" style="114" customWidth="1"/>
    <col min="12293" max="12293" width="7.85546875" style="114" customWidth="1"/>
    <col min="12294" max="12294" width="18" style="114" customWidth="1"/>
    <col min="12295" max="12295" width="16.5703125" style="114" customWidth="1"/>
    <col min="12296" max="12296" width="24.28515625" style="114" customWidth="1"/>
    <col min="12297" max="12297" width="10.28515625" style="114" customWidth="1"/>
    <col min="12298" max="12298" width="16.5703125" style="114" customWidth="1"/>
    <col min="12299" max="12299" width="34.7109375" style="114" customWidth="1"/>
    <col min="12300" max="12300" width="17.5703125" style="114" customWidth="1"/>
    <col min="12301" max="12301" width="16.7109375" style="114" customWidth="1"/>
    <col min="12302" max="12302" width="8" style="114" customWidth="1"/>
    <col min="12303" max="12303" width="16.28515625" style="114" customWidth="1"/>
    <col min="12304" max="12304" width="8.28515625" style="114" customWidth="1"/>
    <col min="12305" max="12305" width="16.28515625" style="114" customWidth="1"/>
    <col min="12306" max="12306" width="6.7109375" style="114" customWidth="1"/>
    <col min="12307" max="12307" width="8.5703125" style="114" customWidth="1"/>
    <col min="12308" max="12310" width="6.7109375" style="114" customWidth="1"/>
    <col min="12311" max="12311" width="8.42578125" style="114" customWidth="1"/>
    <col min="12312" max="12312" width="10" style="114" customWidth="1"/>
    <col min="12313" max="12313" width="8.42578125" style="114" customWidth="1"/>
    <col min="12314" max="12314" width="5.42578125" style="114" customWidth="1"/>
    <col min="12315" max="12315" width="7.85546875" style="114" customWidth="1"/>
    <col min="12316" max="12316" width="6" style="114" customWidth="1"/>
    <col min="12317" max="12317" width="18.140625" style="114" customWidth="1"/>
    <col min="12318" max="12318" width="5.140625" style="114" customWidth="1"/>
    <col min="12319" max="12319" width="16.85546875" style="114" customWidth="1"/>
    <col min="12320" max="12320" width="6.28515625" style="114" customWidth="1"/>
    <col min="12321" max="12321" width="5.85546875" style="114" customWidth="1"/>
    <col min="12322" max="12322" width="7" style="114" customWidth="1"/>
    <col min="12323" max="12323" width="7.140625" style="114" customWidth="1"/>
    <col min="12324" max="12325" width="5.85546875" style="114" customWidth="1"/>
    <col min="12326" max="12326" width="7" style="114" customWidth="1"/>
    <col min="12327" max="12327" width="3" style="114" customWidth="1"/>
    <col min="12328" max="12328" width="6.5703125" style="114" customWidth="1"/>
    <col min="12329" max="12329" width="5.5703125" style="114" customWidth="1"/>
    <col min="12330" max="12330" width="7" style="114" customWidth="1"/>
    <col min="12331" max="12331" width="24.28515625" style="114" customWidth="1"/>
    <col min="12332" max="12332" width="11.42578125" style="114"/>
    <col min="12333" max="12333" width="26.7109375" style="114" customWidth="1"/>
    <col min="12334" max="12544" width="11.42578125" style="114"/>
    <col min="12545" max="12545" width="2.7109375" style="114" customWidth="1"/>
    <col min="12546" max="12546" width="16.7109375" style="114" customWidth="1"/>
    <col min="12547" max="12547" width="6.140625" style="114" customWidth="1"/>
    <col min="12548" max="12548" width="12.28515625" style="114" customWidth="1"/>
    <col min="12549" max="12549" width="7.85546875" style="114" customWidth="1"/>
    <col min="12550" max="12550" width="18" style="114" customWidth="1"/>
    <col min="12551" max="12551" width="16.5703125" style="114" customWidth="1"/>
    <col min="12552" max="12552" width="24.28515625" style="114" customWidth="1"/>
    <col min="12553" max="12553" width="10.28515625" style="114" customWidth="1"/>
    <col min="12554" max="12554" width="16.5703125" style="114" customWidth="1"/>
    <col min="12555" max="12555" width="34.7109375" style="114" customWidth="1"/>
    <col min="12556" max="12556" width="17.5703125" style="114" customWidth="1"/>
    <col min="12557" max="12557" width="16.7109375" style="114" customWidth="1"/>
    <col min="12558" max="12558" width="8" style="114" customWidth="1"/>
    <col min="12559" max="12559" width="16.28515625" style="114" customWidth="1"/>
    <col min="12560" max="12560" width="8.28515625" style="114" customWidth="1"/>
    <col min="12561" max="12561" width="16.28515625" style="114" customWidth="1"/>
    <col min="12562" max="12562" width="6.7109375" style="114" customWidth="1"/>
    <col min="12563" max="12563" width="8.5703125" style="114" customWidth="1"/>
    <col min="12564" max="12566" width="6.7109375" style="114" customWidth="1"/>
    <col min="12567" max="12567" width="8.42578125" style="114" customWidth="1"/>
    <col min="12568" max="12568" width="10" style="114" customWidth="1"/>
    <col min="12569" max="12569" width="8.42578125" style="114" customWidth="1"/>
    <col min="12570" max="12570" width="5.42578125" style="114" customWidth="1"/>
    <col min="12571" max="12571" width="7.85546875" style="114" customWidth="1"/>
    <col min="12572" max="12572" width="6" style="114" customWidth="1"/>
    <col min="12573" max="12573" width="18.140625" style="114" customWidth="1"/>
    <col min="12574" max="12574" width="5.140625" style="114" customWidth="1"/>
    <col min="12575" max="12575" width="16.85546875" style="114" customWidth="1"/>
    <col min="12576" max="12576" width="6.28515625" style="114" customWidth="1"/>
    <col min="12577" max="12577" width="5.85546875" style="114" customWidth="1"/>
    <col min="12578" max="12578" width="7" style="114" customWidth="1"/>
    <col min="12579" max="12579" width="7.140625" style="114" customWidth="1"/>
    <col min="12580" max="12581" width="5.85546875" style="114" customWidth="1"/>
    <col min="12582" max="12582" width="7" style="114" customWidth="1"/>
    <col min="12583" max="12583" width="3" style="114" customWidth="1"/>
    <col min="12584" max="12584" width="6.5703125" style="114" customWidth="1"/>
    <col min="12585" max="12585" width="5.5703125" style="114" customWidth="1"/>
    <col min="12586" max="12586" width="7" style="114" customWidth="1"/>
    <col min="12587" max="12587" width="24.28515625" style="114" customWidth="1"/>
    <col min="12588" max="12588" width="11.42578125" style="114"/>
    <col min="12589" max="12589" width="26.7109375" style="114" customWidth="1"/>
    <col min="12590" max="12800" width="11.42578125" style="114"/>
    <col min="12801" max="12801" width="2.7109375" style="114" customWidth="1"/>
    <col min="12802" max="12802" width="16.7109375" style="114" customWidth="1"/>
    <col min="12803" max="12803" width="6.140625" style="114" customWidth="1"/>
    <col min="12804" max="12804" width="12.28515625" style="114" customWidth="1"/>
    <col min="12805" max="12805" width="7.85546875" style="114" customWidth="1"/>
    <col min="12806" max="12806" width="18" style="114" customWidth="1"/>
    <col min="12807" max="12807" width="16.5703125" style="114" customWidth="1"/>
    <col min="12808" max="12808" width="24.28515625" style="114" customWidth="1"/>
    <col min="12809" max="12809" width="10.28515625" style="114" customWidth="1"/>
    <col min="12810" max="12810" width="16.5703125" style="114" customWidth="1"/>
    <col min="12811" max="12811" width="34.7109375" style="114" customWidth="1"/>
    <col min="12812" max="12812" width="17.5703125" style="114" customWidth="1"/>
    <col min="12813" max="12813" width="16.7109375" style="114" customWidth="1"/>
    <col min="12814" max="12814" width="8" style="114" customWidth="1"/>
    <col min="12815" max="12815" width="16.28515625" style="114" customWidth="1"/>
    <col min="12816" max="12816" width="8.28515625" style="114" customWidth="1"/>
    <col min="12817" max="12817" width="16.28515625" style="114" customWidth="1"/>
    <col min="12818" max="12818" width="6.7109375" style="114" customWidth="1"/>
    <col min="12819" max="12819" width="8.5703125" style="114" customWidth="1"/>
    <col min="12820" max="12822" width="6.7109375" style="114" customWidth="1"/>
    <col min="12823" max="12823" width="8.42578125" style="114" customWidth="1"/>
    <col min="12824" max="12824" width="10" style="114" customWidth="1"/>
    <col min="12825" max="12825" width="8.42578125" style="114" customWidth="1"/>
    <col min="12826" max="12826" width="5.42578125" style="114" customWidth="1"/>
    <col min="12827" max="12827" width="7.85546875" style="114" customWidth="1"/>
    <col min="12828" max="12828" width="6" style="114" customWidth="1"/>
    <col min="12829" max="12829" width="18.140625" style="114" customWidth="1"/>
    <col min="12830" max="12830" width="5.140625" style="114" customWidth="1"/>
    <col min="12831" max="12831" width="16.85546875" style="114" customWidth="1"/>
    <col min="12832" max="12832" width="6.28515625" style="114" customWidth="1"/>
    <col min="12833" max="12833" width="5.85546875" style="114" customWidth="1"/>
    <col min="12834" max="12834" width="7" style="114" customWidth="1"/>
    <col min="12835" max="12835" width="7.140625" style="114" customWidth="1"/>
    <col min="12836" max="12837" width="5.85546875" style="114" customWidth="1"/>
    <col min="12838" max="12838" width="7" style="114" customWidth="1"/>
    <col min="12839" max="12839" width="3" style="114" customWidth="1"/>
    <col min="12840" max="12840" width="6.5703125" style="114" customWidth="1"/>
    <col min="12841" max="12841" width="5.5703125" style="114" customWidth="1"/>
    <col min="12842" max="12842" width="7" style="114" customWidth="1"/>
    <col min="12843" max="12843" width="24.28515625" style="114" customWidth="1"/>
    <col min="12844" max="12844" width="11.42578125" style="114"/>
    <col min="12845" max="12845" width="26.7109375" style="114" customWidth="1"/>
    <col min="12846" max="13056" width="11.42578125" style="114"/>
    <col min="13057" max="13057" width="2.7109375" style="114" customWidth="1"/>
    <col min="13058" max="13058" width="16.7109375" style="114" customWidth="1"/>
    <col min="13059" max="13059" width="6.140625" style="114" customWidth="1"/>
    <col min="13060" max="13060" width="12.28515625" style="114" customWidth="1"/>
    <col min="13061" max="13061" width="7.85546875" style="114" customWidth="1"/>
    <col min="13062" max="13062" width="18" style="114" customWidth="1"/>
    <col min="13063" max="13063" width="16.5703125" style="114" customWidth="1"/>
    <col min="13064" max="13064" width="24.28515625" style="114" customWidth="1"/>
    <col min="13065" max="13065" width="10.28515625" style="114" customWidth="1"/>
    <col min="13066" max="13066" width="16.5703125" style="114" customWidth="1"/>
    <col min="13067" max="13067" width="34.7109375" style="114" customWidth="1"/>
    <col min="13068" max="13068" width="17.5703125" style="114" customWidth="1"/>
    <col min="13069" max="13069" width="16.7109375" style="114" customWidth="1"/>
    <col min="13070" max="13070" width="8" style="114" customWidth="1"/>
    <col min="13071" max="13071" width="16.28515625" style="114" customWidth="1"/>
    <col min="13072" max="13072" width="8.28515625" style="114" customWidth="1"/>
    <col min="13073" max="13073" width="16.28515625" style="114" customWidth="1"/>
    <col min="13074" max="13074" width="6.7109375" style="114" customWidth="1"/>
    <col min="13075" max="13075" width="8.5703125" style="114" customWidth="1"/>
    <col min="13076" max="13078" width="6.7109375" style="114" customWidth="1"/>
    <col min="13079" max="13079" width="8.42578125" style="114" customWidth="1"/>
    <col min="13080" max="13080" width="10" style="114" customWidth="1"/>
    <col min="13081" max="13081" width="8.42578125" style="114" customWidth="1"/>
    <col min="13082" max="13082" width="5.42578125" style="114" customWidth="1"/>
    <col min="13083" max="13083" width="7.85546875" style="114" customWidth="1"/>
    <col min="13084" max="13084" width="6" style="114" customWidth="1"/>
    <col min="13085" max="13085" width="18.140625" style="114" customWidth="1"/>
    <col min="13086" max="13086" width="5.140625" style="114" customWidth="1"/>
    <col min="13087" max="13087" width="16.85546875" style="114" customWidth="1"/>
    <col min="13088" max="13088" width="6.28515625" style="114" customWidth="1"/>
    <col min="13089" max="13089" width="5.85546875" style="114" customWidth="1"/>
    <col min="13090" max="13090" width="7" style="114" customWidth="1"/>
    <col min="13091" max="13091" width="7.140625" style="114" customWidth="1"/>
    <col min="13092" max="13093" width="5.85546875" style="114" customWidth="1"/>
    <col min="13094" max="13094" width="7" style="114" customWidth="1"/>
    <col min="13095" max="13095" width="3" style="114" customWidth="1"/>
    <col min="13096" max="13096" width="6.5703125" style="114" customWidth="1"/>
    <col min="13097" max="13097" width="5.5703125" style="114" customWidth="1"/>
    <col min="13098" max="13098" width="7" style="114" customWidth="1"/>
    <col min="13099" max="13099" width="24.28515625" style="114" customWidth="1"/>
    <col min="13100" max="13100" width="11.42578125" style="114"/>
    <col min="13101" max="13101" width="26.7109375" style="114" customWidth="1"/>
    <col min="13102" max="13312" width="11.42578125" style="114"/>
    <col min="13313" max="13313" width="2.7109375" style="114" customWidth="1"/>
    <col min="13314" max="13314" width="16.7109375" style="114" customWidth="1"/>
    <col min="13315" max="13315" width="6.140625" style="114" customWidth="1"/>
    <col min="13316" max="13316" width="12.28515625" style="114" customWidth="1"/>
    <col min="13317" max="13317" width="7.85546875" style="114" customWidth="1"/>
    <col min="13318" max="13318" width="18" style="114" customWidth="1"/>
    <col min="13319" max="13319" width="16.5703125" style="114" customWidth="1"/>
    <col min="13320" max="13320" width="24.28515625" style="114" customWidth="1"/>
    <col min="13321" max="13321" width="10.28515625" style="114" customWidth="1"/>
    <col min="13322" max="13322" width="16.5703125" style="114" customWidth="1"/>
    <col min="13323" max="13323" width="34.7109375" style="114" customWidth="1"/>
    <col min="13324" max="13324" width="17.5703125" style="114" customWidth="1"/>
    <col min="13325" max="13325" width="16.7109375" style="114" customWidth="1"/>
    <col min="13326" max="13326" width="8" style="114" customWidth="1"/>
    <col min="13327" max="13327" width="16.28515625" style="114" customWidth="1"/>
    <col min="13328" max="13328" width="8.28515625" style="114" customWidth="1"/>
    <col min="13329" max="13329" width="16.28515625" style="114" customWidth="1"/>
    <col min="13330" max="13330" width="6.7109375" style="114" customWidth="1"/>
    <col min="13331" max="13331" width="8.5703125" style="114" customWidth="1"/>
    <col min="13332" max="13334" width="6.7109375" style="114" customWidth="1"/>
    <col min="13335" max="13335" width="8.42578125" style="114" customWidth="1"/>
    <col min="13336" max="13336" width="10" style="114" customWidth="1"/>
    <col min="13337" max="13337" width="8.42578125" style="114" customWidth="1"/>
    <col min="13338" max="13338" width="5.42578125" style="114" customWidth="1"/>
    <col min="13339" max="13339" width="7.85546875" style="114" customWidth="1"/>
    <col min="13340" max="13340" width="6" style="114" customWidth="1"/>
    <col min="13341" max="13341" width="18.140625" style="114" customWidth="1"/>
    <col min="13342" max="13342" width="5.140625" style="114" customWidth="1"/>
    <col min="13343" max="13343" width="16.85546875" style="114" customWidth="1"/>
    <col min="13344" max="13344" width="6.28515625" style="114" customWidth="1"/>
    <col min="13345" max="13345" width="5.85546875" style="114" customWidth="1"/>
    <col min="13346" max="13346" width="7" style="114" customWidth="1"/>
    <col min="13347" max="13347" width="7.140625" style="114" customWidth="1"/>
    <col min="13348" max="13349" width="5.85546875" style="114" customWidth="1"/>
    <col min="13350" max="13350" width="7" style="114" customWidth="1"/>
    <col min="13351" max="13351" width="3" style="114" customWidth="1"/>
    <col min="13352" max="13352" width="6.5703125" style="114" customWidth="1"/>
    <col min="13353" max="13353" width="5.5703125" style="114" customWidth="1"/>
    <col min="13354" max="13354" width="7" style="114" customWidth="1"/>
    <col min="13355" max="13355" width="24.28515625" style="114" customWidth="1"/>
    <col min="13356" max="13356" width="11.42578125" style="114"/>
    <col min="13357" max="13357" width="26.7109375" style="114" customWidth="1"/>
    <col min="13358" max="13568" width="11.42578125" style="114"/>
    <col min="13569" max="13569" width="2.7109375" style="114" customWidth="1"/>
    <col min="13570" max="13570" width="16.7109375" style="114" customWidth="1"/>
    <col min="13571" max="13571" width="6.140625" style="114" customWidth="1"/>
    <col min="13572" max="13572" width="12.28515625" style="114" customWidth="1"/>
    <col min="13573" max="13573" width="7.85546875" style="114" customWidth="1"/>
    <col min="13574" max="13574" width="18" style="114" customWidth="1"/>
    <col min="13575" max="13575" width="16.5703125" style="114" customWidth="1"/>
    <col min="13576" max="13576" width="24.28515625" style="114" customWidth="1"/>
    <col min="13577" max="13577" width="10.28515625" style="114" customWidth="1"/>
    <col min="13578" max="13578" width="16.5703125" style="114" customWidth="1"/>
    <col min="13579" max="13579" width="34.7109375" style="114" customWidth="1"/>
    <col min="13580" max="13580" width="17.5703125" style="114" customWidth="1"/>
    <col min="13581" max="13581" width="16.7109375" style="114" customWidth="1"/>
    <col min="13582" max="13582" width="8" style="114" customWidth="1"/>
    <col min="13583" max="13583" width="16.28515625" style="114" customWidth="1"/>
    <col min="13584" max="13584" width="8.28515625" style="114" customWidth="1"/>
    <col min="13585" max="13585" width="16.28515625" style="114" customWidth="1"/>
    <col min="13586" max="13586" width="6.7109375" style="114" customWidth="1"/>
    <col min="13587" max="13587" width="8.5703125" style="114" customWidth="1"/>
    <col min="13588" max="13590" width="6.7109375" style="114" customWidth="1"/>
    <col min="13591" max="13591" width="8.42578125" style="114" customWidth="1"/>
    <col min="13592" max="13592" width="10" style="114" customWidth="1"/>
    <col min="13593" max="13593" width="8.42578125" style="114" customWidth="1"/>
    <col min="13594" max="13594" width="5.42578125" style="114" customWidth="1"/>
    <col min="13595" max="13595" width="7.85546875" style="114" customWidth="1"/>
    <col min="13596" max="13596" width="6" style="114" customWidth="1"/>
    <col min="13597" max="13597" width="18.140625" style="114" customWidth="1"/>
    <col min="13598" max="13598" width="5.140625" style="114" customWidth="1"/>
    <col min="13599" max="13599" width="16.85546875" style="114" customWidth="1"/>
    <col min="13600" max="13600" width="6.28515625" style="114" customWidth="1"/>
    <col min="13601" max="13601" width="5.85546875" style="114" customWidth="1"/>
    <col min="13602" max="13602" width="7" style="114" customWidth="1"/>
    <col min="13603" max="13603" width="7.140625" style="114" customWidth="1"/>
    <col min="13604" max="13605" width="5.85546875" style="114" customWidth="1"/>
    <col min="13606" max="13606" width="7" style="114" customWidth="1"/>
    <col min="13607" max="13607" width="3" style="114" customWidth="1"/>
    <col min="13608" max="13608" width="6.5703125" style="114" customWidth="1"/>
    <col min="13609" max="13609" width="5.5703125" style="114" customWidth="1"/>
    <col min="13610" max="13610" width="7" style="114" customWidth="1"/>
    <col min="13611" max="13611" width="24.28515625" style="114" customWidth="1"/>
    <col min="13612" max="13612" width="11.42578125" style="114"/>
    <col min="13613" max="13613" width="26.7109375" style="114" customWidth="1"/>
    <col min="13614" max="13824" width="11.42578125" style="114"/>
    <col min="13825" max="13825" width="2.7109375" style="114" customWidth="1"/>
    <col min="13826" max="13826" width="16.7109375" style="114" customWidth="1"/>
    <col min="13827" max="13827" width="6.140625" style="114" customWidth="1"/>
    <col min="13828" max="13828" width="12.28515625" style="114" customWidth="1"/>
    <col min="13829" max="13829" width="7.85546875" style="114" customWidth="1"/>
    <col min="13830" max="13830" width="18" style="114" customWidth="1"/>
    <col min="13831" max="13831" width="16.5703125" style="114" customWidth="1"/>
    <col min="13832" max="13832" width="24.28515625" style="114" customWidth="1"/>
    <col min="13833" max="13833" width="10.28515625" style="114" customWidth="1"/>
    <col min="13834" max="13834" width="16.5703125" style="114" customWidth="1"/>
    <col min="13835" max="13835" width="34.7109375" style="114" customWidth="1"/>
    <col min="13836" max="13836" width="17.5703125" style="114" customWidth="1"/>
    <col min="13837" max="13837" width="16.7109375" style="114" customWidth="1"/>
    <col min="13838" max="13838" width="8" style="114" customWidth="1"/>
    <col min="13839" max="13839" width="16.28515625" style="114" customWidth="1"/>
    <col min="13840" max="13840" width="8.28515625" style="114" customWidth="1"/>
    <col min="13841" max="13841" width="16.28515625" style="114" customWidth="1"/>
    <col min="13842" max="13842" width="6.7109375" style="114" customWidth="1"/>
    <col min="13843" max="13843" width="8.5703125" style="114" customWidth="1"/>
    <col min="13844" max="13846" width="6.7109375" style="114" customWidth="1"/>
    <col min="13847" max="13847" width="8.42578125" style="114" customWidth="1"/>
    <col min="13848" max="13848" width="10" style="114" customWidth="1"/>
    <col min="13849" max="13849" width="8.42578125" style="114" customWidth="1"/>
    <col min="13850" max="13850" width="5.42578125" style="114" customWidth="1"/>
    <col min="13851" max="13851" width="7.85546875" style="114" customWidth="1"/>
    <col min="13852" max="13852" width="6" style="114" customWidth="1"/>
    <col min="13853" max="13853" width="18.140625" style="114" customWidth="1"/>
    <col min="13854" max="13854" width="5.140625" style="114" customWidth="1"/>
    <col min="13855" max="13855" width="16.85546875" style="114" customWidth="1"/>
    <col min="13856" max="13856" width="6.28515625" style="114" customWidth="1"/>
    <col min="13857" max="13857" width="5.85546875" style="114" customWidth="1"/>
    <col min="13858" max="13858" width="7" style="114" customWidth="1"/>
    <col min="13859" max="13859" width="7.140625" style="114" customWidth="1"/>
    <col min="13860" max="13861" width="5.85546875" style="114" customWidth="1"/>
    <col min="13862" max="13862" width="7" style="114" customWidth="1"/>
    <col min="13863" max="13863" width="3" style="114" customWidth="1"/>
    <col min="13864" max="13864" width="6.5703125" style="114" customWidth="1"/>
    <col min="13865" max="13865" width="5.5703125" style="114" customWidth="1"/>
    <col min="13866" max="13866" width="7" style="114" customWidth="1"/>
    <col min="13867" max="13867" width="24.28515625" style="114" customWidth="1"/>
    <col min="13868" max="13868" width="11.42578125" style="114"/>
    <col min="13869" max="13869" width="26.7109375" style="114" customWidth="1"/>
    <col min="13870" max="14080" width="11.42578125" style="114"/>
    <col min="14081" max="14081" width="2.7109375" style="114" customWidth="1"/>
    <col min="14082" max="14082" width="16.7109375" style="114" customWidth="1"/>
    <col min="14083" max="14083" width="6.140625" style="114" customWidth="1"/>
    <col min="14084" max="14084" width="12.28515625" style="114" customWidth="1"/>
    <col min="14085" max="14085" width="7.85546875" style="114" customWidth="1"/>
    <col min="14086" max="14086" width="18" style="114" customWidth="1"/>
    <col min="14087" max="14087" width="16.5703125" style="114" customWidth="1"/>
    <col min="14088" max="14088" width="24.28515625" style="114" customWidth="1"/>
    <col min="14089" max="14089" width="10.28515625" style="114" customWidth="1"/>
    <col min="14090" max="14090" width="16.5703125" style="114" customWidth="1"/>
    <col min="14091" max="14091" width="34.7109375" style="114" customWidth="1"/>
    <col min="14092" max="14092" width="17.5703125" style="114" customWidth="1"/>
    <col min="14093" max="14093" width="16.7109375" style="114" customWidth="1"/>
    <col min="14094" max="14094" width="8" style="114" customWidth="1"/>
    <col min="14095" max="14095" width="16.28515625" style="114" customWidth="1"/>
    <col min="14096" max="14096" width="8.28515625" style="114" customWidth="1"/>
    <col min="14097" max="14097" width="16.28515625" style="114" customWidth="1"/>
    <col min="14098" max="14098" width="6.7109375" style="114" customWidth="1"/>
    <col min="14099" max="14099" width="8.5703125" style="114" customWidth="1"/>
    <col min="14100" max="14102" width="6.7109375" style="114" customWidth="1"/>
    <col min="14103" max="14103" width="8.42578125" style="114" customWidth="1"/>
    <col min="14104" max="14104" width="10" style="114" customWidth="1"/>
    <col min="14105" max="14105" width="8.42578125" style="114" customWidth="1"/>
    <col min="14106" max="14106" width="5.42578125" style="114" customWidth="1"/>
    <col min="14107" max="14107" width="7.85546875" style="114" customWidth="1"/>
    <col min="14108" max="14108" width="6" style="114" customWidth="1"/>
    <col min="14109" max="14109" width="18.140625" style="114" customWidth="1"/>
    <col min="14110" max="14110" width="5.140625" style="114" customWidth="1"/>
    <col min="14111" max="14111" width="16.85546875" style="114" customWidth="1"/>
    <col min="14112" max="14112" width="6.28515625" style="114" customWidth="1"/>
    <col min="14113" max="14113" width="5.85546875" style="114" customWidth="1"/>
    <col min="14114" max="14114" width="7" style="114" customWidth="1"/>
    <col min="14115" max="14115" width="7.140625" style="114" customWidth="1"/>
    <col min="14116" max="14117" width="5.85546875" style="114" customWidth="1"/>
    <col min="14118" max="14118" width="7" style="114" customWidth="1"/>
    <col min="14119" max="14119" width="3" style="114" customWidth="1"/>
    <col min="14120" max="14120" width="6.5703125" style="114" customWidth="1"/>
    <col min="14121" max="14121" width="5.5703125" style="114" customWidth="1"/>
    <col min="14122" max="14122" width="7" style="114" customWidth="1"/>
    <col min="14123" max="14123" width="24.28515625" style="114" customWidth="1"/>
    <col min="14124" max="14124" width="11.42578125" style="114"/>
    <col min="14125" max="14125" width="26.7109375" style="114" customWidth="1"/>
    <col min="14126" max="14336" width="11.42578125" style="114"/>
    <col min="14337" max="14337" width="2.7109375" style="114" customWidth="1"/>
    <col min="14338" max="14338" width="16.7109375" style="114" customWidth="1"/>
    <col min="14339" max="14339" width="6.140625" style="114" customWidth="1"/>
    <col min="14340" max="14340" width="12.28515625" style="114" customWidth="1"/>
    <col min="14341" max="14341" width="7.85546875" style="114" customWidth="1"/>
    <col min="14342" max="14342" width="18" style="114" customWidth="1"/>
    <col min="14343" max="14343" width="16.5703125" style="114" customWidth="1"/>
    <col min="14344" max="14344" width="24.28515625" style="114" customWidth="1"/>
    <col min="14345" max="14345" width="10.28515625" style="114" customWidth="1"/>
    <col min="14346" max="14346" width="16.5703125" style="114" customWidth="1"/>
    <col min="14347" max="14347" width="34.7109375" style="114" customWidth="1"/>
    <col min="14348" max="14348" width="17.5703125" style="114" customWidth="1"/>
    <col min="14349" max="14349" width="16.7109375" style="114" customWidth="1"/>
    <col min="14350" max="14350" width="8" style="114" customWidth="1"/>
    <col min="14351" max="14351" width="16.28515625" style="114" customWidth="1"/>
    <col min="14352" max="14352" width="8.28515625" style="114" customWidth="1"/>
    <col min="14353" max="14353" width="16.28515625" style="114" customWidth="1"/>
    <col min="14354" max="14354" width="6.7109375" style="114" customWidth="1"/>
    <col min="14355" max="14355" width="8.5703125" style="114" customWidth="1"/>
    <col min="14356" max="14358" width="6.7109375" style="114" customWidth="1"/>
    <col min="14359" max="14359" width="8.42578125" style="114" customWidth="1"/>
    <col min="14360" max="14360" width="10" style="114" customWidth="1"/>
    <col min="14361" max="14361" width="8.42578125" style="114" customWidth="1"/>
    <col min="14362" max="14362" width="5.42578125" style="114" customWidth="1"/>
    <col min="14363" max="14363" width="7.85546875" style="114" customWidth="1"/>
    <col min="14364" max="14364" width="6" style="114" customWidth="1"/>
    <col min="14365" max="14365" width="18.140625" style="114" customWidth="1"/>
    <col min="14366" max="14366" width="5.140625" style="114" customWidth="1"/>
    <col min="14367" max="14367" width="16.85546875" style="114" customWidth="1"/>
    <col min="14368" max="14368" width="6.28515625" style="114" customWidth="1"/>
    <col min="14369" max="14369" width="5.85546875" style="114" customWidth="1"/>
    <col min="14370" max="14370" width="7" style="114" customWidth="1"/>
    <col min="14371" max="14371" width="7.140625" style="114" customWidth="1"/>
    <col min="14372" max="14373" width="5.85546875" style="114" customWidth="1"/>
    <col min="14374" max="14374" width="7" style="114" customWidth="1"/>
    <col min="14375" max="14375" width="3" style="114" customWidth="1"/>
    <col min="14376" max="14376" width="6.5703125" style="114" customWidth="1"/>
    <col min="14377" max="14377" width="5.5703125" style="114" customWidth="1"/>
    <col min="14378" max="14378" width="7" style="114" customWidth="1"/>
    <col min="14379" max="14379" width="24.28515625" style="114" customWidth="1"/>
    <col min="14380" max="14380" width="11.42578125" style="114"/>
    <col min="14381" max="14381" width="26.7109375" style="114" customWidth="1"/>
    <col min="14382" max="14592" width="11.42578125" style="114"/>
    <col min="14593" max="14593" width="2.7109375" style="114" customWidth="1"/>
    <col min="14594" max="14594" width="16.7109375" style="114" customWidth="1"/>
    <col min="14595" max="14595" width="6.140625" style="114" customWidth="1"/>
    <col min="14596" max="14596" width="12.28515625" style="114" customWidth="1"/>
    <col min="14597" max="14597" width="7.85546875" style="114" customWidth="1"/>
    <col min="14598" max="14598" width="18" style="114" customWidth="1"/>
    <col min="14599" max="14599" width="16.5703125" style="114" customWidth="1"/>
    <col min="14600" max="14600" width="24.28515625" style="114" customWidth="1"/>
    <col min="14601" max="14601" width="10.28515625" style="114" customWidth="1"/>
    <col min="14602" max="14602" width="16.5703125" style="114" customWidth="1"/>
    <col min="14603" max="14603" width="34.7109375" style="114" customWidth="1"/>
    <col min="14604" max="14604" width="17.5703125" style="114" customWidth="1"/>
    <col min="14605" max="14605" width="16.7109375" style="114" customWidth="1"/>
    <col min="14606" max="14606" width="8" style="114" customWidth="1"/>
    <col min="14607" max="14607" width="16.28515625" style="114" customWidth="1"/>
    <col min="14608" max="14608" width="8.28515625" style="114" customWidth="1"/>
    <col min="14609" max="14609" width="16.28515625" style="114" customWidth="1"/>
    <col min="14610" max="14610" width="6.7109375" style="114" customWidth="1"/>
    <col min="14611" max="14611" width="8.5703125" style="114" customWidth="1"/>
    <col min="14612" max="14614" width="6.7109375" style="114" customWidth="1"/>
    <col min="14615" max="14615" width="8.42578125" style="114" customWidth="1"/>
    <col min="14616" max="14616" width="10" style="114" customWidth="1"/>
    <col min="14617" max="14617" width="8.42578125" style="114" customWidth="1"/>
    <col min="14618" max="14618" width="5.42578125" style="114" customWidth="1"/>
    <col min="14619" max="14619" width="7.85546875" style="114" customWidth="1"/>
    <col min="14620" max="14620" width="6" style="114" customWidth="1"/>
    <col min="14621" max="14621" width="18.140625" style="114" customWidth="1"/>
    <col min="14622" max="14622" width="5.140625" style="114" customWidth="1"/>
    <col min="14623" max="14623" width="16.85546875" style="114" customWidth="1"/>
    <col min="14624" max="14624" width="6.28515625" style="114" customWidth="1"/>
    <col min="14625" max="14625" width="5.85546875" style="114" customWidth="1"/>
    <col min="14626" max="14626" width="7" style="114" customWidth="1"/>
    <col min="14627" max="14627" width="7.140625" style="114" customWidth="1"/>
    <col min="14628" max="14629" width="5.85546875" style="114" customWidth="1"/>
    <col min="14630" max="14630" width="7" style="114" customWidth="1"/>
    <col min="14631" max="14631" width="3" style="114" customWidth="1"/>
    <col min="14632" max="14632" width="6.5703125" style="114" customWidth="1"/>
    <col min="14633" max="14633" width="5.5703125" style="114" customWidth="1"/>
    <col min="14634" max="14634" width="7" style="114" customWidth="1"/>
    <col min="14635" max="14635" width="24.28515625" style="114" customWidth="1"/>
    <col min="14636" max="14636" width="11.42578125" style="114"/>
    <col min="14637" max="14637" width="26.7109375" style="114" customWidth="1"/>
    <col min="14638" max="14848" width="11.42578125" style="114"/>
    <col min="14849" max="14849" width="2.7109375" style="114" customWidth="1"/>
    <col min="14850" max="14850" width="16.7109375" style="114" customWidth="1"/>
    <col min="14851" max="14851" width="6.140625" style="114" customWidth="1"/>
    <col min="14852" max="14852" width="12.28515625" style="114" customWidth="1"/>
    <col min="14853" max="14853" width="7.85546875" style="114" customWidth="1"/>
    <col min="14854" max="14854" width="18" style="114" customWidth="1"/>
    <col min="14855" max="14855" width="16.5703125" style="114" customWidth="1"/>
    <col min="14856" max="14856" width="24.28515625" style="114" customWidth="1"/>
    <col min="14857" max="14857" width="10.28515625" style="114" customWidth="1"/>
    <col min="14858" max="14858" width="16.5703125" style="114" customWidth="1"/>
    <col min="14859" max="14859" width="34.7109375" style="114" customWidth="1"/>
    <col min="14860" max="14860" width="17.5703125" style="114" customWidth="1"/>
    <col min="14861" max="14861" width="16.7109375" style="114" customWidth="1"/>
    <col min="14862" max="14862" width="8" style="114" customWidth="1"/>
    <col min="14863" max="14863" width="16.28515625" style="114" customWidth="1"/>
    <col min="14864" max="14864" width="8.28515625" style="114" customWidth="1"/>
    <col min="14865" max="14865" width="16.28515625" style="114" customWidth="1"/>
    <col min="14866" max="14866" width="6.7109375" style="114" customWidth="1"/>
    <col min="14867" max="14867" width="8.5703125" style="114" customWidth="1"/>
    <col min="14868" max="14870" width="6.7109375" style="114" customWidth="1"/>
    <col min="14871" max="14871" width="8.42578125" style="114" customWidth="1"/>
    <col min="14872" max="14872" width="10" style="114" customWidth="1"/>
    <col min="14873" max="14873" width="8.42578125" style="114" customWidth="1"/>
    <col min="14874" max="14874" width="5.42578125" style="114" customWidth="1"/>
    <col min="14875" max="14875" width="7.85546875" style="114" customWidth="1"/>
    <col min="14876" max="14876" width="6" style="114" customWidth="1"/>
    <col min="14877" max="14877" width="18.140625" style="114" customWidth="1"/>
    <col min="14878" max="14878" width="5.140625" style="114" customWidth="1"/>
    <col min="14879" max="14879" width="16.85546875" style="114" customWidth="1"/>
    <col min="14880" max="14880" width="6.28515625" style="114" customWidth="1"/>
    <col min="14881" max="14881" width="5.85546875" style="114" customWidth="1"/>
    <col min="14882" max="14882" width="7" style="114" customWidth="1"/>
    <col min="14883" max="14883" width="7.140625" style="114" customWidth="1"/>
    <col min="14884" max="14885" width="5.85546875" style="114" customWidth="1"/>
    <col min="14886" max="14886" width="7" style="114" customWidth="1"/>
    <col min="14887" max="14887" width="3" style="114" customWidth="1"/>
    <col min="14888" max="14888" width="6.5703125" style="114" customWidth="1"/>
    <col min="14889" max="14889" width="5.5703125" style="114" customWidth="1"/>
    <col min="14890" max="14890" width="7" style="114" customWidth="1"/>
    <col min="14891" max="14891" width="24.28515625" style="114" customWidth="1"/>
    <col min="14892" max="14892" width="11.42578125" style="114"/>
    <col min="14893" max="14893" width="26.7109375" style="114" customWidth="1"/>
    <col min="14894" max="15104" width="11.42578125" style="114"/>
    <col min="15105" max="15105" width="2.7109375" style="114" customWidth="1"/>
    <col min="15106" max="15106" width="16.7109375" style="114" customWidth="1"/>
    <col min="15107" max="15107" width="6.140625" style="114" customWidth="1"/>
    <col min="15108" max="15108" width="12.28515625" style="114" customWidth="1"/>
    <col min="15109" max="15109" width="7.85546875" style="114" customWidth="1"/>
    <col min="15110" max="15110" width="18" style="114" customWidth="1"/>
    <col min="15111" max="15111" width="16.5703125" style="114" customWidth="1"/>
    <col min="15112" max="15112" width="24.28515625" style="114" customWidth="1"/>
    <col min="15113" max="15113" width="10.28515625" style="114" customWidth="1"/>
    <col min="15114" max="15114" width="16.5703125" style="114" customWidth="1"/>
    <col min="15115" max="15115" width="34.7109375" style="114" customWidth="1"/>
    <col min="15116" max="15116" width="17.5703125" style="114" customWidth="1"/>
    <col min="15117" max="15117" width="16.7109375" style="114" customWidth="1"/>
    <col min="15118" max="15118" width="8" style="114" customWidth="1"/>
    <col min="15119" max="15119" width="16.28515625" style="114" customWidth="1"/>
    <col min="15120" max="15120" width="8.28515625" style="114" customWidth="1"/>
    <col min="15121" max="15121" width="16.28515625" style="114" customWidth="1"/>
    <col min="15122" max="15122" width="6.7109375" style="114" customWidth="1"/>
    <col min="15123" max="15123" width="8.5703125" style="114" customWidth="1"/>
    <col min="15124" max="15126" width="6.7109375" style="114" customWidth="1"/>
    <col min="15127" max="15127" width="8.42578125" style="114" customWidth="1"/>
    <col min="15128" max="15128" width="10" style="114" customWidth="1"/>
    <col min="15129" max="15129" width="8.42578125" style="114" customWidth="1"/>
    <col min="15130" max="15130" width="5.42578125" style="114" customWidth="1"/>
    <col min="15131" max="15131" width="7.85546875" style="114" customWidth="1"/>
    <col min="15132" max="15132" width="6" style="114" customWidth="1"/>
    <col min="15133" max="15133" width="18.140625" style="114" customWidth="1"/>
    <col min="15134" max="15134" width="5.140625" style="114" customWidth="1"/>
    <col min="15135" max="15135" width="16.85546875" style="114" customWidth="1"/>
    <col min="15136" max="15136" width="6.28515625" style="114" customWidth="1"/>
    <col min="15137" max="15137" width="5.85546875" style="114" customWidth="1"/>
    <col min="15138" max="15138" width="7" style="114" customWidth="1"/>
    <col min="15139" max="15139" width="7.140625" style="114" customWidth="1"/>
    <col min="15140" max="15141" width="5.85546875" style="114" customWidth="1"/>
    <col min="15142" max="15142" width="7" style="114" customWidth="1"/>
    <col min="15143" max="15143" width="3" style="114" customWidth="1"/>
    <col min="15144" max="15144" width="6.5703125" style="114" customWidth="1"/>
    <col min="15145" max="15145" width="5.5703125" style="114" customWidth="1"/>
    <col min="15146" max="15146" width="7" style="114" customWidth="1"/>
    <col min="15147" max="15147" width="24.28515625" style="114" customWidth="1"/>
    <col min="15148" max="15148" width="11.42578125" style="114"/>
    <col min="15149" max="15149" width="26.7109375" style="114" customWidth="1"/>
    <col min="15150" max="15360" width="11.42578125" style="114"/>
    <col min="15361" max="15361" width="2.7109375" style="114" customWidth="1"/>
    <col min="15362" max="15362" width="16.7109375" style="114" customWidth="1"/>
    <col min="15363" max="15363" width="6.140625" style="114" customWidth="1"/>
    <col min="15364" max="15364" width="12.28515625" style="114" customWidth="1"/>
    <col min="15365" max="15365" width="7.85546875" style="114" customWidth="1"/>
    <col min="15366" max="15366" width="18" style="114" customWidth="1"/>
    <col min="15367" max="15367" width="16.5703125" style="114" customWidth="1"/>
    <col min="15368" max="15368" width="24.28515625" style="114" customWidth="1"/>
    <col min="15369" max="15369" width="10.28515625" style="114" customWidth="1"/>
    <col min="15370" max="15370" width="16.5703125" style="114" customWidth="1"/>
    <col min="15371" max="15371" width="34.7109375" style="114" customWidth="1"/>
    <col min="15372" max="15372" width="17.5703125" style="114" customWidth="1"/>
    <col min="15373" max="15373" width="16.7109375" style="114" customWidth="1"/>
    <col min="15374" max="15374" width="8" style="114" customWidth="1"/>
    <col min="15375" max="15375" width="16.28515625" style="114" customWidth="1"/>
    <col min="15376" max="15376" width="8.28515625" style="114" customWidth="1"/>
    <col min="15377" max="15377" width="16.28515625" style="114" customWidth="1"/>
    <col min="15378" max="15378" width="6.7109375" style="114" customWidth="1"/>
    <col min="15379" max="15379" width="8.5703125" style="114" customWidth="1"/>
    <col min="15380" max="15382" width="6.7109375" style="114" customWidth="1"/>
    <col min="15383" max="15383" width="8.42578125" style="114" customWidth="1"/>
    <col min="15384" max="15384" width="10" style="114" customWidth="1"/>
    <col min="15385" max="15385" width="8.42578125" style="114" customWidth="1"/>
    <col min="15386" max="15386" width="5.42578125" style="114" customWidth="1"/>
    <col min="15387" max="15387" width="7.85546875" style="114" customWidth="1"/>
    <col min="15388" max="15388" width="6" style="114" customWidth="1"/>
    <col min="15389" max="15389" width="18.140625" style="114" customWidth="1"/>
    <col min="15390" max="15390" width="5.140625" style="114" customWidth="1"/>
    <col min="15391" max="15391" width="16.85546875" style="114" customWidth="1"/>
    <col min="15392" max="15392" width="6.28515625" style="114" customWidth="1"/>
    <col min="15393" max="15393" width="5.85546875" style="114" customWidth="1"/>
    <col min="15394" max="15394" width="7" style="114" customWidth="1"/>
    <col min="15395" max="15395" width="7.140625" style="114" customWidth="1"/>
    <col min="15396" max="15397" width="5.85546875" style="114" customWidth="1"/>
    <col min="15398" max="15398" width="7" style="114" customWidth="1"/>
    <col min="15399" max="15399" width="3" style="114" customWidth="1"/>
    <col min="15400" max="15400" width="6.5703125" style="114" customWidth="1"/>
    <col min="15401" max="15401" width="5.5703125" style="114" customWidth="1"/>
    <col min="15402" max="15402" width="7" style="114" customWidth="1"/>
    <col min="15403" max="15403" width="24.28515625" style="114" customWidth="1"/>
    <col min="15404" max="15404" width="11.42578125" style="114"/>
    <col min="15405" max="15405" width="26.7109375" style="114" customWidth="1"/>
    <col min="15406" max="15616" width="11.42578125" style="114"/>
    <col min="15617" max="15617" width="2.7109375" style="114" customWidth="1"/>
    <col min="15618" max="15618" width="16.7109375" style="114" customWidth="1"/>
    <col min="15619" max="15619" width="6.140625" style="114" customWidth="1"/>
    <col min="15620" max="15620" width="12.28515625" style="114" customWidth="1"/>
    <col min="15621" max="15621" width="7.85546875" style="114" customWidth="1"/>
    <col min="15622" max="15622" width="18" style="114" customWidth="1"/>
    <col min="15623" max="15623" width="16.5703125" style="114" customWidth="1"/>
    <col min="15624" max="15624" width="24.28515625" style="114" customWidth="1"/>
    <col min="15625" max="15625" width="10.28515625" style="114" customWidth="1"/>
    <col min="15626" max="15626" width="16.5703125" style="114" customWidth="1"/>
    <col min="15627" max="15627" width="34.7109375" style="114" customWidth="1"/>
    <col min="15628" max="15628" width="17.5703125" style="114" customWidth="1"/>
    <col min="15629" max="15629" width="16.7109375" style="114" customWidth="1"/>
    <col min="15630" max="15630" width="8" style="114" customWidth="1"/>
    <col min="15631" max="15631" width="16.28515625" style="114" customWidth="1"/>
    <col min="15632" max="15632" width="8.28515625" style="114" customWidth="1"/>
    <col min="15633" max="15633" width="16.28515625" style="114" customWidth="1"/>
    <col min="15634" max="15634" width="6.7109375" style="114" customWidth="1"/>
    <col min="15635" max="15635" width="8.5703125" style="114" customWidth="1"/>
    <col min="15636" max="15638" width="6.7109375" style="114" customWidth="1"/>
    <col min="15639" max="15639" width="8.42578125" style="114" customWidth="1"/>
    <col min="15640" max="15640" width="10" style="114" customWidth="1"/>
    <col min="15641" max="15641" width="8.42578125" style="114" customWidth="1"/>
    <col min="15642" max="15642" width="5.42578125" style="114" customWidth="1"/>
    <col min="15643" max="15643" width="7.85546875" style="114" customWidth="1"/>
    <col min="15644" max="15644" width="6" style="114" customWidth="1"/>
    <col min="15645" max="15645" width="18.140625" style="114" customWidth="1"/>
    <col min="15646" max="15646" width="5.140625" style="114" customWidth="1"/>
    <col min="15647" max="15647" width="16.85546875" style="114" customWidth="1"/>
    <col min="15648" max="15648" width="6.28515625" style="114" customWidth="1"/>
    <col min="15649" max="15649" width="5.85546875" style="114" customWidth="1"/>
    <col min="15650" max="15650" width="7" style="114" customWidth="1"/>
    <col min="15651" max="15651" width="7.140625" style="114" customWidth="1"/>
    <col min="15652" max="15653" width="5.85546875" style="114" customWidth="1"/>
    <col min="15654" max="15654" width="7" style="114" customWidth="1"/>
    <col min="15655" max="15655" width="3" style="114" customWidth="1"/>
    <col min="15656" max="15656" width="6.5703125" style="114" customWidth="1"/>
    <col min="15657" max="15657" width="5.5703125" style="114" customWidth="1"/>
    <col min="15658" max="15658" width="7" style="114" customWidth="1"/>
    <col min="15659" max="15659" width="24.28515625" style="114" customWidth="1"/>
    <col min="15660" max="15660" width="11.42578125" style="114"/>
    <col min="15661" max="15661" width="26.7109375" style="114" customWidth="1"/>
    <col min="15662" max="15872" width="11.42578125" style="114"/>
    <col min="15873" max="15873" width="2.7109375" style="114" customWidth="1"/>
    <col min="15874" max="15874" width="16.7109375" style="114" customWidth="1"/>
    <col min="15875" max="15875" width="6.140625" style="114" customWidth="1"/>
    <col min="15876" max="15876" width="12.28515625" style="114" customWidth="1"/>
    <col min="15877" max="15877" width="7.85546875" style="114" customWidth="1"/>
    <col min="15878" max="15878" width="18" style="114" customWidth="1"/>
    <col min="15879" max="15879" width="16.5703125" style="114" customWidth="1"/>
    <col min="15880" max="15880" width="24.28515625" style="114" customWidth="1"/>
    <col min="15881" max="15881" width="10.28515625" style="114" customWidth="1"/>
    <col min="15882" max="15882" width="16.5703125" style="114" customWidth="1"/>
    <col min="15883" max="15883" width="34.7109375" style="114" customWidth="1"/>
    <col min="15884" max="15884" width="17.5703125" style="114" customWidth="1"/>
    <col min="15885" max="15885" width="16.7109375" style="114" customWidth="1"/>
    <col min="15886" max="15886" width="8" style="114" customWidth="1"/>
    <col min="15887" max="15887" width="16.28515625" style="114" customWidth="1"/>
    <col min="15888" max="15888" width="8.28515625" style="114" customWidth="1"/>
    <col min="15889" max="15889" width="16.28515625" style="114" customWidth="1"/>
    <col min="15890" max="15890" width="6.7109375" style="114" customWidth="1"/>
    <col min="15891" max="15891" width="8.5703125" style="114" customWidth="1"/>
    <col min="15892" max="15894" width="6.7109375" style="114" customWidth="1"/>
    <col min="15895" max="15895" width="8.42578125" style="114" customWidth="1"/>
    <col min="15896" max="15896" width="10" style="114" customWidth="1"/>
    <col min="15897" max="15897" width="8.42578125" style="114" customWidth="1"/>
    <col min="15898" max="15898" width="5.42578125" style="114" customWidth="1"/>
    <col min="15899" max="15899" width="7.85546875" style="114" customWidth="1"/>
    <col min="15900" max="15900" width="6" style="114" customWidth="1"/>
    <col min="15901" max="15901" width="18.140625" style="114" customWidth="1"/>
    <col min="15902" max="15902" width="5.140625" style="114" customWidth="1"/>
    <col min="15903" max="15903" width="16.85546875" style="114" customWidth="1"/>
    <col min="15904" max="15904" width="6.28515625" style="114" customWidth="1"/>
    <col min="15905" max="15905" width="5.85546875" style="114" customWidth="1"/>
    <col min="15906" max="15906" width="7" style="114" customWidth="1"/>
    <col min="15907" max="15907" width="7.140625" style="114" customWidth="1"/>
    <col min="15908" max="15909" width="5.85546875" style="114" customWidth="1"/>
    <col min="15910" max="15910" width="7" style="114" customWidth="1"/>
    <col min="15911" max="15911" width="3" style="114" customWidth="1"/>
    <col min="15912" max="15912" width="6.5703125" style="114" customWidth="1"/>
    <col min="15913" max="15913" width="5.5703125" style="114" customWidth="1"/>
    <col min="15914" max="15914" width="7" style="114" customWidth="1"/>
    <col min="15915" max="15915" width="24.28515625" style="114" customWidth="1"/>
    <col min="15916" max="15916" width="11.42578125" style="114"/>
    <col min="15917" max="15917" width="26.7109375" style="114" customWidth="1"/>
    <col min="15918" max="16128" width="11.42578125" style="114"/>
    <col min="16129" max="16129" width="2.7109375" style="114" customWidth="1"/>
    <col min="16130" max="16130" width="16.7109375" style="114" customWidth="1"/>
    <col min="16131" max="16131" width="6.140625" style="114" customWidth="1"/>
    <col min="16132" max="16132" width="12.28515625" style="114" customWidth="1"/>
    <col min="16133" max="16133" width="7.85546875" style="114" customWidth="1"/>
    <col min="16134" max="16134" width="18" style="114" customWidth="1"/>
    <col min="16135" max="16135" width="16.5703125" style="114" customWidth="1"/>
    <col min="16136" max="16136" width="24.28515625" style="114" customWidth="1"/>
    <col min="16137" max="16137" width="10.28515625" style="114" customWidth="1"/>
    <col min="16138" max="16138" width="16.5703125" style="114" customWidth="1"/>
    <col min="16139" max="16139" width="34.7109375" style="114" customWidth="1"/>
    <col min="16140" max="16140" width="17.5703125" style="114" customWidth="1"/>
    <col min="16141" max="16141" width="16.7109375" style="114" customWidth="1"/>
    <col min="16142" max="16142" width="8" style="114" customWidth="1"/>
    <col min="16143" max="16143" width="16.28515625" style="114" customWidth="1"/>
    <col min="16144" max="16144" width="8.28515625" style="114" customWidth="1"/>
    <col min="16145" max="16145" width="16.28515625" style="114" customWidth="1"/>
    <col min="16146" max="16146" width="6.7109375" style="114" customWidth="1"/>
    <col min="16147" max="16147" width="8.5703125" style="114" customWidth="1"/>
    <col min="16148" max="16150" width="6.7109375" style="114" customWidth="1"/>
    <col min="16151" max="16151" width="8.42578125" style="114" customWidth="1"/>
    <col min="16152" max="16152" width="10" style="114" customWidth="1"/>
    <col min="16153" max="16153" width="8.42578125" style="114" customWidth="1"/>
    <col min="16154" max="16154" width="5.42578125" style="114" customWidth="1"/>
    <col min="16155" max="16155" width="7.85546875" style="114" customWidth="1"/>
    <col min="16156" max="16156" width="6" style="114" customWidth="1"/>
    <col min="16157" max="16157" width="18.140625" style="114" customWidth="1"/>
    <col min="16158" max="16158" width="5.140625" style="114" customWidth="1"/>
    <col min="16159" max="16159" width="16.85546875" style="114" customWidth="1"/>
    <col min="16160" max="16160" width="6.28515625" style="114" customWidth="1"/>
    <col min="16161" max="16161" width="5.85546875" style="114" customWidth="1"/>
    <col min="16162" max="16162" width="7" style="114" customWidth="1"/>
    <col min="16163" max="16163" width="7.140625" style="114" customWidth="1"/>
    <col min="16164" max="16165" width="5.85546875" style="114" customWidth="1"/>
    <col min="16166" max="16166" width="7" style="114" customWidth="1"/>
    <col min="16167" max="16167" width="3" style="114" customWidth="1"/>
    <col min="16168" max="16168" width="6.5703125" style="114" customWidth="1"/>
    <col min="16169" max="16169" width="5.5703125" style="114" customWidth="1"/>
    <col min="16170" max="16170" width="7" style="114" customWidth="1"/>
    <col min="16171" max="16171" width="24.28515625" style="114" customWidth="1"/>
    <col min="16172" max="16172" width="11.42578125" style="114"/>
    <col min="16173" max="16173" width="26.7109375" style="114" customWidth="1"/>
    <col min="16174" max="16384" width="11.42578125" style="114"/>
  </cols>
  <sheetData>
    <row r="1" spans="2:56" ht="15" thickBot="1"/>
    <row r="2" spans="2:56" s="729" customFormat="1" ht="15">
      <c r="B2" s="1272"/>
      <c r="C2" s="1273"/>
      <c r="D2" s="1273"/>
      <c r="E2" s="1273"/>
      <c r="F2" s="1274"/>
      <c r="G2" s="1281" t="s">
        <v>65</v>
      </c>
      <c r="H2" s="1282"/>
      <c r="I2" s="1282"/>
      <c r="J2" s="1282"/>
      <c r="K2" s="1282"/>
      <c r="L2" s="1282"/>
      <c r="M2" s="1282"/>
      <c r="N2" s="1283"/>
      <c r="O2" s="1104" t="s">
        <v>0</v>
      </c>
      <c r="P2" s="1105"/>
      <c r="Q2" s="1105"/>
      <c r="R2" s="1107"/>
      <c r="S2" s="1108"/>
      <c r="T2" s="1108"/>
      <c r="U2" s="1109"/>
    </row>
    <row r="3" spans="2:56" s="729" customFormat="1" ht="15">
      <c r="B3" s="1275"/>
      <c r="C3" s="1276"/>
      <c r="D3" s="1276"/>
      <c r="E3" s="1276"/>
      <c r="F3" s="1277"/>
      <c r="G3" s="1284"/>
      <c r="H3" s="1285"/>
      <c r="I3" s="1285"/>
      <c r="J3" s="1285"/>
      <c r="K3" s="1285"/>
      <c r="L3" s="1285"/>
      <c r="M3" s="1285"/>
      <c r="N3" s="1286"/>
      <c r="O3" s="1114" t="s">
        <v>148</v>
      </c>
      <c r="P3" s="1115"/>
      <c r="Q3" s="1115"/>
      <c r="R3" s="1117"/>
      <c r="S3" s="1110"/>
      <c r="T3" s="1110"/>
      <c r="U3" s="1111"/>
    </row>
    <row r="4" spans="2:56" s="729" customFormat="1" ht="15">
      <c r="B4" s="1275"/>
      <c r="C4" s="1276"/>
      <c r="D4" s="1276"/>
      <c r="E4" s="1276"/>
      <c r="F4" s="1277"/>
      <c r="G4" s="1290" t="s">
        <v>67</v>
      </c>
      <c r="H4" s="1291"/>
      <c r="I4" s="1291"/>
      <c r="J4" s="1291"/>
      <c r="K4" s="1291"/>
      <c r="L4" s="1291"/>
      <c r="M4" s="1291"/>
      <c r="N4" s="1292"/>
      <c r="O4" s="1114" t="s">
        <v>1</v>
      </c>
      <c r="P4" s="1115"/>
      <c r="Q4" s="1115"/>
      <c r="R4" s="1117"/>
      <c r="S4" s="1110"/>
      <c r="T4" s="1110"/>
      <c r="U4" s="1111"/>
    </row>
    <row r="5" spans="2:56" s="729" customFormat="1" ht="15.75" thickBot="1">
      <c r="B5" s="1278"/>
      <c r="C5" s="1279"/>
      <c r="D5" s="1279"/>
      <c r="E5" s="1279"/>
      <c r="F5" s="1280"/>
      <c r="G5" s="1293"/>
      <c r="H5" s="1294"/>
      <c r="I5" s="1294"/>
      <c r="J5" s="1294"/>
      <c r="K5" s="1294"/>
      <c r="L5" s="1294"/>
      <c r="M5" s="1294"/>
      <c r="N5" s="1295"/>
      <c r="O5" s="1124" t="s">
        <v>149</v>
      </c>
      <c r="P5" s="1125"/>
      <c r="Q5" s="1125"/>
      <c r="R5" s="1127"/>
      <c r="S5" s="1112"/>
      <c r="T5" s="1112"/>
      <c r="U5" s="1113"/>
    </row>
    <row r="6" spans="2:56" ht="15" thickBot="1"/>
    <row r="7" spans="2:56" ht="15">
      <c r="B7" s="1650" t="s">
        <v>904</v>
      </c>
      <c r="C7" s="1651"/>
      <c r="D7" s="1651"/>
      <c r="E7" s="1651"/>
      <c r="F7" s="1651"/>
      <c r="G7" s="1651"/>
      <c r="H7" s="1651"/>
      <c r="I7" s="1651"/>
      <c r="J7" s="1651"/>
      <c r="K7" s="1651"/>
      <c r="L7" s="1651"/>
      <c r="M7" s="1651"/>
      <c r="N7" s="1651"/>
      <c r="O7" s="1651"/>
      <c r="P7" s="1651"/>
      <c r="Q7" s="1651"/>
      <c r="R7" s="1651"/>
      <c r="S7" s="1651"/>
      <c r="T7" s="1651"/>
      <c r="U7" s="1652"/>
      <c r="V7" s="259"/>
      <c r="W7" s="259"/>
      <c r="X7" s="259"/>
      <c r="Y7" s="259"/>
      <c r="Z7" s="259"/>
      <c r="AA7" s="259"/>
      <c r="AB7" s="260"/>
    </row>
    <row r="8" spans="2:56" ht="15">
      <c r="B8" s="1653" t="s">
        <v>905</v>
      </c>
      <c r="C8" s="1128"/>
      <c r="D8" s="1128"/>
      <c r="E8" s="1128"/>
      <c r="F8" s="1128"/>
      <c r="G8" s="1128"/>
      <c r="H8" s="1128"/>
      <c r="I8" s="1128"/>
      <c r="J8" s="1128"/>
      <c r="K8" s="1128"/>
      <c r="L8" s="1128"/>
      <c r="M8" s="1128"/>
      <c r="N8" s="1128"/>
      <c r="O8" s="1128"/>
      <c r="P8" s="1128"/>
      <c r="Q8" s="1128"/>
      <c r="R8" s="1128"/>
      <c r="S8" s="1128"/>
      <c r="T8" s="1128"/>
      <c r="U8" s="1654"/>
      <c r="V8" s="260"/>
      <c r="W8" s="260"/>
      <c r="X8" s="260"/>
      <c r="Y8" s="260"/>
      <c r="Z8" s="260"/>
      <c r="AA8" s="260"/>
      <c r="AB8" s="260"/>
    </row>
    <row r="9" spans="2:56" ht="15.75" thickBot="1">
      <c r="B9" s="1655" t="s">
        <v>4</v>
      </c>
      <c r="C9" s="1656"/>
      <c r="D9" s="1656"/>
      <c r="E9" s="1656"/>
      <c r="F9" s="1656"/>
      <c r="G9" s="1656"/>
      <c r="H9" s="1656"/>
      <c r="I9" s="1656"/>
      <c r="J9" s="1656"/>
      <c r="K9" s="1656"/>
      <c r="L9" s="1656"/>
      <c r="M9" s="1656"/>
      <c r="N9" s="1656"/>
      <c r="O9" s="1656"/>
      <c r="P9" s="1656"/>
      <c r="Q9" s="1656"/>
      <c r="R9" s="1656"/>
      <c r="S9" s="1656"/>
      <c r="T9" s="1656"/>
      <c r="U9" s="1657"/>
      <c r="V9" s="259"/>
      <c r="W9" s="259"/>
      <c r="X9" s="259"/>
      <c r="Y9" s="259"/>
      <c r="Z9" s="259"/>
      <c r="AA9" s="259"/>
      <c r="AB9" s="260"/>
    </row>
    <row r="10" spans="2:56" ht="15.75" thickBot="1">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60"/>
    </row>
    <row r="11" spans="2:56" ht="15.75" thickBot="1">
      <c r="B11" s="1218" t="s">
        <v>5</v>
      </c>
      <c r="C11" s="1219"/>
      <c r="D11" s="1219"/>
      <c r="E11" s="1219"/>
      <c r="F11" s="1219"/>
      <c r="G11" s="1219"/>
      <c r="H11" s="1219"/>
      <c r="I11" s="1219"/>
      <c r="J11" s="1219"/>
      <c r="K11" s="1219"/>
      <c r="L11" s="1219"/>
      <c r="M11" s="1219"/>
      <c r="N11" s="1220"/>
      <c r="O11" s="1221" t="s">
        <v>6</v>
      </c>
      <c r="P11" s="1136" t="s">
        <v>7</v>
      </c>
      <c r="Q11" s="1138"/>
      <c r="R11" s="1138"/>
      <c r="S11" s="1138"/>
      <c r="T11" s="1138"/>
      <c r="U11" s="1138"/>
      <c r="V11" s="1138"/>
      <c r="W11" s="1138"/>
      <c r="X11" s="1138"/>
      <c r="Y11" s="1138"/>
      <c r="Z11" s="1138"/>
      <c r="AA11" s="1138"/>
      <c r="AB11" s="1139"/>
      <c r="AC11" s="1221" t="s">
        <v>8</v>
      </c>
      <c r="AD11" s="1136" t="s">
        <v>7</v>
      </c>
      <c r="AE11" s="1138"/>
      <c r="AF11" s="1138"/>
      <c r="AG11" s="1138"/>
      <c r="AH11" s="1138"/>
      <c r="AI11" s="1138"/>
      <c r="AJ11" s="1138"/>
      <c r="AK11" s="1138"/>
      <c r="AL11" s="1138"/>
      <c r="AM11" s="1138"/>
      <c r="AN11" s="1138"/>
      <c r="AO11" s="1138"/>
      <c r="AP11" s="1139"/>
      <c r="AQ11" s="1221" t="s">
        <v>9</v>
      </c>
      <c r="AR11" s="1136" t="s">
        <v>7</v>
      </c>
      <c r="AS11" s="1138"/>
      <c r="AT11" s="1138"/>
      <c r="AU11" s="1138"/>
      <c r="AV11" s="1138"/>
      <c r="AW11" s="1138"/>
      <c r="AX11" s="1138"/>
      <c r="AY11" s="1138"/>
      <c r="AZ11" s="1138"/>
      <c r="BA11" s="1138"/>
      <c r="BB11" s="1138"/>
      <c r="BC11" s="1138"/>
      <c r="BD11" s="1139"/>
    </row>
    <row r="12" spans="2:56" ht="15.75" thickBot="1">
      <c r="B12" s="1154" t="s">
        <v>10</v>
      </c>
      <c r="C12" s="1142" t="s">
        <v>11</v>
      </c>
      <c r="D12" s="1156" t="s">
        <v>12</v>
      </c>
      <c r="E12" s="1140" t="s">
        <v>13</v>
      </c>
      <c r="F12" s="1140" t="s">
        <v>14</v>
      </c>
      <c r="G12" s="1142" t="s">
        <v>15</v>
      </c>
      <c r="H12" s="1140" t="s">
        <v>16</v>
      </c>
      <c r="I12" s="1142" t="s">
        <v>17</v>
      </c>
      <c r="J12" s="1140" t="s">
        <v>18</v>
      </c>
      <c r="K12" s="1140" t="s">
        <v>19</v>
      </c>
      <c r="L12" s="1142" t="s">
        <v>20</v>
      </c>
      <c r="M12" s="1142" t="s">
        <v>21</v>
      </c>
      <c r="N12" s="1144" t="s">
        <v>22</v>
      </c>
      <c r="O12" s="1222"/>
      <c r="P12" s="1146" t="s">
        <v>23</v>
      </c>
      <c r="Q12" s="1160"/>
      <c r="R12" s="1146" t="s">
        <v>24</v>
      </c>
      <c r="S12" s="1148"/>
      <c r="T12" s="1148"/>
      <c r="U12" s="1148"/>
      <c r="V12" s="1148"/>
      <c r="W12" s="1148"/>
      <c r="X12" s="1148"/>
      <c r="Y12" s="1161" t="s">
        <v>25</v>
      </c>
      <c r="Z12" s="1142" t="s">
        <v>26</v>
      </c>
      <c r="AA12" s="1142" t="s">
        <v>27</v>
      </c>
      <c r="AB12" s="1158" t="s">
        <v>28</v>
      </c>
      <c r="AC12" s="1222"/>
      <c r="AD12" s="1146" t="s">
        <v>23</v>
      </c>
      <c r="AE12" s="1160"/>
      <c r="AF12" s="1146" t="s">
        <v>24</v>
      </c>
      <c r="AG12" s="1148"/>
      <c r="AH12" s="1148"/>
      <c r="AI12" s="1148"/>
      <c r="AJ12" s="1148"/>
      <c r="AK12" s="1148"/>
      <c r="AL12" s="1148"/>
      <c r="AM12" s="1161" t="s">
        <v>25</v>
      </c>
      <c r="AN12" s="1142" t="s">
        <v>26</v>
      </c>
      <c r="AO12" s="1142" t="s">
        <v>27</v>
      </c>
      <c r="AP12" s="1158" t="s">
        <v>28</v>
      </c>
      <c r="AQ12" s="1222"/>
      <c r="AR12" s="1146" t="s">
        <v>23</v>
      </c>
      <c r="AS12" s="1160"/>
      <c r="AT12" s="1146" t="s">
        <v>24</v>
      </c>
      <c r="AU12" s="1148"/>
      <c r="AV12" s="1148"/>
      <c r="AW12" s="1148"/>
      <c r="AX12" s="1148"/>
      <c r="AY12" s="1148"/>
      <c r="AZ12" s="1148"/>
      <c r="BA12" s="1161" t="s">
        <v>25</v>
      </c>
      <c r="BB12" s="1142" t="s">
        <v>26</v>
      </c>
      <c r="BC12" s="1142" t="s">
        <v>27</v>
      </c>
      <c r="BD12" s="1158" t="s">
        <v>28</v>
      </c>
    </row>
    <row r="13" spans="2:56" ht="125.25" customHeight="1" thickBot="1">
      <c r="B13" s="1155"/>
      <c r="C13" s="1143"/>
      <c r="D13" s="1157"/>
      <c r="E13" s="1141"/>
      <c r="F13" s="1141"/>
      <c r="G13" s="1143"/>
      <c r="H13" s="1141"/>
      <c r="I13" s="1143"/>
      <c r="J13" s="1141"/>
      <c r="K13" s="1141"/>
      <c r="L13" s="1143"/>
      <c r="M13" s="1143"/>
      <c r="N13" s="1145"/>
      <c r="O13" s="1223"/>
      <c r="P13" s="373" t="s">
        <v>29</v>
      </c>
      <c r="Q13" s="374" t="s">
        <v>30</v>
      </c>
      <c r="R13" s="373" t="s">
        <v>31</v>
      </c>
      <c r="S13" s="129" t="s">
        <v>32</v>
      </c>
      <c r="T13" s="129" t="s">
        <v>33</v>
      </c>
      <c r="U13" s="129" t="s">
        <v>34</v>
      </c>
      <c r="V13" s="129" t="s">
        <v>35</v>
      </c>
      <c r="W13" s="129" t="s">
        <v>36</v>
      </c>
      <c r="X13" s="129" t="s">
        <v>37</v>
      </c>
      <c r="Y13" s="1162"/>
      <c r="Z13" s="1143"/>
      <c r="AA13" s="1143"/>
      <c r="AB13" s="1159"/>
      <c r="AC13" s="1223"/>
      <c r="AD13" s="373" t="s">
        <v>29</v>
      </c>
      <c r="AE13" s="374" t="s">
        <v>30</v>
      </c>
      <c r="AF13" s="373" t="s">
        <v>31</v>
      </c>
      <c r="AG13" s="129" t="s">
        <v>32</v>
      </c>
      <c r="AH13" s="129" t="s">
        <v>33</v>
      </c>
      <c r="AI13" s="129" t="s">
        <v>34</v>
      </c>
      <c r="AJ13" s="129" t="s">
        <v>35</v>
      </c>
      <c r="AK13" s="129" t="s">
        <v>36</v>
      </c>
      <c r="AL13" s="129" t="s">
        <v>37</v>
      </c>
      <c r="AM13" s="1162"/>
      <c r="AN13" s="1143"/>
      <c r="AO13" s="1143"/>
      <c r="AP13" s="1159"/>
      <c r="AQ13" s="1223"/>
      <c r="AR13" s="373" t="s">
        <v>29</v>
      </c>
      <c r="AS13" s="374" t="s">
        <v>30</v>
      </c>
      <c r="AT13" s="373" t="s">
        <v>31</v>
      </c>
      <c r="AU13" s="129" t="s">
        <v>32</v>
      </c>
      <c r="AV13" s="129" t="s">
        <v>33</v>
      </c>
      <c r="AW13" s="129" t="s">
        <v>34</v>
      </c>
      <c r="AX13" s="129" t="s">
        <v>35</v>
      </c>
      <c r="AY13" s="129" t="s">
        <v>36</v>
      </c>
      <c r="AZ13" s="129" t="s">
        <v>37</v>
      </c>
      <c r="BA13" s="1162"/>
      <c r="BB13" s="1143"/>
      <c r="BC13" s="1143"/>
      <c r="BD13" s="1159"/>
    </row>
    <row r="14" spans="2:56" ht="186" thickBot="1">
      <c r="B14" s="885" t="s">
        <v>48</v>
      </c>
      <c r="C14" s="886">
        <v>45</v>
      </c>
      <c r="D14" s="422" t="s">
        <v>906</v>
      </c>
      <c r="E14" s="422">
        <v>4599</v>
      </c>
      <c r="F14" s="422" t="s">
        <v>750</v>
      </c>
      <c r="G14" s="421">
        <v>2024730010094</v>
      </c>
      <c r="H14" s="887" t="s">
        <v>907</v>
      </c>
      <c r="I14" s="421">
        <v>4599002</v>
      </c>
      <c r="J14" s="421" t="s">
        <v>908</v>
      </c>
      <c r="K14" s="421" t="s">
        <v>909</v>
      </c>
      <c r="L14" s="421" t="s">
        <v>910</v>
      </c>
      <c r="M14" s="421" t="s">
        <v>47</v>
      </c>
      <c r="N14" s="888">
        <v>1</v>
      </c>
      <c r="O14" s="888">
        <v>2112779107</v>
      </c>
      <c r="P14" s="276"/>
      <c r="Q14" s="888">
        <v>2112779107</v>
      </c>
      <c r="R14" s="273"/>
      <c r="S14" s="273"/>
      <c r="T14" s="273"/>
      <c r="U14" s="273"/>
      <c r="V14" s="273"/>
      <c r="W14" s="273"/>
      <c r="X14" s="273"/>
      <c r="Y14" s="273"/>
      <c r="Z14" s="273"/>
      <c r="AA14" s="273"/>
      <c r="AB14" s="889"/>
      <c r="AC14" s="897">
        <v>2043929038</v>
      </c>
      <c r="AD14" s="276"/>
      <c r="AE14" s="897">
        <v>2043929038</v>
      </c>
      <c r="AF14" s="276"/>
      <c r="AG14" s="276"/>
      <c r="AH14" s="276"/>
      <c r="AI14" s="276"/>
      <c r="AJ14" s="276"/>
      <c r="AK14" s="276"/>
      <c r="AL14" s="276"/>
      <c r="AM14" s="276"/>
      <c r="AN14" s="276"/>
      <c r="AO14" s="276"/>
      <c r="AP14" s="276"/>
      <c r="AQ14" s="898">
        <v>1604842725</v>
      </c>
      <c r="AR14" s="276"/>
      <c r="AS14" s="898">
        <v>1604842725</v>
      </c>
      <c r="AT14" s="276"/>
      <c r="AU14" s="276"/>
      <c r="AV14" s="276"/>
      <c r="AW14" s="276"/>
      <c r="AX14" s="276"/>
      <c r="AY14" s="276"/>
      <c r="AZ14" s="276"/>
      <c r="BA14" s="276"/>
      <c r="BB14" s="276"/>
      <c r="BC14" s="276"/>
      <c r="BD14" s="223"/>
    </row>
    <row r="15" spans="2:56" ht="15" hidden="1">
      <c r="B15" s="383"/>
      <c r="C15" s="890"/>
      <c r="D15" s="289"/>
      <c r="E15" s="289"/>
      <c r="F15" s="289"/>
      <c r="G15" s="209"/>
      <c r="H15" s="209"/>
      <c r="I15" s="209"/>
      <c r="J15" s="209"/>
      <c r="K15" s="209"/>
      <c r="L15" s="209"/>
      <c r="M15" s="209"/>
      <c r="N15" s="149"/>
      <c r="O15" s="285"/>
      <c r="P15" s="289"/>
      <c r="Q15" s="404"/>
      <c r="R15" s="289"/>
      <c r="S15" s="289"/>
      <c r="T15" s="289"/>
      <c r="U15" s="289"/>
      <c r="V15" s="289"/>
      <c r="W15" s="289"/>
      <c r="X15" s="289"/>
      <c r="Y15" s="289"/>
      <c r="Z15" s="289"/>
      <c r="AA15" s="289"/>
      <c r="AB15" s="8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24"/>
    </row>
    <row r="16" spans="2:56" ht="15" hidden="1">
      <c r="B16" s="383"/>
      <c r="C16" s="890"/>
      <c r="D16" s="289"/>
      <c r="E16" s="289"/>
      <c r="F16" s="477"/>
      <c r="G16" s="209"/>
      <c r="H16" s="209"/>
      <c r="I16" s="209"/>
      <c r="J16" s="209"/>
      <c r="K16" s="209"/>
      <c r="L16" s="209"/>
      <c r="M16" s="209"/>
      <c r="N16" s="149"/>
      <c r="O16" s="285"/>
      <c r="P16" s="289"/>
      <c r="Q16" s="404"/>
      <c r="R16" s="289"/>
      <c r="S16" s="289"/>
      <c r="T16" s="289"/>
      <c r="U16" s="289"/>
      <c r="V16" s="289"/>
      <c r="W16" s="289"/>
      <c r="X16" s="289"/>
      <c r="Y16" s="289"/>
      <c r="Z16" s="289"/>
      <c r="AA16" s="289"/>
      <c r="AB16" s="8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24"/>
    </row>
    <row r="17" spans="2:56" ht="15" hidden="1">
      <c r="B17" s="383"/>
      <c r="C17" s="892"/>
      <c r="D17" s="289"/>
      <c r="E17" s="289"/>
      <c r="F17" s="478"/>
      <c r="G17" s="209"/>
      <c r="H17" s="209"/>
      <c r="I17" s="209"/>
      <c r="J17" s="209"/>
      <c r="K17" s="209"/>
      <c r="L17" s="209"/>
      <c r="M17" s="209"/>
      <c r="N17" s="297"/>
      <c r="O17" s="285"/>
      <c r="P17" s="892"/>
      <c r="Q17" s="404"/>
      <c r="R17" s="149"/>
      <c r="S17" s="149"/>
      <c r="T17" s="149"/>
      <c r="U17" s="149"/>
      <c r="V17" s="149"/>
      <c r="W17" s="149"/>
      <c r="X17" s="149"/>
      <c r="Y17" s="149"/>
      <c r="Z17" s="149"/>
      <c r="AA17" s="149"/>
      <c r="AB17" s="893"/>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24"/>
    </row>
    <row r="18" spans="2:56" ht="15.75" hidden="1" thickBot="1">
      <c r="B18" s="391"/>
      <c r="C18" s="894"/>
      <c r="D18" s="392"/>
      <c r="E18" s="392"/>
      <c r="F18" s="392"/>
      <c r="G18" s="242"/>
      <c r="H18" s="242"/>
      <c r="I18" s="242"/>
      <c r="J18" s="242"/>
      <c r="K18" s="242"/>
      <c r="L18" s="242"/>
      <c r="M18" s="242"/>
      <c r="N18" s="241"/>
      <c r="O18" s="408"/>
      <c r="P18" s="895"/>
      <c r="Q18" s="409"/>
      <c r="R18" s="392"/>
      <c r="S18" s="392"/>
      <c r="T18" s="895"/>
      <c r="U18" s="895"/>
      <c r="V18" s="895"/>
      <c r="W18" s="895"/>
      <c r="X18" s="392"/>
      <c r="Y18" s="392"/>
      <c r="Z18" s="392"/>
      <c r="AA18" s="392"/>
      <c r="AB18" s="896"/>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1"/>
    </row>
    <row r="19" spans="2:56" ht="15.75" thickBot="1">
      <c r="B19" s="1674" t="s">
        <v>60</v>
      </c>
      <c r="C19" s="1675"/>
      <c r="D19" s="1675"/>
      <c r="E19" s="1675"/>
      <c r="F19" s="1675"/>
      <c r="G19" s="1675"/>
      <c r="H19" s="1675"/>
      <c r="I19" s="1675"/>
      <c r="J19" s="1675"/>
      <c r="K19" s="1675"/>
      <c r="L19" s="1675"/>
      <c r="M19" s="1675"/>
      <c r="N19" s="1676"/>
      <c r="O19" s="899">
        <f t="shared" ref="O19:T19" si="0">SUM(O14:O18)</f>
        <v>2112779107</v>
      </c>
      <c r="P19" s="369">
        <f t="shared" si="0"/>
        <v>0</v>
      </c>
      <c r="Q19" s="369">
        <f t="shared" si="0"/>
        <v>2112779107</v>
      </c>
      <c r="R19" s="369">
        <f t="shared" si="0"/>
        <v>0</v>
      </c>
      <c r="S19" s="369">
        <f t="shared" si="0"/>
        <v>0</v>
      </c>
      <c r="T19" s="369">
        <f t="shared" si="0"/>
        <v>0</v>
      </c>
      <c r="U19" s="369">
        <v>0</v>
      </c>
      <c r="V19" s="369">
        <v>0</v>
      </c>
      <c r="W19" s="369">
        <v>0</v>
      </c>
      <c r="X19" s="369">
        <v>0</v>
      </c>
      <c r="Y19" s="369">
        <f>SUM(Y14:Y18)</f>
        <v>0</v>
      </c>
      <c r="Z19" s="369">
        <f>SUM(Z14:Z18)</f>
        <v>0</v>
      </c>
      <c r="AA19" s="369">
        <f>SUM(AA14:AA18)</f>
        <v>0</v>
      </c>
      <c r="AB19" s="900">
        <f>SUM(AB14:AB18)</f>
        <v>0</v>
      </c>
      <c r="AC19" s="899">
        <f t="shared" ref="AC19:AH19" si="1">SUM(AC14:AC18)</f>
        <v>2043929038</v>
      </c>
      <c r="AD19" s="369">
        <f t="shared" si="1"/>
        <v>0</v>
      </c>
      <c r="AE19" s="369">
        <f t="shared" si="1"/>
        <v>2043929038</v>
      </c>
      <c r="AF19" s="369">
        <f t="shared" si="1"/>
        <v>0</v>
      </c>
      <c r="AG19" s="369">
        <f t="shared" si="1"/>
        <v>0</v>
      </c>
      <c r="AH19" s="369">
        <f t="shared" si="1"/>
        <v>0</v>
      </c>
      <c r="AI19" s="369">
        <v>0</v>
      </c>
      <c r="AJ19" s="369">
        <v>0</v>
      </c>
      <c r="AK19" s="369">
        <v>0</v>
      </c>
      <c r="AL19" s="369">
        <v>0</v>
      </c>
      <c r="AM19" s="369">
        <f>SUM(AM14:AM18)</f>
        <v>0</v>
      </c>
      <c r="AN19" s="369">
        <f>SUM(AN14:AN18)</f>
        <v>0</v>
      </c>
      <c r="AO19" s="369">
        <f>SUM(AO14:AO18)</f>
        <v>0</v>
      </c>
      <c r="AP19" s="900">
        <f>SUM(AP14:AP18)</f>
        <v>0</v>
      </c>
      <c r="AQ19" s="899">
        <f t="shared" ref="AQ19:AV19" si="2">SUM(AQ14:AQ18)</f>
        <v>1604842725</v>
      </c>
      <c r="AR19" s="369">
        <f t="shared" si="2"/>
        <v>0</v>
      </c>
      <c r="AS19" s="369">
        <f t="shared" si="2"/>
        <v>1604842725</v>
      </c>
      <c r="AT19" s="369">
        <f t="shared" si="2"/>
        <v>0</v>
      </c>
      <c r="AU19" s="369">
        <f t="shared" si="2"/>
        <v>0</v>
      </c>
      <c r="AV19" s="369">
        <f t="shared" si="2"/>
        <v>0</v>
      </c>
      <c r="AW19" s="369">
        <v>0</v>
      </c>
      <c r="AX19" s="369">
        <v>0</v>
      </c>
      <c r="AY19" s="369">
        <v>0</v>
      </c>
      <c r="AZ19" s="369">
        <v>0</v>
      </c>
      <c r="BA19" s="369">
        <f>SUM(BA14:BA18)</f>
        <v>0</v>
      </c>
      <c r="BB19" s="369">
        <f>SUM(BB14:BB18)</f>
        <v>0</v>
      </c>
      <c r="BC19" s="369">
        <f>SUM(BC14:BC18)</f>
        <v>0</v>
      </c>
      <c r="BD19" s="901">
        <f>SUM(BD14:BD18)</f>
        <v>0</v>
      </c>
    </row>
    <row r="20" spans="2:56" ht="15">
      <c r="O20" s="394"/>
      <c r="P20" s="394"/>
      <c r="Q20" s="395"/>
    </row>
  </sheetData>
  <mergeCells count="50">
    <mergeCell ref="B19:N19"/>
    <mergeCell ref="AN12:AN13"/>
    <mergeCell ref="AO12:AO13"/>
    <mergeCell ref="AP12:AP13"/>
    <mergeCell ref="AR12:AS12"/>
    <mergeCell ref="Z12:Z13"/>
    <mergeCell ref="AA12:AA13"/>
    <mergeCell ref="AB12:AB13"/>
    <mergeCell ref="AD12:AE12"/>
    <mergeCell ref="AF12:AL12"/>
    <mergeCell ref="AM12:AM13"/>
    <mergeCell ref="L12:L13"/>
    <mergeCell ref="M12:M13"/>
    <mergeCell ref="N12:N13"/>
    <mergeCell ref="P12:Q12"/>
    <mergeCell ref="R12:X12"/>
    <mergeCell ref="Y12:Y13"/>
    <mergeCell ref="AC11:AC13"/>
    <mergeCell ref="AD11:AP11"/>
    <mergeCell ref="AQ11:AQ13"/>
    <mergeCell ref="AR11:BD11"/>
    <mergeCell ref="BB12:BB13"/>
    <mergeCell ref="BC12:BC13"/>
    <mergeCell ref="BD12:BD13"/>
    <mergeCell ref="AT12:AZ12"/>
    <mergeCell ref="BA12:BA13"/>
    <mergeCell ref="G12:G13"/>
    <mergeCell ref="B7:U7"/>
    <mergeCell ref="B8:U8"/>
    <mergeCell ref="B9:U9"/>
    <mergeCell ref="B11:N11"/>
    <mergeCell ref="O11:O13"/>
    <mergeCell ref="P11:AB11"/>
    <mergeCell ref="H12:H13"/>
    <mergeCell ref="I12:I13"/>
    <mergeCell ref="J12:J13"/>
    <mergeCell ref="K12:K13"/>
    <mergeCell ref="B12:B13"/>
    <mergeCell ref="C12:C13"/>
    <mergeCell ref="D12:D13"/>
    <mergeCell ref="E12:E13"/>
    <mergeCell ref="F12:F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40"/>
  <sheetViews>
    <sheetView zoomScale="80" zoomScaleNormal="80" workbookViewId="0">
      <selection activeCell="A14" sqref="A14"/>
    </sheetView>
  </sheetViews>
  <sheetFormatPr baseColWidth="10" defaultRowHeight="14.25"/>
  <cols>
    <col min="1" max="1" width="9.42578125" style="911" customWidth="1"/>
    <col min="2" max="2" width="20.7109375" style="912" customWidth="1"/>
    <col min="3" max="3" width="14.7109375" style="913" customWidth="1"/>
    <col min="4" max="4" width="16.28515625" style="913" customWidth="1"/>
    <col min="5" max="5" width="21.7109375" style="913" customWidth="1"/>
    <col min="6" max="6" width="27.85546875" style="913" customWidth="1"/>
    <col min="7" max="7" width="25.5703125" style="913" customWidth="1"/>
    <col min="8" max="8" width="27.7109375" style="913" customWidth="1"/>
    <col min="9" max="9" width="16.5703125" style="913" customWidth="1"/>
    <col min="10" max="10" width="29.140625" style="913" customWidth="1"/>
    <col min="11" max="11" width="37.28515625" style="913" customWidth="1"/>
    <col min="12" max="12" width="21" style="914" customWidth="1"/>
    <col min="13" max="13" width="36.5703125" style="913" customWidth="1"/>
    <col min="14" max="14" width="17" style="913" customWidth="1"/>
    <col min="15" max="15" width="23.140625" style="913" customWidth="1"/>
    <col min="16" max="16" width="16.28515625" style="913" customWidth="1"/>
    <col min="17" max="17" width="19" style="913" customWidth="1"/>
    <col min="18" max="18" width="8.140625" style="913" customWidth="1"/>
    <col min="19" max="19" width="8.5703125" style="913" customWidth="1"/>
    <col min="20" max="20" width="11.42578125" style="913"/>
    <col min="21" max="21" width="13.28515625" style="913" customWidth="1"/>
    <col min="22" max="22" width="11.42578125" style="913" customWidth="1"/>
    <col min="23" max="23" width="11.42578125" style="913" hidden="1" customWidth="1"/>
    <col min="24" max="24" width="10" style="913" hidden="1" customWidth="1"/>
    <col min="25" max="25" width="8.42578125" style="913" hidden="1" customWidth="1"/>
    <col min="26" max="26" width="13" style="913" hidden="1" customWidth="1"/>
    <col min="27" max="27" width="9.42578125" style="913" hidden="1" customWidth="1"/>
    <col min="28" max="28" width="8.7109375" style="913" hidden="1" customWidth="1"/>
    <col min="29" max="29" width="22.7109375" style="911" customWidth="1"/>
    <col min="30" max="30" width="11.42578125" style="911"/>
    <col min="31" max="31" width="23.28515625" style="911" customWidth="1"/>
    <col min="32" max="32" width="11.42578125" style="911"/>
    <col min="33" max="42" width="0" style="911" hidden="1" customWidth="1"/>
    <col min="43" max="43" width="18.85546875" style="911" customWidth="1"/>
    <col min="44" max="44" width="11.42578125" style="911"/>
    <col min="45" max="45" width="17.7109375" style="911" customWidth="1"/>
    <col min="46" max="56" width="0" style="911" hidden="1" customWidth="1"/>
    <col min="57" max="190" width="11.42578125" style="911"/>
    <col min="191" max="256" width="11.42578125" style="913"/>
    <col min="257" max="257" width="2.85546875" style="913" customWidth="1"/>
    <col min="258" max="258" width="20.7109375" style="913" customWidth="1"/>
    <col min="259" max="259" width="14.7109375" style="913" customWidth="1"/>
    <col min="260" max="260" width="16.28515625" style="913" customWidth="1"/>
    <col min="261" max="261" width="21.7109375" style="913" customWidth="1"/>
    <col min="262" max="262" width="27.85546875" style="913" customWidth="1"/>
    <col min="263" max="263" width="25.5703125" style="913" customWidth="1"/>
    <col min="264" max="264" width="27.7109375" style="913" customWidth="1"/>
    <col min="265" max="265" width="16.5703125" style="913" customWidth="1"/>
    <col min="266" max="266" width="29.140625" style="913" customWidth="1"/>
    <col min="267" max="267" width="37.28515625" style="913" customWidth="1"/>
    <col min="268" max="268" width="21" style="913" customWidth="1"/>
    <col min="269" max="269" width="36.5703125" style="913" customWidth="1"/>
    <col min="270" max="270" width="17" style="913" customWidth="1"/>
    <col min="271" max="271" width="23.140625" style="913" customWidth="1"/>
    <col min="272" max="272" width="16.28515625" style="913" customWidth="1"/>
    <col min="273" max="273" width="19" style="913" customWidth="1"/>
    <col min="274" max="274" width="8.140625" style="913" customWidth="1"/>
    <col min="275" max="275" width="8.5703125" style="913" customWidth="1"/>
    <col min="276" max="276" width="11.42578125" style="913"/>
    <col min="277" max="277" width="13.28515625" style="913" customWidth="1"/>
    <col min="278" max="278" width="11.42578125" style="913" customWidth="1"/>
    <col min="279" max="284" width="0" style="913" hidden="1" customWidth="1"/>
    <col min="285" max="285" width="22.7109375" style="913" customWidth="1"/>
    <col min="286" max="286" width="11.42578125" style="913"/>
    <col min="287" max="287" width="23.28515625" style="913" customWidth="1"/>
    <col min="288" max="288" width="11.42578125" style="913"/>
    <col min="289" max="298" width="0" style="913" hidden="1" customWidth="1"/>
    <col min="299" max="299" width="18.85546875" style="913" customWidth="1"/>
    <col min="300" max="300" width="11.42578125" style="913"/>
    <col min="301" max="301" width="17.7109375" style="913" customWidth="1"/>
    <col min="302" max="312" width="0" style="913" hidden="1" customWidth="1"/>
    <col min="313" max="512" width="11.42578125" style="913"/>
    <col min="513" max="513" width="2.85546875" style="913" customWidth="1"/>
    <col min="514" max="514" width="20.7109375" style="913" customWidth="1"/>
    <col min="515" max="515" width="14.7109375" style="913" customWidth="1"/>
    <col min="516" max="516" width="16.28515625" style="913" customWidth="1"/>
    <col min="517" max="517" width="21.7109375" style="913" customWidth="1"/>
    <col min="518" max="518" width="27.85546875" style="913" customWidth="1"/>
    <col min="519" max="519" width="25.5703125" style="913" customWidth="1"/>
    <col min="520" max="520" width="27.7109375" style="913" customWidth="1"/>
    <col min="521" max="521" width="16.5703125" style="913" customWidth="1"/>
    <col min="522" max="522" width="29.140625" style="913" customWidth="1"/>
    <col min="523" max="523" width="37.28515625" style="913" customWidth="1"/>
    <col min="524" max="524" width="21" style="913" customWidth="1"/>
    <col min="525" max="525" width="36.5703125" style="913" customWidth="1"/>
    <col min="526" max="526" width="17" style="913" customWidth="1"/>
    <col min="527" max="527" width="23.140625" style="913" customWidth="1"/>
    <col min="528" max="528" width="16.28515625" style="913" customWidth="1"/>
    <col min="529" max="529" width="19" style="913" customWidth="1"/>
    <col min="530" max="530" width="8.140625" style="913" customWidth="1"/>
    <col min="531" max="531" width="8.5703125" style="913" customWidth="1"/>
    <col min="532" max="532" width="11.42578125" style="913"/>
    <col min="533" max="533" width="13.28515625" style="913" customWidth="1"/>
    <col min="534" max="534" width="11.42578125" style="913" customWidth="1"/>
    <col min="535" max="540" width="0" style="913" hidden="1" customWidth="1"/>
    <col min="541" max="541" width="22.7109375" style="913" customWidth="1"/>
    <col min="542" max="542" width="11.42578125" style="913"/>
    <col min="543" max="543" width="23.28515625" style="913" customWidth="1"/>
    <col min="544" max="544" width="11.42578125" style="913"/>
    <col min="545" max="554" width="0" style="913" hidden="1" customWidth="1"/>
    <col min="555" max="555" width="18.85546875" style="913" customWidth="1"/>
    <col min="556" max="556" width="11.42578125" style="913"/>
    <col min="557" max="557" width="17.7109375" style="913" customWidth="1"/>
    <col min="558" max="568" width="0" style="913" hidden="1" customWidth="1"/>
    <col min="569" max="768" width="11.42578125" style="913"/>
    <col min="769" max="769" width="2.85546875" style="913" customWidth="1"/>
    <col min="770" max="770" width="20.7109375" style="913" customWidth="1"/>
    <col min="771" max="771" width="14.7109375" style="913" customWidth="1"/>
    <col min="772" max="772" width="16.28515625" style="913" customWidth="1"/>
    <col min="773" max="773" width="21.7109375" style="913" customWidth="1"/>
    <col min="774" max="774" width="27.85546875" style="913" customWidth="1"/>
    <col min="775" max="775" width="25.5703125" style="913" customWidth="1"/>
    <col min="776" max="776" width="27.7109375" style="913" customWidth="1"/>
    <col min="777" max="777" width="16.5703125" style="913" customWidth="1"/>
    <col min="778" max="778" width="29.140625" style="913" customWidth="1"/>
    <col min="779" max="779" width="37.28515625" style="913" customWidth="1"/>
    <col min="780" max="780" width="21" style="913" customWidth="1"/>
    <col min="781" max="781" width="36.5703125" style="913" customWidth="1"/>
    <col min="782" max="782" width="17" style="913" customWidth="1"/>
    <col min="783" max="783" width="23.140625" style="913" customWidth="1"/>
    <col min="784" max="784" width="16.28515625" style="913" customWidth="1"/>
    <col min="785" max="785" width="19" style="913" customWidth="1"/>
    <col min="786" max="786" width="8.140625" style="913" customWidth="1"/>
    <col min="787" max="787" width="8.5703125" style="913" customWidth="1"/>
    <col min="788" max="788" width="11.42578125" style="913"/>
    <col min="789" max="789" width="13.28515625" style="913" customWidth="1"/>
    <col min="790" max="790" width="11.42578125" style="913" customWidth="1"/>
    <col min="791" max="796" width="0" style="913" hidden="1" customWidth="1"/>
    <col min="797" max="797" width="22.7109375" style="913" customWidth="1"/>
    <col min="798" max="798" width="11.42578125" style="913"/>
    <col min="799" max="799" width="23.28515625" style="913" customWidth="1"/>
    <col min="800" max="800" width="11.42578125" style="913"/>
    <col min="801" max="810" width="0" style="913" hidden="1" customWidth="1"/>
    <col min="811" max="811" width="18.85546875" style="913" customWidth="1"/>
    <col min="812" max="812" width="11.42578125" style="913"/>
    <col min="813" max="813" width="17.7109375" style="913" customWidth="1"/>
    <col min="814" max="824" width="0" style="913" hidden="1" customWidth="1"/>
    <col min="825" max="1024" width="11.42578125" style="913"/>
    <col min="1025" max="1025" width="2.85546875" style="913" customWidth="1"/>
    <col min="1026" max="1026" width="20.7109375" style="913" customWidth="1"/>
    <col min="1027" max="1027" width="14.7109375" style="913" customWidth="1"/>
    <col min="1028" max="1028" width="16.28515625" style="913" customWidth="1"/>
    <col min="1029" max="1029" width="21.7109375" style="913" customWidth="1"/>
    <col min="1030" max="1030" width="27.85546875" style="913" customWidth="1"/>
    <col min="1031" max="1031" width="25.5703125" style="913" customWidth="1"/>
    <col min="1032" max="1032" width="27.7109375" style="913" customWidth="1"/>
    <col min="1033" max="1033" width="16.5703125" style="913" customWidth="1"/>
    <col min="1034" max="1034" width="29.140625" style="913" customWidth="1"/>
    <col min="1035" max="1035" width="37.28515625" style="913" customWidth="1"/>
    <col min="1036" max="1036" width="21" style="913" customWidth="1"/>
    <col min="1037" max="1037" width="36.5703125" style="913" customWidth="1"/>
    <col min="1038" max="1038" width="17" style="913" customWidth="1"/>
    <col min="1039" max="1039" width="23.140625" style="913" customWidth="1"/>
    <col min="1040" max="1040" width="16.28515625" style="913" customWidth="1"/>
    <col min="1041" max="1041" width="19" style="913" customWidth="1"/>
    <col min="1042" max="1042" width="8.140625" style="913" customWidth="1"/>
    <col min="1043" max="1043" width="8.5703125" style="913" customWidth="1"/>
    <col min="1044" max="1044" width="11.42578125" style="913"/>
    <col min="1045" max="1045" width="13.28515625" style="913" customWidth="1"/>
    <col min="1046" max="1046" width="11.42578125" style="913" customWidth="1"/>
    <col min="1047" max="1052" width="0" style="913" hidden="1" customWidth="1"/>
    <col min="1053" max="1053" width="22.7109375" style="913" customWidth="1"/>
    <col min="1054" max="1054" width="11.42578125" style="913"/>
    <col min="1055" max="1055" width="23.28515625" style="913" customWidth="1"/>
    <col min="1056" max="1056" width="11.42578125" style="913"/>
    <col min="1057" max="1066" width="0" style="913" hidden="1" customWidth="1"/>
    <col min="1067" max="1067" width="18.85546875" style="913" customWidth="1"/>
    <col min="1068" max="1068" width="11.42578125" style="913"/>
    <col min="1069" max="1069" width="17.7109375" style="913" customWidth="1"/>
    <col min="1070" max="1080" width="0" style="913" hidden="1" customWidth="1"/>
    <col min="1081" max="1280" width="11.42578125" style="913"/>
    <col min="1281" max="1281" width="2.85546875" style="913" customWidth="1"/>
    <col min="1282" max="1282" width="20.7109375" style="913" customWidth="1"/>
    <col min="1283" max="1283" width="14.7109375" style="913" customWidth="1"/>
    <col min="1284" max="1284" width="16.28515625" style="913" customWidth="1"/>
    <col min="1285" max="1285" width="21.7109375" style="913" customWidth="1"/>
    <col min="1286" max="1286" width="27.85546875" style="913" customWidth="1"/>
    <col min="1287" max="1287" width="25.5703125" style="913" customWidth="1"/>
    <col min="1288" max="1288" width="27.7109375" style="913" customWidth="1"/>
    <col min="1289" max="1289" width="16.5703125" style="913" customWidth="1"/>
    <col min="1290" max="1290" width="29.140625" style="913" customWidth="1"/>
    <col min="1291" max="1291" width="37.28515625" style="913" customWidth="1"/>
    <col min="1292" max="1292" width="21" style="913" customWidth="1"/>
    <col min="1293" max="1293" width="36.5703125" style="913" customWidth="1"/>
    <col min="1294" max="1294" width="17" style="913" customWidth="1"/>
    <col min="1295" max="1295" width="23.140625" style="913" customWidth="1"/>
    <col min="1296" max="1296" width="16.28515625" style="913" customWidth="1"/>
    <col min="1297" max="1297" width="19" style="913" customWidth="1"/>
    <col min="1298" max="1298" width="8.140625" style="913" customWidth="1"/>
    <col min="1299" max="1299" width="8.5703125" style="913" customWidth="1"/>
    <col min="1300" max="1300" width="11.42578125" style="913"/>
    <col min="1301" max="1301" width="13.28515625" style="913" customWidth="1"/>
    <col min="1302" max="1302" width="11.42578125" style="913" customWidth="1"/>
    <col min="1303" max="1308" width="0" style="913" hidden="1" customWidth="1"/>
    <col min="1309" max="1309" width="22.7109375" style="913" customWidth="1"/>
    <col min="1310" max="1310" width="11.42578125" style="913"/>
    <col min="1311" max="1311" width="23.28515625" style="913" customWidth="1"/>
    <col min="1312" max="1312" width="11.42578125" style="913"/>
    <col min="1313" max="1322" width="0" style="913" hidden="1" customWidth="1"/>
    <col min="1323" max="1323" width="18.85546875" style="913" customWidth="1"/>
    <col min="1324" max="1324" width="11.42578125" style="913"/>
    <col min="1325" max="1325" width="17.7109375" style="913" customWidth="1"/>
    <col min="1326" max="1336" width="0" style="913" hidden="1" customWidth="1"/>
    <col min="1337" max="1536" width="11.42578125" style="913"/>
    <col min="1537" max="1537" width="2.85546875" style="913" customWidth="1"/>
    <col min="1538" max="1538" width="20.7109375" style="913" customWidth="1"/>
    <col min="1539" max="1539" width="14.7109375" style="913" customWidth="1"/>
    <col min="1540" max="1540" width="16.28515625" style="913" customWidth="1"/>
    <col min="1541" max="1541" width="21.7109375" style="913" customWidth="1"/>
    <col min="1542" max="1542" width="27.85546875" style="913" customWidth="1"/>
    <col min="1543" max="1543" width="25.5703125" style="913" customWidth="1"/>
    <col min="1544" max="1544" width="27.7109375" style="913" customWidth="1"/>
    <col min="1545" max="1545" width="16.5703125" style="913" customWidth="1"/>
    <col min="1546" max="1546" width="29.140625" style="913" customWidth="1"/>
    <col min="1547" max="1547" width="37.28515625" style="913" customWidth="1"/>
    <col min="1548" max="1548" width="21" style="913" customWidth="1"/>
    <col min="1549" max="1549" width="36.5703125" style="913" customWidth="1"/>
    <col min="1550" max="1550" width="17" style="913" customWidth="1"/>
    <col min="1551" max="1551" width="23.140625" style="913" customWidth="1"/>
    <col min="1552" max="1552" width="16.28515625" style="913" customWidth="1"/>
    <col min="1553" max="1553" width="19" style="913" customWidth="1"/>
    <col min="1554" max="1554" width="8.140625" style="913" customWidth="1"/>
    <col min="1555" max="1555" width="8.5703125" style="913" customWidth="1"/>
    <col min="1556" max="1556" width="11.42578125" style="913"/>
    <col min="1557" max="1557" width="13.28515625" style="913" customWidth="1"/>
    <col min="1558" max="1558" width="11.42578125" style="913" customWidth="1"/>
    <col min="1559" max="1564" width="0" style="913" hidden="1" customWidth="1"/>
    <col min="1565" max="1565" width="22.7109375" style="913" customWidth="1"/>
    <col min="1566" max="1566" width="11.42578125" style="913"/>
    <col min="1567" max="1567" width="23.28515625" style="913" customWidth="1"/>
    <col min="1568" max="1568" width="11.42578125" style="913"/>
    <col min="1569" max="1578" width="0" style="913" hidden="1" customWidth="1"/>
    <col min="1579" max="1579" width="18.85546875" style="913" customWidth="1"/>
    <col min="1580" max="1580" width="11.42578125" style="913"/>
    <col min="1581" max="1581" width="17.7109375" style="913" customWidth="1"/>
    <col min="1582" max="1592" width="0" style="913" hidden="1" customWidth="1"/>
    <col min="1593" max="1792" width="11.42578125" style="913"/>
    <col min="1793" max="1793" width="2.85546875" style="913" customWidth="1"/>
    <col min="1794" max="1794" width="20.7109375" style="913" customWidth="1"/>
    <col min="1795" max="1795" width="14.7109375" style="913" customWidth="1"/>
    <col min="1796" max="1796" width="16.28515625" style="913" customWidth="1"/>
    <col min="1797" max="1797" width="21.7109375" style="913" customWidth="1"/>
    <col min="1798" max="1798" width="27.85546875" style="913" customWidth="1"/>
    <col min="1799" max="1799" width="25.5703125" style="913" customWidth="1"/>
    <col min="1800" max="1800" width="27.7109375" style="913" customWidth="1"/>
    <col min="1801" max="1801" width="16.5703125" style="913" customWidth="1"/>
    <col min="1802" max="1802" width="29.140625" style="913" customWidth="1"/>
    <col min="1803" max="1803" width="37.28515625" style="913" customWidth="1"/>
    <col min="1804" max="1804" width="21" style="913" customWidth="1"/>
    <col min="1805" max="1805" width="36.5703125" style="913" customWidth="1"/>
    <col min="1806" max="1806" width="17" style="913" customWidth="1"/>
    <col min="1807" max="1807" width="23.140625" style="913" customWidth="1"/>
    <col min="1808" max="1808" width="16.28515625" style="913" customWidth="1"/>
    <col min="1809" max="1809" width="19" style="913" customWidth="1"/>
    <col min="1810" max="1810" width="8.140625" style="913" customWidth="1"/>
    <col min="1811" max="1811" width="8.5703125" style="913" customWidth="1"/>
    <col min="1812" max="1812" width="11.42578125" style="913"/>
    <col min="1813" max="1813" width="13.28515625" style="913" customWidth="1"/>
    <col min="1814" max="1814" width="11.42578125" style="913" customWidth="1"/>
    <col min="1815" max="1820" width="0" style="913" hidden="1" customWidth="1"/>
    <col min="1821" max="1821" width="22.7109375" style="913" customWidth="1"/>
    <col min="1822" max="1822" width="11.42578125" style="913"/>
    <col min="1823" max="1823" width="23.28515625" style="913" customWidth="1"/>
    <col min="1824" max="1824" width="11.42578125" style="913"/>
    <col min="1825" max="1834" width="0" style="913" hidden="1" customWidth="1"/>
    <col min="1835" max="1835" width="18.85546875" style="913" customWidth="1"/>
    <col min="1836" max="1836" width="11.42578125" style="913"/>
    <col min="1837" max="1837" width="17.7109375" style="913" customWidth="1"/>
    <col min="1838" max="1848" width="0" style="913" hidden="1" customWidth="1"/>
    <col min="1849" max="2048" width="11.42578125" style="913"/>
    <col min="2049" max="2049" width="2.85546875" style="913" customWidth="1"/>
    <col min="2050" max="2050" width="20.7109375" style="913" customWidth="1"/>
    <col min="2051" max="2051" width="14.7109375" style="913" customWidth="1"/>
    <col min="2052" max="2052" width="16.28515625" style="913" customWidth="1"/>
    <col min="2053" max="2053" width="21.7109375" style="913" customWidth="1"/>
    <col min="2054" max="2054" width="27.85546875" style="913" customWidth="1"/>
    <col min="2055" max="2055" width="25.5703125" style="913" customWidth="1"/>
    <col min="2056" max="2056" width="27.7109375" style="913" customWidth="1"/>
    <col min="2057" max="2057" width="16.5703125" style="913" customWidth="1"/>
    <col min="2058" max="2058" width="29.140625" style="913" customWidth="1"/>
    <col min="2059" max="2059" width="37.28515625" style="913" customWidth="1"/>
    <col min="2060" max="2060" width="21" style="913" customWidth="1"/>
    <col min="2061" max="2061" width="36.5703125" style="913" customWidth="1"/>
    <col min="2062" max="2062" width="17" style="913" customWidth="1"/>
    <col min="2063" max="2063" width="23.140625" style="913" customWidth="1"/>
    <col min="2064" max="2064" width="16.28515625" style="913" customWidth="1"/>
    <col min="2065" max="2065" width="19" style="913" customWidth="1"/>
    <col min="2066" max="2066" width="8.140625" style="913" customWidth="1"/>
    <col min="2067" max="2067" width="8.5703125" style="913" customWidth="1"/>
    <col min="2068" max="2068" width="11.42578125" style="913"/>
    <col min="2069" max="2069" width="13.28515625" style="913" customWidth="1"/>
    <col min="2070" max="2070" width="11.42578125" style="913" customWidth="1"/>
    <col min="2071" max="2076" width="0" style="913" hidden="1" customWidth="1"/>
    <col min="2077" max="2077" width="22.7109375" style="913" customWidth="1"/>
    <col min="2078" max="2078" width="11.42578125" style="913"/>
    <col min="2079" max="2079" width="23.28515625" style="913" customWidth="1"/>
    <col min="2080" max="2080" width="11.42578125" style="913"/>
    <col min="2081" max="2090" width="0" style="913" hidden="1" customWidth="1"/>
    <col min="2091" max="2091" width="18.85546875" style="913" customWidth="1"/>
    <col min="2092" max="2092" width="11.42578125" style="913"/>
    <col min="2093" max="2093" width="17.7109375" style="913" customWidth="1"/>
    <col min="2094" max="2104" width="0" style="913" hidden="1" customWidth="1"/>
    <col min="2105" max="2304" width="11.42578125" style="913"/>
    <col min="2305" max="2305" width="2.85546875" style="913" customWidth="1"/>
    <col min="2306" max="2306" width="20.7109375" style="913" customWidth="1"/>
    <col min="2307" max="2307" width="14.7109375" style="913" customWidth="1"/>
    <col min="2308" max="2308" width="16.28515625" style="913" customWidth="1"/>
    <col min="2309" max="2309" width="21.7109375" style="913" customWidth="1"/>
    <col min="2310" max="2310" width="27.85546875" style="913" customWidth="1"/>
    <col min="2311" max="2311" width="25.5703125" style="913" customWidth="1"/>
    <col min="2312" max="2312" width="27.7109375" style="913" customWidth="1"/>
    <col min="2313" max="2313" width="16.5703125" style="913" customWidth="1"/>
    <col min="2314" max="2314" width="29.140625" style="913" customWidth="1"/>
    <col min="2315" max="2315" width="37.28515625" style="913" customWidth="1"/>
    <col min="2316" max="2316" width="21" style="913" customWidth="1"/>
    <col min="2317" max="2317" width="36.5703125" style="913" customWidth="1"/>
    <col min="2318" max="2318" width="17" style="913" customWidth="1"/>
    <col min="2319" max="2319" width="23.140625" style="913" customWidth="1"/>
    <col min="2320" max="2320" width="16.28515625" style="913" customWidth="1"/>
    <col min="2321" max="2321" width="19" style="913" customWidth="1"/>
    <col min="2322" max="2322" width="8.140625" style="913" customWidth="1"/>
    <col min="2323" max="2323" width="8.5703125" style="913" customWidth="1"/>
    <col min="2324" max="2324" width="11.42578125" style="913"/>
    <col min="2325" max="2325" width="13.28515625" style="913" customWidth="1"/>
    <col min="2326" max="2326" width="11.42578125" style="913" customWidth="1"/>
    <col min="2327" max="2332" width="0" style="913" hidden="1" customWidth="1"/>
    <col min="2333" max="2333" width="22.7109375" style="913" customWidth="1"/>
    <col min="2334" max="2334" width="11.42578125" style="913"/>
    <col min="2335" max="2335" width="23.28515625" style="913" customWidth="1"/>
    <col min="2336" max="2336" width="11.42578125" style="913"/>
    <col min="2337" max="2346" width="0" style="913" hidden="1" customWidth="1"/>
    <col min="2347" max="2347" width="18.85546875" style="913" customWidth="1"/>
    <col min="2348" max="2348" width="11.42578125" style="913"/>
    <col min="2349" max="2349" width="17.7109375" style="913" customWidth="1"/>
    <col min="2350" max="2360" width="0" style="913" hidden="1" customWidth="1"/>
    <col min="2361" max="2560" width="11.42578125" style="913"/>
    <col min="2561" max="2561" width="2.85546875" style="913" customWidth="1"/>
    <col min="2562" max="2562" width="20.7109375" style="913" customWidth="1"/>
    <col min="2563" max="2563" width="14.7109375" style="913" customWidth="1"/>
    <col min="2564" max="2564" width="16.28515625" style="913" customWidth="1"/>
    <col min="2565" max="2565" width="21.7109375" style="913" customWidth="1"/>
    <col min="2566" max="2566" width="27.85546875" style="913" customWidth="1"/>
    <col min="2567" max="2567" width="25.5703125" style="913" customWidth="1"/>
    <col min="2568" max="2568" width="27.7109375" style="913" customWidth="1"/>
    <col min="2569" max="2569" width="16.5703125" style="913" customWidth="1"/>
    <col min="2570" max="2570" width="29.140625" style="913" customWidth="1"/>
    <col min="2571" max="2571" width="37.28515625" style="913" customWidth="1"/>
    <col min="2572" max="2572" width="21" style="913" customWidth="1"/>
    <col min="2573" max="2573" width="36.5703125" style="913" customWidth="1"/>
    <col min="2574" max="2574" width="17" style="913" customWidth="1"/>
    <col min="2575" max="2575" width="23.140625" style="913" customWidth="1"/>
    <col min="2576" max="2576" width="16.28515625" style="913" customWidth="1"/>
    <col min="2577" max="2577" width="19" style="913" customWidth="1"/>
    <col min="2578" max="2578" width="8.140625" style="913" customWidth="1"/>
    <col min="2579" max="2579" width="8.5703125" style="913" customWidth="1"/>
    <col min="2580" max="2580" width="11.42578125" style="913"/>
    <col min="2581" max="2581" width="13.28515625" style="913" customWidth="1"/>
    <col min="2582" max="2582" width="11.42578125" style="913" customWidth="1"/>
    <col min="2583" max="2588" width="0" style="913" hidden="1" customWidth="1"/>
    <col min="2589" max="2589" width="22.7109375" style="913" customWidth="1"/>
    <col min="2590" max="2590" width="11.42578125" style="913"/>
    <col min="2591" max="2591" width="23.28515625" style="913" customWidth="1"/>
    <col min="2592" max="2592" width="11.42578125" style="913"/>
    <col min="2593" max="2602" width="0" style="913" hidden="1" customWidth="1"/>
    <col min="2603" max="2603" width="18.85546875" style="913" customWidth="1"/>
    <col min="2604" max="2604" width="11.42578125" style="913"/>
    <col min="2605" max="2605" width="17.7109375" style="913" customWidth="1"/>
    <col min="2606" max="2616" width="0" style="913" hidden="1" customWidth="1"/>
    <col min="2617" max="2816" width="11.42578125" style="913"/>
    <col min="2817" max="2817" width="2.85546875" style="913" customWidth="1"/>
    <col min="2818" max="2818" width="20.7109375" style="913" customWidth="1"/>
    <col min="2819" max="2819" width="14.7109375" style="913" customWidth="1"/>
    <col min="2820" max="2820" width="16.28515625" style="913" customWidth="1"/>
    <col min="2821" max="2821" width="21.7109375" style="913" customWidth="1"/>
    <col min="2822" max="2822" width="27.85546875" style="913" customWidth="1"/>
    <col min="2823" max="2823" width="25.5703125" style="913" customWidth="1"/>
    <col min="2824" max="2824" width="27.7109375" style="913" customWidth="1"/>
    <col min="2825" max="2825" width="16.5703125" style="913" customWidth="1"/>
    <col min="2826" max="2826" width="29.140625" style="913" customWidth="1"/>
    <col min="2827" max="2827" width="37.28515625" style="913" customWidth="1"/>
    <col min="2828" max="2828" width="21" style="913" customWidth="1"/>
    <col min="2829" max="2829" width="36.5703125" style="913" customWidth="1"/>
    <col min="2830" max="2830" width="17" style="913" customWidth="1"/>
    <col min="2831" max="2831" width="23.140625" style="913" customWidth="1"/>
    <col min="2832" max="2832" width="16.28515625" style="913" customWidth="1"/>
    <col min="2833" max="2833" width="19" style="913" customWidth="1"/>
    <col min="2834" max="2834" width="8.140625" style="913" customWidth="1"/>
    <col min="2835" max="2835" width="8.5703125" style="913" customWidth="1"/>
    <col min="2836" max="2836" width="11.42578125" style="913"/>
    <col min="2837" max="2837" width="13.28515625" style="913" customWidth="1"/>
    <col min="2838" max="2838" width="11.42578125" style="913" customWidth="1"/>
    <col min="2839" max="2844" width="0" style="913" hidden="1" customWidth="1"/>
    <col min="2845" max="2845" width="22.7109375" style="913" customWidth="1"/>
    <col min="2846" max="2846" width="11.42578125" style="913"/>
    <col min="2847" max="2847" width="23.28515625" style="913" customWidth="1"/>
    <col min="2848" max="2848" width="11.42578125" style="913"/>
    <col min="2849" max="2858" width="0" style="913" hidden="1" customWidth="1"/>
    <col min="2859" max="2859" width="18.85546875" style="913" customWidth="1"/>
    <col min="2860" max="2860" width="11.42578125" style="913"/>
    <col min="2861" max="2861" width="17.7109375" style="913" customWidth="1"/>
    <col min="2862" max="2872" width="0" style="913" hidden="1" customWidth="1"/>
    <col min="2873" max="3072" width="11.42578125" style="913"/>
    <col min="3073" max="3073" width="2.85546875" style="913" customWidth="1"/>
    <col min="3074" max="3074" width="20.7109375" style="913" customWidth="1"/>
    <col min="3075" max="3075" width="14.7109375" style="913" customWidth="1"/>
    <col min="3076" max="3076" width="16.28515625" style="913" customWidth="1"/>
    <col min="3077" max="3077" width="21.7109375" style="913" customWidth="1"/>
    <col min="3078" max="3078" width="27.85546875" style="913" customWidth="1"/>
    <col min="3079" max="3079" width="25.5703125" style="913" customWidth="1"/>
    <col min="3080" max="3080" width="27.7109375" style="913" customWidth="1"/>
    <col min="3081" max="3081" width="16.5703125" style="913" customWidth="1"/>
    <col min="3082" max="3082" width="29.140625" style="913" customWidth="1"/>
    <col min="3083" max="3083" width="37.28515625" style="913" customWidth="1"/>
    <col min="3084" max="3084" width="21" style="913" customWidth="1"/>
    <col min="3085" max="3085" width="36.5703125" style="913" customWidth="1"/>
    <col min="3086" max="3086" width="17" style="913" customWidth="1"/>
    <col min="3087" max="3087" width="23.140625" style="913" customWidth="1"/>
    <col min="3088" max="3088" width="16.28515625" style="913" customWidth="1"/>
    <col min="3089" max="3089" width="19" style="913" customWidth="1"/>
    <col min="3090" max="3090" width="8.140625" style="913" customWidth="1"/>
    <col min="3091" max="3091" width="8.5703125" style="913" customWidth="1"/>
    <col min="3092" max="3092" width="11.42578125" style="913"/>
    <col min="3093" max="3093" width="13.28515625" style="913" customWidth="1"/>
    <col min="3094" max="3094" width="11.42578125" style="913" customWidth="1"/>
    <col min="3095" max="3100" width="0" style="913" hidden="1" customWidth="1"/>
    <col min="3101" max="3101" width="22.7109375" style="913" customWidth="1"/>
    <col min="3102" max="3102" width="11.42578125" style="913"/>
    <col min="3103" max="3103" width="23.28515625" style="913" customWidth="1"/>
    <col min="3104" max="3104" width="11.42578125" style="913"/>
    <col min="3105" max="3114" width="0" style="913" hidden="1" customWidth="1"/>
    <col min="3115" max="3115" width="18.85546875" style="913" customWidth="1"/>
    <col min="3116" max="3116" width="11.42578125" style="913"/>
    <col min="3117" max="3117" width="17.7109375" style="913" customWidth="1"/>
    <col min="3118" max="3128" width="0" style="913" hidden="1" customWidth="1"/>
    <col min="3129" max="3328" width="11.42578125" style="913"/>
    <col min="3329" max="3329" width="2.85546875" style="913" customWidth="1"/>
    <col min="3330" max="3330" width="20.7109375" style="913" customWidth="1"/>
    <col min="3331" max="3331" width="14.7109375" style="913" customWidth="1"/>
    <col min="3332" max="3332" width="16.28515625" style="913" customWidth="1"/>
    <col min="3333" max="3333" width="21.7109375" style="913" customWidth="1"/>
    <col min="3334" max="3334" width="27.85546875" style="913" customWidth="1"/>
    <col min="3335" max="3335" width="25.5703125" style="913" customWidth="1"/>
    <col min="3336" max="3336" width="27.7109375" style="913" customWidth="1"/>
    <col min="3337" max="3337" width="16.5703125" style="913" customWidth="1"/>
    <col min="3338" max="3338" width="29.140625" style="913" customWidth="1"/>
    <col min="3339" max="3339" width="37.28515625" style="913" customWidth="1"/>
    <col min="3340" max="3340" width="21" style="913" customWidth="1"/>
    <col min="3341" max="3341" width="36.5703125" style="913" customWidth="1"/>
    <col min="3342" max="3342" width="17" style="913" customWidth="1"/>
    <col min="3343" max="3343" width="23.140625" style="913" customWidth="1"/>
    <col min="3344" max="3344" width="16.28515625" style="913" customWidth="1"/>
    <col min="3345" max="3345" width="19" style="913" customWidth="1"/>
    <col min="3346" max="3346" width="8.140625" style="913" customWidth="1"/>
    <col min="3347" max="3347" width="8.5703125" style="913" customWidth="1"/>
    <col min="3348" max="3348" width="11.42578125" style="913"/>
    <col min="3349" max="3349" width="13.28515625" style="913" customWidth="1"/>
    <col min="3350" max="3350" width="11.42578125" style="913" customWidth="1"/>
    <col min="3351" max="3356" width="0" style="913" hidden="1" customWidth="1"/>
    <col min="3357" max="3357" width="22.7109375" style="913" customWidth="1"/>
    <col min="3358" max="3358" width="11.42578125" style="913"/>
    <col min="3359" max="3359" width="23.28515625" style="913" customWidth="1"/>
    <col min="3360" max="3360" width="11.42578125" style="913"/>
    <col min="3361" max="3370" width="0" style="913" hidden="1" customWidth="1"/>
    <col min="3371" max="3371" width="18.85546875" style="913" customWidth="1"/>
    <col min="3372" max="3372" width="11.42578125" style="913"/>
    <col min="3373" max="3373" width="17.7109375" style="913" customWidth="1"/>
    <col min="3374" max="3384" width="0" style="913" hidden="1" customWidth="1"/>
    <col min="3385" max="3584" width="11.42578125" style="913"/>
    <col min="3585" max="3585" width="2.85546875" style="913" customWidth="1"/>
    <col min="3586" max="3586" width="20.7109375" style="913" customWidth="1"/>
    <col min="3587" max="3587" width="14.7109375" style="913" customWidth="1"/>
    <col min="3588" max="3588" width="16.28515625" style="913" customWidth="1"/>
    <col min="3589" max="3589" width="21.7109375" style="913" customWidth="1"/>
    <col min="3590" max="3590" width="27.85546875" style="913" customWidth="1"/>
    <col min="3591" max="3591" width="25.5703125" style="913" customWidth="1"/>
    <col min="3592" max="3592" width="27.7109375" style="913" customWidth="1"/>
    <col min="3593" max="3593" width="16.5703125" style="913" customWidth="1"/>
    <col min="3594" max="3594" width="29.140625" style="913" customWidth="1"/>
    <col min="3595" max="3595" width="37.28515625" style="913" customWidth="1"/>
    <col min="3596" max="3596" width="21" style="913" customWidth="1"/>
    <col min="3597" max="3597" width="36.5703125" style="913" customWidth="1"/>
    <col min="3598" max="3598" width="17" style="913" customWidth="1"/>
    <col min="3599" max="3599" width="23.140625" style="913" customWidth="1"/>
    <col min="3600" max="3600" width="16.28515625" style="913" customWidth="1"/>
    <col min="3601" max="3601" width="19" style="913" customWidth="1"/>
    <col min="3602" max="3602" width="8.140625" style="913" customWidth="1"/>
    <col min="3603" max="3603" width="8.5703125" style="913" customWidth="1"/>
    <col min="3604" max="3604" width="11.42578125" style="913"/>
    <col min="3605" max="3605" width="13.28515625" style="913" customWidth="1"/>
    <col min="3606" max="3606" width="11.42578125" style="913" customWidth="1"/>
    <col min="3607" max="3612" width="0" style="913" hidden="1" customWidth="1"/>
    <col min="3613" max="3613" width="22.7109375" style="913" customWidth="1"/>
    <col min="3614" max="3614" width="11.42578125" style="913"/>
    <col min="3615" max="3615" width="23.28515625" style="913" customWidth="1"/>
    <col min="3616" max="3616" width="11.42578125" style="913"/>
    <col min="3617" max="3626" width="0" style="913" hidden="1" customWidth="1"/>
    <col min="3627" max="3627" width="18.85546875" style="913" customWidth="1"/>
    <col min="3628" max="3628" width="11.42578125" style="913"/>
    <col min="3629" max="3629" width="17.7109375" style="913" customWidth="1"/>
    <col min="3630" max="3640" width="0" style="913" hidden="1" customWidth="1"/>
    <col min="3641" max="3840" width="11.42578125" style="913"/>
    <col min="3841" max="3841" width="2.85546875" style="913" customWidth="1"/>
    <col min="3842" max="3842" width="20.7109375" style="913" customWidth="1"/>
    <col min="3843" max="3843" width="14.7109375" style="913" customWidth="1"/>
    <col min="3844" max="3844" width="16.28515625" style="913" customWidth="1"/>
    <col min="3845" max="3845" width="21.7109375" style="913" customWidth="1"/>
    <col min="3846" max="3846" width="27.85546875" style="913" customWidth="1"/>
    <col min="3847" max="3847" width="25.5703125" style="913" customWidth="1"/>
    <col min="3848" max="3848" width="27.7109375" style="913" customWidth="1"/>
    <col min="3849" max="3849" width="16.5703125" style="913" customWidth="1"/>
    <col min="3850" max="3850" width="29.140625" style="913" customWidth="1"/>
    <col min="3851" max="3851" width="37.28515625" style="913" customWidth="1"/>
    <col min="3852" max="3852" width="21" style="913" customWidth="1"/>
    <col min="3853" max="3853" width="36.5703125" style="913" customWidth="1"/>
    <col min="3854" max="3854" width="17" style="913" customWidth="1"/>
    <col min="3855" max="3855" width="23.140625" style="913" customWidth="1"/>
    <col min="3856" max="3856" width="16.28515625" style="913" customWidth="1"/>
    <col min="3857" max="3857" width="19" style="913" customWidth="1"/>
    <col min="3858" max="3858" width="8.140625" style="913" customWidth="1"/>
    <col min="3859" max="3859" width="8.5703125" style="913" customWidth="1"/>
    <col min="3860" max="3860" width="11.42578125" style="913"/>
    <col min="3861" max="3861" width="13.28515625" style="913" customWidth="1"/>
    <col min="3862" max="3862" width="11.42578125" style="913" customWidth="1"/>
    <col min="3863" max="3868" width="0" style="913" hidden="1" customWidth="1"/>
    <col min="3869" max="3869" width="22.7109375" style="913" customWidth="1"/>
    <col min="3870" max="3870" width="11.42578125" style="913"/>
    <col min="3871" max="3871" width="23.28515625" style="913" customWidth="1"/>
    <col min="3872" max="3872" width="11.42578125" style="913"/>
    <col min="3873" max="3882" width="0" style="913" hidden="1" customWidth="1"/>
    <col min="3883" max="3883" width="18.85546875" style="913" customWidth="1"/>
    <col min="3884" max="3884" width="11.42578125" style="913"/>
    <col min="3885" max="3885" width="17.7109375" style="913" customWidth="1"/>
    <col min="3886" max="3896" width="0" style="913" hidden="1" customWidth="1"/>
    <col min="3897" max="4096" width="11.42578125" style="913"/>
    <col min="4097" max="4097" width="2.85546875" style="913" customWidth="1"/>
    <col min="4098" max="4098" width="20.7109375" style="913" customWidth="1"/>
    <col min="4099" max="4099" width="14.7109375" style="913" customWidth="1"/>
    <col min="4100" max="4100" width="16.28515625" style="913" customWidth="1"/>
    <col min="4101" max="4101" width="21.7109375" style="913" customWidth="1"/>
    <col min="4102" max="4102" width="27.85546875" style="913" customWidth="1"/>
    <col min="4103" max="4103" width="25.5703125" style="913" customWidth="1"/>
    <col min="4104" max="4104" width="27.7109375" style="913" customWidth="1"/>
    <col min="4105" max="4105" width="16.5703125" style="913" customWidth="1"/>
    <col min="4106" max="4106" width="29.140625" style="913" customWidth="1"/>
    <col min="4107" max="4107" width="37.28515625" style="913" customWidth="1"/>
    <col min="4108" max="4108" width="21" style="913" customWidth="1"/>
    <col min="4109" max="4109" width="36.5703125" style="913" customWidth="1"/>
    <col min="4110" max="4110" width="17" style="913" customWidth="1"/>
    <col min="4111" max="4111" width="23.140625" style="913" customWidth="1"/>
    <col min="4112" max="4112" width="16.28515625" style="913" customWidth="1"/>
    <col min="4113" max="4113" width="19" style="913" customWidth="1"/>
    <col min="4114" max="4114" width="8.140625" style="913" customWidth="1"/>
    <col min="4115" max="4115" width="8.5703125" style="913" customWidth="1"/>
    <col min="4116" max="4116" width="11.42578125" style="913"/>
    <col min="4117" max="4117" width="13.28515625" style="913" customWidth="1"/>
    <col min="4118" max="4118" width="11.42578125" style="913" customWidth="1"/>
    <col min="4119" max="4124" width="0" style="913" hidden="1" customWidth="1"/>
    <col min="4125" max="4125" width="22.7109375" style="913" customWidth="1"/>
    <col min="4126" max="4126" width="11.42578125" style="913"/>
    <col min="4127" max="4127" width="23.28515625" style="913" customWidth="1"/>
    <col min="4128" max="4128" width="11.42578125" style="913"/>
    <col min="4129" max="4138" width="0" style="913" hidden="1" customWidth="1"/>
    <col min="4139" max="4139" width="18.85546875" style="913" customWidth="1"/>
    <col min="4140" max="4140" width="11.42578125" style="913"/>
    <col min="4141" max="4141" width="17.7109375" style="913" customWidth="1"/>
    <col min="4142" max="4152" width="0" style="913" hidden="1" customWidth="1"/>
    <col min="4153" max="4352" width="11.42578125" style="913"/>
    <col min="4353" max="4353" width="2.85546875" style="913" customWidth="1"/>
    <col min="4354" max="4354" width="20.7109375" style="913" customWidth="1"/>
    <col min="4355" max="4355" width="14.7109375" style="913" customWidth="1"/>
    <col min="4356" max="4356" width="16.28515625" style="913" customWidth="1"/>
    <col min="4357" max="4357" width="21.7109375" style="913" customWidth="1"/>
    <col min="4358" max="4358" width="27.85546875" style="913" customWidth="1"/>
    <col min="4359" max="4359" width="25.5703125" style="913" customWidth="1"/>
    <col min="4360" max="4360" width="27.7109375" style="913" customWidth="1"/>
    <col min="4361" max="4361" width="16.5703125" style="913" customWidth="1"/>
    <col min="4362" max="4362" width="29.140625" style="913" customWidth="1"/>
    <col min="4363" max="4363" width="37.28515625" style="913" customWidth="1"/>
    <col min="4364" max="4364" width="21" style="913" customWidth="1"/>
    <col min="4365" max="4365" width="36.5703125" style="913" customWidth="1"/>
    <col min="4366" max="4366" width="17" style="913" customWidth="1"/>
    <col min="4367" max="4367" width="23.140625" style="913" customWidth="1"/>
    <col min="4368" max="4368" width="16.28515625" style="913" customWidth="1"/>
    <col min="4369" max="4369" width="19" style="913" customWidth="1"/>
    <col min="4370" max="4370" width="8.140625" style="913" customWidth="1"/>
    <col min="4371" max="4371" width="8.5703125" style="913" customWidth="1"/>
    <col min="4372" max="4372" width="11.42578125" style="913"/>
    <col min="4373" max="4373" width="13.28515625" style="913" customWidth="1"/>
    <col min="4374" max="4374" width="11.42578125" style="913" customWidth="1"/>
    <col min="4375" max="4380" width="0" style="913" hidden="1" customWidth="1"/>
    <col min="4381" max="4381" width="22.7109375" style="913" customWidth="1"/>
    <col min="4382" max="4382" width="11.42578125" style="913"/>
    <col min="4383" max="4383" width="23.28515625" style="913" customWidth="1"/>
    <col min="4384" max="4384" width="11.42578125" style="913"/>
    <col min="4385" max="4394" width="0" style="913" hidden="1" customWidth="1"/>
    <col min="4395" max="4395" width="18.85546875" style="913" customWidth="1"/>
    <col min="4396" max="4396" width="11.42578125" style="913"/>
    <col min="4397" max="4397" width="17.7109375" style="913" customWidth="1"/>
    <col min="4398" max="4408" width="0" style="913" hidden="1" customWidth="1"/>
    <col min="4409" max="4608" width="11.42578125" style="913"/>
    <col min="4609" max="4609" width="2.85546875" style="913" customWidth="1"/>
    <col min="4610" max="4610" width="20.7109375" style="913" customWidth="1"/>
    <col min="4611" max="4611" width="14.7109375" style="913" customWidth="1"/>
    <col min="4612" max="4612" width="16.28515625" style="913" customWidth="1"/>
    <col min="4613" max="4613" width="21.7109375" style="913" customWidth="1"/>
    <col min="4614" max="4614" width="27.85546875" style="913" customWidth="1"/>
    <col min="4615" max="4615" width="25.5703125" style="913" customWidth="1"/>
    <col min="4616" max="4616" width="27.7109375" style="913" customWidth="1"/>
    <col min="4617" max="4617" width="16.5703125" style="913" customWidth="1"/>
    <col min="4618" max="4618" width="29.140625" style="913" customWidth="1"/>
    <col min="4619" max="4619" width="37.28515625" style="913" customWidth="1"/>
    <col min="4620" max="4620" width="21" style="913" customWidth="1"/>
    <col min="4621" max="4621" width="36.5703125" style="913" customWidth="1"/>
    <col min="4622" max="4622" width="17" style="913" customWidth="1"/>
    <col min="4623" max="4623" width="23.140625" style="913" customWidth="1"/>
    <col min="4624" max="4624" width="16.28515625" style="913" customWidth="1"/>
    <col min="4625" max="4625" width="19" style="913" customWidth="1"/>
    <col min="4626" max="4626" width="8.140625" style="913" customWidth="1"/>
    <col min="4627" max="4627" width="8.5703125" style="913" customWidth="1"/>
    <col min="4628" max="4628" width="11.42578125" style="913"/>
    <col min="4629" max="4629" width="13.28515625" style="913" customWidth="1"/>
    <col min="4630" max="4630" width="11.42578125" style="913" customWidth="1"/>
    <col min="4631" max="4636" width="0" style="913" hidden="1" customWidth="1"/>
    <col min="4637" max="4637" width="22.7109375" style="913" customWidth="1"/>
    <col min="4638" max="4638" width="11.42578125" style="913"/>
    <col min="4639" max="4639" width="23.28515625" style="913" customWidth="1"/>
    <col min="4640" max="4640" width="11.42578125" style="913"/>
    <col min="4641" max="4650" width="0" style="913" hidden="1" customWidth="1"/>
    <col min="4651" max="4651" width="18.85546875" style="913" customWidth="1"/>
    <col min="4652" max="4652" width="11.42578125" style="913"/>
    <col min="4653" max="4653" width="17.7109375" style="913" customWidth="1"/>
    <col min="4654" max="4664" width="0" style="913" hidden="1" customWidth="1"/>
    <col min="4665" max="4864" width="11.42578125" style="913"/>
    <col min="4865" max="4865" width="2.85546875" style="913" customWidth="1"/>
    <col min="4866" max="4866" width="20.7109375" style="913" customWidth="1"/>
    <col min="4867" max="4867" width="14.7109375" style="913" customWidth="1"/>
    <col min="4868" max="4868" width="16.28515625" style="913" customWidth="1"/>
    <col min="4869" max="4869" width="21.7109375" style="913" customWidth="1"/>
    <col min="4870" max="4870" width="27.85546875" style="913" customWidth="1"/>
    <col min="4871" max="4871" width="25.5703125" style="913" customWidth="1"/>
    <col min="4872" max="4872" width="27.7109375" style="913" customWidth="1"/>
    <col min="4873" max="4873" width="16.5703125" style="913" customWidth="1"/>
    <col min="4874" max="4874" width="29.140625" style="913" customWidth="1"/>
    <col min="4875" max="4875" width="37.28515625" style="913" customWidth="1"/>
    <col min="4876" max="4876" width="21" style="913" customWidth="1"/>
    <col min="4877" max="4877" width="36.5703125" style="913" customWidth="1"/>
    <col min="4878" max="4878" width="17" style="913" customWidth="1"/>
    <col min="4879" max="4879" width="23.140625" style="913" customWidth="1"/>
    <col min="4880" max="4880" width="16.28515625" style="913" customWidth="1"/>
    <col min="4881" max="4881" width="19" style="913" customWidth="1"/>
    <col min="4882" max="4882" width="8.140625" style="913" customWidth="1"/>
    <col min="4883" max="4883" width="8.5703125" style="913" customWidth="1"/>
    <col min="4884" max="4884" width="11.42578125" style="913"/>
    <col min="4885" max="4885" width="13.28515625" style="913" customWidth="1"/>
    <col min="4886" max="4886" width="11.42578125" style="913" customWidth="1"/>
    <col min="4887" max="4892" width="0" style="913" hidden="1" customWidth="1"/>
    <col min="4893" max="4893" width="22.7109375" style="913" customWidth="1"/>
    <col min="4894" max="4894" width="11.42578125" style="913"/>
    <col min="4895" max="4895" width="23.28515625" style="913" customWidth="1"/>
    <col min="4896" max="4896" width="11.42578125" style="913"/>
    <col min="4897" max="4906" width="0" style="913" hidden="1" customWidth="1"/>
    <col min="4907" max="4907" width="18.85546875" style="913" customWidth="1"/>
    <col min="4908" max="4908" width="11.42578125" style="913"/>
    <col min="4909" max="4909" width="17.7109375" style="913" customWidth="1"/>
    <col min="4910" max="4920" width="0" style="913" hidden="1" customWidth="1"/>
    <col min="4921" max="5120" width="11.42578125" style="913"/>
    <col min="5121" max="5121" width="2.85546875" style="913" customWidth="1"/>
    <col min="5122" max="5122" width="20.7109375" style="913" customWidth="1"/>
    <col min="5123" max="5123" width="14.7109375" style="913" customWidth="1"/>
    <col min="5124" max="5124" width="16.28515625" style="913" customWidth="1"/>
    <col min="5125" max="5125" width="21.7109375" style="913" customWidth="1"/>
    <col min="5126" max="5126" width="27.85546875" style="913" customWidth="1"/>
    <col min="5127" max="5127" width="25.5703125" style="913" customWidth="1"/>
    <col min="5128" max="5128" width="27.7109375" style="913" customWidth="1"/>
    <col min="5129" max="5129" width="16.5703125" style="913" customWidth="1"/>
    <col min="5130" max="5130" width="29.140625" style="913" customWidth="1"/>
    <col min="5131" max="5131" width="37.28515625" style="913" customWidth="1"/>
    <col min="5132" max="5132" width="21" style="913" customWidth="1"/>
    <col min="5133" max="5133" width="36.5703125" style="913" customWidth="1"/>
    <col min="5134" max="5134" width="17" style="913" customWidth="1"/>
    <col min="5135" max="5135" width="23.140625" style="913" customWidth="1"/>
    <col min="5136" max="5136" width="16.28515625" style="913" customWidth="1"/>
    <col min="5137" max="5137" width="19" style="913" customWidth="1"/>
    <col min="5138" max="5138" width="8.140625" style="913" customWidth="1"/>
    <col min="5139" max="5139" width="8.5703125" style="913" customWidth="1"/>
    <col min="5140" max="5140" width="11.42578125" style="913"/>
    <col min="5141" max="5141" width="13.28515625" style="913" customWidth="1"/>
    <col min="5142" max="5142" width="11.42578125" style="913" customWidth="1"/>
    <col min="5143" max="5148" width="0" style="913" hidden="1" customWidth="1"/>
    <col min="5149" max="5149" width="22.7109375" style="913" customWidth="1"/>
    <col min="5150" max="5150" width="11.42578125" style="913"/>
    <col min="5151" max="5151" width="23.28515625" style="913" customWidth="1"/>
    <col min="5152" max="5152" width="11.42578125" style="913"/>
    <col min="5153" max="5162" width="0" style="913" hidden="1" customWidth="1"/>
    <col min="5163" max="5163" width="18.85546875" style="913" customWidth="1"/>
    <col min="5164" max="5164" width="11.42578125" style="913"/>
    <col min="5165" max="5165" width="17.7109375" style="913" customWidth="1"/>
    <col min="5166" max="5176" width="0" style="913" hidden="1" customWidth="1"/>
    <col min="5177" max="5376" width="11.42578125" style="913"/>
    <col min="5377" max="5377" width="2.85546875" style="913" customWidth="1"/>
    <col min="5378" max="5378" width="20.7109375" style="913" customWidth="1"/>
    <col min="5379" max="5379" width="14.7109375" style="913" customWidth="1"/>
    <col min="5380" max="5380" width="16.28515625" style="913" customWidth="1"/>
    <col min="5381" max="5381" width="21.7109375" style="913" customWidth="1"/>
    <col min="5382" max="5382" width="27.85546875" style="913" customWidth="1"/>
    <col min="5383" max="5383" width="25.5703125" style="913" customWidth="1"/>
    <col min="5384" max="5384" width="27.7109375" style="913" customWidth="1"/>
    <col min="5385" max="5385" width="16.5703125" style="913" customWidth="1"/>
    <col min="5386" max="5386" width="29.140625" style="913" customWidth="1"/>
    <col min="5387" max="5387" width="37.28515625" style="913" customWidth="1"/>
    <col min="5388" max="5388" width="21" style="913" customWidth="1"/>
    <col min="5389" max="5389" width="36.5703125" style="913" customWidth="1"/>
    <col min="5390" max="5390" width="17" style="913" customWidth="1"/>
    <col min="5391" max="5391" width="23.140625" style="913" customWidth="1"/>
    <col min="5392" max="5392" width="16.28515625" style="913" customWidth="1"/>
    <col min="5393" max="5393" width="19" style="913" customWidth="1"/>
    <col min="5394" max="5394" width="8.140625" style="913" customWidth="1"/>
    <col min="5395" max="5395" width="8.5703125" style="913" customWidth="1"/>
    <col min="5396" max="5396" width="11.42578125" style="913"/>
    <col min="5397" max="5397" width="13.28515625" style="913" customWidth="1"/>
    <col min="5398" max="5398" width="11.42578125" style="913" customWidth="1"/>
    <col min="5399" max="5404" width="0" style="913" hidden="1" customWidth="1"/>
    <col min="5405" max="5405" width="22.7109375" style="913" customWidth="1"/>
    <col min="5406" max="5406" width="11.42578125" style="913"/>
    <col min="5407" max="5407" width="23.28515625" style="913" customWidth="1"/>
    <col min="5408" max="5408" width="11.42578125" style="913"/>
    <col min="5409" max="5418" width="0" style="913" hidden="1" customWidth="1"/>
    <col min="5419" max="5419" width="18.85546875" style="913" customWidth="1"/>
    <col min="5420" max="5420" width="11.42578125" style="913"/>
    <col min="5421" max="5421" width="17.7109375" style="913" customWidth="1"/>
    <col min="5422" max="5432" width="0" style="913" hidden="1" customWidth="1"/>
    <col min="5433" max="5632" width="11.42578125" style="913"/>
    <col min="5633" max="5633" width="2.85546875" style="913" customWidth="1"/>
    <col min="5634" max="5634" width="20.7109375" style="913" customWidth="1"/>
    <col min="5635" max="5635" width="14.7109375" style="913" customWidth="1"/>
    <col min="5636" max="5636" width="16.28515625" style="913" customWidth="1"/>
    <col min="5637" max="5637" width="21.7109375" style="913" customWidth="1"/>
    <col min="5638" max="5638" width="27.85546875" style="913" customWidth="1"/>
    <col min="5639" max="5639" width="25.5703125" style="913" customWidth="1"/>
    <col min="5640" max="5640" width="27.7109375" style="913" customWidth="1"/>
    <col min="5641" max="5641" width="16.5703125" style="913" customWidth="1"/>
    <col min="5642" max="5642" width="29.140625" style="913" customWidth="1"/>
    <col min="5643" max="5643" width="37.28515625" style="913" customWidth="1"/>
    <col min="5644" max="5644" width="21" style="913" customWidth="1"/>
    <col min="5645" max="5645" width="36.5703125" style="913" customWidth="1"/>
    <col min="5646" max="5646" width="17" style="913" customWidth="1"/>
    <col min="5647" max="5647" width="23.140625" style="913" customWidth="1"/>
    <col min="5648" max="5648" width="16.28515625" style="913" customWidth="1"/>
    <col min="5649" max="5649" width="19" style="913" customWidth="1"/>
    <col min="5650" max="5650" width="8.140625" style="913" customWidth="1"/>
    <col min="5651" max="5651" width="8.5703125" style="913" customWidth="1"/>
    <col min="5652" max="5652" width="11.42578125" style="913"/>
    <col min="5653" max="5653" width="13.28515625" style="913" customWidth="1"/>
    <col min="5654" max="5654" width="11.42578125" style="913" customWidth="1"/>
    <col min="5655" max="5660" width="0" style="913" hidden="1" customWidth="1"/>
    <col min="5661" max="5661" width="22.7109375" style="913" customWidth="1"/>
    <col min="5662" max="5662" width="11.42578125" style="913"/>
    <col min="5663" max="5663" width="23.28515625" style="913" customWidth="1"/>
    <col min="5664" max="5664" width="11.42578125" style="913"/>
    <col min="5665" max="5674" width="0" style="913" hidden="1" customWidth="1"/>
    <col min="5675" max="5675" width="18.85546875" style="913" customWidth="1"/>
    <col min="5676" max="5676" width="11.42578125" style="913"/>
    <col min="5677" max="5677" width="17.7109375" style="913" customWidth="1"/>
    <col min="5678" max="5688" width="0" style="913" hidden="1" customWidth="1"/>
    <col min="5689" max="5888" width="11.42578125" style="913"/>
    <col min="5889" max="5889" width="2.85546875" style="913" customWidth="1"/>
    <col min="5890" max="5890" width="20.7109375" style="913" customWidth="1"/>
    <col min="5891" max="5891" width="14.7109375" style="913" customWidth="1"/>
    <col min="5892" max="5892" width="16.28515625" style="913" customWidth="1"/>
    <col min="5893" max="5893" width="21.7109375" style="913" customWidth="1"/>
    <col min="5894" max="5894" width="27.85546875" style="913" customWidth="1"/>
    <col min="5895" max="5895" width="25.5703125" style="913" customWidth="1"/>
    <col min="5896" max="5896" width="27.7109375" style="913" customWidth="1"/>
    <col min="5897" max="5897" width="16.5703125" style="913" customWidth="1"/>
    <col min="5898" max="5898" width="29.140625" style="913" customWidth="1"/>
    <col min="5899" max="5899" width="37.28515625" style="913" customWidth="1"/>
    <col min="5900" max="5900" width="21" style="913" customWidth="1"/>
    <col min="5901" max="5901" width="36.5703125" style="913" customWidth="1"/>
    <col min="5902" max="5902" width="17" style="913" customWidth="1"/>
    <col min="5903" max="5903" width="23.140625" style="913" customWidth="1"/>
    <col min="5904" max="5904" width="16.28515625" style="913" customWidth="1"/>
    <col min="5905" max="5905" width="19" style="913" customWidth="1"/>
    <col min="5906" max="5906" width="8.140625" style="913" customWidth="1"/>
    <col min="5907" max="5907" width="8.5703125" style="913" customWidth="1"/>
    <col min="5908" max="5908" width="11.42578125" style="913"/>
    <col min="5909" max="5909" width="13.28515625" style="913" customWidth="1"/>
    <col min="5910" max="5910" width="11.42578125" style="913" customWidth="1"/>
    <col min="5911" max="5916" width="0" style="913" hidden="1" customWidth="1"/>
    <col min="5917" max="5917" width="22.7109375" style="913" customWidth="1"/>
    <col min="5918" max="5918" width="11.42578125" style="913"/>
    <col min="5919" max="5919" width="23.28515625" style="913" customWidth="1"/>
    <col min="5920" max="5920" width="11.42578125" style="913"/>
    <col min="5921" max="5930" width="0" style="913" hidden="1" customWidth="1"/>
    <col min="5931" max="5931" width="18.85546875" style="913" customWidth="1"/>
    <col min="5932" max="5932" width="11.42578125" style="913"/>
    <col min="5933" max="5933" width="17.7109375" style="913" customWidth="1"/>
    <col min="5934" max="5944" width="0" style="913" hidden="1" customWidth="1"/>
    <col min="5945" max="6144" width="11.42578125" style="913"/>
    <col min="6145" max="6145" width="2.85546875" style="913" customWidth="1"/>
    <col min="6146" max="6146" width="20.7109375" style="913" customWidth="1"/>
    <col min="6147" max="6147" width="14.7109375" style="913" customWidth="1"/>
    <col min="6148" max="6148" width="16.28515625" style="913" customWidth="1"/>
    <col min="6149" max="6149" width="21.7109375" style="913" customWidth="1"/>
    <col min="6150" max="6150" width="27.85546875" style="913" customWidth="1"/>
    <col min="6151" max="6151" width="25.5703125" style="913" customWidth="1"/>
    <col min="6152" max="6152" width="27.7109375" style="913" customWidth="1"/>
    <col min="6153" max="6153" width="16.5703125" style="913" customWidth="1"/>
    <col min="6154" max="6154" width="29.140625" style="913" customWidth="1"/>
    <col min="6155" max="6155" width="37.28515625" style="913" customWidth="1"/>
    <col min="6156" max="6156" width="21" style="913" customWidth="1"/>
    <col min="6157" max="6157" width="36.5703125" style="913" customWidth="1"/>
    <col min="6158" max="6158" width="17" style="913" customWidth="1"/>
    <col min="6159" max="6159" width="23.140625" style="913" customWidth="1"/>
    <col min="6160" max="6160" width="16.28515625" style="913" customWidth="1"/>
    <col min="6161" max="6161" width="19" style="913" customWidth="1"/>
    <col min="6162" max="6162" width="8.140625" style="913" customWidth="1"/>
    <col min="6163" max="6163" width="8.5703125" style="913" customWidth="1"/>
    <col min="6164" max="6164" width="11.42578125" style="913"/>
    <col min="6165" max="6165" width="13.28515625" style="913" customWidth="1"/>
    <col min="6166" max="6166" width="11.42578125" style="913" customWidth="1"/>
    <col min="6167" max="6172" width="0" style="913" hidden="1" customWidth="1"/>
    <col min="6173" max="6173" width="22.7109375" style="913" customWidth="1"/>
    <col min="6174" max="6174" width="11.42578125" style="913"/>
    <col min="6175" max="6175" width="23.28515625" style="913" customWidth="1"/>
    <col min="6176" max="6176" width="11.42578125" style="913"/>
    <col min="6177" max="6186" width="0" style="913" hidden="1" customWidth="1"/>
    <col min="6187" max="6187" width="18.85546875" style="913" customWidth="1"/>
    <col min="6188" max="6188" width="11.42578125" style="913"/>
    <col min="6189" max="6189" width="17.7109375" style="913" customWidth="1"/>
    <col min="6190" max="6200" width="0" style="913" hidden="1" customWidth="1"/>
    <col min="6201" max="6400" width="11.42578125" style="913"/>
    <col min="6401" max="6401" width="2.85546875" style="913" customWidth="1"/>
    <col min="6402" max="6402" width="20.7109375" style="913" customWidth="1"/>
    <col min="6403" max="6403" width="14.7109375" style="913" customWidth="1"/>
    <col min="6404" max="6404" width="16.28515625" style="913" customWidth="1"/>
    <col min="6405" max="6405" width="21.7109375" style="913" customWidth="1"/>
    <col min="6406" max="6406" width="27.85546875" style="913" customWidth="1"/>
    <col min="6407" max="6407" width="25.5703125" style="913" customWidth="1"/>
    <col min="6408" max="6408" width="27.7109375" style="913" customWidth="1"/>
    <col min="6409" max="6409" width="16.5703125" style="913" customWidth="1"/>
    <col min="6410" max="6410" width="29.140625" style="913" customWidth="1"/>
    <col min="6411" max="6411" width="37.28515625" style="913" customWidth="1"/>
    <col min="6412" max="6412" width="21" style="913" customWidth="1"/>
    <col min="6413" max="6413" width="36.5703125" style="913" customWidth="1"/>
    <col min="6414" max="6414" width="17" style="913" customWidth="1"/>
    <col min="6415" max="6415" width="23.140625" style="913" customWidth="1"/>
    <col min="6416" max="6416" width="16.28515625" style="913" customWidth="1"/>
    <col min="6417" max="6417" width="19" style="913" customWidth="1"/>
    <col min="6418" max="6418" width="8.140625" style="913" customWidth="1"/>
    <col min="6419" max="6419" width="8.5703125" style="913" customWidth="1"/>
    <col min="6420" max="6420" width="11.42578125" style="913"/>
    <col min="6421" max="6421" width="13.28515625" style="913" customWidth="1"/>
    <col min="6422" max="6422" width="11.42578125" style="913" customWidth="1"/>
    <col min="6423" max="6428" width="0" style="913" hidden="1" customWidth="1"/>
    <col min="6429" max="6429" width="22.7109375" style="913" customWidth="1"/>
    <col min="6430" max="6430" width="11.42578125" style="913"/>
    <col min="6431" max="6431" width="23.28515625" style="913" customWidth="1"/>
    <col min="6432" max="6432" width="11.42578125" style="913"/>
    <col min="6433" max="6442" width="0" style="913" hidden="1" customWidth="1"/>
    <col min="6443" max="6443" width="18.85546875" style="913" customWidth="1"/>
    <col min="6444" max="6444" width="11.42578125" style="913"/>
    <col min="6445" max="6445" width="17.7109375" style="913" customWidth="1"/>
    <col min="6446" max="6456" width="0" style="913" hidden="1" customWidth="1"/>
    <col min="6457" max="6656" width="11.42578125" style="913"/>
    <col min="6657" max="6657" width="2.85546875" style="913" customWidth="1"/>
    <col min="6658" max="6658" width="20.7109375" style="913" customWidth="1"/>
    <col min="6659" max="6659" width="14.7109375" style="913" customWidth="1"/>
    <col min="6660" max="6660" width="16.28515625" style="913" customWidth="1"/>
    <col min="6661" max="6661" width="21.7109375" style="913" customWidth="1"/>
    <col min="6662" max="6662" width="27.85546875" style="913" customWidth="1"/>
    <col min="6663" max="6663" width="25.5703125" style="913" customWidth="1"/>
    <col min="6664" max="6664" width="27.7109375" style="913" customWidth="1"/>
    <col min="6665" max="6665" width="16.5703125" style="913" customWidth="1"/>
    <col min="6666" max="6666" width="29.140625" style="913" customWidth="1"/>
    <col min="6667" max="6667" width="37.28515625" style="913" customWidth="1"/>
    <col min="6668" max="6668" width="21" style="913" customWidth="1"/>
    <col min="6669" max="6669" width="36.5703125" style="913" customWidth="1"/>
    <col min="6670" max="6670" width="17" style="913" customWidth="1"/>
    <col min="6671" max="6671" width="23.140625" style="913" customWidth="1"/>
    <col min="6672" max="6672" width="16.28515625" style="913" customWidth="1"/>
    <col min="6673" max="6673" width="19" style="913" customWidth="1"/>
    <col min="6674" max="6674" width="8.140625" style="913" customWidth="1"/>
    <col min="6675" max="6675" width="8.5703125" style="913" customWidth="1"/>
    <col min="6676" max="6676" width="11.42578125" style="913"/>
    <col min="6677" max="6677" width="13.28515625" style="913" customWidth="1"/>
    <col min="6678" max="6678" width="11.42578125" style="913" customWidth="1"/>
    <col min="6679" max="6684" width="0" style="913" hidden="1" customWidth="1"/>
    <col min="6685" max="6685" width="22.7109375" style="913" customWidth="1"/>
    <col min="6686" max="6686" width="11.42578125" style="913"/>
    <col min="6687" max="6687" width="23.28515625" style="913" customWidth="1"/>
    <col min="6688" max="6688" width="11.42578125" style="913"/>
    <col min="6689" max="6698" width="0" style="913" hidden="1" customWidth="1"/>
    <col min="6699" max="6699" width="18.85546875" style="913" customWidth="1"/>
    <col min="6700" max="6700" width="11.42578125" style="913"/>
    <col min="6701" max="6701" width="17.7109375" style="913" customWidth="1"/>
    <col min="6702" max="6712" width="0" style="913" hidden="1" customWidth="1"/>
    <col min="6713" max="6912" width="11.42578125" style="913"/>
    <col min="6913" max="6913" width="2.85546875" style="913" customWidth="1"/>
    <col min="6914" max="6914" width="20.7109375" style="913" customWidth="1"/>
    <col min="6915" max="6915" width="14.7109375" style="913" customWidth="1"/>
    <col min="6916" max="6916" width="16.28515625" style="913" customWidth="1"/>
    <col min="6917" max="6917" width="21.7109375" style="913" customWidth="1"/>
    <col min="6918" max="6918" width="27.85546875" style="913" customWidth="1"/>
    <col min="6919" max="6919" width="25.5703125" style="913" customWidth="1"/>
    <col min="6920" max="6920" width="27.7109375" style="913" customWidth="1"/>
    <col min="6921" max="6921" width="16.5703125" style="913" customWidth="1"/>
    <col min="6922" max="6922" width="29.140625" style="913" customWidth="1"/>
    <col min="6923" max="6923" width="37.28515625" style="913" customWidth="1"/>
    <col min="6924" max="6924" width="21" style="913" customWidth="1"/>
    <col min="6925" max="6925" width="36.5703125" style="913" customWidth="1"/>
    <col min="6926" max="6926" width="17" style="913" customWidth="1"/>
    <col min="6927" max="6927" width="23.140625" style="913" customWidth="1"/>
    <col min="6928" max="6928" width="16.28515625" style="913" customWidth="1"/>
    <col min="6929" max="6929" width="19" style="913" customWidth="1"/>
    <col min="6930" max="6930" width="8.140625" style="913" customWidth="1"/>
    <col min="6931" max="6931" width="8.5703125" style="913" customWidth="1"/>
    <col min="6932" max="6932" width="11.42578125" style="913"/>
    <col min="6933" max="6933" width="13.28515625" style="913" customWidth="1"/>
    <col min="6934" max="6934" width="11.42578125" style="913" customWidth="1"/>
    <col min="6935" max="6940" width="0" style="913" hidden="1" customWidth="1"/>
    <col min="6941" max="6941" width="22.7109375" style="913" customWidth="1"/>
    <col min="6942" max="6942" width="11.42578125" style="913"/>
    <col min="6943" max="6943" width="23.28515625" style="913" customWidth="1"/>
    <col min="6944" max="6944" width="11.42578125" style="913"/>
    <col min="6945" max="6954" width="0" style="913" hidden="1" customWidth="1"/>
    <col min="6955" max="6955" width="18.85546875" style="913" customWidth="1"/>
    <col min="6956" max="6956" width="11.42578125" style="913"/>
    <col min="6957" max="6957" width="17.7109375" style="913" customWidth="1"/>
    <col min="6958" max="6968" width="0" style="913" hidden="1" customWidth="1"/>
    <col min="6969" max="7168" width="11.42578125" style="913"/>
    <col min="7169" max="7169" width="2.85546875" style="913" customWidth="1"/>
    <col min="7170" max="7170" width="20.7109375" style="913" customWidth="1"/>
    <col min="7171" max="7171" width="14.7109375" style="913" customWidth="1"/>
    <col min="7172" max="7172" width="16.28515625" style="913" customWidth="1"/>
    <col min="7173" max="7173" width="21.7109375" style="913" customWidth="1"/>
    <col min="7174" max="7174" width="27.85546875" style="913" customWidth="1"/>
    <col min="7175" max="7175" width="25.5703125" style="913" customWidth="1"/>
    <col min="7176" max="7176" width="27.7109375" style="913" customWidth="1"/>
    <col min="7177" max="7177" width="16.5703125" style="913" customWidth="1"/>
    <col min="7178" max="7178" width="29.140625" style="913" customWidth="1"/>
    <col min="7179" max="7179" width="37.28515625" style="913" customWidth="1"/>
    <col min="7180" max="7180" width="21" style="913" customWidth="1"/>
    <col min="7181" max="7181" width="36.5703125" style="913" customWidth="1"/>
    <col min="7182" max="7182" width="17" style="913" customWidth="1"/>
    <col min="7183" max="7183" width="23.140625" style="913" customWidth="1"/>
    <col min="7184" max="7184" width="16.28515625" style="913" customWidth="1"/>
    <col min="7185" max="7185" width="19" style="913" customWidth="1"/>
    <col min="7186" max="7186" width="8.140625" style="913" customWidth="1"/>
    <col min="7187" max="7187" width="8.5703125" style="913" customWidth="1"/>
    <col min="7188" max="7188" width="11.42578125" style="913"/>
    <col min="7189" max="7189" width="13.28515625" style="913" customWidth="1"/>
    <col min="7190" max="7190" width="11.42578125" style="913" customWidth="1"/>
    <col min="7191" max="7196" width="0" style="913" hidden="1" customWidth="1"/>
    <col min="7197" max="7197" width="22.7109375" style="913" customWidth="1"/>
    <col min="7198" max="7198" width="11.42578125" style="913"/>
    <col min="7199" max="7199" width="23.28515625" style="913" customWidth="1"/>
    <col min="7200" max="7200" width="11.42578125" style="913"/>
    <col min="7201" max="7210" width="0" style="913" hidden="1" customWidth="1"/>
    <col min="7211" max="7211" width="18.85546875" style="913" customWidth="1"/>
    <col min="7212" max="7212" width="11.42578125" style="913"/>
    <col min="7213" max="7213" width="17.7109375" style="913" customWidth="1"/>
    <col min="7214" max="7224" width="0" style="913" hidden="1" customWidth="1"/>
    <col min="7225" max="7424" width="11.42578125" style="913"/>
    <col min="7425" max="7425" width="2.85546875" style="913" customWidth="1"/>
    <col min="7426" max="7426" width="20.7109375" style="913" customWidth="1"/>
    <col min="7427" max="7427" width="14.7109375" style="913" customWidth="1"/>
    <col min="7428" max="7428" width="16.28515625" style="913" customWidth="1"/>
    <col min="7429" max="7429" width="21.7109375" style="913" customWidth="1"/>
    <col min="7430" max="7430" width="27.85546875" style="913" customWidth="1"/>
    <col min="7431" max="7431" width="25.5703125" style="913" customWidth="1"/>
    <col min="7432" max="7432" width="27.7109375" style="913" customWidth="1"/>
    <col min="7433" max="7433" width="16.5703125" style="913" customWidth="1"/>
    <col min="7434" max="7434" width="29.140625" style="913" customWidth="1"/>
    <col min="7435" max="7435" width="37.28515625" style="913" customWidth="1"/>
    <col min="7436" max="7436" width="21" style="913" customWidth="1"/>
    <col min="7437" max="7437" width="36.5703125" style="913" customWidth="1"/>
    <col min="7438" max="7438" width="17" style="913" customWidth="1"/>
    <col min="7439" max="7439" width="23.140625" style="913" customWidth="1"/>
    <col min="7440" max="7440" width="16.28515625" style="913" customWidth="1"/>
    <col min="7441" max="7441" width="19" style="913" customWidth="1"/>
    <col min="7442" max="7442" width="8.140625" style="913" customWidth="1"/>
    <col min="7443" max="7443" width="8.5703125" style="913" customWidth="1"/>
    <col min="7444" max="7444" width="11.42578125" style="913"/>
    <col min="7445" max="7445" width="13.28515625" style="913" customWidth="1"/>
    <col min="7446" max="7446" width="11.42578125" style="913" customWidth="1"/>
    <col min="7447" max="7452" width="0" style="913" hidden="1" customWidth="1"/>
    <col min="7453" max="7453" width="22.7109375" style="913" customWidth="1"/>
    <col min="7454" max="7454" width="11.42578125" style="913"/>
    <col min="7455" max="7455" width="23.28515625" style="913" customWidth="1"/>
    <col min="7456" max="7456" width="11.42578125" style="913"/>
    <col min="7457" max="7466" width="0" style="913" hidden="1" customWidth="1"/>
    <col min="7467" max="7467" width="18.85546875" style="913" customWidth="1"/>
    <col min="7468" max="7468" width="11.42578125" style="913"/>
    <col min="7469" max="7469" width="17.7109375" style="913" customWidth="1"/>
    <col min="7470" max="7480" width="0" style="913" hidden="1" customWidth="1"/>
    <col min="7481" max="7680" width="11.42578125" style="913"/>
    <col min="7681" max="7681" width="2.85546875" style="913" customWidth="1"/>
    <col min="7682" max="7682" width="20.7109375" style="913" customWidth="1"/>
    <col min="7683" max="7683" width="14.7109375" style="913" customWidth="1"/>
    <col min="7684" max="7684" width="16.28515625" style="913" customWidth="1"/>
    <col min="7685" max="7685" width="21.7109375" style="913" customWidth="1"/>
    <col min="7686" max="7686" width="27.85546875" style="913" customWidth="1"/>
    <col min="7687" max="7687" width="25.5703125" style="913" customWidth="1"/>
    <col min="7688" max="7688" width="27.7109375" style="913" customWidth="1"/>
    <col min="7689" max="7689" width="16.5703125" style="913" customWidth="1"/>
    <col min="7690" max="7690" width="29.140625" style="913" customWidth="1"/>
    <col min="7691" max="7691" width="37.28515625" style="913" customWidth="1"/>
    <col min="7692" max="7692" width="21" style="913" customWidth="1"/>
    <col min="7693" max="7693" width="36.5703125" style="913" customWidth="1"/>
    <col min="7694" max="7694" width="17" style="913" customWidth="1"/>
    <col min="7695" max="7695" width="23.140625" style="913" customWidth="1"/>
    <col min="7696" max="7696" width="16.28515625" style="913" customWidth="1"/>
    <col min="7697" max="7697" width="19" style="913" customWidth="1"/>
    <col min="7698" max="7698" width="8.140625" style="913" customWidth="1"/>
    <col min="7699" max="7699" width="8.5703125" style="913" customWidth="1"/>
    <col min="7700" max="7700" width="11.42578125" style="913"/>
    <col min="7701" max="7701" width="13.28515625" style="913" customWidth="1"/>
    <col min="7702" max="7702" width="11.42578125" style="913" customWidth="1"/>
    <col min="7703" max="7708" width="0" style="913" hidden="1" customWidth="1"/>
    <col min="7709" max="7709" width="22.7109375" style="913" customWidth="1"/>
    <col min="7710" max="7710" width="11.42578125" style="913"/>
    <col min="7711" max="7711" width="23.28515625" style="913" customWidth="1"/>
    <col min="7712" max="7712" width="11.42578125" style="913"/>
    <col min="7713" max="7722" width="0" style="913" hidden="1" customWidth="1"/>
    <col min="7723" max="7723" width="18.85546875" style="913" customWidth="1"/>
    <col min="7724" max="7724" width="11.42578125" style="913"/>
    <col min="7725" max="7725" width="17.7109375" style="913" customWidth="1"/>
    <col min="7726" max="7736" width="0" style="913" hidden="1" customWidth="1"/>
    <col min="7737" max="7936" width="11.42578125" style="913"/>
    <col min="7937" max="7937" width="2.85546875" style="913" customWidth="1"/>
    <col min="7938" max="7938" width="20.7109375" style="913" customWidth="1"/>
    <col min="7939" max="7939" width="14.7109375" style="913" customWidth="1"/>
    <col min="7940" max="7940" width="16.28515625" style="913" customWidth="1"/>
    <col min="7941" max="7941" width="21.7109375" style="913" customWidth="1"/>
    <col min="7942" max="7942" width="27.85546875" style="913" customWidth="1"/>
    <col min="7943" max="7943" width="25.5703125" style="913" customWidth="1"/>
    <col min="7944" max="7944" width="27.7109375" style="913" customWidth="1"/>
    <col min="7945" max="7945" width="16.5703125" style="913" customWidth="1"/>
    <col min="7946" max="7946" width="29.140625" style="913" customWidth="1"/>
    <col min="7947" max="7947" width="37.28515625" style="913" customWidth="1"/>
    <col min="7948" max="7948" width="21" style="913" customWidth="1"/>
    <col min="7949" max="7949" width="36.5703125" style="913" customWidth="1"/>
    <col min="7950" max="7950" width="17" style="913" customWidth="1"/>
    <col min="7951" max="7951" width="23.140625" style="913" customWidth="1"/>
    <col min="7952" max="7952" width="16.28515625" style="913" customWidth="1"/>
    <col min="7953" max="7953" width="19" style="913" customWidth="1"/>
    <col min="7954" max="7954" width="8.140625" style="913" customWidth="1"/>
    <col min="7955" max="7955" width="8.5703125" style="913" customWidth="1"/>
    <col min="7956" max="7956" width="11.42578125" style="913"/>
    <col min="7957" max="7957" width="13.28515625" style="913" customWidth="1"/>
    <col min="7958" max="7958" width="11.42578125" style="913" customWidth="1"/>
    <col min="7959" max="7964" width="0" style="913" hidden="1" customWidth="1"/>
    <col min="7965" max="7965" width="22.7109375" style="913" customWidth="1"/>
    <col min="7966" max="7966" width="11.42578125" style="913"/>
    <col min="7967" max="7967" width="23.28515625" style="913" customWidth="1"/>
    <col min="7968" max="7968" width="11.42578125" style="913"/>
    <col min="7969" max="7978" width="0" style="913" hidden="1" customWidth="1"/>
    <col min="7979" max="7979" width="18.85546875" style="913" customWidth="1"/>
    <col min="7980" max="7980" width="11.42578125" style="913"/>
    <col min="7981" max="7981" width="17.7109375" style="913" customWidth="1"/>
    <col min="7982" max="7992" width="0" style="913" hidden="1" customWidth="1"/>
    <col min="7993" max="8192" width="11.42578125" style="913"/>
    <col min="8193" max="8193" width="2.85546875" style="913" customWidth="1"/>
    <col min="8194" max="8194" width="20.7109375" style="913" customWidth="1"/>
    <col min="8195" max="8195" width="14.7109375" style="913" customWidth="1"/>
    <col min="8196" max="8196" width="16.28515625" style="913" customWidth="1"/>
    <col min="8197" max="8197" width="21.7109375" style="913" customWidth="1"/>
    <col min="8198" max="8198" width="27.85546875" style="913" customWidth="1"/>
    <col min="8199" max="8199" width="25.5703125" style="913" customWidth="1"/>
    <col min="8200" max="8200" width="27.7109375" style="913" customWidth="1"/>
    <col min="8201" max="8201" width="16.5703125" style="913" customWidth="1"/>
    <col min="8202" max="8202" width="29.140625" style="913" customWidth="1"/>
    <col min="8203" max="8203" width="37.28515625" style="913" customWidth="1"/>
    <col min="8204" max="8204" width="21" style="913" customWidth="1"/>
    <col min="8205" max="8205" width="36.5703125" style="913" customWidth="1"/>
    <col min="8206" max="8206" width="17" style="913" customWidth="1"/>
    <col min="8207" max="8207" width="23.140625" style="913" customWidth="1"/>
    <col min="8208" max="8208" width="16.28515625" style="913" customWidth="1"/>
    <col min="8209" max="8209" width="19" style="913" customWidth="1"/>
    <col min="8210" max="8210" width="8.140625" style="913" customWidth="1"/>
    <col min="8211" max="8211" width="8.5703125" style="913" customWidth="1"/>
    <col min="8212" max="8212" width="11.42578125" style="913"/>
    <col min="8213" max="8213" width="13.28515625" style="913" customWidth="1"/>
    <col min="8214" max="8214" width="11.42578125" style="913" customWidth="1"/>
    <col min="8215" max="8220" width="0" style="913" hidden="1" customWidth="1"/>
    <col min="8221" max="8221" width="22.7109375" style="913" customWidth="1"/>
    <col min="8222" max="8222" width="11.42578125" style="913"/>
    <col min="8223" max="8223" width="23.28515625" style="913" customWidth="1"/>
    <col min="8224" max="8224" width="11.42578125" style="913"/>
    <col min="8225" max="8234" width="0" style="913" hidden="1" customWidth="1"/>
    <col min="8235" max="8235" width="18.85546875" style="913" customWidth="1"/>
    <col min="8236" max="8236" width="11.42578125" style="913"/>
    <col min="8237" max="8237" width="17.7109375" style="913" customWidth="1"/>
    <col min="8238" max="8248" width="0" style="913" hidden="1" customWidth="1"/>
    <col min="8249" max="8448" width="11.42578125" style="913"/>
    <col min="8449" max="8449" width="2.85546875" style="913" customWidth="1"/>
    <col min="8450" max="8450" width="20.7109375" style="913" customWidth="1"/>
    <col min="8451" max="8451" width="14.7109375" style="913" customWidth="1"/>
    <col min="8452" max="8452" width="16.28515625" style="913" customWidth="1"/>
    <col min="8453" max="8453" width="21.7109375" style="913" customWidth="1"/>
    <col min="8454" max="8454" width="27.85546875" style="913" customWidth="1"/>
    <col min="8455" max="8455" width="25.5703125" style="913" customWidth="1"/>
    <col min="8456" max="8456" width="27.7109375" style="913" customWidth="1"/>
    <col min="8457" max="8457" width="16.5703125" style="913" customWidth="1"/>
    <col min="8458" max="8458" width="29.140625" style="913" customWidth="1"/>
    <col min="8459" max="8459" width="37.28515625" style="913" customWidth="1"/>
    <col min="8460" max="8460" width="21" style="913" customWidth="1"/>
    <col min="8461" max="8461" width="36.5703125" style="913" customWidth="1"/>
    <col min="8462" max="8462" width="17" style="913" customWidth="1"/>
    <col min="8463" max="8463" width="23.140625" style="913" customWidth="1"/>
    <col min="8464" max="8464" width="16.28515625" style="913" customWidth="1"/>
    <col min="8465" max="8465" width="19" style="913" customWidth="1"/>
    <col min="8466" max="8466" width="8.140625" style="913" customWidth="1"/>
    <col min="8467" max="8467" width="8.5703125" style="913" customWidth="1"/>
    <col min="8468" max="8468" width="11.42578125" style="913"/>
    <col min="8469" max="8469" width="13.28515625" style="913" customWidth="1"/>
    <col min="8470" max="8470" width="11.42578125" style="913" customWidth="1"/>
    <col min="8471" max="8476" width="0" style="913" hidden="1" customWidth="1"/>
    <col min="8477" max="8477" width="22.7109375" style="913" customWidth="1"/>
    <col min="8478" max="8478" width="11.42578125" style="913"/>
    <col min="8479" max="8479" width="23.28515625" style="913" customWidth="1"/>
    <col min="8480" max="8480" width="11.42578125" style="913"/>
    <col min="8481" max="8490" width="0" style="913" hidden="1" customWidth="1"/>
    <col min="8491" max="8491" width="18.85546875" style="913" customWidth="1"/>
    <col min="8492" max="8492" width="11.42578125" style="913"/>
    <col min="8493" max="8493" width="17.7109375" style="913" customWidth="1"/>
    <col min="8494" max="8504" width="0" style="913" hidden="1" customWidth="1"/>
    <col min="8505" max="8704" width="11.42578125" style="913"/>
    <col min="8705" max="8705" width="2.85546875" style="913" customWidth="1"/>
    <col min="8706" max="8706" width="20.7109375" style="913" customWidth="1"/>
    <col min="8707" max="8707" width="14.7109375" style="913" customWidth="1"/>
    <col min="8708" max="8708" width="16.28515625" style="913" customWidth="1"/>
    <col min="8709" max="8709" width="21.7109375" style="913" customWidth="1"/>
    <col min="8710" max="8710" width="27.85546875" style="913" customWidth="1"/>
    <col min="8711" max="8711" width="25.5703125" style="913" customWidth="1"/>
    <col min="8712" max="8712" width="27.7109375" style="913" customWidth="1"/>
    <col min="8713" max="8713" width="16.5703125" style="913" customWidth="1"/>
    <col min="8714" max="8714" width="29.140625" style="913" customWidth="1"/>
    <col min="8715" max="8715" width="37.28515625" style="913" customWidth="1"/>
    <col min="8716" max="8716" width="21" style="913" customWidth="1"/>
    <col min="8717" max="8717" width="36.5703125" style="913" customWidth="1"/>
    <col min="8718" max="8718" width="17" style="913" customWidth="1"/>
    <col min="8719" max="8719" width="23.140625" style="913" customWidth="1"/>
    <col min="8720" max="8720" width="16.28515625" style="913" customWidth="1"/>
    <col min="8721" max="8721" width="19" style="913" customWidth="1"/>
    <col min="8722" max="8722" width="8.140625" style="913" customWidth="1"/>
    <col min="8723" max="8723" width="8.5703125" style="913" customWidth="1"/>
    <col min="8724" max="8724" width="11.42578125" style="913"/>
    <col min="8725" max="8725" width="13.28515625" style="913" customWidth="1"/>
    <col min="8726" max="8726" width="11.42578125" style="913" customWidth="1"/>
    <col min="8727" max="8732" width="0" style="913" hidden="1" customWidth="1"/>
    <col min="8733" max="8733" width="22.7109375" style="913" customWidth="1"/>
    <col min="8734" max="8734" width="11.42578125" style="913"/>
    <col min="8735" max="8735" width="23.28515625" style="913" customWidth="1"/>
    <col min="8736" max="8736" width="11.42578125" style="913"/>
    <col min="8737" max="8746" width="0" style="913" hidden="1" customWidth="1"/>
    <col min="8747" max="8747" width="18.85546875" style="913" customWidth="1"/>
    <col min="8748" max="8748" width="11.42578125" style="913"/>
    <col min="8749" max="8749" width="17.7109375" style="913" customWidth="1"/>
    <col min="8750" max="8760" width="0" style="913" hidden="1" customWidth="1"/>
    <col min="8761" max="8960" width="11.42578125" style="913"/>
    <col min="8961" max="8961" width="2.85546875" style="913" customWidth="1"/>
    <col min="8962" max="8962" width="20.7109375" style="913" customWidth="1"/>
    <col min="8963" max="8963" width="14.7109375" style="913" customWidth="1"/>
    <col min="8964" max="8964" width="16.28515625" style="913" customWidth="1"/>
    <col min="8965" max="8965" width="21.7109375" style="913" customWidth="1"/>
    <col min="8966" max="8966" width="27.85546875" style="913" customWidth="1"/>
    <col min="8967" max="8967" width="25.5703125" style="913" customWidth="1"/>
    <col min="8968" max="8968" width="27.7109375" style="913" customWidth="1"/>
    <col min="8969" max="8969" width="16.5703125" style="913" customWidth="1"/>
    <col min="8970" max="8970" width="29.140625" style="913" customWidth="1"/>
    <col min="8971" max="8971" width="37.28515625" style="913" customWidth="1"/>
    <col min="8972" max="8972" width="21" style="913" customWidth="1"/>
    <col min="8973" max="8973" width="36.5703125" style="913" customWidth="1"/>
    <col min="8974" max="8974" width="17" style="913" customWidth="1"/>
    <col min="8975" max="8975" width="23.140625" style="913" customWidth="1"/>
    <col min="8976" max="8976" width="16.28515625" style="913" customWidth="1"/>
    <col min="8977" max="8977" width="19" style="913" customWidth="1"/>
    <col min="8978" max="8978" width="8.140625" style="913" customWidth="1"/>
    <col min="8979" max="8979" width="8.5703125" style="913" customWidth="1"/>
    <col min="8980" max="8980" width="11.42578125" style="913"/>
    <col min="8981" max="8981" width="13.28515625" style="913" customWidth="1"/>
    <col min="8982" max="8982" width="11.42578125" style="913" customWidth="1"/>
    <col min="8983" max="8988" width="0" style="913" hidden="1" customWidth="1"/>
    <col min="8989" max="8989" width="22.7109375" style="913" customWidth="1"/>
    <col min="8990" max="8990" width="11.42578125" style="913"/>
    <col min="8991" max="8991" width="23.28515625" style="913" customWidth="1"/>
    <col min="8992" max="8992" width="11.42578125" style="913"/>
    <col min="8993" max="9002" width="0" style="913" hidden="1" customWidth="1"/>
    <col min="9003" max="9003" width="18.85546875" style="913" customWidth="1"/>
    <col min="9004" max="9004" width="11.42578125" style="913"/>
    <col min="9005" max="9005" width="17.7109375" style="913" customWidth="1"/>
    <col min="9006" max="9016" width="0" style="913" hidden="1" customWidth="1"/>
    <col min="9017" max="9216" width="11.42578125" style="913"/>
    <col min="9217" max="9217" width="2.85546875" style="913" customWidth="1"/>
    <col min="9218" max="9218" width="20.7109375" style="913" customWidth="1"/>
    <col min="9219" max="9219" width="14.7109375" style="913" customWidth="1"/>
    <col min="9220" max="9220" width="16.28515625" style="913" customWidth="1"/>
    <col min="9221" max="9221" width="21.7109375" style="913" customWidth="1"/>
    <col min="9222" max="9222" width="27.85546875" style="913" customWidth="1"/>
    <col min="9223" max="9223" width="25.5703125" style="913" customWidth="1"/>
    <col min="9224" max="9224" width="27.7109375" style="913" customWidth="1"/>
    <col min="9225" max="9225" width="16.5703125" style="913" customWidth="1"/>
    <col min="9226" max="9226" width="29.140625" style="913" customWidth="1"/>
    <col min="9227" max="9227" width="37.28515625" style="913" customWidth="1"/>
    <col min="9228" max="9228" width="21" style="913" customWidth="1"/>
    <col min="9229" max="9229" width="36.5703125" style="913" customWidth="1"/>
    <col min="9230" max="9230" width="17" style="913" customWidth="1"/>
    <col min="9231" max="9231" width="23.140625" style="913" customWidth="1"/>
    <col min="9232" max="9232" width="16.28515625" style="913" customWidth="1"/>
    <col min="9233" max="9233" width="19" style="913" customWidth="1"/>
    <col min="9234" max="9234" width="8.140625" style="913" customWidth="1"/>
    <col min="9235" max="9235" width="8.5703125" style="913" customWidth="1"/>
    <col min="9236" max="9236" width="11.42578125" style="913"/>
    <col min="9237" max="9237" width="13.28515625" style="913" customWidth="1"/>
    <col min="9238" max="9238" width="11.42578125" style="913" customWidth="1"/>
    <col min="9239" max="9244" width="0" style="913" hidden="1" customWidth="1"/>
    <col min="9245" max="9245" width="22.7109375" style="913" customWidth="1"/>
    <col min="9246" max="9246" width="11.42578125" style="913"/>
    <col min="9247" max="9247" width="23.28515625" style="913" customWidth="1"/>
    <col min="9248" max="9248" width="11.42578125" style="913"/>
    <col min="9249" max="9258" width="0" style="913" hidden="1" customWidth="1"/>
    <col min="9259" max="9259" width="18.85546875" style="913" customWidth="1"/>
    <col min="9260" max="9260" width="11.42578125" style="913"/>
    <col min="9261" max="9261" width="17.7109375" style="913" customWidth="1"/>
    <col min="9262" max="9272" width="0" style="913" hidden="1" customWidth="1"/>
    <col min="9273" max="9472" width="11.42578125" style="913"/>
    <col min="9473" max="9473" width="2.85546875" style="913" customWidth="1"/>
    <col min="9474" max="9474" width="20.7109375" style="913" customWidth="1"/>
    <col min="9475" max="9475" width="14.7109375" style="913" customWidth="1"/>
    <col min="9476" max="9476" width="16.28515625" style="913" customWidth="1"/>
    <col min="9477" max="9477" width="21.7109375" style="913" customWidth="1"/>
    <col min="9478" max="9478" width="27.85546875" style="913" customWidth="1"/>
    <col min="9479" max="9479" width="25.5703125" style="913" customWidth="1"/>
    <col min="9480" max="9480" width="27.7109375" style="913" customWidth="1"/>
    <col min="9481" max="9481" width="16.5703125" style="913" customWidth="1"/>
    <col min="9482" max="9482" width="29.140625" style="913" customWidth="1"/>
    <col min="9483" max="9483" width="37.28515625" style="913" customWidth="1"/>
    <col min="9484" max="9484" width="21" style="913" customWidth="1"/>
    <col min="9485" max="9485" width="36.5703125" style="913" customWidth="1"/>
    <col min="9486" max="9486" width="17" style="913" customWidth="1"/>
    <col min="9487" max="9487" width="23.140625" style="913" customWidth="1"/>
    <col min="9488" max="9488" width="16.28515625" style="913" customWidth="1"/>
    <col min="9489" max="9489" width="19" style="913" customWidth="1"/>
    <col min="9490" max="9490" width="8.140625" style="913" customWidth="1"/>
    <col min="9491" max="9491" width="8.5703125" style="913" customWidth="1"/>
    <col min="9492" max="9492" width="11.42578125" style="913"/>
    <col min="9493" max="9493" width="13.28515625" style="913" customWidth="1"/>
    <col min="9494" max="9494" width="11.42578125" style="913" customWidth="1"/>
    <col min="9495" max="9500" width="0" style="913" hidden="1" customWidth="1"/>
    <col min="9501" max="9501" width="22.7109375" style="913" customWidth="1"/>
    <col min="9502" max="9502" width="11.42578125" style="913"/>
    <col min="9503" max="9503" width="23.28515625" style="913" customWidth="1"/>
    <col min="9504" max="9504" width="11.42578125" style="913"/>
    <col min="9505" max="9514" width="0" style="913" hidden="1" customWidth="1"/>
    <col min="9515" max="9515" width="18.85546875" style="913" customWidth="1"/>
    <col min="9516" max="9516" width="11.42578125" style="913"/>
    <col min="9517" max="9517" width="17.7109375" style="913" customWidth="1"/>
    <col min="9518" max="9528" width="0" style="913" hidden="1" customWidth="1"/>
    <col min="9529" max="9728" width="11.42578125" style="913"/>
    <col min="9729" max="9729" width="2.85546875" style="913" customWidth="1"/>
    <col min="9730" max="9730" width="20.7109375" style="913" customWidth="1"/>
    <col min="9731" max="9731" width="14.7109375" style="913" customWidth="1"/>
    <col min="9732" max="9732" width="16.28515625" style="913" customWidth="1"/>
    <col min="9733" max="9733" width="21.7109375" style="913" customWidth="1"/>
    <col min="9734" max="9734" width="27.85546875" style="913" customWidth="1"/>
    <col min="9735" max="9735" width="25.5703125" style="913" customWidth="1"/>
    <col min="9736" max="9736" width="27.7109375" style="913" customWidth="1"/>
    <col min="9737" max="9737" width="16.5703125" style="913" customWidth="1"/>
    <col min="9738" max="9738" width="29.140625" style="913" customWidth="1"/>
    <col min="9739" max="9739" width="37.28515625" style="913" customWidth="1"/>
    <col min="9740" max="9740" width="21" style="913" customWidth="1"/>
    <col min="9741" max="9741" width="36.5703125" style="913" customWidth="1"/>
    <col min="9742" max="9742" width="17" style="913" customWidth="1"/>
    <col min="9743" max="9743" width="23.140625" style="913" customWidth="1"/>
    <col min="9744" max="9744" width="16.28515625" style="913" customWidth="1"/>
    <col min="9745" max="9745" width="19" style="913" customWidth="1"/>
    <col min="9746" max="9746" width="8.140625" style="913" customWidth="1"/>
    <col min="9747" max="9747" width="8.5703125" style="913" customWidth="1"/>
    <col min="9748" max="9748" width="11.42578125" style="913"/>
    <col min="9749" max="9749" width="13.28515625" style="913" customWidth="1"/>
    <col min="9750" max="9750" width="11.42578125" style="913" customWidth="1"/>
    <col min="9751" max="9756" width="0" style="913" hidden="1" customWidth="1"/>
    <col min="9757" max="9757" width="22.7109375" style="913" customWidth="1"/>
    <col min="9758" max="9758" width="11.42578125" style="913"/>
    <col min="9759" max="9759" width="23.28515625" style="913" customWidth="1"/>
    <col min="9760" max="9760" width="11.42578125" style="913"/>
    <col min="9761" max="9770" width="0" style="913" hidden="1" customWidth="1"/>
    <col min="9771" max="9771" width="18.85546875" style="913" customWidth="1"/>
    <col min="9772" max="9772" width="11.42578125" style="913"/>
    <col min="9773" max="9773" width="17.7109375" style="913" customWidth="1"/>
    <col min="9774" max="9784" width="0" style="913" hidden="1" customWidth="1"/>
    <col min="9785" max="9984" width="11.42578125" style="913"/>
    <col min="9985" max="9985" width="2.85546875" style="913" customWidth="1"/>
    <col min="9986" max="9986" width="20.7109375" style="913" customWidth="1"/>
    <col min="9987" max="9987" width="14.7109375" style="913" customWidth="1"/>
    <col min="9988" max="9988" width="16.28515625" style="913" customWidth="1"/>
    <col min="9989" max="9989" width="21.7109375" style="913" customWidth="1"/>
    <col min="9990" max="9990" width="27.85546875" style="913" customWidth="1"/>
    <col min="9991" max="9991" width="25.5703125" style="913" customWidth="1"/>
    <col min="9992" max="9992" width="27.7109375" style="913" customWidth="1"/>
    <col min="9993" max="9993" width="16.5703125" style="913" customWidth="1"/>
    <col min="9994" max="9994" width="29.140625" style="913" customWidth="1"/>
    <col min="9995" max="9995" width="37.28515625" style="913" customWidth="1"/>
    <col min="9996" max="9996" width="21" style="913" customWidth="1"/>
    <col min="9997" max="9997" width="36.5703125" style="913" customWidth="1"/>
    <col min="9998" max="9998" width="17" style="913" customWidth="1"/>
    <col min="9999" max="9999" width="23.140625" style="913" customWidth="1"/>
    <col min="10000" max="10000" width="16.28515625" style="913" customWidth="1"/>
    <col min="10001" max="10001" width="19" style="913" customWidth="1"/>
    <col min="10002" max="10002" width="8.140625" style="913" customWidth="1"/>
    <col min="10003" max="10003" width="8.5703125" style="913" customWidth="1"/>
    <col min="10004" max="10004" width="11.42578125" style="913"/>
    <col min="10005" max="10005" width="13.28515625" style="913" customWidth="1"/>
    <col min="10006" max="10006" width="11.42578125" style="913" customWidth="1"/>
    <col min="10007" max="10012" width="0" style="913" hidden="1" customWidth="1"/>
    <col min="10013" max="10013" width="22.7109375" style="913" customWidth="1"/>
    <col min="10014" max="10014" width="11.42578125" style="913"/>
    <col min="10015" max="10015" width="23.28515625" style="913" customWidth="1"/>
    <col min="10016" max="10016" width="11.42578125" style="913"/>
    <col min="10017" max="10026" width="0" style="913" hidden="1" customWidth="1"/>
    <col min="10027" max="10027" width="18.85546875" style="913" customWidth="1"/>
    <col min="10028" max="10028" width="11.42578125" style="913"/>
    <col min="10029" max="10029" width="17.7109375" style="913" customWidth="1"/>
    <col min="10030" max="10040" width="0" style="913" hidden="1" customWidth="1"/>
    <col min="10041" max="10240" width="11.42578125" style="913"/>
    <col min="10241" max="10241" width="2.85546875" style="913" customWidth="1"/>
    <col min="10242" max="10242" width="20.7109375" style="913" customWidth="1"/>
    <col min="10243" max="10243" width="14.7109375" style="913" customWidth="1"/>
    <col min="10244" max="10244" width="16.28515625" style="913" customWidth="1"/>
    <col min="10245" max="10245" width="21.7109375" style="913" customWidth="1"/>
    <col min="10246" max="10246" width="27.85546875" style="913" customWidth="1"/>
    <col min="10247" max="10247" width="25.5703125" style="913" customWidth="1"/>
    <col min="10248" max="10248" width="27.7109375" style="913" customWidth="1"/>
    <col min="10249" max="10249" width="16.5703125" style="913" customWidth="1"/>
    <col min="10250" max="10250" width="29.140625" style="913" customWidth="1"/>
    <col min="10251" max="10251" width="37.28515625" style="913" customWidth="1"/>
    <col min="10252" max="10252" width="21" style="913" customWidth="1"/>
    <col min="10253" max="10253" width="36.5703125" style="913" customWidth="1"/>
    <col min="10254" max="10254" width="17" style="913" customWidth="1"/>
    <col min="10255" max="10255" width="23.140625" style="913" customWidth="1"/>
    <col min="10256" max="10256" width="16.28515625" style="913" customWidth="1"/>
    <col min="10257" max="10257" width="19" style="913" customWidth="1"/>
    <col min="10258" max="10258" width="8.140625" style="913" customWidth="1"/>
    <col min="10259" max="10259" width="8.5703125" style="913" customWidth="1"/>
    <col min="10260" max="10260" width="11.42578125" style="913"/>
    <col min="10261" max="10261" width="13.28515625" style="913" customWidth="1"/>
    <col min="10262" max="10262" width="11.42578125" style="913" customWidth="1"/>
    <col min="10263" max="10268" width="0" style="913" hidden="1" customWidth="1"/>
    <col min="10269" max="10269" width="22.7109375" style="913" customWidth="1"/>
    <col min="10270" max="10270" width="11.42578125" style="913"/>
    <col min="10271" max="10271" width="23.28515625" style="913" customWidth="1"/>
    <col min="10272" max="10272" width="11.42578125" style="913"/>
    <col min="10273" max="10282" width="0" style="913" hidden="1" customWidth="1"/>
    <col min="10283" max="10283" width="18.85546875" style="913" customWidth="1"/>
    <col min="10284" max="10284" width="11.42578125" style="913"/>
    <col min="10285" max="10285" width="17.7109375" style="913" customWidth="1"/>
    <col min="10286" max="10296" width="0" style="913" hidden="1" customWidth="1"/>
    <col min="10297" max="10496" width="11.42578125" style="913"/>
    <col min="10497" max="10497" width="2.85546875" style="913" customWidth="1"/>
    <col min="10498" max="10498" width="20.7109375" style="913" customWidth="1"/>
    <col min="10499" max="10499" width="14.7109375" style="913" customWidth="1"/>
    <col min="10500" max="10500" width="16.28515625" style="913" customWidth="1"/>
    <col min="10501" max="10501" width="21.7109375" style="913" customWidth="1"/>
    <col min="10502" max="10502" width="27.85546875" style="913" customWidth="1"/>
    <col min="10503" max="10503" width="25.5703125" style="913" customWidth="1"/>
    <col min="10504" max="10504" width="27.7109375" style="913" customWidth="1"/>
    <col min="10505" max="10505" width="16.5703125" style="913" customWidth="1"/>
    <col min="10506" max="10506" width="29.140625" style="913" customWidth="1"/>
    <col min="10507" max="10507" width="37.28515625" style="913" customWidth="1"/>
    <col min="10508" max="10508" width="21" style="913" customWidth="1"/>
    <col min="10509" max="10509" width="36.5703125" style="913" customWidth="1"/>
    <col min="10510" max="10510" width="17" style="913" customWidth="1"/>
    <col min="10511" max="10511" width="23.140625" style="913" customWidth="1"/>
    <col min="10512" max="10512" width="16.28515625" style="913" customWidth="1"/>
    <col min="10513" max="10513" width="19" style="913" customWidth="1"/>
    <col min="10514" max="10514" width="8.140625" style="913" customWidth="1"/>
    <col min="10515" max="10515" width="8.5703125" style="913" customWidth="1"/>
    <col min="10516" max="10516" width="11.42578125" style="913"/>
    <col min="10517" max="10517" width="13.28515625" style="913" customWidth="1"/>
    <col min="10518" max="10518" width="11.42578125" style="913" customWidth="1"/>
    <col min="10519" max="10524" width="0" style="913" hidden="1" customWidth="1"/>
    <col min="10525" max="10525" width="22.7109375" style="913" customWidth="1"/>
    <col min="10526" max="10526" width="11.42578125" style="913"/>
    <col min="10527" max="10527" width="23.28515625" style="913" customWidth="1"/>
    <col min="10528" max="10528" width="11.42578125" style="913"/>
    <col min="10529" max="10538" width="0" style="913" hidden="1" customWidth="1"/>
    <col min="10539" max="10539" width="18.85546875" style="913" customWidth="1"/>
    <col min="10540" max="10540" width="11.42578125" style="913"/>
    <col min="10541" max="10541" width="17.7109375" style="913" customWidth="1"/>
    <col min="10542" max="10552" width="0" style="913" hidden="1" customWidth="1"/>
    <col min="10553" max="10752" width="11.42578125" style="913"/>
    <col min="10753" max="10753" width="2.85546875" style="913" customWidth="1"/>
    <col min="10754" max="10754" width="20.7109375" style="913" customWidth="1"/>
    <col min="10755" max="10755" width="14.7109375" style="913" customWidth="1"/>
    <col min="10756" max="10756" width="16.28515625" style="913" customWidth="1"/>
    <col min="10757" max="10757" width="21.7109375" style="913" customWidth="1"/>
    <col min="10758" max="10758" width="27.85546875" style="913" customWidth="1"/>
    <col min="10759" max="10759" width="25.5703125" style="913" customWidth="1"/>
    <col min="10760" max="10760" width="27.7109375" style="913" customWidth="1"/>
    <col min="10761" max="10761" width="16.5703125" style="913" customWidth="1"/>
    <col min="10762" max="10762" width="29.140625" style="913" customWidth="1"/>
    <col min="10763" max="10763" width="37.28515625" style="913" customWidth="1"/>
    <col min="10764" max="10764" width="21" style="913" customWidth="1"/>
    <col min="10765" max="10765" width="36.5703125" style="913" customWidth="1"/>
    <col min="10766" max="10766" width="17" style="913" customWidth="1"/>
    <col min="10767" max="10767" width="23.140625" style="913" customWidth="1"/>
    <col min="10768" max="10768" width="16.28515625" style="913" customWidth="1"/>
    <col min="10769" max="10769" width="19" style="913" customWidth="1"/>
    <col min="10770" max="10770" width="8.140625" style="913" customWidth="1"/>
    <col min="10771" max="10771" width="8.5703125" style="913" customWidth="1"/>
    <col min="10772" max="10772" width="11.42578125" style="913"/>
    <col min="10773" max="10773" width="13.28515625" style="913" customWidth="1"/>
    <col min="10774" max="10774" width="11.42578125" style="913" customWidth="1"/>
    <col min="10775" max="10780" width="0" style="913" hidden="1" customWidth="1"/>
    <col min="10781" max="10781" width="22.7109375" style="913" customWidth="1"/>
    <col min="10782" max="10782" width="11.42578125" style="913"/>
    <col min="10783" max="10783" width="23.28515625" style="913" customWidth="1"/>
    <col min="10784" max="10784" width="11.42578125" style="913"/>
    <col min="10785" max="10794" width="0" style="913" hidden="1" customWidth="1"/>
    <col min="10795" max="10795" width="18.85546875" style="913" customWidth="1"/>
    <col min="10796" max="10796" width="11.42578125" style="913"/>
    <col min="10797" max="10797" width="17.7109375" style="913" customWidth="1"/>
    <col min="10798" max="10808" width="0" style="913" hidden="1" customWidth="1"/>
    <col min="10809" max="11008" width="11.42578125" style="913"/>
    <col min="11009" max="11009" width="2.85546875" style="913" customWidth="1"/>
    <col min="11010" max="11010" width="20.7109375" style="913" customWidth="1"/>
    <col min="11011" max="11011" width="14.7109375" style="913" customWidth="1"/>
    <col min="11012" max="11012" width="16.28515625" style="913" customWidth="1"/>
    <col min="11013" max="11013" width="21.7109375" style="913" customWidth="1"/>
    <col min="11014" max="11014" width="27.85546875" style="913" customWidth="1"/>
    <col min="11015" max="11015" width="25.5703125" style="913" customWidth="1"/>
    <col min="11016" max="11016" width="27.7109375" style="913" customWidth="1"/>
    <col min="11017" max="11017" width="16.5703125" style="913" customWidth="1"/>
    <col min="11018" max="11018" width="29.140625" style="913" customWidth="1"/>
    <col min="11019" max="11019" width="37.28515625" style="913" customWidth="1"/>
    <col min="11020" max="11020" width="21" style="913" customWidth="1"/>
    <col min="11021" max="11021" width="36.5703125" style="913" customWidth="1"/>
    <col min="11022" max="11022" width="17" style="913" customWidth="1"/>
    <col min="11023" max="11023" width="23.140625" style="913" customWidth="1"/>
    <col min="11024" max="11024" width="16.28515625" style="913" customWidth="1"/>
    <col min="11025" max="11025" width="19" style="913" customWidth="1"/>
    <col min="11026" max="11026" width="8.140625" style="913" customWidth="1"/>
    <col min="11027" max="11027" width="8.5703125" style="913" customWidth="1"/>
    <col min="11028" max="11028" width="11.42578125" style="913"/>
    <col min="11029" max="11029" width="13.28515625" style="913" customWidth="1"/>
    <col min="11030" max="11030" width="11.42578125" style="913" customWidth="1"/>
    <col min="11031" max="11036" width="0" style="913" hidden="1" customWidth="1"/>
    <col min="11037" max="11037" width="22.7109375" style="913" customWidth="1"/>
    <col min="11038" max="11038" width="11.42578125" style="913"/>
    <col min="11039" max="11039" width="23.28515625" style="913" customWidth="1"/>
    <col min="11040" max="11040" width="11.42578125" style="913"/>
    <col min="11041" max="11050" width="0" style="913" hidden="1" customWidth="1"/>
    <col min="11051" max="11051" width="18.85546875" style="913" customWidth="1"/>
    <col min="11052" max="11052" width="11.42578125" style="913"/>
    <col min="11053" max="11053" width="17.7109375" style="913" customWidth="1"/>
    <col min="11054" max="11064" width="0" style="913" hidden="1" customWidth="1"/>
    <col min="11065" max="11264" width="11.42578125" style="913"/>
    <col min="11265" max="11265" width="2.85546875" style="913" customWidth="1"/>
    <col min="11266" max="11266" width="20.7109375" style="913" customWidth="1"/>
    <col min="11267" max="11267" width="14.7109375" style="913" customWidth="1"/>
    <col min="11268" max="11268" width="16.28515625" style="913" customWidth="1"/>
    <col min="11269" max="11269" width="21.7109375" style="913" customWidth="1"/>
    <col min="11270" max="11270" width="27.85546875" style="913" customWidth="1"/>
    <col min="11271" max="11271" width="25.5703125" style="913" customWidth="1"/>
    <col min="11272" max="11272" width="27.7109375" style="913" customWidth="1"/>
    <col min="11273" max="11273" width="16.5703125" style="913" customWidth="1"/>
    <col min="11274" max="11274" width="29.140625" style="913" customWidth="1"/>
    <col min="11275" max="11275" width="37.28515625" style="913" customWidth="1"/>
    <col min="11276" max="11276" width="21" style="913" customWidth="1"/>
    <col min="11277" max="11277" width="36.5703125" style="913" customWidth="1"/>
    <col min="11278" max="11278" width="17" style="913" customWidth="1"/>
    <col min="11279" max="11279" width="23.140625" style="913" customWidth="1"/>
    <col min="11280" max="11280" width="16.28515625" style="913" customWidth="1"/>
    <col min="11281" max="11281" width="19" style="913" customWidth="1"/>
    <col min="11282" max="11282" width="8.140625" style="913" customWidth="1"/>
    <col min="11283" max="11283" width="8.5703125" style="913" customWidth="1"/>
    <col min="11284" max="11284" width="11.42578125" style="913"/>
    <col min="11285" max="11285" width="13.28515625" style="913" customWidth="1"/>
    <col min="11286" max="11286" width="11.42578125" style="913" customWidth="1"/>
    <col min="11287" max="11292" width="0" style="913" hidden="1" customWidth="1"/>
    <col min="11293" max="11293" width="22.7109375" style="913" customWidth="1"/>
    <col min="11294" max="11294" width="11.42578125" style="913"/>
    <col min="11295" max="11295" width="23.28515625" style="913" customWidth="1"/>
    <col min="11296" max="11296" width="11.42578125" style="913"/>
    <col min="11297" max="11306" width="0" style="913" hidden="1" customWidth="1"/>
    <col min="11307" max="11307" width="18.85546875" style="913" customWidth="1"/>
    <col min="11308" max="11308" width="11.42578125" style="913"/>
    <col min="11309" max="11309" width="17.7109375" style="913" customWidth="1"/>
    <col min="11310" max="11320" width="0" style="913" hidden="1" customWidth="1"/>
    <col min="11321" max="11520" width="11.42578125" style="913"/>
    <col min="11521" max="11521" width="2.85546875" style="913" customWidth="1"/>
    <col min="11522" max="11522" width="20.7109375" style="913" customWidth="1"/>
    <col min="11523" max="11523" width="14.7109375" style="913" customWidth="1"/>
    <col min="11524" max="11524" width="16.28515625" style="913" customWidth="1"/>
    <col min="11525" max="11525" width="21.7109375" style="913" customWidth="1"/>
    <col min="11526" max="11526" width="27.85546875" style="913" customWidth="1"/>
    <col min="11527" max="11527" width="25.5703125" style="913" customWidth="1"/>
    <col min="11528" max="11528" width="27.7109375" style="913" customWidth="1"/>
    <col min="11529" max="11529" width="16.5703125" style="913" customWidth="1"/>
    <col min="11530" max="11530" width="29.140625" style="913" customWidth="1"/>
    <col min="11531" max="11531" width="37.28515625" style="913" customWidth="1"/>
    <col min="11532" max="11532" width="21" style="913" customWidth="1"/>
    <col min="11533" max="11533" width="36.5703125" style="913" customWidth="1"/>
    <col min="11534" max="11534" width="17" style="913" customWidth="1"/>
    <col min="11535" max="11535" width="23.140625" style="913" customWidth="1"/>
    <col min="11536" max="11536" width="16.28515625" style="913" customWidth="1"/>
    <col min="11537" max="11537" width="19" style="913" customWidth="1"/>
    <col min="11538" max="11538" width="8.140625" style="913" customWidth="1"/>
    <col min="11539" max="11539" width="8.5703125" style="913" customWidth="1"/>
    <col min="11540" max="11540" width="11.42578125" style="913"/>
    <col min="11541" max="11541" width="13.28515625" style="913" customWidth="1"/>
    <col min="11542" max="11542" width="11.42578125" style="913" customWidth="1"/>
    <col min="11543" max="11548" width="0" style="913" hidden="1" customWidth="1"/>
    <col min="11549" max="11549" width="22.7109375" style="913" customWidth="1"/>
    <col min="11550" max="11550" width="11.42578125" style="913"/>
    <col min="11551" max="11551" width="23.28515625" style="913" customWidth="1"/>
    <col min="11552" max="11552" width="11.42578125" style="913"/>
    <col min="11553" max="11562" width="0" style="913" hidden="1" customWidth="1"/>
    <col min="11563" max="11563" width="18.85546875" style="913" customWidth="1"/>
    <col min="11564" max="11564" width="11.42578125" style="913"/>
    <col min="11565" max="11565" width="17.7109375" style="913" customWidth="1"/>
    <col min="11566" max="11576" width="0" style="913" hidden="1" customWidth="1"/>
    <col min="11577" max="11776" width="11.42578125" style="913"/>
    <col min="11777" max="11777" width="2.85546875" style="913" customWidth="1"/>
    <col min="11778" max="11778" width="20.7109375" style="913" customWidth="1"/>
    <col min="11779" max="11779" width="14.7109375" style="913" customWidth="1"/>
    <col min="11780" max="11780" width="16.28515625" style="913" customWidth="1"/>
    <col min="11781" max="11781" width="21.7109375" style="913" customWidth="1"/>
    <col min="11782" max="11782" width="27.85546875" style="913" customWidth="1"/>
    <col min="11783" max="11783" width="25.5703125" style="913" customWidth="1"/>
    <col min="11784" max="11784" width="27.7109375" style="913" customWidth="1"/>
    <col min="11785" max="11785" width="16.5703125" style="913" customWidth="1"/>
    <col min="11786" max="11786" width="29.140625" style="913" customWidth="1"/>
    <col min="11787" max="11787" width="37.28515625" style="913" customWidth="1"/>
    <col min="11788" max="11788" width="21" style="913" customWidth="1"/>
    <col min="11789" max="11789" width="36.5703125" style="913" customWidth="1"/>
    <col min="11790" max="11790" width="17" style="913" customWidth="1"/>
    <col min="11791" max="11791" width="23.140625" style="913" customWidth="1"/>
    <col min="11792" max="11792" width="16.28515625" style="913" customWidth="1"/>
    <col min="11793" max="11793" width="19" style="913" customWidth="1"/>
    <col min="11794" max="11794" width="8.140625" style="913" customWidth="1"/>
    <col min="11795" max="11795" width="8.5703125" style="913" customWidth="1"/>
    <col min="11796" max="11796" width="11.42578125" style="913"/>
    <col min="11797" max="11797" width="13.28515625" style="913" customWidth="1"/>
    <col min="11798" max="11798" width="11.42578125" style="913" customWidth="1"/>
    <col min="11799" max="11804" width="0" style="913" hidden="1" customWidth="1"/>
    <col min="11805" max="11805" width="22.7109375" style="913" customWidth="1"/>
    <col min="11806" max="11806" width="11.42578125" style="913"/>
    <col min="11807" max="11807" width="23.28515625" style="913" customWidth="1"/>
    <col min="11808" max="11808" width="11.42578125" style="913"/>
    <col min="11809" max="11818" width="0" style="913" hidden="1" customWidth="1"/>
    <col min="11819" max="11819" width="18.85546875" style="913" customWidth="1"/>
    <col min="11820" max="11820" width="11.42578125" style="913"/>
    <col min="11821" max="11821" width="17.7109375" style="913" customWidth="1"/>
    <col min="11822" max="11832" width="0" style="913" hidden="1" customWidth="1"/>
    <col min="11833" max="12032" width="11.42578125" style="913"/>
    <col min="12033" max="12033" width="2.85546875" style="913" customWidth="1"/>
    <col min="12034" max="12034" width="20.7109375" style="913" customWidth="1"/>
    <col min="12035" max="12035" width="14.7109375" style="913" customWidth="1"/>
    <col min="12036" max="12036" width="16.28515625" style="913" customWidth="1"/>
    <col min="12037" max="12037" width="21.7109375" style="913" customWidth="1"/>
    <col min="12038" max="12038" width="27.85546875" style="913" customWidth="1"/>
    <col min="12039" max="12039" width="25.5703125" style="913" customWidth="1"/>
    <col min="12040" max="12040" width="27.7109375" style="913" customWidth="1"/>
    <col min="12041" max="12041" width="16.5703125" style="913" customWidth="1"/>
    <col min="12042" max="12042" width="29.140625" style="913" customWidth="1"/>
    <col min="12043" max="12043" width="37.28515625" style="913" customWidth="1"/>
    <col min="12044" max="12044" width="21" style="913" customWidth="1"/>
    <col min="12045" max="12045" width="36.5703125" style="913" customWidth="1"/>
    <col min="12046" max="12046" width="17" style="913" customWidth="1"/>
    <col min="12047" max="12047" width="23.140625" style="913" customWidth="1"/>
    <col min="12048" max="12048" width="16.28515625" style="913" customWidth="1"/>
    <col min="12049" max="12049" width="19" style="913" customWidth="1"/>
    <col min="12050" max="12050" width="8.140625" style="913" customWidth="1"/>
    <col min="12051" max="12051" width="8.5703125" style="913" customWidth="1"/>
    <col min="12052" max="12052" width="11.42578125" style="913"/>
    <col min="12053" max="12053" width="13.28515625" style="913" customWidth="1"/>
    <col min="12054" max="12054" width="11.42578125" style="913" customWidth="1"/>
    <col min="12055" max="12060" width="0" style="913" hidden="1" customWidth="1"/>
    <col min="12061" max="12061" width="22.7109375" style="913" customWidth="1"/>
    <col min="12062" max="12062" width="11.42578125" style="913"/>
    <col min="12063" max="12063" width="23.28515625" style="913" customWidth="1"/>
    <col min="12064" max="12064" width="11.42578125" style="913"/>
    <col min="12065" max="12074" width="0" style="913" hidden="1" customWidth="1"/>
    <col min="12075" max="12075" width="18.85546875" style="913" customWidth="1"/>
    <col min="12076" max="12076" width="11.42578125" style="913"/>
    <col min="12077" max="12077" width="17.7109375" style="913" customWidth="1"/>
    <col min="12078" max="12088" width="0" style="913" hidden="1" customWidth="1"/>
    <col min="12089" max="12288" width="11.42578125" style="913"/>
    <col min="12289" max="12289" width="2.85546875" style="913" customWidth="1"/>
    <col min="12290" max="12290" width="20.7109375" style="913" customWidth="1"/>
    <col min="12291" max="12291" width="14.7109375" style="913" customWidth="1"/>
    <col min="12292" max="12292" width="16.28515625" style="913" customWidth="1"/>
    <col min="12293" max="12293" width="21.7109375" style="913" customWidth="1"/>
    <col min="12294" max="12294" width="27.85546875" style="913" customWidth="1"/>
    <col min="12295" max="12295" width="25.5703125" style="913" customWidth="1"/>
    <col min="12296" max="12296" width="27.7109375" style="913" customWidth="1"/>
    <col min="12297" max="12297" width="16.5703125" style="913" customWidth="1"/>
    <col min="12298" max="12298" width="29.140625" style="913" customWidth="1"/>
    <col min="12299" max="12299" width="37.28515625" style="913" customWidth="1"/>
    <col min="12300" max="12300" width="21" style="913" customWidth="1"/>
    <col min="12301" max="12301" width="36.5703125" style="913" customWidth="1"/>
    <col min="12302" max="12302" width="17" style="913" customWidth="1"/>
    <col min="12303" max="12303" width="23.140625" style="913" customWidth="1"/>
    <col min="12304" max="12304" width="16.28515625" style="913" customWidth="1"/>
    <col min="12305" max="12305" width="19" style="913" customWidth="1"/>
    <col min="12306" max="12306" width="8.140625" style="913" customWidth="1"/>
    <col min="12307" max="12307" width="8.5703125" style="913" customWidth="1"/>
    <col min="12308" max="12308" width="11.42578125" style="913"/>
    <col min="12309" max="12309" width="13.28515625" style="913" customWidth="1"/>
    <col min="12310" max="12310" width="11.42578125" style="913" customWidth="1"/>
    <col min="12311" max="12316" width="0" style="913" hidden="1" customWidth="1"/>
    <col min="12317" max="12317" width="22.7109375" style="913" customWidth="1"/>
    <col min="12318" max="12318" width="11.42578125" style="913"/>
    <col min="12319" max="12319" width="23.28515625" style="913" customWidth="1"/>
    <col min="12320" max="12320" width="11.42578125" style="913"/>
    <col min="12321" max="12330" width="0" style="913" hidden="1" customWidth="1"/>
    <col min="12331" max="12331" width="18.85546875" style="913" customWidth="1"/>
    <col min="12332" max="12332" width="11.42578125" style="913"/>
    <col min="12333" max="12333" width="17.7109375" style="913" customWidth="1"/>
    <col min="12334" max="12344" width="0" style="913" hidden="1" customWidth="1"/>
    <col min="12345" max="12544" width="11.42578125" style="913"/>
    <col min="12545" max="12545" width="2.85546875" style="913" customWidth="1"/>
    <col min="12546" max="12546" width="20.7109375" style="913" customWidth="1"/>
    <col min="12547" max="12547" width="14.7109375" style="913" customWidth="1"/>
    <col min="12548" max="12548" width="16.28515625" style="913" customWidth="1"/>
    <col min="12549" max="12549" width="21.7109375" style="913" customWidth="1"/>
    <col min="12550" max="12550" width="27.85546875" style="913" customWidth="1"/>
    <col min="12551" max="12551" width="25.5703125" style="913" customWidth="1"/>
    <col min="12552" max="12552" width="27.7109375" style="913" customWidth="1"/>
    <col min="12553" max="12553" width="16.5703125" style="913" customWidth="1"/>
    <col min="12554" max="12554" width="29.140625" style="913" customWidth="1"/>
    <col min="12555" max="12555" width="37.28515625" style="913" customWidth="1"/>
    <col min="12556" max="12556" width="21" style="913" customWidth="1"/>
    <col min="12557" max="12557" width="36.5703125" style="913" customWidth="1"/>
    <col min="12558" max="12558" width="17" style="913" customWidth="1"/>
    <col min="12559" max="12559" width="23.140625" style="913" customWidth="1"/>
    <col min="12560" max="12560" width="16.28515625" style="913" customWidth="1"/>
    <col min="12561" max="12561" width="19" style="913" customWidth="1"/>
    <col min="12562" max="12562" width="8.140625" style="913" customWidth="1"/>
    <col min="12563" max="12563" width="8.5703125" style="913" customWidth="1"/>
    <col min="12564" max="12564" width="11.42578125" style="913"/>
    <col min="12565" max="12565" width="13.28515625" style="913" customWidth="1"/>
    <col min="12566" max="12566" width="11.42578125" style="913" customWidth="1"/>
    <col min="12567" max="12572" width="0" style="913" hidden="1" customWidth="1"/>
    <col min="12573" max="12573" width="22.7109375" style="913" customWidth="1"/>
    <col min="12574" max="12574" width="11.42578125" style="913"/>
    <col min="12575" max="12575" width="23.28515625" style="913" customWidth="1"/>
    <col min="12576" max="12576" width="11.42578125" style="913"/>
    <col min="12577" max="12586" width="0" style="913" hidden="1" customWidth="1"/>
    <col min="12587" max="12587" width="18.85546875" style="913" customWidth="1"/>
    <col min="12588" max="12588" width="11.42578125" style="913"/>
    <col min="12589" max="12589" width="17.7109375" style="913" customWidth="1"/>
    <col min="12590" max="12600" width="0" style="913" hidden="1" customWidth="1"/>
    <col min="12601" max="12800" width="11.42578125" style="913"/>
    <col min="12801" max="12801" width="2.85546875" style="913" customWidth="1"/>
    <col min="12802" max="12802" width="20.7109375" style="913" customWidth="1"/>
    <col min="12803" max="12803" width="14.7109375" style="913" customWidth="1"/>
    <col min="12804" max="12804" width="16.28515625" style="913" customWidth="1"/>
    <col min="12805" max="12805" width="21.7109375" style="913" customWidth="1"/>
    <col min="12806" max="12806" width="27.85546875" style="913" customWidth="1"/>
    <col min="12807" max="12807" width="25.5703125" style="913" customWidth="1"/>
    <col min="12808" max="12808" width="27.7109375" style="913" customWidth="1"/>
    <col min="12809" max="12809" width="16.5703125" style="913" customWidth="1"/>
    <col min="12810" max="12810" width="29.140625" style="913" customWidth="1"/>
    <col min="12811" max="12811" width="37.28515625" style="913" customWidth="1"/>
    <col min="12812" max="12812" width="21" style="913" customWidth="1"/>
    <col min="12813" max="12813" width="36.5703125" style="913" customWidth="1"/>
    <col min="12814" max="12814" width="17" style="913" customWidth="1"/>
    <col min="12815" max="12815" width="23.140625" style="913" customWidth="1"/>
    <col min="12816" max="12816" width="16.28515625" style="913" customWidth="1"/>
    <col min="12817" max="12817" width="19" style="913" customWidth="1"/>
    <col min="12818" max="12818" width="8.140625" style="913" customWidth="1"/>
    <col min="12819" max="12819" width="8.5703125" style="913" customWidth="1"/>
    <col min="12820" max="12820" width="11.42578125" style="913"/>
    <col min="12821" max="12821" width="13.28515625" style="913" customWidth="1"/>
    <col min="12822" max="12822" width="11.42578125" style="913" customWidth="1"/>
    <col min="12823" max="12828" width="0" style="913" hidden="1" customWidth="1"/>
    <col min="12829" max="12829" width="22.7109375" style="913" customWidth="1"/>
    <col min="12830" max="12830" width="11.42578125" style="913"/>
    <col min="12831" max="12831" width="23.28515625" style="913" customWidth="1"/>
    <col min="12832" max="12832" width="11.42578125" style="913"/>
    <col min="12833" max="12842" width="0" style="913" hidden="1" customWidth="1"/>
    <col min="12843" max="12843" width="18.85546875" style="913" customWidth="1"/>
    <col min="12844" max="12844" width="11.42578125" style="913"/>
    <col min="12845" max="12845" width="17.7109375" style="913" customWidth="1"/>
    <col min="12846" max="12856" width="0" style="913" hidden="1" customWidth="1"/>
    <col min="12857" max="13056" width="11.42578125" style="913"/>
    <col min="13057" max="13057" width="2.85546875" style="913" customWidth="1"/>
    <col min="13058" max="13058" width="20.7109375" style="913" customWidth="1"/>
    <col min="13059" max="13059" width="14.7109375" style="913" customWidth="1"/>
    <col min="13060" max="13060" width="16.28515625" style="913" customWidth="1"/>
    <col min="13061" max="13061" width="21.7109375" style="913" customWidth="1"/>
    <col min="13062" max="13062" width="27.85546875" style="913" customWidth="1"/>
    <col min="13063" max="13063" width="25.5703125" style="913" customWidth="1"/>
    <col min="13064" max="13064" width="27.7109375" style="913" customWidth="1"/>
    <col min="13065" max="13065" width="16.5703125" style="913" customWidth="1"/>
    <col min="13066" max="13066" width="29.140625" style="913" customWidth="1"/>
    <col min="13067" max="13067" width="37.28515625" style="913" customWidth="1"/>
    <col min="13068" max="13068" width="21" style="913" customWidth="1"/>
    <col min="13069" max="13069" width="36.5703125" style="913" customWidth="1"/>
    <col min="13070" max="13070" width="17" style="913" customWidth="1"/>
    <col min="13071" max="13071" width="23.140625" style="913" customWidth="1"/>
    <col min="13072" max="13072" width="16.28515625" style="913" customWidth="1"/>
    <col min="13073" max="13073" width="19" style="913" customWidth="1"/>
    <col min="13074" max="13074" width="8.140625" style="913" customWidth="1"/>
    <col min="13075" max="13075" width="8.5703125" style="913" customWidth="1"/>
    <col min="13076" max="13076" width="11.42578125" style="913"/>
    <col min="13077" max="13077" width="13.28515625" style="913" customWidth="1"/>
    <col min="13078" max="13078" width="11.42578125" style="913" customWidth="1"/>
    <col min="13079" max="13084" width="0" style="913" hidden="1" customWidth="1"/>
    <col min="13085" max="13085" width="22.7109375" style="913" customWidth="1"/>
    <col min="13086" max="13086" width="11.42578125" style="913"/>
    <col min="13087" max="13087" width="23.28515625" style="913" customWidth="1"/>
    <col min="13088" max="13088" width="11.42578125" style="913"/>
    <col min="13089" max="13098" width="0" style="913" hidden="1" customWidth="1"/>
    <col min="13099" max="13099" width="18.85546875" style="913" customWidth="1"/>
    <col min="13100" max="13100" width="11.42578125" style="913"/>
    <col min="13101" max="13101" width="17.7109375" style="913" customWidth="1"/>
    <col min="13102" max="13112" width="0" style="913" hidden="1" customWidth="1"/>
    <col min="13113" max="13312" width="11.42578125" style="913"/>
    <col min="13313" max="13313" width="2.85546875" style="913" customWidth="1"/>
    <col min="13314" max="13314" width="20.7109375" style="913" customWidth="1"/>
    <col min="13315" max="13315" width="14.7109375" style="913" customWidth="1"/>
    <col min="13316" max="13316" width="16.28515625" style="913" customWidth="1"/>
    <col min="13317" max="13317" width="21.7109375" style="913" customWidth="1"/>
    <col min="13318" max="13318" width="27.85546875" style="913" customWidth="1"/>
    <col min="13319" max="13319" width="25.5703125" style="913" customWidth="1"/>
    <col min="13320" max="13320" width="27.7109375" style="913" customWidth="1"/>
    <col min="13321" max="13321" width="16.5703125" style="913" customWidth="1"/>
    <col min="13322" max="13322" width="29.140625" style="913" customWidth="1"/>
    <col min="13323" max="13323" width="37.28515625" style="913" customWidth="1"/>
    <col min="13324" max="13324" width="21" style="913" customWidth="1"/>
    <col min="13325" max="13325" width="36.5703125" style="913" customWidth="1"/>
    <col min="13326" max="13326" width="17" style="913" customWidth="1"/>
    <col min="13327" max="13327" width="23.140625" style="913" customWidth="1"/>
    <col min="13328" max="13328" width="16.28515625" style="913" customWidth="1"/>
    <col min="13329" max="13329" width="19" style="913" customWidth="1"/>
    <col min="13330" max="13330" width="8.140625" style="913" customWidth="1"/>
    <col min="13331" max="13331" width="8.5703125" style="913" customWidth="1"/>
    <col min="13332" max="13332" width="11.42578125" style="913"/>
    <col min="13333" max="13333" width="13.28515625" style="913" customWidth="1"/>
    <col min="13334" max="13334" width="11.42578125" style="913" customWidth="1"/>
    <col min="13335" max="13340" width="0" style="913" hidden="1" customWidth="1"/>
    <col min="13341" max="13341" width="22.7109375" style="913" customWidth="1"/>
    <col min="13342" max="13342" width="11.42578125" style="913"/>
    <col min="13343" max="13343" width="23.28515625" style="913" customWidth="1"/>
    <col min="13344" max="13344" width="11.42578125" style="913"/>
    <col min="13345" max="13354" width="0" style="913" hidden="1" customWidth="1"/>
    <col min="13355" max="13355" width="18.85546875" style="913" customWidth="1"/>
    <col min="13356" max="13356" width="11.42578125" style="913"/>
    <col min="13357" max="13357" width="17.7109375" style="913" customWidth="1"/>
    <col min="13358" max="13368" width="0" style="913" hidden="1" customWidth="1"/>
    <col min="13369" max="13568" width="11.42578125" style="913"/>
    <col min="13569" max="13569" width="2.85546875" style="913" customWidth="1"/>
    <col min="13570" max="13570" width="20.7109375" style="913" customWidth="1"/>
    <col min="13571" max="13571" width="14.7109375" style="913" customWidth="1"/>
    <col min="13572" max="13572" width="16.28515625" style="913" customWidth="1"/>
    <col min="13573" max="13573" width="21.7109375" style="913" customWidth="1"/>
    <col min="13574" max="13574" width="27.85546875" style="913" customWidth="1"/>
    <col min="13575" max="13575" width="25.5703125" style="913" customWidth="1"/>
    <col min="13576" max="13576" width="27.7109375" style="913" customWidth="1"/>
    <col min="13577" max="13577" width="16.5703125" style="913" customWidth="1"/>
    <col min="13578" max="13578" width="29.140625" style="913" customWidth="1"/>
    <col min="13579" max="13579" width="37.28515625" style="913" customWidth="1"/>
    <col min="13580" max="13580" width="21" style="913" customWidth="1"/>
    <col min="13581" max="13581" width="36.5703125" style="913" customWidth="1"/>
    <col min="13582" max="13582" width="17" style="913" customWidth="1"/>
    <col min="13583" max="13583" width="23.140625" style="913" customWidth="1"/>
    <col min="13584" max="13584" width="16.28515625" style="913" customWidth="1"/>
    <col min="13585" max="13585" width="19" style="913" customWidth="1"/>
    <col min="13586" max="13586" width="8.140625" style="913" customWidth="1"/>
    <col min="13587" max="13587" width="8.5703125" style="913" customWidth="1"/>
    <col min="13588" max="13588" width="11.42578125" style="913"/>
    <col min="13589" max="13589" width="13.28515625" style="913" customWidth="1"/>
    <col min="13590" max="13590" width="11.42578125" style="913" customWidth="1"/>
    <col min="13591" max="13596" width="0" style="913" hidden="1" customWidth="1"/>
    <col min="13597" max="13597" width="22.7109375" style="913" customWidth="1"/>
    <col min="13598" max="13598" width="11.42578125" style="913"/>
    <col min="13599" max="13599" width="23.28515625" style="913" customWidth="1"/>
    <col min="13600" max="13600" width="11.42578125" style="913"/>
    <col min="13601" max="13610" width="0" style="913" hidden="1" customWidth="1"/>
    <col min="13611" max="13611" width="18.85546875" style="913" customWidth="1"/>
    <col min="13612" max="13612" width="11.42578125" style="913"/>
    <col min="13613" max="13613" width="17.7109375" style="913" customWidth="1"/>
    <col min="13614" max="13624" width="0" style="913" hidden="1" customWidth="1"/>
    <col min="13625" max="13824" width="11.42578125" style="913"/>
    <col min="13825" max="13825" width="2.85546875" style="913" customWidth="1"/>
    <col min="13826" max="13826" width="20.7109375" style="913" customWidth="1"/>
    <col min="13827" max="13827" width="14.7109375" style="913" customWidth="1"/>
    <col min="13828" max="13828" width="16.28515625" style="913" customWidth="1"/>
    <col min="13829" max="13829" width="21.7109375" style="913" customWidth="1"/>
    <col min="13830" max="13830" width="27.85546875" style="913" customWidth="1"/>
    <col min="13831" max="13831" width="25.5703125" style="913" customWidth="1"/>
    <col min="13832" max="13832" width="27.7109375" style="913" customWidth="1"/>
    <col min="13833" max="13833" width="16.5703125" style="913" customWidth="1"/>
    <col min="13834" max="13834" width="29.140625" style="913" customWidth="1"/>
    <col min="13835" max="13835" width="37.28515625" style="913" customWidth="1"/>
    <col min="13836" max="13836" width="21" style="913" customWidth="1"/>
    <col min="13837" max="13837" width="36.5703125" style="913" customWidth="1"/>
    <col min="13838" max="13838" width="17" style="913" customWidth="1"/>
    <col min="13839" max="13839" width="23.140625" style="913" customWidth="1"/>
    <col min="13840" max="13840" width="16.28515625" style="913" customWidth="1"/>
    <col min="13841" max="13841" width="19" style="913" customWidth="1"/>
    <col min="13842" max="13842" width="8.140625" style="913" customWidth="1"/>
    <col min="13843" max="13843" width="8.5703125" style="913" customWidth="1"/>
    <col min="13844" max="13844" width="11.42578125" style="913"/>
    <col min="13845" max="13845" width="13.28515625" style="913" customWidth="1"/>
    <col min="13846" max="13846" width="11.42578125" style="913" customWidth="1"/>
    <col min="13847" max="13852" width="0" style="913" hidden="1" customWidth="1"/>
    <col min="13853" max="13853" width="22.7109375" style="913" customWidth="1"/>
    <col min="13854" max="13854" width="11.42578125" style="913"/>
    <col min="13855" max="13855" width="23.28515625" style="913" customWidth="1"/>
    <col min="13856" max="13856" width="11.42578125" style="913"/>
    <col min="13857" max="13866" width="0" style="913" hidden="1" customWidth="1"/>
    <col min="13867" max="13867" width="18.85546875" style="913" customWidth="1"/>
    <col min="13868" max="13868" width="11.42578125" style="913"/>
    <col min="13869" max="13869" width="17.7109375" style="913" customWidth="1"/>
    <col min="13870" max="13880" width="0" style="913" hidden="1" customWidth="1"/>
    <col min="13881" max="14080" width="11.42578125" style="913"/>
    <col min="14081" max="14081" width="2.85546875" style="913" customWidth="1"/>
    <col min="14082" max="14082" width="20.7109375" style="913" customWidth="1"/>
    <col min="14083" max="14083" width="14.7109375" style="913" customWidth="1"/>
    <col min="14084" max="14084" width="16.28515625" style="913" customWidth="1"/>
    <col min="14085" max="14085" width="21.7109375" style="913" customWidth="1"/>
    <col min="14086" max="14086" width="27.85546875" style="913" customWidth="1"/>
    <col min="14087" max="14087" width="25.5703125" style="913" customWidth="1"/>
    <col min="14088" max="14088" width="27.7109375" style="913" customWidth="1"/>
    <col min="14089" max="14089" width="16.5703125" style="913" customWidth="1"/>
    <col min="14090" max="14090" width="29.140625" style="913" customWidth="1"/>
    <col min="14091" max="14091" width="37.28515625" style="913" customWidth="1"/>
    <col min="14092" max="14092" width="21" style="913" customWidth="1"/>
    <col min="14093" max="14093" width="36.5703125" style="913" customWidth="1"/>
    <col min="14094" max="14094" width="17" style="913" customWidth="1"/>
    <col min="14095" max="14095" width="23.140625" style="913" customWidth="1"/>
    <col min="14096" max="14096" width="16.28515625" style="913" customWidth="1"/>
    <col min="14097" max="14097" width="19" style="913" customWidth="1"/>
    <col min="14098" max="14098" width="8.140625" style="913" customWidth="1"/>
    <col min="14099" max="14099" width="8.5703125" style="913" customWidth="1"/>
    <col min="14100" max="14100" width="11.42578125" style="913"/>
    <col min="14101" max="14101" width="13.28515625" style="913" customWidth="1"/>
    <col min="14102" max="14102" width="11.42578125" style="913" customWidth="1"/>
    <col min="14103" max="14108" width="0" style="913" hidden="1" customWidth="1"/>
    <col min="14109" max="14109" width="22.7109375" style="913" customWidth="1"/>
    <col min="14110" max="14110" width="11.42578125" style="913"/>
    <col min="14111" max="14111" width="23.28515625" style="913" customWidth="1"/>
    <col min="14112" max="14112" width="11.42578125" style="913"/>
    <col min="14113" max="14122" width="0" style="913" hidden="1" customWidth="1"/>
    <col min="14123" max="14123" width="18.85546875" style="913" customWidth="1"/>
    <col min="14124" max="14124" width="11.42578125" style="913"/>
    <col min="14125" max="14125" width="17.7109375" style="913" customWidth="1"/>
    <col min="14126" max="14136" width="0" style="913" hidden="1" customWidth="1"/>
    <col min="14137" max="14336" width="11.42578125" style="913"/>
    <col min="14337" max="14337" width="2.85546875" style="913" customWidth="1"/>
    <col min="14338" max="14338" width="20.7109375" style="913" customWidth="1"/>
    <col min="14339" max="14339" width="14.7109375" style="913" customWidth="1"/>
    <col min="14340" max="14340" width="16.28515625" style="913" customWidth="1"/>
    <col min="14341" max="14341" width="21.7109375" style="913" customWidth="1"/>
    <col min="14342" max="14342" width="27.85546875" style="913" customWidth="1"/>
    <col min="14343" max="14343" width="25.5703125" style="913" customWidth="1"/>
    <col min="14344" max="14344" width="27.7109375" style="913" customWidth="1"/>
    <col min="14345" max="14345" width="16.5703125" style="913" customWidth="1"/>
    <col min="14346" max="14346" width="29.140625" style="913" customWidth="1"/>
    <col min="14347" max="14347" width="37.28515625" style="913" customWidth="1"/>
    <col min="14348" max="14348" width="21" style="913" customWidth="1"/>
    <col min="14349" max="14349" width="36.5703125" style="913" customWidth="1"/>
    <col min="14350" max="14350" width="17" style="913" customWidth="1"/>
    <col min="14351" max="14351" width="23.140625" style="913" customWidth="1"/>
    <col min="14352" max="14352" width="16.28515625" style="913" customWidth="1"/>
    <col min="14353" max="14353" width="19" style="913" customWidth="1"/>
    <col min="14354" max="14354" width="8.140625" style="913" customWidth="1"/>
    <col min="14355" max="14355" width="8.5703125" style="913" customWidth="1"/>
    <col min="14356" max="14356" width="11.42578125" style="913"/>
    <col min="14357" max="14357" width="13.28515625" style="913" customWidth="1"/>
    <col min="14358" max="14358" width="11.42578125" style="913" customWidth="1"/>
    <col min="14359" max="14364" width="0" style="913" hidden="1" customWidth="1"/>
    <col min="14365" max="14365" width="22.7109375" style="913" customWidth="1"/>
    <col min="14366" max="14366" width="11.42578125" style="913"/>
    <col min="14367" max="14367" width="23.28515625" style="913" customWidth="1"/>
    <col min="14368" max="14368" width="11.42578125" style="913"/>
    <col min="14369" max="14378" width="0" style="913" hidden="1" customWidth="1"/>
    <col min="14379" max="14379" width="18.85546875" style="913" customWidth="1"/>
    <col min="14380" max="14380" width="11.42578125" style="913"/>
    <col min="14381" max="14381" width="17.7109375" style="913" customWidth="1"/>
    <col min="14382" max="14392" width="0" style="913" hidden="1" customWidth="1"/>
    <col min="14393" max="14592" width="11.42578125" style="913"/>
    <col min="14593" max="14593" width="2.85546875" style="913" customWidth="1"/>
    <col min="14594" max="14594" width="20.7109375" style="913" customWidth="1"/>
    <col min="14595" max="14595" width="14.7109375" style="913" customWidth="1"/>
    <col min="14596" max="14596" width="16.28515625" style="913" customWidth="1"/>
    <col min="14597" max="14597" width="21.7109375" style="913" customWidth="1"/>
    <col min="14598" max="14598" width="27.85546875" style="913" customWidth="1"/>
    <col min="14599" max="14599" width="25.5703125" style="913" customWidth="1"/>
    <col min="14600" max="14600" width="27.7109375" style="913" customWidth="1"/>
    <col min="14601" max="14601" width="16.5703125" style="913" customWidth="1"/>
    <col min="14602" max="14602" width="29.140625" style="913" customWidth="1"/>
    <col min="14603" max="14603" width="37.28515625" style="913" customWidth="1"/>
    <col min="14604" max="14604" width="21" style="913" customWidth="1"/>
    <col min="14605" max="14605" width="36.5703125" style="913" customWidth="1"/>
    <col min="14606" max="14606" width="17" style="913" customWidth="1"/>
    <col min="14607" max="14607" width="23.140625" style="913" customWidth="1"/>
    <col min="14608" max="14608" width="16.28515625" style="913" customWidth="1"/>
    <col min="14609" max="14609" width="19" style="913" customWidth="1"/>
    <col min="14610" max="14610" width="8.140625" style="913" customWidth="1"/>
    <col min="14611" max="14611" width="8.5703125" style="913" customWidth="1"/>
    <col min="14612" max="14612" width="11.42578125" style="913"/>
    <col min="14613" max="14613" width="13.28515625" style="913" customWidth="1"/>
    <col min="14614" max="14614" width="11.42578125" style="913" customWidth="1"/>
    <col min="14615" max="14620" width="0" style="913" hidden="1" customWidth="1"/>
    <col min="14621" max="14621" width="22.7109375" style="913" customWidth="1"/>
    <col min="14622" max="14622" width="11.42578125" style="913"/>
    <col min="14623" max="14623" width="23.28515625" style="913" customWidth="1"/>
    <col min="14624" max="14624" width="11.42578125" style="913"/>
    <col min="14625" max="14634" width="0" style="913" hidden="1" customWidth="1"/>
    <col min="14635" max="14635" width="18.85546875" style="913" customWidth="1"/>
    <col min="14636" max="14636" width="11.42578125" style="913"/>
    <col min="14637" max="14637" width="17.7109375" style="913" customWidth="1"/>
    <col min="14638" max="14648" width="0" style="913" hidden="1" customWidth="1"/>
    <col min="14649" max="14848" width="11.42578125" style="913"/>
    <col min="14849" max="14849" width="2.85546875" style="913" customWidth="1"/>
    <col min="14850" max="14850" width="20.7109375" style="913" customWidth="1"/>
    <col min="14851" max="14851" width="14.7109375" style="913" customWidth="1"/>
    <col min="14852" max="14852" width="16.28515625" style="913" customWidth="1"/>
    <col min="14853" max="14853" width="21.7109375" style="913" customWidth="1"/>
    <col min="14854" max="14854" width="27.85546875" style="913" customWidth="1"/>
    <col min="14855" max="14855" width="25.5703125" style="913" customWidth="1"/>
    <col min="14856" max="14856" width="27.7109375" style="913" customWidth="1"/>
    <col min="14857" max="14857" width="16.5703125" style="913" customWidth="1"/>
    <col min="14858" max="14858" width="29.140625" style="913" customWidth="1"/>
    <col min="14859" max="14859" width="37.28515625" style="913" customWidth="1"/>
    <col min="14860" max="14860" width="21" style="913" customWidth="1"/>
    <col min="14861" max="14861" width="36.5703125" style="913" customWidth="1"/>
    <col min="14862" max="14862" width="17" style="913" customWidth="1"/>
    <col min="14863" max="14863" width="23.140625" style="913" customWidth="1"/>
    <col min="14864" max="14864" width="16.28515625" style="913" customWidth="1"/>
    <col min="14865" max="14865" width="19" style="913" customWidth="1"/>
    <col min="14866" max="14866" width="8.140625" style="913" customWidth="1"/>
    <col min="14867" max="14867" width="8.5703125" style="913" customWidth="1"/>
    <col min="14868" max="14868" width="11.42578125" style="913"/>
    <col min="14869" max="14869" width="13.28515625" style="913" customWidth="1"/>
    <col min="14870" max="14870" width="11.42578125" style="913" customWidth="1"/>
    <col min="14871" max="14876" width="0" style="913" hidden="1" customWidth="1"/>
    <col min="14877" max="14877" width="22.7109375" style="913" customWidth="1"/>
    <col min="14878" max="14878" width="11.42578125" style="913"/>
    <col min="14879" max="14879" width="23.28515625" style="913" customWidth="1"/>
    <col min="14880" max="14880" width="11.42578125" style="913"/>
    <col min="14881" max="14890" width="0" style="913" hidden="1" customWidth="1"/>
    <col min="14891" max="14891" width="18.85546875" style="913" customWidth="1"/>
    <col min="14892" max="14892" width="11.42578125" style="913"/>
    <col min="14893" max="14893" width="17.7109375" style="913" customWidth="1"/>
    <col min="14894" max="14904" width="0" style="913" hidden="1" customWidth="1"/>
    <col min="14905" max="15104" width="11.42578125" style="913"/>
    <col min="15105" max="15105" width="2.85546875" style="913" customWidth="1"/>
    <col min="15106" max="15106" width="20.7109375" style="913" customWidth="1"/>
    <col min="15107" max="15107" width="14.7109375" style="913" customWidth="1"/>
    <col min="15108" max="15108" width="16.28515625" style="913" customWidth="1"/>
    <col min="15109" max="15109" width="21.7109375" style="913" customWidth="1"/>
    <col min="15110" max="15110" width="27.85546875" style="913" customWidth="1"/>
    <col min="15111" max="15111" width="25.5703125" style="913" customWidth="1"/>
    <col min="15112" max="15112" width="27.7109375" style="913" customWidth="1"/>
    <col min="15113" max="15113" width="16.5703125" style="913" customWidth="1"/>
    <col min="15114" max="15114" width="29.140625" style="913" customWidth="1"/>
    <col min="15115" max="15115" width="37.28515625" style="913" customWidth="1"/>
    <col min="15116" max="15116" width="21" style="913" customWidth="1"/>
    <col min="15117" max="15117" width="36.5703125" style="913" customWidth="1"/>
    <col min="15118" max="15118" width="17" style="913" customWidth="1"/>
    <col min="15119" max="15119" width="23.140625" style="913" customWidth="1"/>
    <col min="15120" max="15120" width="16.28515625" style="913" customWidth="1"/>
    <col min="15121" max="15121" width="19" style="913" customWidth="1"/>
    <col min="15122" max="15122" width="8.140625" style="913" customWidth="1"/>
    <col min="15123" max="15123" width="8.5703125" style="913" customWidth="1"/>
    <col min="15124" max="15124" width="11.42578125" style="913"/>
    <col min="15125" max="15125" width="13.28515625" style="913" customWidth="1"/>
    <col min="15126" max="15126" width="11.42578125" style="913" customWidth="1"/>
    <col min="15127" max="15132" width="0" style="913" hidden="1" customWidth="1"/>
    <col min="15133" max="15133" width="22.7109375" style="913" customWidth="1"/>
    <col min="15134" max="15134" width="11.42578125" style="913"/>
    <col min="15135" max="15135" width="23.28515625" style="913" customWidth="1"/>
    <col min="15136" max="15136" width="11.42578125" style="913"/>
    <col min="15137" max="15146" width="0" style="913" hidden="1" customWidth="1"/>
    <col min="15147" max="15147" width="18.85546875" style="913" customWidth="1"/>
    <col min="15148" max="15148" width="11.42578125" style="913"/>
    <col min="15149" max="15149" width="17.7109375" style="913" customWidth="1"/>
    <col min="15150" max="15160" width="0" style="913" hidden="1" customWidth="1"/>
    <col min="15161" max="15360" width="11.42578125" style="913"/>
    <col min="15361" max="15361" width="2.85546875" style="913" customWidth="1"/>
    <col min="15362" max="15362" width="20.7109375" style="913" customWidth="1"/>
    <col min="15363" max="15363" width="14.7109375" style="913" customWidth="1"/>
    <col min="15364" max="15364" width="16.28515625" style="913" customWidth="1"/>
    <col min="15365" max="15365" width="21.7109375" style="913" customWidth="1"/>
    <col min="15366" max="15366" width="27.85546875" style="913" customWidth="1"/>
    <col min="15367" max="15367" width="25.5703125" style="913" customWidth="1"/>
    <col min="15368" max="15368" width="27.7109375" style="913" customWidth="1"/>
    <col min="15369" max="15369" width="16.5703125" style="913" customWidth="1"/>
    <col min="15370" max="15370" width="29.140625" style="913" customWidth="1"/>
    <col min="15371" max="15371" width="37.28515625" style="913" customWidth="1"/>
    <col min="15372" max="15372" width="21" style="913" customWidth="1"/>
    <col min="15373" max="15373" width="36.5703125" style="913" customWidth="1"/>
    <col min="15374" max="15374" width="17" style="913" customWidth="1"/>
    <col min="15375" max="15375" width="23.140625" style="913" customWidth="1"/>
    <col min="15376" max="15376" width="16.28515625" style="913" customWidth="1"/>
    <col min="15377" max="15377" width="19" style="913" customWidth="1"/>
    <col min="15378" max="15378" width="8.140625" style="913" customWidth="1"/>
    <col min="15379" max="15379" width="8.5703125" style="913" customWidth="1"/>
    <col min="15380" max="15380" width="11.42578125" style="913"/>
    <col min="15381" max="15381" width="13.28515625" style="913" customWidth="1"/>
    <col min="15382" max="15382" width="11.42578125" style="913" customWidth="1"/>
    <col min="15383" max="15388" width="0" style="913" hidden="1" customWidth="1"/>
    <col min="15389" max="15389" width="22.7109375" style="913" customWidth="1"/>
    <col min="15390" max="15390" width="11.42578125" style="913"/>
    <col min="15391" max="15391" width="23.28515625" style="913" customWidth="1"/>
    <col min="15392" max="15392" width="11.42578125" style="913"/>
    <col min="15393" max="15402" width="0" style="913" hidden="1" customWidth="1"/>
    <col min="15403" max="15403" width="18.85546875" style="913" customWidth="1"/>
    <col min="15404" max="15404" width="11.42578125" style="913"/>
    <col min="15405" max="15405" width="17.7109375" style="913" customWidth="1"/>
    <col min="15406" max="15416" width="0" style="913" hidden="1" customWidth="1"/>
    <col min="15417" max="15616" width="11.42578125" style="913"/>
    <col min="15617" max="15617" width="2.85546875" style="913" customWidth="1"/>
    <col min="15618" max="15618" width="20.7109375" style="913" customWidth="1"/>
    <col min="15619" max="15619" width="14.7109375" style="913" customWidth="1"/>
    <col min="15620" max="15620" width="16.28515625" style="913" customWidth="1"/>
    <col min="15621" max="15621" width="21.7109375" style="913" customWidth="1"/>
    <col min="15622" max="15622" width="27.85546875" style="913" customWidth="1"/>
    <col min="15623" max="15623" width="25.5703125" style="913" customWidth="1"/>
    <col min="15624" max="15624" width="27.7109375" style="913" customWidth="1"/>
    <col min="15625" max="15625" width="16.5703125" style="913" customWidth="1"/>
    <col min="15626" max="15626" width="29.140625" style="913" customWidth="1"/>
    <col min="15627" max="15627" width="37.28515625" style="913" customWidth="1"/>
    <col min="15628" max="15628" width="21" style="913" customWidth="1"/>
    <col min="15629" max="15629" width="36.5703125" style="913" customWidth="1"/>
    <col min="15630" max="15630" width="17" style="913" customWidth="1"/>
    <col min="15631" max="15631" width="23.140625" style="913" customWidth="1"/>
    <col min="15632" max="15632" width="16.28515625" style="913" customWidth="1"/>
    <col min="15633" max="15633" width="19" style="913" customWidth="1"/>
    <col min="15634" max="15634" width="8.140625" style="913" customWidth="1"/>
    <col min="15635" max="15635" width="8.5703125" style="913" customWidth="1"/>
    <col min="15636" max="15636" width="11.42578125" style="913"/>
    <col min="15637" max="15637" width="13.28515625" style="913" customWidth="1"/>
    <col min="15638" max="15638" width="11.42578125" style="913" customWidth="1"/>
    <col min="15639" max="15644" width="0" style="913" hidden="1" customWidth="1"/>
    <col min="15645" max="15645" width="22.7109375" style="913" customWidth="1"/>
    <col min="15646" max="15646" width="11.42578125" style="913"/>
    <col min="15647" max="15647" width="23.28515625" style="913" customWidth="1"/>
    <col min="15648" max="15648" width="11.42578125" style="913"/>
    <col min="15649" max="15658" width="0" style="913" hidden="1" customWidth="1"/>
    <col min="15659" max="15659" width="18.85546875" style="913" customWidth="1"/>
    <col min="15660" max="15660" width="11.42578125" style="913"/>
    <col min="15661" max="15661" width="17.7109375" style="913" customWidth="1"/>
    <col min="15662" max="15672" width="0" style="913" hidden="1" customWidth="1"/>
    <col min="15673" max="15872" width="11.42578125" style="913"/>
    <col min="15873" max="15873" width="2.85546875" style="913" customWidth="1"/>
    <col min="15874" max="15874" width="20.7109375" style="913" customWidth="1"/>
    <col min="15875" max="15875" width="14.7109375" style="913" customWidth="1"/>
    <col min="15876" max="15876" width="16.28515625" style="913" customWidth="1"/>
    <col min="15877" max="15877" width="21.7109375" style="913" customWidth="1"/>
    <col min="15878" max="15878" width="27.85546875" style="913" customWidth="1"/>
    <col min="15879" max="15879" width="25.5703125" style="913" customWidth="1"/>
    <col min="15880" max="15880" width="27.7109375" style="913" customWidth="1"/>
    <col min="15881" max="15881" width="16.5703125" style="913" customWidth="1"/>
    <col min="15882" max="15882" width="29.140625" style="913" customWidth="1"/>
    <col min="15883" max="15883" width="37.28515625" style="913" customWidth="1"/>
    <col min="15884" max="15884" width="21" style="913" customWidth="1"/>
    <col min="15885" max="15885" width="36.5703125" style="913" customWidth="1"/>
    <col min="15886" max="15886" width="17" style="913" customWidth="1"/>
    <col min="15887" max="15887" width="23.140625" style="913" customWidth="1"/>
    <col min="15888" max="15888" width="16.28515625" style="913" customWidth="1"/>
    <col min="15889" max="15889" width="19" style="913" customWidth="1"/>
    <col min="15890" max="15890" width="8.140625" style="913" customWidth="1"/>
    <col min="15891" max="15891" width="8.5703125" style="913" customWidth="1"/>
    <col min="15892" max="15892" width="11.42578125" style="913"/>
    <col min="15893" max="15893" width="13.28515625" style="913" customWidth="1"/>
    <col min="15894" max="15894" width="11.42578125" style="913" customWidth="1"/>
    <col min="15895" max="15900" width="0" style="913" hidden="1" customWidth="1"/>
    <col min="15901" max="15901" width="22.7109375" style="913" customWidth="1"/>
    <col min="15902" max="15902" width="11.42578125" style="913"/>
    <col min="15903" max="15903" width="23.28515625" style="913" customWidth="1"/>
    <col min="15904" max="15904" width="11.42578125" style="913"/>
    <col min="15905" max="15914" width="0" style="913" hidden="1" customWidth="1"/>
    <col min="15915" max="15915" width="18.85546875" style="913" customWidth="1"/>
    <col min="15916" max="15916" width="11.42578125" style="913"/>
    <col min="15917" max="15917" width="17.7109375" style="913" customWidth="1"/>
    <col min="15918" max="15928" width="0" style="913" hidden="1" customWidth="1"/>
    <col min="15929" max="16128" width="11.42578125" style="913"/>
    <col min="16129" max="16129" width="2.85546875" style="913" customWidth="1"/>
    <col min="16130" max="16130" width="20.7109375" style="913" customWidth="1"/>
    <col min="16131" max="16131" width="14.7109375" style="913" customWidth="1"/>
    <col min="16132" max="16132" width="16.28515625" style="913" customWidth="1"/>
    <col min="16133" max="16133" width="21.7109375" style="913" customWidth="1"/>
    <col min="16134" max="16134" width="27.85546875" style="913" customWidth="1"/>
    <col min="16135" max="16135" width="25.5703125" style="913" customWidth="1"/>
    <col min="16136" max="16136" width="27.7109375" style="913" customWidth="1"/>
    <col min="16137" max="16137" width="16.5703125" style="913" customWidth="1"/>
    <col min="16138" max="16138" width="29.140625" style="913" customWidth="1"/>
    <col min="16139" max="16139" width="37.28515625" style="913" customWidth="1"/>
    <col min="16140" max="16140" width="21" style="913" customWidth="1"/>
    <col min="16141" max="16141" width="36.5703125" style="913" customWidth="1"/>
    <col min="16142" max="16142" width="17" style="913" customWidth="1"/>
    <col min="16143" max="16143" width="23.140625" style="913" customWidth="1"/>
    <col min="16144" max="16144" width="16.28515625" style="913" customWidth="1"/>
    <col min="16145" max="16145" width="19" style="913" customWidth="1"/>
    <col min="16146" max="16146" width="8.140625" style="913" customWidth="1"/>
    <col min="16147" max="16147" width="8.5703125" style="913" customWidth="1"/>
    <col min="16148" max="16148" width="11.42578125" style="913"/>
    <col min="16149" max="16149" width="13.28515625" style="913" customWidth="1"/>
    <col min="16150" max="16150" width="11.42578125" style="913" customWidth="1"/>
    <col min="16151" max="16156" width="0" style="913" hidden="1" customWidth="1"/>
    <col min="16157" max="16157" width="22.7109375" style="913" customWidth="1"/>
    <col min="16158" max="16158" width="11.42578125" style="913"/>
    <col min="16159" max="16159" width="23.28515625" style="913" customWidth="1"/>
    <col min="16160" max="16160" width="11.42578125" style="913"/>
    <col min="16161" max="16170" width="0" style="913" hidden="1" customWidth="1"/>
    <col min="16171" max="16171" width="18.85546875" style="913" customWidth="1"/>
    <col min="16172" max="16172" width="11.42578125" style="913"/>
    <col min="16173" max="16173" width="17.7109375" style="913" customWidth="1"/>
    <col min="16174" max="16184" width="0" style="913" hidden="1" customWidth="1"/>
    <col min="16185" max="16384" width="11.42578125" style="913"/>
  </cols>
  <sheetData>
    <row r="1" spans="1:190" ht="32.25" customHeight="1" thickBot="1"/>
    <row r="2" spans="1:190" s="915" customFormat="1" ht="15">
      <c r="B2" s="1731"/>
      <c r="C2" s="1732"/>
      <c r="D2" s="1732"/>
      <c r="E2" s="1732"/>
      <c r="F2" s="1733"/>
      <c r="G2" s="1740" t="s">
        <v>536</v>
      </c>
      <c r="H2" s="1741"/>
      <c r="I2" s="1741"/>
      <c r="J2" s="1741"/>
      <c r="K2" s="1741"/>
      <c r="L2" s="1741"/>
      <c r="M2" s="1741"/>
      <c r="N2" s="1742"/>
      <c r="O2" s="1746" t="s">
        <v>0</v>
      </c>
      <c r="P2" s="1747"/>
      <c r="Q2" s="1747"/>
      <c r="R2" s="1748"/>
      <c r="S2" s="1749"/>
      <c r="T2" s="1749"/>
      <c r="U2" s="1750"/>
    </row>
    <row r="3" spans="1:190" s="915" customFormat="1" ht="15">
      <c r="B3" s="1734"/>
      <c r="C3" s="1735"/>
      <c r="D3" s="1735"/>
      <c r="E3" s="1735"/>
      <c r="F3" s="1736"/>
      <c r="G3" s="1743"/>
      <c r="H3" s="1744"/>
      <c r="I3" s="1744"/>
      <c r="J3" s="1744"/>
      <c r="K3" s="1744"/>
      <c r="L3" s="1744"/>
      <c r="M3" s="1744"/>
      <c r="N3" s="1745"/>
      <c r="O3" s="1755" t="s">
        <v>537</v>
      </c>
      <c r="P3" s="1756"/>
      <c r="Q3" s="1756"/>
      <c r="R3" s="1757"/>
      <c r="S3" s="1751"/>
      <c r="T3" s="1751"/>
      <c r="U3" s="1752"/>
    </row>
    <row r="4" spans="1:190" s="915" customFormat="1" ht="15">
      <c r="B4" s="1734"/>
      <c r="C4" s="1735"/>
      <c r="D4" s="1735"/>
      <c r="E4" s="1735"/>
      <c r="F4" s="1736"/>
      <c r="G4" s="1758" t="s">
        <v>538</v>
      </c>
      <c r="H4" s="1759"/>
      <c r="I4" s="1759"/>
      <c r="J4" s="1759"/>
      <c r="K4" s="1759"/>
      <c r="L4" s="1759"/>
      <c r="M4" s="1759"/>
      <c r="N4" s="1760"/>
      <c r="O4" s="1755" t="s">
        <v>1</v>
      </c>
      <c r="P4" s="1756"/>
      <c r="Q4" s="1756"/>
      <c r="R4" s="1757"/>
      <c r="S4" s="1751"/>
      <c r="T4" s="1751"/>
      <c r="U4" s="1752"/>
    </row>
    <row r="5" spans="1:190" s="915" customFormat="1" ht="34.5" customHeight="1" thickBot="1">
      <c r="B5" s="1737"/>
      <c r="C5" s="1738"/>
      <c r="D5" s="1738"/>
      <c r="E5" s="1738"/>
      <c r="F5" s="1739"/>
      <c r="G5" s="1761"/>
      <c r="H5" s="1762"/>
      <c r="I5" s="1762"/>
      <c r="J5" s="1762"/>
      <c r="K5" s="1762"/>
      <c r="L5" s="1762"/>
      <c r="M5" s="1762"/>
      <c r="N5" s="1763"/>
      <c r="O5" s="1764" t="s">
        <v>539</v>
      </c>
      <c r="P5" s="1765"/>
      <c r="Q5" s="1765"/>
      <c r="R5" s="1766"/>
      <c r="S5" s="1753"/>
      <c r="T5" s="1753"/>
      <c r="U5" s="1754"/>
    </row>
    <row r="7" spans="1:190" ht="15">
      <c r="B7" s="1767" t="s">
        <v>911</v>
      </c>
      <c r="C7" s="1768"/>
      <c r="D7" s="1768"/>
      <c r="E7" s="1768"/>
      <c r="F7" s="1768"/>
      <c r="G7" s="1768"/>
      <c r="H7" s="1768"/>
      <c r="I7" s="1768"/>
      <c r="J7" s="1768"/>
      <c r="K7" s="1768"/>
      <c r="L7" s="1768"/>
      <c r="M7" s="1768"/>
      <c r="N7" s="1768"/>
      <c r="O7" s="1768"/>
      <c r="P7" s="1768"/>
      <c r="Q7" s="1768"/>
      <c r="R7" s="1768"/>
      <c r="S7" s="1768"/>
      <c r="T7" s="1768"/>
      <c r="U7" s="1769"/>
      <c r="V7" s="916"/>
      <c r="W7" s="916"/>
      <c r="X7" s="916"/>
      <c r="Y7" s="916"/>
      <c r="Z7" s="916"/>
      <c r="AA7" s="916"/>
      <c r="AB7" s="917"/>
    </row>
    <row r="8" spans="1:190" ht="15">
      <c r="B8" s="918" t="s">
        <v>3</v>
      </c>
      <c r="C8" s="918"/>
      <c r="D8" s="918"/>
      <c r="E8" s="918"/>
      <c r="F8" s="918"/>
      <c r="G8" s="1770"/>
      <c r="H8" s="1771"/>
      <c r="I8" s="1771"/>
      <c r="J8" s="1771"/>
      <c r="K8" s="1771"/>
      <c r="L8" s="1771"/>
      <c r="M8" s="1771"/>
      <c r="N8" s="1771"/>
      <c r="O8" s="1771"/>
      <c r="P8" s="1771"/>
      <c r="Q8" s="1771"/>
      <c r="R8" s="1771"/>
      <c r="S8" s="1771"/>
      <c r="T8" s="1771"/>
      <c r="U8" s="1772"/>
      <c r="V8" s="917"/>
      <c r="W8" s="917"/>
      <c r="X8" s="917"/>
      <c r="Y8" s="917"/>
      <c r="Z8" s="917"/>
      <c r="AA8" s="917"/>
      <c r="AB8" s="917"/>
    </row>
    <row r="9" spans="1:190" ht="15">
      <c r="B9" s="918" t="s">
        <v>4</v>
      </c>
      <c r="C9" s="918"/>
      <c r="D9" s="918"/>
      <c r="E9" s="918"/>
      <c r="F9" s="918"/>
      <c r="G9" s="1770"/>
      <c r="H9" s="1771"/>
      <c r="I9" s="1771"/>
      <c r="J9" s="1771"/>
      <c r="K9" s="1771"/>
      <c r="L9" s="1771"/>
      <c r="M9" s="1771"/>
      <c r="N9" s="1771"/>
      <c r="O9" s="1771"/>
      <c r="P9" s="1771"/>
      <c r="Q9" s="1771"/>
      <c r="R9" s="1771"/>
      <c r="S9" s="1771"/>
      <c r="T9" s="1771"/>
      <c r="U9" s="1772"/>
      <c r="V9" s="916"/>
      <c r="W9" s="916"/>
      <c r="X9" s="916"/>
      <c r="Y9" s="916"/>
      <c r="Z9" s="916"/>
      <c r="AA9" s="916"/>
      <c r="AB9" s="917"/>
    </row>
    <row r="10" spans="1:190" ht="15.75" thickBot="1">
      <c r="B10" s="916"/>
      <c r="C10" s="916"/>
      <c r="D10" s="916"/>
      <c r="E10" s="916"/>
      <c r="F10" s="916"/>
      <c r="G10" s="916"/>
      <c r="H10" s="916"/>
      <c r="I10" s="916"/>
      <c r="J10" s="916"/>
      <c r="K10" s="916"/>
      <c r="L10" s="919"/>
      <c r="M10" s="916"/>
      <c r="N10" s="916"/>
      <c r="O10" s="916"/>
      <c r="P10" s="916"/>
      <c r="Q10" s="916"/>
      <c r="R10" s="916"/>
      <c r="S10" s="916"/>
      <c r="T10" s="916"/>
      <c r="U10" s="916"/>
      <c r="V10" s="916"/>
      <c r="W10" s="916"/>
      <c r="X10" s="916"/>
      <c r="Y10" s="916"/>
      <c r="Z10" s="916"/>
      <c r="AA10" s="916"/>
      <c r="AB10" s="917"/>
    </row>
    <row r="11" spans="1:190" ht="75.75" thickBot="1">
      <c r="B11" s="1708" t="s">
        <v>5</v>
      </c>
      <c r="C11" s="1709"/>
      <c r="D11" s="1709"/>
      <c r="E11" s="1709"/>
      <c r="F11" s="1709"/>
      <c r="G11" s="1709"/>
      <c r="H11" s="1709"/>
      <c r="I11" s="1709"/>
      <c r="J11" s="1709"/>
      <c r="K11" s="1709"/>
      <c r="L11" s="1709"/>
      <c r="M11" s="1709"/>
      <c r="N11" s="1710"/>
      <c r="O11" s="1711" t="s">
        <v>6</v>
      </c>
      <c r="P11" s="902" t="s">
        <v>7</v>
      </c>
      <c r="Q11" s="903"/>
      <c r="R11" s="903"/>
      <c r="S11" s="903"/>
      <c r="T11" s="903"/>
      <c r="U11" s="903"/>
      <c r="V11" s="903"/>
      <c r="W11" s="903"/>
      <c r="X11" s="903"/>
      <c r="Y11" s="903"/>
      <c r="Z11" s="903"/>
      <c r="AA11" s="903"/>
      <c r="AB11" s="904"/>
      <c r="AC11" s="1700" t="s">
        <v>8</v>
      </c>
      <c r="AD11" s="902" t="s">
        <v>7</v>
      </c>
      <c r="AE11" s="903"/>
      <c r="AF11" s="903"/>
      <c r="AG11" s="903"/>
      <c r="AH11" s="903"/>
      <c r="AI11" s="903"/>
      <c r="AJ11" s="903"/>
      <c r="AK11" s="903"/>
      <c r="AL11" s="903"/>
      <c r="AM11" s="903"/>
      <c r="AN11" s="903"/>
      <c r="AO11" s="903"/>
      <c r="AP11" s="904"/>
      <c r="AQ11" s="1700" t="s">
        <v>9</v>
      </c>
      <c r="AR11" s="902" t="s">
        <v>7</v>
      </c>
      <c r="AS11" s="903"/>
      <c r="AT11" s="903"/>
      <c r="AU11" s="903"/>
      <c r="AV11" s="903"/>
      <c r="AW11" s="903"/>
      <c r="AX11" s="903"/>
      <c r="AY11" s="903"/>
      <c r="AZ11" s="903"/>
      <c r="BA11" s="903"/>
      <c r="BB11" s="903"/>
      <c r="BC11" s="903"/>
      <c r="BD11" s="904"/>
    </row>
    <row r="12" spans="1:190" ht="63" customHeight="1" thickBot="1">
      <c r="B12" s="1703" t="s">
        <v>10</v>
      </c>
      <c r="C12" s="1726" t="s">
        <v>11</v>
      </c>
      <c r="D12" s="1714" t="s">
        <v>12</v>
      </c>
      <c r="E12" s="1726" t="s">
        <v>13</v>
      </c>
      <c r="F12" s="1726" t="s">
        <v>14</v>
      </c>
      <c r="G12" s="1726" t="s">
        <v>15</v>
      </c>
      <c r="H12" s="1726" t="s">
        <v>16</v>
      </c>
      <c r="I12" s="1726" t="s">
        <v>17</v>
      </c>
      <c r="J12" s="1726" t="s">
        <v>18</v>
      </c>
      <c r="K12" s="1726" t="s">
        <v>19</v>
      </c>
      <c r="L12" s="1726" t="s">
        <v>20</v>
      </c>
      <c r="M12" s="1726" t="s">
        <v>21</v>
      </c>
      <c r="N12" s="1728" t="s">
        <v>912</v>
      </c>
      <c r="O12" s="1712"/>
      <c r="P12" s="1722" t="s">
        <v>23</v>
      </c>
      <c r="Q12" s="1723"/>
      <c r="R12" s="920" t="s">
        <v>24</v>
      </c>
      <c r="S12" s="921"/>
      <c r="T12" s="921"/>
      <c r="U12" s="921"/>
      <c r="V12" s="921"/>
      <c r="W12" s="921"/>
      <c r="X12" s="921"/>
      <c r="Y12" s="1703" t="s">
        <v>25</v>
      </c>
      <c r="Z12" s="1726" t="s">
        <v>26</v>
      </c>
      <c r="AA12" s="1726" t="s">
        <v>27</v>
      </c>
      <c r="AB12" s="1728" t="s">
        <v>28</v>
      </c>
      <c r="AC12" s="1701"/>
      <c r="AD12" s="920" t="s">
        <v>23</v>
      </c>
      <c r="AE12" s="922"/>
      <c r="AF12" s="920" t="s">
        <v>24</v>
      </c>
      <c r="AG12" s="921"/>
      <c r="AH12" s="921"/>
      <c r="AI12" s="921"/>
      <c r="AJ12" s="921"/>
      <c r="AK12" s="921"/>
      <c r="AL12" s="921"/>
      <c r="AM12" s="1724" t="s">
        <v>25</v>
      </c>
      <c r="AN12" s="1714" t="s">
        <v>26</v>
      </c>
      <c r="AO12" s="1714" t="s">
        <v>27</v>
      </c>
      <c r="AP12" s="1716" t="s">
        <v>28</v>
      </c>
      <c r="AQ12" s="1701"/>
      <c r="AR12" s="1722" t="s">
        <v>23</v>
      </c>
      <c r="AS12" s="1723"/>
      <c r="AT12" s="920" t="s">
        <v>24</v>
      </c>
      <c r="AU12" s="921"/>
      <c r="AV12" s="921"/>
      <c r="AW12" s="921"/>
      <c r="AX12" s="921"/>
      <c r="AY12" s="921"/>
      <c r="AZ12" s="921"/>
      <c r="BA12" s="1724" t="s">
        <v>25</v>
      </c>
      <c r="BB12" s="1714" t="s">
        <v>26</v>
      </c>
      <c r="BC12" s="1714" t="s">
        <v>27</v>
      </c>
      <c r="BD12" s="1716" t="s">
        <v>28</v>
      </c>
    </row>
    <row r="13" spans="1:190" ht="63" customHeight="1" thickBot="1">
      <c r="B13" s="1704"/>
      <c r="C13" s="1727"/>
      <c r="D13" s="1720"/>
      <c r="E13" s="1727"/>
      <c r="F13" s="1727"/>
      <c r="G13" s="1727"/>
      <c r="H13" s="1727"/>
      <c r="I13" s="1727"/>
      <c r="J13" s="1727"/>
      <c r="K13" s="1727"/>
      <c r="L13" s="1727"/>
      <c r="M13" s="1727"/>
      <c r="N13" s="1729"/>
      <c r="O13" s="1713"/>
      <c r="P13" s="923" t="s">
        <v>29</v>
      </c>
      <c r="Q13" s="924" t="s">
        <v>30</v>
      </c>
      <c r="R13" s="923" t="s">
        <v>31</v>
      </c>
      <c r="S13" s="925" t="s">
        <v>32</v>
      </c>
      <c r="T13" s="925" t="s">
        <v>33</v>
      </c>
      <c r="U13" s="925" t="s">
        <v>34</v>
      </c>
      <c r="V13" s="925" t="s">
        <v>35</v>
      </c>
      <c r="W13" s="925" t="s">
        <v>36</v>
      </c>
      <c r="X13" s="925" t="s">
        <v>37</v>
      </c>
      <c r="Y13" s="1704"/>
      <c r="Z13" s="1727"/>
      <c r="AA13" s="1727"/>
      <c r="AB13" s="1729"/>
      <c r="AC13" s="1702"/>
      <c r="AD13" s="923" t="s">
        <v>29</v>
      </c>
      <c r="AE13" s="924" t="s">
        <v>30</v>
      </c>
      <c r="AF13" s="923" t="s">
        <v>31</v>
      </c>
      <c r="AG13" s="925" t="s">
        <v>32</v>
      </c>
      <c r="AH13" s="925" t="s">
        <v>33</v>
      </c>
      <c r="AI13" s="925" t="s">
        <v>34</v>
      </c>
      <c r="AJ13" s="925" t="s">
        <v>35</v>
      </c>
      <c r="AK13" s="925" t="s">
        <v>36</v>
      </c>
      <c r="AL13" s="925" t="s">
        <v>37</v>
      </c>
      <c r="AM13" s="1730"/>
      <c r="AN13" s="1720"/>
      <c r="AO13" s="1720"/>
      <c r="AP13" s="1721"/>
      <c r="AQ13" s="1702"/>
      <c r="AR13" s="923" t="s">
        <v>29</v>
      </c>
      <c r="AS13" s="924" t="s">
        <v>30</v>
      </c>
      <c r="AT13" s="923" t="s">
        <v>31</v>
      </c>
      <c r="AU13" s="925" t="s">
        <v>32</v>
      </c>
      <c r="AV13" s="925" t="s">
        <v>33</v>
      </c>
      <c r="AW13" s="925" t="s">
        <v>34</v>
      </c>
      <c r="AX13" s="925" t="s">
        <v>35</v>
      </c>
      <c r="AY13" s="925" t="s">
        <v>36</v>
      </c>
      <c r="AZ13" s="925" t="s">
        <v>37</v>
      </c>
      <c r="BA13" s="1725"/>
      <c r="BB13" s="1715"/>
      <c r="BC13" s="1715"/>
      <c r="BD13" s="1717"/>
    </row>
    <row r="14" spans="1:190" s="932" customFormat="1" ht="99.75">
      <c r="A14" s="926"/>
      <c r="B14" s="1718" t="s">
        <v>48</v>
      </c>
      <c r="C14" s="1719">
        <v>45</v>
      </c>
      <c r="D14" s="1705" t="s">
        <v>389</v>
      </c>
      <c r="E14" s="1706">
        <v>4599</v>
      </c>
      <c r="F14" s="1705" t="s">
        <v>750</v>
      </c>
      <c r="G14" s="1706" t="s">
        <v>913</v>
      </c>
      <c r="H14" s="1705" t="s">
        <v>914</v>
      </c>
      <c r="I14" s="1706">
        <v>459901902</v>
      </c>
      <c r="J14" s="1705" t="s">
        <v>326</v>
      </c>
      <c r="K14" s="1705" t="s">
        <v>915</v>
      </c>
      <c r="L14" s="905">
        <v>205320202006</v>
      </c>
      <c r="M14" s="906" t="s">
        <v>408</v>
      </c>
      <c r="N14" s="1706">
        <v>1</v>
      </c>
      <c r="O14" s="927">
        <v>300000000</v>
      </c>
      <c r="P14" s="928"/>
      <c r="Q14" s="928">
        <f t="shared" ref="Q14:Q22" si="0">O14</f>
        <v>300000000</v>
      </c>
      <c r="R14" s="927"/>
      <c r="S14" s="927"/>
      <c r="T14" s="927"/>
      <c r="U14" s="927"/>
      <c r="V14" s="927"/>
      <c r="W14" s="927"/>
      <c r="X14" s="927"/>
      <c r="Y14" s="927"/>
      <c r="Z14" s="927"/>
      <c r="AA14" s="927"/>
      <c r="AB14" s="927"/>
      <c r="AC14" s="928">
        <v>300000000</v>
      </c>
      <c r="AD14" s="928"/>
      <c r="AE14" s="928">
        <f>AC14</f>
        <v>300000000</v>
      </c>
      <c r="AF14" s="928"/>
      <c r="AG14" s="928"/>
      <c r="AH14" s="928"/>
      <c r="AI14" s="928"/>
      <c r="AJ14" s="928"/>
      <c r="AK14" s="928"/>
      <c r="AL14" s="928"/>
      <c r="AM14" s="928"/>
      <c r="AN14" s="928"/>
      <c r="AO14" s="928"/>
      <c r="AP14" s="928"/>
      <c r="AQ14" s="928">
        <v>286031996</v>
      </c>
      <c r="AR14" s="928"/>
      <c r="AS14" s="929">
        <f>AQ14</f>
        <v>286031996</v>
      </c>
      <c r="AT14" s="930"/>
      <c r="AU14" s="931"/>
      <c r="AV14" s="931"/>
      <c r="AW14" s="931"/>
      <c r="AX14" s="931"/>
      <c r="AY14" s="931"/>
      <c r="AZ14" s="931"/>
      <c r="BA14" s="931"/>
      <c r="BB14" s="931"/>
      <c r="BC14" s="931"/>
      <c r="BD14" s="931"/>
      <c r="BE14" s="926"/>
      <c r="BF14" s="926"/>
      <c r="BG14" s="926"/>
      <c r="BH14" s="926"/>
      <c r="BI14" s="926"/>
      <c r="BJ14" s="926"/>
      <c r="BK14" s="926"/>
      <c r="BL14" s="926"/>
      <c r="BM14" s="926"/>
      <c r="BN14" s="926"/>
      <c r="BO14" s="926"/>
      <c r="BP14" s="926"/>
      <c r="BQ14" s="926"/>
      <c r="BR14" s="926"/>
      <c r="BS14" s="926"/>
      <c r="BT14" s="926"/>
      <c r="BU14" s="926"/>
      <c r="BV14" s="926"/>
      <c r="BW14" s="926"/>
      <c r="BX14" s="926"/>
      <c r="BY14" s="926"/>
      <c r="BZ14" s="926"/>
      <c r="CA14" s="926"/>
      <c r="CB14" s="926"/>
      <c r="CC14" s="926"/>
      <c r="CD14" s="926"/>
      <c r="CE14" s="926"/>
      <c r="CF14" s="926"/>
      <c r="CG14" s="926"/>
      <c r="CH14" s="926"/>
      <c r="CI14" s="926"/>
      <c r="CJ14" s="926"/>
      <c r="CK14" s="926"/>
      <c r="CL14" s="926"/>
      <c r="CM14" s="926"/>
      <c r="CN14" s="926"/>
      <c r="CO14" s="926"/>
      <c r="CP14" s="926"/>
      <c r="CQ14" s="926"/>
      <c r="CR14" s="926"/>
      <c r="CS14" s="926"/>
      <c r="CT14" s="926"/>
      <c r="CU14" s="926"/>
      <c r="CV14" s="926"/>
      <c r="CW14" s="926"/>
      <c r="CX14" s="926"/>
      <c r="CY14" s="926"/>
      <c r="CZ14" s="926"/>
      <c r="DA14" s="926"/>
      <c r="DB14" s="926"/>
      <c r="DC14" s="926"/>
      <c r="DD14" s="926"/>
      <c r="DE14" s="926"/>
      <c r="DF14" s="926"/>
      <c r="DG14" s="926"/>
      <c r="DH14" s="926"/>
      <c r="DI14" s="926"/>
      <c r="DJ14" s="926"/>
      <c r="DK14" s="926"/>
      <c r="DL14" s="926"/>
      <c r="DM14" s="926"/>
      <c r="DN14" s="926"/>
      <c r="DO14" s="926"/>
      <c r="DP14" s="926"/>
      <c r="DQ14" s="926"/>
      <c r="DR14" s="926"/>
      <c r="DS14" s="926"/>
      <c r="DT14" s="926"/>
      <c r="DU14" s="926"/>
      <c r="DV14" s="926"/>
      <c r="DW14" s="926"/>
      <c r="DX14" s="926"/>
      <c r="DY14" s="926"/>
      <c r="DZ14" s="926"/>
      <c r="EA14" s="926"/>
      <c r="EB14" s="926"/>
      <c r="EC14" s="926"/>
      <c r="ED14" s="926"/>
      <c r="EE14" s="926"/>
      <c r="EF14" s="926"/>
      <c r="EG14" s="926"/>
      <c r="EH14" s="926"/>
      <c r="EI14" s="926"/>
      <c r="EJ14" s="926"/>
      <c r="EK14" s="926"/>
      <c r="EL14" s="926"/>
      <c r="EM14" s="926"/>
      <c r="EN14" s="926"/>
      <c r="EO14" s="926"/>
      <c r="EP14" s="926"/>
      <c r="EQ14" s="926"/>
      <c r="ER14" s="926"/>
      <c r="ES14" s="926"/>
      <c r="ET14" s="926"/>
      <c r="EU14" s="926"/>
      <c r="EV14" s="926"/>
      <c r="EW14" s="926"/>
      <c r="EX14" s="926"/>
      <c r="EY14" s="926"/>
      <c r="EZ14" s="926"/>
      <c r="FA14" s="926"/>
      <c r="FB14" s="926"/>
      <c r="FC14" s="926"/>
      <c r="FD14" s="926"/>
      <c r="FE14" s="926"/>
      <c r="FF14" s="926"/>
      <c r="FG14" s="926"/>
      <c r="FH14" s="926"/>
      <c r="FI14" s="926"/>
      <c r="FJ14" s="926"/>
      <c r="FK14" s="926"/>
      <c r="FL14" s="926"/>
      <c r="FM14" s="926"/>
      <c r="FN14" s="926"/>
      <c r="FO14" s="926"/>
      <c r="FP14" s="926"/>
      <c r="FQ14" s="926"/>
      <c r="FR14" s="926"/>
      <c r="FS14" s="926"/>
      <c r="FT14" s="926"/>
      <c r="FU14" s="926"/>
      <c r="FV14" s="926"/>
      <c r="FW14" s="926"/>
      <c r="FX14" s="926"/>
      <c r="FY14" s="926"/>
      <c r="FZ14" s="926"/>
      <c r="GA14" s="926"/>
      <c r="GB14" s="926"/>
      <c r="GC14" s="926"/>
      <c r="GD14" s="926"/>
      <c r="GE14" s="926"/>
      <c r="GF14" s="926"/>
      <c r="GG14" s="926"/>
      <c r="GH14" s="926"/>
    </row>
    <row r="15" spans="1:190" ht="28.5">
      <c r="B15" s="1707"/>
      <c r="C15" s="1695"/>
      <c r="D15" s="1689"/>
      <c r="E15" s="1687"/>
      <c r="F15" s="1689"/>
      <c r="G15" s="1687"/>
      <c r="H15" s="1689"/>
      <c r="I15" s="1687"/>
      <c r="J15" s="1689"/>
      <c r="K15" s="1689"/>
      <c r="L15" s="907">
        <v>205320202009</v>
      </c>
      <c r="M15" s="908" t="s">
        <v>47</v>
      </c>
      <c r="N15" s="1687"/>
      <c r="O15" s="933">
        <v>1170521665</v>
      </c>
      <c r="P15" s="931"/>
      <c r="Q15" s="931">
        <f t="shared" si="0"/>
        <v>1170521665</v>
      </c>
      <c r="R15" s="933"/>
      <c r="S15" s="933"/>
      <c r="T15" s="933"/>
      <c r="U15" s="933"/>
      <c r="V15" s="933"/>
      <c r="W15" s="933"/>
      <c r="X15" s="933"/>
      <c r="Y15" s="933"/>
      <c r="Z15" s="933"/>
      <c r="AA15" s="933"/>
      <c r="AB15" s="933"/>
      <c r="AC15" s="931">
        <v>1129422332</v>
      </c>
      <c r="AD15" s="931"/>
      <c r="AE15" s="931">
        <f>AC15</f>
        <v>1129422332</v>
      </c>
      <c r="AF15" s="931"/>
      <c r="AG15" s="931"/>
      <c r="AH15" s="931"/>
      <c r="AI15" s="931"/>
      <c r="AJ15" s="931"/>
      <c r="AK15" s="931"/>
      <c r="AL15" s="931"/>
      <c r="AM15" s="931"/>
      <c r="AN15" s="931"/>
      <c r="AO15" s="931"/>
      <c r="AP15" s="931"/>
      <c r="AQ15" s="931">
        <v>1056868132</v>
      </c>
      <c r="AR15" s="931"/>
      <c r="AS15" s="934">
        <f>AQ15</f>
        <v>1056868132</v>
      </c>
      <c r="AT15" s="935"/>
      <c r="AU15" s="936"/>
      <c r="AV15" s="936"/>
      <c r="AW15" s="936"/>
      <c r="AX15" s="936"/>
      <c r="AY15" s="936"/>
      <c r="AZ15" s="936"/>
      <c r="BA15" s="936"/>
      <c r="BB15" s="936"/>
      <c r="BC15" s="936"/>
      <c r="BD15" s="936"/>
    </row>
    <row r="16" spans="1:190">
      <c r="B16" s="1707"/>
      <c r="C16" s="1695"/>
      <c r="D16" s="1689"/>
      <c r="E16" s="1687"/>
      <c r="F16" s="1689"/>
      <c r="G16" s="1687"/>
      <c r="H16" s="1689"/>
      <c r="I16" s="1687"/>
      <c r="J16" s="1689"/>
      <c r="K16" s="1689"/>
      <c r="L16" s="907">
        <v>205330508099</v>
      </c>
      <c r="M16" s="908" t="s">
        <v>916</v>
      </c>
      <c r="N16" s="1687"/>
      <c r="O16" s="933">
        <v>114744000</v>
      </c>
      <c r="P16" s="931"/>
      <c r="Q16" s="931">
        <f t="shared" si="0"/>
        <v>114744000</v>
      </c>
      <c r="R16" s="933"/>
      <c r="S16" s="933"/>
      <c r="T16" s="933"/>
      <c r="U16" s="933"/>
      <c r="V16" s="933"/>
      <c r="W16" s="933"/>
      <c r="X16" s="933"/>
      <c r="Y16" s="933"/>
      <c r="Z16" s="933"/>
      <c r="AA16" s="933"/>
      <c r="AB16" s="933"/>
      <c r="AC16" s="931">
        <v>114744000</v>
      </c>
      <c r="AD16" s="931"/>
      <c r="AE16" s="931">
        <f>AC16</f>
        <v>114744000</v>
      </c>
      <c r="AF16" s="931"/>
      <c r="AG16" s="931"/>
      <c r="AH16" s="931"/>
      <c r="AI16" s="931"/>
      <c r="AJ16" s="931"/>
      <c r="AK16" s="931"/>
      <c r="AL16" s="931"/>
      <c r="AM16" s="931"/>
      <c r="AN16" s="931"/>
      <c r="AO16" s="931"/>
      <c r="AP16" s="931"/>
      <c r="AQ16" s="931">
        <v>114744000</v>
      </c>
      <c r="AR16" s="931"/>
      <c r="AS16" s="934">
        <f>AQ16</f>
        <v>114744000</v>
      </c>
      <c r="AT16" s="935"/>
      <c r="AU16" s="936"/>
      <c r="AV16" s="936"/>
      <c r="AW16" s="936"/>
      <c r="AX16" s="936"/>
      <c r="AY16" s="936"/>
      <c r="AZ16" s="936"/>
      <c r="BA16" s="936"/>
      <c r="BB16" s="936"/>
      <c r="BC16" s="936"/>
      <c r="BD16" s="936"/>
    </row>
    <row r="17" spans="1:190" ht="142.5">
      <c r="B17" s="975" t="s">
        <v>48</v>
      </c>
      <c r="C17" s="967">
        <v>45</v>
      </c>
      <c r="D17" s="933" t="s">
        <v>389</v>
      </c>
      <c r="E17" s="939">
        <v>4502</v>
      </c>
      <c r="F17" s="968" t="s">
        <v>917</v>
      </c>
      <c r="G17" s="939" t="s">
        <v>918</v>
      </c>
      <c r="H17" s="933" t="s">
        <v>919</v>
      </c>
      <c r="I17" s="939">
        <v>4502001</v>
      </c>
      <c r="J17" s="933" t="s">
        <v>597</v>
      </c>
      <c r="K17" s="933" t="s">
        <v>920</v>
      </c>
      <c r="L17" s="907">
        <v>205320202009</v>
      </c>
      <c r="M17" s="908" t="s">
        <v>47</v>
      </c>
      <c r="N17" s="969">
        <v>1</v>
      </c>
      <c r="O17" s="933">
        <v>401664998</v>
      </c>
      <c r="P17" s="931"/>
      <c r="Q17" s="931">
        <f t="shared" si="0"/>
        <v>401664998</v>
      </c>
      <c r="R17" s="933"/>
      <c r="S17" s="933"/>
      <c r="T17" s="933"/>
      <c r="U17" s="933"/>
      <c r="V17" s="933"/>
      <c r="W17" s="933"/>
      <c r="X17" s="933"/>
      <c r="Y17" s="933"/>
      <c r="Z17" s="933"/>
      <c r="AA17" s="933"/>
      <c r="AB17" s="933"/>
      <c r="AC17" s="931">
        <v>392231666</v>
      </c>
      <c r="AD17" s="931"/>
      <c r="AE17" s="931">
        <f t="shared" ref="AE17:AE38" si="1">AC17</f>
        <v>392231666</v>
      </c>
      <c r="AF17" s="931"/>
      <c r="AG17" s="931"/>
      <c r="AH17" s="931"/>
      <c r="AI17" s="931"/>
      <c r="AJ17" s="931"/>
      <c r="AK17" s="931"/>
      <c r="AL17" s="931"/>
      <c r="AM17" s="931"/>
      <c r="AN17" s="931"/>
      <c r="AO17" s="931"/>
      <c r="AP17" s="931"/>
      <c r="AQ17" s="931">
        <v>389565000</v>
      </c>
      <c r="AR17" s="931"/>
      <c r="AS17" s="934">
        <f t="shared" ref="AS17:AS38" si="2">AQ17</f>
        <v>389565000</v>
      </c>
      <c r="AT17" s="935"/>
      <c r="AU17" s="936"/>
      <c r="AV17" s="936"/>
      <c r="AW17" s="936"/>
      <c r="AX17" s="936"/>
      <c r="AY17" s="936"/>
      <c r="AZ17" s="936"/>
      <c r="BA17" s="936"/>
      <c r="BB17" s="936"/>
      <c r="BC17" s="936"/>
      <c r="BD17" s="936"/>
    </row>
    <row r="18" spans="1:190" ht="57">
      <c r="B18" s="975" t="s">
        <v>48</v>
      </c>
      <c r="C18" s="970">
        <v>0.4</v>
      </c>
      <c r="D18" s="933" t="s">
        <v>921</v>
      </c>
      <c r="E18" s="971">
        <v>401</v>
      </c>
      <c r="F18" s="933" t="s">
        <v>922</v>
      </c>
      <c r="G18" s="939" t="s">
        <v>923</v>
      </c>
      <c r="H18" s="933" t="s">
        <v>924</v>
      </c>
      <c r="I18" s="939">
        <v>401102</v>
      </c>
      <c r="J18" s="933" t="s">
        <v>925</v>
      </c>
      <c r="K18" s="933" t="s">
        <v>926</v>
      </c>
      <c r="L18" s="907">
        <v>205320202009</v>
      </c>
      <c r="M18" s="908" t="s">
        <v>47</v>
      </c>
      <c r="N18" s="969">
        <v>1</v>
      </c>
      <c r="O18" s="933">
        <v>300200000</v>
      </c>
      <c r="P18" s="931"/>
      <c r="Q18" s="931">
        <f t="shared" si="0"/>
        <v>300200000</v>
      </c>
      <c r="R18" s="933"/>
      <c r="S18" s="933"/>
      <c r="T18" s="933"/>
      <c r="U18" s="933"/>
      <c r="V18" s="933"/>
      <c r="W18" s="933"/>
      <c r="X18" s="933"/>
      <c r="Y18" s="933"/>
      <c r="Z18" s="933"/>
      <c r="AA18" s="933"/>
      <c r="AB18" s="933"/>
      <c r="AC18" s="931">
        <v>295546666</v>
      </c>
      <c r="AD18" s="931"/>
      <c r="AE18" s="931">
        <f t="shared" si="1"/>
        <v>295546666</v>
      </c>
      <c r="AF18" s="931"/>
      <c r="AG18" s="931"/>
      <c r="AH18" s="931"/>
      <c r="AI18" s="931"/>
      <c r="AJ18" s="931"/>
      <c r="AK18" s="931"/>
      <c r="AL18" s="931"/>
      <c r="AM18" s="931"/>
      <c r="AN18" s="931"/>
      <c r="AO18" s="931"/>
      <c r="AP18" s="931"/>
      <c r="AQ18" s="931">
        <v>108400000</v>
      </c>
      <c r="AR18" s="931"/>
      <c r="AS18" s="934">
        <f t="shared" si="2"/>
        <v>108400000</v>
      </c>
      <c r="AT18" s="935"/>
      <c r="AU18" s="936"/>
      <c r="AV18" s="936"/>
      <c r="AW18" s="936"/>
      <c r="AX18" s="936"/>
      <c r="AY18" s="936"/>
      <c r="AZ18" s="936"/>
      <c r="BA18" s="936"/>
      <c r="BB18" s="936"/>
      <c r="BC18" s="936"/>
      <c r="BD18" s="936"/>
    </row>
    <row r="19" spans="1:190" ht="28.5">
      <c r="B19" s="1707" t="s">
        <v>48</v>
      </c>
      <c r="C19" s="1695">
        <v>45</v>
      </c>
      <c r="D19" s="1689" t="s">
        <v>49</v>
      </c>
      <c r="E19" s="1687">
        <v>4599</v>
      </c>
      <c r="F19" s="1689" t="s">
        <v>750</v>
      </c>
      <c r="G19" s="1687" t="s">
        <v>927</v>
      </c>
      <c r="H19" s="1689" t="s">
        <v>928</v>
      </c>
      <c r="I19" s="1687">
        <v>459901707</v>
      </c>
      <c r="J19" s="1689" t="s">
        <v>929</v>
      </c>
      <c r="K19" s="1689" t="s">
        <v>930</v>
      </c>
      <c r="L19" s="939">
        <v>205320202009</v>
      </c>
      <c r="M19" s="933" t="s">
        <v>796</v>
      </c>
      <c r="N19" s="909">
        <v>200</v>
      </c>
      <c r="O19" s="933">
        <f>191713332+190747483</f>
        <v>382460815</v>
      </c>
      <c r="P19" s="933"/>
      <c r="Q19" s="931">
        <f t="shared" si="0"/>
        <v>382460815</v>
      </c>
      <c r="R19" s="933"/>
      <c r="S19" s="933"/>
      <c r="T19" s="933"/>
      <c r="U19" s="933"/>
      <c r="V19" s="933"/>
      <c r="W19" s="933"/>
      <c r="X19" s="933"/>
      <c r="Y19" s="933"/>
      <c r="Z19" s="933"/>
      <c r="AA19" s="933"/>
      <c r="AB19" s="933"/>
      <c r="AC19" s="931">
        <v>103933331</v>
      </c>
      <c r="AD19" s="931"/>
      <c r="AE19" s="931">
        <f t="shared" si="1"/>
        <v>103933331</v>
      </c>
      <c r="AF19" s="931"/>
      <c r="AG19" s="931"/>
      <c r="AH19" s="931"/>
      <c r="AI19" s="931"/>
      <c r="AJ19" s="931"/>
      <c r="AK19" s="931"/>
      <c r="AL19" s="931"/>
      <c r="AM19" s="931"/>
      <c r="AN19" s="931"/>
      <c r="AO19" s="931"/>
      <c r="AP19" s="931"/>
      <c r="AQ19" s="931">
        <v>101399999</v>
      </c>
      <c r="AR19" s="931"/>
      <c r="AS19" s="934">
        <f t="shared" si="2"/>
        <v>101399999</v>
      </c>
      <c r="AT19" s="935"/>
      <c r="AU19" s="936"/>
      <c r="AV19" s="936"/>
      <c r="AW19" s="936"/>
      <c r="AX19" s="936"/>
      <c r="AY19" s="936"/>
      <c r="AZ19" s="936"/>
      <c r="BA19" s="936"/>
      <c r="BB19" s="936"/>
      <c r="BC19" s="936"/>
      <c r="BD19" s="936"/>
    </row>
    <row r="20" spans="1:190" ht="28.5">
      <c r="B20" s="1707"/>
      <c r="C20" s="1695"/>
      <c r="D20" s="1689"/>
      <c r="E20" s="1687"/>
      <c r="F20" s="1689"/>
      <c r="G20" s="1687"/>
      <c r="H20" s="1689"/>
      <c r="I20" s="1687"/>
      <c r="J20" s="1689"/>
      <c r="K20" s="1689"/>
      <c r="L20" s="939">
        <v>205320201004</v>
      </c>
      <c r="M20" s="933" t="s">
        <v>45</v>
      </c>
      <c r="N20" s="909">
        <v>1</v>
      </c>
      <c r="O20" s="933">
        <v>219966637</v>
      </c>
      <c r="P20" s="933"/>
      <c r="Q20" s="931">
        <f t="shared" si="0"/>
        <v>219966637</v>
      </c>
      <c r="R20" s="933"/>
      <c r="S20" s="933"/>
      <c r="T20" s="933"/>
      <c r="U20" s="933"/>
      <c r="V20" s="933"/>
      <c r="W20" s="933"/>
      <c r="X20" s="933"/>
      <c r="Y20" s="933"/>
      <c r="Z20" s="933"/>
      <c r="AA20" s="933"/>
      <c r="AB20" s="933"/>
      <c r="AC20" s="931">
        <v>199966637</v>
      </c>
      <c r="AD20" s="931"/>
      <c r="AE20" s="931">
        <f t="shared" si="1"/>
        <v>199966637</v>
      </c>
      <c r="AF20" s="931"/>
      <c r="AG20" s="931"/>
      <c r="AH20" s="931"/>
      <c r="AI20" s="931"/>
      <c r="AJ20" s="931"/>
      <c r="AK20" s="931"/>
      <c r="AL20" s="931"/>
      <c r="AM20" s="931"/>
      <c r="AN20" s="931"/>
      <c r="AO20" s="931"/>
      <c r="AP20" s="931"/>
      <c r="AQ20" s="931">
        <v>0</v>
      </c>
      <c r="AR20" s="931"/>
      <c r="AS20" s="934">
        <f t="shared" si="2"/>
        <v>0</v>
      </c>
      <c r="AT20" s="935"/>
      <c r="AU20" s="936"/>
      <c r="AV20" s="936"/>
      <c r="AW20" s="936"/>
      <c r="AX20" s="936"/>
      <c r="AY20" s="936"/>
      <c r="AZ20" s="936"/>
      <c r="BA20" s="936"/>
      <c r="BB20" s="936"/>
      <c r="BC20" s="936"/>
      <c r="BD20" s="936"/>
    </row>
    <row r="21" spans="1:190" ht="42.75">
      <c r="B21" s="1707"/>
      <c r="C21" s="1695"/>
      <c r="D21" s="1689"/>
      <c r="E21" s="1687"/>
      <c r="F21" s="1689"/>
      <c r="G21" s="1687"/>
      <c r="H21" s="1689"/>
      <c r="I21" s="939">
        <v>459901710</v>
      </c>
      <c r="J21" s="933" t="s">
        <v>931</v>
      </c>
      <c r="K21" s="933" t="s">
        <v>932</v>
      </c>
      <c r="L21" s="939">
        <v>205320202009</v>
      </c>
      <c r="M21" s="933" t="s">
        <v>796</v>
      </c>
      <c r="N21" s="909">
        <v>9000</v>
      </c>
      <c r="O21" s="933">
        <f>296884997+197788897</f>
        <v>494673894</v>
      </c>
      <c r="P21" s="933"/>
      <c r="Q21" s="931">
        <f t="shared" si="0"/>
        <v>494673894</v>
      </c>
      <c r="R21" s="933"/>
      <c r="S21" s="933"/>
      <c r="T21" s="933"/>
      <c r="U21" s="933"/>
      <c r="V21" s="933"/>
      <c r="W21" s="933"/>
      <c r="X21" s="933"/>
      <c r="Y21" s="933"/>
      <c r="Z21" s="933"/>
      <c r="AA21" s="933"/>
      <c r="AB21" s="933"/>
      <c r="AC21" s="931">
        <v>314673894</v>
      </c>
      <c r="AD21" s="931"/>
      <c r="AE21" s="931">
        <f t="shared" si="1"/>
        <v>314673894</v>
      </c>
      <c r="AF21" s="931"/>
      <c r="AG21" s="931"/>
      <c r="AH21" s="931"/>
      <c r="AI21" s="931"/>
      <c r="AJ21" s="931"/>
      <c r="AK21" s="931"/>
      <c r="AL21" s="931"/>
      <c r="AM21" s="931"/>
      <c r="AN21" s="931"/>
      <c r="AO21" s="931"/>
      <c r="AP21" s="931"/>
      <c r="AQ21" s="931">
        <v>267961997</v>
      </c>
      <c r="AR21" s="931"/>
      <c r="AS21" s="934">
        <f t="shared" si="2"/>
        <v>267961997</v>
      </c>
      <c r="AT21" s="940"/>
      <c r="AU21" s="941"/>
      <c r="AV21" s="941"/>
      <c r="AW21" s="941"/>
      <c r="AX21" s="941"/>
      <c r="AY21" s="941"/>
      <c r="AZ21" s="941"/>
      <c r="BA21" s="941"/>
      <c r="BB21" s="941"/>
      <c r="BC21" s="941"/>
      <c r="BD21" s="942"/>
    </row>
    <row r="22" spans="1:190" ht="71.25">
      <c r="B22" s="1707"/>
      <c r="C22" s="1695"/>
      <c r="D22" s="1689"/>
      <c r="E22" s="1687"/>
      <c r="F22" s="1689"/>
      <c r="G22" s="1687"/>
      <c r="H22" s="1689"/>
      <c r="I22" s="939">
        <v>4599025</v>
      </c>
      <c r="J22" s="933" t="s">
        <v>933</v>
      </c>
      <c r="K22" s="933" t="s">
        <v>934</v>
      </c>
      <c r="L22" s="939">
        <v>205320202009</v>
      </c>
      <c r="M22" s="933" t="s">
        <v>796</v>
      </c>
      <c r="N22" s="909">
        <v>100</v>
      </c>
      <c r="O22" s="933">
        <v>786300000</v>
      </c>
      <c r="P22" s="933"/>
      <c r="Q22" s="931">
        <f t="shared" si="0"/>
        <v>786300000</v>
      </c>
      <c r="R22" s="933"/>
      <c r="S22" s="933"/>
      <c r="T22" s="933"/>
      <c r="U22" s="933"/>
      <c r="V22" s="933"/>
      <c r="W22" s="933"/>
      <c r="X22" s="933"/>
      <c r="Y22" s="933"/>
      <c r="Z22" s="933"/>
      <c r="AA22" s="933"/>
      <c r="AB22" s="933"/>
      <c r="AC22" s="931">
        <v>716300000</v>
      </c>
      <c r="AD22" s="931"/>
      <c r="AE22" s="931">
        <f t="shared" si="1"/>
        <v>716300000</v>
      </c>
      <c r="AF22" s="931"/>
      <c r="AG22" s="931"/>
      <c r="AH22" s="931"/>
      <c r="AI22" s="931"/>
      <c r="AJ22" s="931"/>
      <c r="AK22" s="931"/>
      <c r="AL22" s="931"/>
      <c r="AM22" s="931"/>
      <c r="AN22" s="931"/>
      <c r="AO22" s="931"/>
      <c r="AP22" s="931"/>
      <c r="AQ22" s="931">
        <v>696300000</v>
      </c>
      <c r="AR22" s="931"/>
      <c r="AS22" s="934">
        <f t="shared" si="2"/>
        <v>696300000</v>
      </c>
      <c r="AT22" s="940"/>
      <c r="AU22" s="941"/>
      <c r="AV22" s="941"/>
      <c r="AW22" s="941"/>
      <c r="AX22" s="941"/>
      <c r="AY22" s="941"/>
      <c r="AZ22" s="941"/>
      <c r="BA22" s="941"/>
      <c r="BB22" s="941"/>
      <c r="BC22" s="941"/>
      <c r="BD22" s="942"/>
    </row>
    <row r="23" spans="1:190" ht="28.5">
      <c r="B23" s="1694" t="s">
        <v>48</v>
      </c>
      <c r="C23" s="1695">
        <v>45</v>
      </c>
      <c r="D23" s="1696" t="s">
        <v>389</v>
      </c>
      <c r="E23" s="1623">
        <v>4599</v>
      </c>
      <c r="F23" s="1696" t="s">
        <v>750</v>
      </c>
      <c r="G23" s="1623" t="s">
        <v>935</v>
      </c>
      <c r="H23" s="1696" t="s">
        <v>936</v>
      </c>
      <c r="I23" s="1623">
        <v>459902304</v>
      </c>
      <c r="J23" s="1696" t="s">
        <v>937</v>
      </c>
      <c r="K23" s="1696" t="s">
        <v>938</v>
      </c>
      <c r="L23" s="969">
        <v>205320201004</v>
      </c>
      <c r="M23" s="972" t="s">
        <v>45</v>
      </c>
      <c r="N23" s="1623">
        <v>1</v>
      </c>
      <c r="O23" s="933">
        <v>0</v>
      </c>
      <c r="P23" s="933"/>
      <c r="Q23" s="933">
        <f>+O23</f>
        <v>0</v>
      </c>
      <c r="R23" s="933"/>
      <c r="S23" s="933"/>
      <c r="T23" s="933"/>
      <c r="U23" s="933"/>
      <c r="V23" s="933"/>
      <c r="W23" s="933"/>
      <c r="X23" s="933"/>
      <c r="Y23" s="933"/>
      <c r="Z23" s="933"/>
      <c r="AA23" s="933"/>
      <c r="AB23" s="933"/>
      <c r="AC23" s="933">
        <v>0</v>
      </c>
      <c r="AD23" s="933"/>
      <c r="AE23" s="931">
        <f t="shared" si="1"/>
        <v>0</v>
      </c>
      <c r="AF23" s="933"/>
      <c r="AG23" s="933"/>
      <c r="AH23" s="933"/>
      <c r="AI23" s="933"/>
      <c r="AJ23" s="933"/>
      <c r="AK23" s="933"/>
      <c r="AL23" s="933"/>
      <c r="AM23" s="933"/>
      <c r="AN23" s="933"/>
      <c r="AO23" s="933"/>
      <c r="AP23" s="933"/>
      <c r="AQ23" s="933">
        <v>0</v>
      </c>
      <c r="AR23" s="933"/>
      <c r="AS23" s="934">
        <f t="shared" si="2"/>
        <v>0</v>
      </c>
      <c r="AT23" s="940"/>
      <c r="AU23" s="941"/>
      <c r="AV23" s="941"/>
      <c r="AW23" s="941"/>
      <c r="AX23" s="941"/>
      <c r="AY23" s="941"/>
      <c r="AZ23" s="941"/>
      <c r="BA23" s="941"/>
      <c r="BB23" s="941"/>
      <c r="BC23" s="941"/>
      <c r="BD23" s="942"/>
    </row>
    <row r="24" spans="1:190" ht="71.25">
      <c r="B24" s="1694"/>
      <c r="C24" s="1695"/>
      <c r="D24" s="1696"/>
      <c r="E24" s="1623"/>
      <c r="F24" s="1696"/>
      <c r="G24" s="1623"/>
      <c r="H24" s="1696"/>
      <c r="I24" s="1623"/>
      <c r="J24" s="1696"/>
      <c r="K24" s="1696"/>
      <c r="L24" s="638">
        <v>205320202006</v>
      </c>
      <c r="M24" s="944" t="s">
        <v>939</v>
      </c>
      <c r="N24" s="1623"/>
      <c r="O24" s="933">
        <v>100000000</v>
      </c>
      <c r="P24" s="933"/>
      <c r="Q24" s="933">
        <f>+O24</f>
        <v>100000000</v>
      </c>
      <c r="R24" s="933"/>
      <c r="S24" s="933"/>
      <c r="T24" s="933"/>
      <c r="U24" s="933"/>
      <c r="V24" s="933"/>
      <c r="W24" s="933"/>
      <c r="X24" s="933"/>
      <c r="Y24" s="933"/>
      <c r="Z24" s="933"/>
      <c r="AA24" s="933"/>
      <c r="AB24" s="933"/>
      <c r="AC24" s="933">
        <v>100000000</v>
      </c>
      <c r="AD24" s="933"/>
      <c r="AE24" s="931">
        <f t="shared" si="1"/>
        <v>100000000</v>
      </c>
      <c r="AF24" s="933"/>
      <c r="AG24" s="933"/>
      <c r="AH24" s="933"/>
      <c r="AI24" s="933"/>
      <c r="AJ24" s="933"/>
      <c r="AK24" s="933"/>
      <c r="AL24" s="933"/>
      <c r="AM24" s="933"/>
      <c r="AN24" s="933"/>
      <c r="AO24" s="933"/>
      <c r="AP24" s="933"/>
      <c r="AQ24" s="933">
        <v>100000000</v>
      </c>
      <c r="AR24" s="933"/>
      <c r="AS24" s="934">
        <f t="shared" si="2"/>
        <v>100000000</v>
      </c>
      <c r="AT24" s="940"/>
      <c r="AU24" s="941"/>
      <c r="AV24" s="941"/>
      <c r="AW24" s="941"/>
      <c r="AX24" s="941"/>
      <c r="AY24" s="941"/>
      <c r="AZ24" s="941"/>
      <c r="BA24" s="941"/>
      <c r="BB24" s="941"/>
      <c r="BC24" s="941"/>
      <c r="BD24" s="942"/>
    </row>
    <row r="25" spans="1:190" s="947" customFormat="1" ht="28.5">
      <c r="A25" s="943"/>
      <c r="B25" s="1694"/>
      <c r="C25" s="1695"/>
      <c r="D25" s="1696"/>
      <c r="E25" s="638">
        <v>4599</v>
      </c>
      <c r="F25" s="1696"/>
      <c r="G25" s="1623"/>
      <c r="H25" s="1696"/>
      <c r="I25" s="1623"/>
      <c r="J25" s="1696"/>
      <c r="K25" s="1696"/>
      <c r="L25" s="638">
        <v>205320202009</v>
      </c>
      <c r="M25" s="944" t="s">
        <v>796</v>
      </c>
      <c r="N25" s="1623"/>
      <c r="O25" s="933">
        <v>236950000</v>
      </c>
      <c r="P25" s="933"/>
      <c r="Q25" s="933">
        <f>+O25</f>
        <v>236950000</v>
      </c>
      <c r="R25" s="933"/>
      <c r="S25" s="933"/>
      <c r="T25" s="933"/>
      <c r="U25" s="933"/>
      <c r="V25" s="933"/>
      <c r="W25" s="933"/>
      <c r="X25" s="933"/>
      <c r="Y25" s="933"/>
      <c r="Z25" s="933"/>
      <c r="AA25" s="933"/>
      <c r="AB25" s="933"/>
      <c r="AC25" s="933">
        <v>236950000</v>
      </c>
      <c r="AD25" s="933"/>
      <c r="AE25" s="931">
        <f t="shared" si="1"/>
        <v>236950000</v>
      </c>
      <c r="AF25" s="933"/>
      <c r="AG25" s="933"/>
      <c r="AH25" s="933"/>
      <c r="AI25" s="933"/>
      <c r="AJ25" s="933"/>
      <c r="AK25" s="933"/>
      <c r="AL25" s="933"/>
      <c r="AM25" s="933"/>
      <c r="AN25" s="933"/>
      <c r="AO25" s="933"/>
      <c r="AP25" s="933"/>
      <c r="AQ25" s="933">
        <v>236950000</v>
      </c>
      <c r="AR25" s="933"/>
      <c r="AS25" s="934">
        <f t="shared" si="2"/>
        <v>236950000</v>
      </c>
      <c r="AT25" s="945"/>
      <c r="AU25" s="946"/>
      <c r="AV25" s="946"/>
      <c r="AW25" s="946"/>
      <c r="AX25" s="946"/>
      <c r="AY25" s="946"/>
      <c r="AZ25" s="946"/>
      <c r="BA25" s="946"/>
      <c r="BB25" s="946"/>
      <c r="BC25" s="946"/>
      <c r="BD25" s="946"/>
      <c r="BE25" s="943"/>
      <c r="BF25" s="943"/>
      <c r="BG25" s="943"/>
      <c r="BH25" s="943"/>
      <c r="BI25" s="943"/>
      <c r="BJ25" s="943"/>
      <c r="BK25" s="943"/>
      <c r="BL25" s="943"/>
      <c r="BM25" s="943"/>
      <c r="BN25" s="943"/>
      <c r="BO25" s="943"/>
      <c r="BP25" s="943"/>
      <c r="BQ25" s="943"/>
      <c r="BR25" s="943"/>
      <c r="BS25" s="943"/>
      <c r="BT25" s="943"/>
      <c r="BU25" s="943"/>
      <c r="BV25" s="943"/>
      <c r="BW25" s="943"/>
      <c r="BX25" s="943"/>
      <c r="BY25" s="943"/>
      <c r="BZ25" s="943"/>
      <c r="CA25" s="943"/>
      <c r="CB25" s="943"/>
      <c r="CC25" s="943"/>
      <c r="CD25" s="943"/>
      <c r="CE25" s="943"/>
      <c r="CF25" s="943"/>
      <c r="CG25" s="943"/>
      <c r="CH25" s="943"/>
      <c r="CI25" s="943"/>
      <c r="CJ25" s="943"/>
      <c r="CK25" s="943"/>
      <c r="CL25" s="943"/>
      <c r="CM25" s="943"/>
      <c r="CN25" s="943"/>
      <c r="CO25" s="943"/>
      <c r="CP25" s="943"/>
      <c r="CQ25" s="943"/>
      <c r="CR25" s="943"/>
      <c r="CS25" s="943"/>
      <c r="CT25" s="943"/>
      <c r="CU25" s="943"/>
      <c r="CV25" s="943"/>
      <c r="CW25" s="943"/>
      <c r="CX25" s="943"/>
      <c r="CY25" s="943"/>
      <c r="CZ25" s="943"/>
      <c r="DA25" s="943"/>
      <c r="DB25" s="943"/>
      <c r="DC25" s="943"/>
      <c r="DD25" s="943"/>
      <c r="DE25" s="943"/>
      <c r="DF25" s="943"/>
      <c r="DG25" s="943"/>
      <c r="DH25" s="943"/>
      <c r="DI25" s="943"/>
      <c r="DJ25" s="943"/>
      <c r="DK25" s="943"/>
      <c r="DL25" s="943"/>
      <c r="DM25" s="943"/>
      <c r="DN25" s="943"/>
      <c r="DO25" s="943"/>
      <c r="DP25" s="943"/>
      <c r="DQ25" s="943"/>
      <c r="DR25" s="943"/>
      <c r="DS25" s="943"/>
      <c r="DT25" s="943"/>
      <c r="DU25" s="943"/>
      <c r="DV25" s="943"/>
      <c r="DW25" s="943"/>
      <c r="DX25" s="943"/>
      <c r="DY25" s="943"/>
      <c r="DZ25" s="943"/>
      <c r="EA25" s="943"/>
      <c r="EB25" s="943"/>
      <c r="EC25" s="943"/>
      <c r="ED25" s="943"/>
      <c r="EE25" s="943"/>
      <c r="EF25" s="943"/>
      <c r="EG25" s="943"/>
      <c r="EH25" s="943"/>
      <c r="EI25" s="943"/>
      <c r="EJ25" s="943"/>
      <c r="EK25" s="943"/>
      <c r="EL25" s="943"/>
      <c r="EM25" s="943"/>
      <c r="EN25" s="943"/>
      <c r="EO25" s="943"/>
      <c r="EP25" s="943"/>
      <c r="EQ25" s="943"/>
      <c r="ER25" s="943"/>
      <c r="ES25" s="943"/>
      <c r="ET25" s="943"/>
      <c r="EU25" s="943"/>
      <c r="EV25" s="943"/>
      <c r="EW25" s="943"/>
      <c r="EX25" s="943"/>
      <c r="EY25" s="943"/>
      <c r="EZ25" s="943"/>
      <c r="FA25" s="943"/>
      <c r="FB25" s="943"/>
      <c r="FC25" s="943"/>
      <c r="FD25" s="943"/>
      <c r="FE25" s="943"/>
      <c r="FF25" s="943"/>
      <c r="FG25" s="943"/>
      <c r="FH25" s="943"/>
      <c r="FI25" s="943"/>
      <c r="FJ25" s="943"/>
      <c r="FK25" s="943"/>
      <c r="FL25" s="943"/>
      <c r="FM25" s="943"/>
      <c r="FN25" s="943"/>
      <c r="FO25" s="943"/>
      <c r="FP25" s="943"/>
      <c r="FQ25" s="943"/>
      <c r="FR25" s="943"/>
      <c r="FS25" s="943"/>
      <c r="FT25" s="943"/>
      <c r="FU25" s="943"/>
      <c r="FV25" s="943"/>
      <c r="FW25" s="943"/>
      <c r="FX25" s="943"/>
      <c r="FY25" s="943"/>
      <c r="FZ25" s="943"/>
      <c r="GA25" s="943"/>
      <c r="GB25" s="943"/>
      <c r="GC25" s="943"/>
      <c r="GD25" s="943"/>
      <c r="GE25" s="943"/>
      <c r="GF25" s="943"/>
      <c r="GG25" s="943"/>
      <c r="GH25" s="943"/>
    </row>
    <row r="26" spans="1:190" ht="128.25">
      <c r="B26" s="1694"/>
      <c r="C26" s="1695"/>
      <c r="D26" s="1696"/>
      <c r="E26" s="939">
        <v>4599</v>
      </c>
      <c r="F26" s="1696"/>
      <c r="G26" s="1623"/>
      <c r="H26" s="1696"/>
      <c r="I26" s="939">
        <v>459902303</v>
      </c>
      <c r="J26" s="933" t="s">
        <v>940</v>
      </c>
      <c r="K26" s="933" t="s">
        <v>941</v>
      </c>
      <c r="L26" s="939">
        <v>205320202009</v>
      </c>
      <c r="M26" s="933" t="s">
        <v>796</v>
      </c>
      <c r="N26" s="939">
        <v>5</v>
      </c>
      <c r="O26" s="933">
        <v>255777784</v>
      </c>
      <c r="P26" s="933"/>
      <c r="Q26" s="933">
        <f>+O26</f>
        <v>255777784</v>
      </c>
      <c r="R26" s="933"/>
      <c r="S26" s="933"/>
      <c r="T26" s="933"/>
      <c r="U26" s="933"/>
      <c r="V26" s="933"/>
      <c r="W26" s="933"/>
      <c r="X26" s="933"/>
      <c r="Y26" s="933"/>
      <c r="Z26" s="933"/>
      <c r="AA26" s="933"/>
      <c r="AB26" s="933"/>
      <c r="AC26" s="933">
        <v>253141117</v>
      </c>
      <c r="AD26" s="933"/>
      <c r="AE26" s="931">
        <f t="shared" si="1"/>
        <v>253141117</v>
      </c>
      <c r="AF26" s="933"/>
      <c r="AG26" s="933"/>
      <c r="AH26" s="933"/>
      <c r="AI26" s="933"/>
      <c r="AJ26" s="933"/>
      <c r="AK26" s="933"/>
      <c r="AL26" s="933"/>
      <c r="AM26" s="933"/>
      <c r="AN26" s="933"/>
      <c r="AO26" s="933"/>
      <c r="AP26" s="933"/>
      <c r="AQ26" s="933">
        <v>248557784</v>
      </c>
      <c r="AR26" s="933"/>
      <c r="AS26" s="934">
        <f t="shared" si="2"/>
        <v>248557784</v>
      </c>
      <c r="AT26" s="948"/>
      <c r="AU26" s="949"/>
      <c r="AV26" s="949"/>
      <c r="AW26" s="949"/>
      <c r="AX26" s="949"/>
      <c r="AY26" s="949"/>
      <c r="AZ26" s="949"/>
      <c r="BA26" s="949"/>
      <c r="BB26" s="949"/>
      <c r="BC26" s="949"/>
      <c r="BD26" s="949"/>
    </row>
    <row r="27" spans="1:190" ht="28.5">
      <c r="B27" s="1699" t="s">
        <v>48</v>
      </c>
      <c r="C27" s="1687">
        <v>45</v>
      </c>
      <c r="D27" s="1692" t="s">
        <v>49</v>
      </c>
      <c r="E27" s="1692">
        <v>4599</v>
      </c>
      <c r="F27" s="1687" t="s">
        <v>750</v>
      </c>
      <c r="G27" s="1687" t="s">
        <v>942</v>
      </c>
      <c r="H27" s="1687" t="s">
        <v>943</v>
      </c>
      <c r="I27" s="1688">
        <v>4599033</v>
      </c>
      <c r="J27" s="1687" t="s">
        <v>943</v>
      </c>
      <c r="K27" s="1689" t="s">
        <v>944</v>
      </c>
      <c r="L27" s="939">
        <v>205320202009</v>
      </c>
      <c r="M27" s="933" t="s">
        <v>796</v>
      </c>
      <c r="N27" s="1697">
        <v>15000</v>
      </c>
      <c r="O27" s="931">
        <v>1382963328</v>
      </c>
      <c r="P27" s="931"/>
      <c r="Q27" s="933">
        <f t="shared" ref="Q27:Q38" si="3">O27</f>
        <v>1382963328</v>
      </c>
      <c r="R27" s="931"/>
      <c r="S27" s="931"/>
      <c r="T27" s="931"/>
      <c r="U27" s="931"/>
      <c r="V27" s="931"/>
      <c r="W27" s="931"/>
      <c r="X27" s="931"/>
      <c r="Y27" s="931"/>
      <c r="Z27" s="931"/>
      <c r="AA27" s="931"/>
      <c r="AB27" s="931"/>
      <c r="AC27" s="931">
        <v>1321936656</v>
      </c>
      <c r="AD27" s="931"/>
      <c r="AE27" s="931">
        <f t="shared" si="1"/>
        <v>1321936656</v>
      </c>
      <c r="AF27" s="931"/>
      <c r="AG27" s="931">
        <v>794800000</v>
      </c>
      <c r="AH27" s="931">
        <v>794800000</v>
      </c>
      <c r="AI27" s="931">
        <v>794800000</v>
      </c>
      <c r="AJ27" s="931">
        <v>794800000</v>
      </c>
      <c r="AK27" s="931">
        <v>794800000</v>
      </c>
      <c r="AL27" s="931">
        <v>794800000</v>
      </c>
      <c r="AM27" s="931">
        <v>794800000</v>
      </c>
      <c r="AN27" s="931">
        <v>794800000</v>
      </c>
      <c r="AO27" s="931">
        <v>794800000</v>
      </c>
      <c r="AP27" s="931">
        <v>794800000</v>
      </c>
      <c r="AQ27" s="931">
        <v>1274266659</v>
      </c>
      <c r="AR27" s="931"/>
      <c r="AS27" s="934">
        <f t="shared" si="2"/>
        <v>1274266659</v>
      </c>
      <c r="AT27" s="948"/>
      <c r="AU27" s="949"/>
      <c r="AV27" s="949"/>
      <c r="AW27" s="949"/>
      <c r="AX27" s="949"/>
      <c r="AY27" s="949"/>
      <c r="AZ27" s="949"/>
      <c r="BA27" s="949"/>
      <c r="BB27" s="949"/>
      <c r="BC27" s="949"/>
      <c r="BD27" s="949"/>
    </row>
    <row r="28" spans="1:190" ht="71.25">
      <c r="B28" s="1699"/>
      <c r="C28" s="1687"/>
      <c r="D28" s="1692"/>
      <c r="E28" s="1692"/>
      <c r="F28" s="1687"/>
      <c r="G28" s="1687"/>
      <c r="H28" s="1687"/>
      <c r="I28" s="1688"/>
      <c r="J28" s="1687"/>
      <c r="K28" s="1689"/>
      <c r="L28" s="939">
        <v>205320202006</v>
      </c>
      <c r="M28" s="933" t="s">
        <v>939</v>
      </c>
      <c r="N28" s="1697"/>
      <c r="O28" s="931">
        <v>240000000</v>
      </c>
      <c r="P28" s="931"/>
      <c r="Q28" s="933">
        <f t="shared" si="3"/>
        <v>240000000</v>
      </c>
      <c r="R28" s="931"/>
      <c r="S28" s="931"/>
      <c r="T28" s="931"/>
      <c r="U28" s="931"/>
      <c r="V28" s="931"/>
      <c r="W28" s="931"/>
      <c r="X28" s="931"/>
      <c r="Y28" s="931"/>
      <c r="Z28" s="931"/>
      <c r="AA28" s="931"/>
      <c r="AB28" s="931"/>
      <c r="AC28" s="931">
        <v>215771600</v>
      </c>
      <c r="AD28" s="931"/>
      <c r="AE28" s="931">
        <f t="shared" si="1"/>
        <v>215771600</v>
      </c>
      <c r="AF28" s="931"/>
      <c r="AG28" s="931"/>
      <c r="AH28" s="931"/>
      <c r="AI28" s="931"/>
      <c r="AJ28" s="931"/>
      <c r="AK28" s="931"/>
      <c r="AL28" s="931"/>
      <c r="AM28" s="931"/>
      <c r="AN28" s="931"/>
      <c r="AO28" s="931"/>
      <c r="AP28" s="931"/>
      <c r="AQ28" s="931">
        <v>201917495</v>
      </c>
      <c r="AR28" s="931"/>
      <c r="AS28" s="934">
        <f t="shared" si="2"/>
        <v>201917495</v>
      </c>
      <c r="AT28" s="950"/>
      <c r="AU28" s="951"/>
      <c r="AV28" s="951"/>
      <c r="AW28" s="951"/>
      <c r="AX28" s="951"/>
      <c r="AY28" s="951"/>
      <c r="AZ28" s="951"/>
      <c r="BA28" s="951"/>
      <c r="BB28" s="951"/>
      <c r="BC28" s="951"/>
      <c r="BD28" s="951"/>
    </row>
    <row r="29" spans="1:190" ht="28.5">
      <c r="B29" s="1699"/>
      <c r="C29" s="1687"/>
      <c r="D29" s="1692"/>
      <c r="E29" s="1692"/>
      <c r="F29" s="1687"/>
      <c r="G29" s="1687"/>
      <c r="H29" s="1687"/>
      <c r="I29" s="1688"/>
      <c r="J29" s="1687"/>
      <c r="K29" s="1689"/>
      <c r="L29" s="973">
        <v>205320202009</v>
      </c>
      <c r="M29" s="933" t="s">
        <v>945</v>
      </c>
      <c r="N29" s="1697"/>
      <c r="O29" s="931">
        <v>60000000</v>
      </c>
      <c r="P29" s="933"/>
      <c r="Q29" s="933">
        <f t="shared" si="3"/>
        <v>60000000</v>
      </c>
      <c r="R29" s="933"/>
      <c r="S29" s="933"/>
      <c r="T29" s="933"/>
      <c r="U29" s="933"/>
      <c r="V29" s="933"/>
      <c r="W29" s="933"/>
      <c r="X29" s="933"/>
      <c r="Y29" s="933"/>
      <c r="Z29" s="933"/>
      <c r="AA29" s="933"/>
      <c r="AB29" s="933"/>
      <c r="AC29" s="931">
        <v>52095427</v>
      </c>
      <c r="AD29" s="931"/>
      <c r="AE29" s="931">
        <f t="shared" si="1"/>
        <v>52095427</v>
      </c>
      <c r="AF29" s="931"/>
      <c r="AG29" s="931">
        <v>100000000</v>
      </c>
      <c r="AH29" s="931">
        <v>100000000</v>
      </c>
      <c r="AI29" s="931">
        <v>100000000</v>
      </c>
      <c r="AJ29" s="931">
        <v>100000000</v>
      </c>
      <c r="AK29" s="931">
        <v>100000000</v>
      </c>
      <c r="AL29" s="931">
        <v>100000000</v>
      </c>
      <c r="AM29" s="931">
        <v>100000000</v>
      </c>
      <c r="AN29" s="931">
        <v>100000000</v>
      </c>
      <c r="AO29" s="931">
        <v>100000000</v>
      </c>
      <c r="AP29" s="931">
        <v>100000000</v>
      </c>
      <c r="AQ29" s="931">
        <v>22653562</v>
      </c>
      <c r="AR29" s="931"/>
      <c r="AS29" s="934">
        <f t="shared" si="2"/>
        <v>22653562</v>
      </c>
      <c r="AT29" s="952"/>
      <c r="AU29" s="953"/>
      <c r="AV29" s="953"/>
      <c r="AW29" s="953"/>
      <c r="AX29" s="953"/>
      <c r="AY29" s="953"/>
      <c r="AZ29" s="953"/>
      <c r="BA29" s="953"/>
      <c r="BB29" s="953"/>
      <c r="BC29" s="953"/>
      <c r="BD29" s="953"/>
    </row>
    <row r="30" spans="1:190" ht="42.75">
      <c r="B30" s="1698" t="s">
        <v>38</v>
      </c>
      <c r="C30" s="1679">
        <v>40</v>
      </c>
      <c r="D30" s="1679" t="s">
        <v>217</v>
      </c>
      <c r="E30" s="1679">
        <v>4002</v>
      </c>
      <c r="F30" s="1679" t="s">
        <v>557</v>
      </c>
      <c r="G30" s="1679" t="s">
        <v>946</v>
      </c>
      <c r="H30" s="1679" t="s">
        <v>947</v>
      </c>
      <c r="I30" s="1679">
        <v>4002016</v>
      </c>
      <c r="J30" s="954" t="s">
        <v>948</v>
      </c>
      <c r="K30" s="954" t="s">
        <v>949</v>
      </c>
      <c r="L30" s="954">
        <v>205320202009</v>
      </c>
      <c r="M30" s="955" t="s">
        <v>950</v>
      </c>
      <c r="N30" s="956">
        <v>8</v>
      </c>
      <c r="O30" s="933">
        <v>285820477</v>
      </c>
      <c r="P30" s="933"/>
      <c r="Q30" s="933">
        <f t="shared" si="3"/>
        <v>285820477</v>
      </c>
      <c r="R30" s="933"/>
      <c r="S30" s="933"/>
      <c r="T30" s="933"/>
      <c r="U30" s="933"/>
      <c r="V30" s="933"/>
      <c r="W30" s="933"/>
      <c r="X30" s="933"/>
      <c r="Y30" s="933"/>
      <c r="Z30" s="933"/>
      <c r="AA30" s="933"/>
      <c r="AB30" s="933"/>
      <c r="AC30" s="933">
        <v>269323333</v>
      </c>
      <c r="AD30" s="933"/>
      <c r="AE30" s="931">
        <f t="shared" si="1"/>
        <v>269323333</v>
      </c>
      <c r="AF30" s="933"/>
      <c r="AG30" s="933"/>
      <c r="AH30" s="933"/>
      <c r="AI30" s="933"/>
      <c r="AJ30" s="933"/>
      <c r="AK30" s="933"/>
      <c r="AL30" s="933"/>
      <c r="AM30" s="933"/>
      <c r="AN30" s="933"/>
      <c r="AO30" s="933"/>
      <c r="AP30" s="933"/>
      <c r="AQ30" s="933">
        <v>269323333</v>
      </c>
      <c r="AR30" s="933"/>
      <c r="AS30" s="934">
        <f t="shared" si="2"/>
        <v>269323333</v>
      </c>
      <c r="AT30" s="952"/>
      <c r="AU30" s="953"/>
      <c r="AV30" s="953"/>
      <c r="AW30" s="953"/>
      <c r="AX30" s="953"/>
      <c r="AY30" s="953"/>
      <c r="AZ30" s="953"/>
      <c r="BA30" s="953"/>
      <c r="BB30" s="953"/>
      <c r="BC30" s="953"/>
      <c r="BD30" s="953"/>
    </row>
    <row r="31" spans="1:190" ht="42.75">
      <c r="B31" s="1698"/>
      <c r="C31" s="1679"/>
      <c r="D31" s="1679"/>
      <c r="E31" s="1679"/>
      <c r="F31" s="1679"/>
      <c r="G31" s="1679"/>
      <c r="H31" s="1679"/>
      <c r="I31" s="1679"/>
      <c r="J31" s="1679" t="s">
        <v>948</v>
      </c>
      <c r="K31" s="1679" t="s">
        <v>951</v>
      </c>
      <c r="L31" s="954" t="s">
        <v>952</v>
      </c>
      <c r="M31" s="955" t="s">
        <v>548</v>
      </c>
      <c r="N31" s="956">
        <v>60</v>
      </c>
      <c r="O31" s="933">
        <v>199000000</v>
      </c>
      <c r="P31" s="933"/>
      <c r="Q31" s="933">
        <f t="shared" si="3"/>
        <v>199000000</v>
      </c>
      <c r="R31" s="933"/>
      <c r="S31" s="933"/>
      <c r="T31" s="933"/>
      <c r="U31" s="933"/>
      <c r="V31" s="933"/>
      <c r="W31" s="933"/>
      <c r="X31" s="933"/>
      <c r="Y31" s="933"/>
      <c r="Z31" s="933"/>
      <c r="AA31" s="933"/>
      <c r="AB31" s="933"/>
      <c r="AC31" s="931">
        <v>69697229</v>
      </c>
      <c r="AD31" s="931"/>
      <c r="AE31" s="931">
        <f t="shared" si="1"/>
        <v>69697229</v>
      </c>
      <c r="AF31" s="931"/>
      <c r="AG31" s="931"/>
      <c r="AH31" s="931"/>
      <c r="AI31" s="931"/>
      <c r="AJ31" s="931"/>
      <c r="AK31" s="931"/>
      <c r="AL31" s="931"/>
      <c r="AM31" s="931"/>
      <c r="AN31" s="931"/>
      <c r="AO31" s="931"/>
      <c r="AP31" s="931"/>
      <c r="AQ31" s="931">
        <v>0</v>
      </c>
      <c r="AR31" s="931"/>
      <c r="AS31" s="934">
        <f t="shared" si="2"/>
        <v>0</v>
      </c>
      <c r="AT31" s="957"/>
      <c r="AU31" s="958"/>
      <c r="AV31" s="958"/>
      <c r="AW31" s="958"/>
      <c r="AX31" s="958"/>
      <c r="AY31" s="958"/>
      <c r="AZ31" s="958"/>
      <c r="BA31" s="958"/>
      <c r="BB31" s="958"/>
      <c r="BC31" s="958"/>
      <c r="BD31" s="958"/>
    </row>
    <row r="32" spans="1:190" ht="28.5">
      <c r="B32" s="1698"/>
      <c r="C32" s="1679"/>
      <c r="D32" s="1679"/>
      <c r="E32" s="1679"/>
      <c r="F32" s="1679"/>
      <c r="G32" s="1679"/>
      <c r="H32" s="1679"/>
      <c r="I32" s="1679"/>
      <c r="J32" s="1679"/>
      <c r="K32" s="1679"/>
      <c r="L32" s="954">
        <v>205320202009</v>
      </c>
      <c r="M32" s="955" t="s">
        <v>950</v>
      </c>
      <c r="N32" s="956">
        <v>60</v>
      </c>
      <c r="O32" s="933">
        <v>705959287</v>
      </c>
      <c r="P32" s="933"/>
      <c r="Q32" s="933">
        <f t="shared" si="3"/>
        <v>705959287</v>
      </c>
      <c r="R32" s="933"/>
      <c r="S32" s="933"/>
      <c r="T32" s="933"/>
      <c r="U32" s="933"/>
      <c r="V32" s="933"/>
      <c r="W32" s="933"/>
      <c r="X32" s="933"/>
      <c r="Y32" s="933"/>
      <c r="Z32" s="933"/>
      <c r="AA32" s="933"/>
      <c r="AB32" s="933"/>
      <c r="AC32" s="931">
        <v>6720983</v>
      </c>
      <c r="AD32" s="931"/>
      <c r="AE32" s="931">
        <f t="shared" si="1"/>
        <v>6720983</v>
      </c>
      <c r="AF32" s="931"/>
      <c r="AG32" s="931"/>
      <c r="AH32" s="931"/>
      <c r="AI32" s="931"/>
      <c r="AJ32" s="931"/>
      <c r="AK32" s="931"/>
      <c r="AL32" s="931"/>
      <c r="AM32" s="931"/>
      <c r="AN32" s="931"/>
      <c r="AO32" s="931"/>
      <c r="AP32" s="931"/>
      <c r="AQ32" s="931">
        <v>624111663</v>
      </c>
      <c r="AR32" s="931"/>
      <c r="AS32" s="934">
        <f t="shared" si="2"/>
        <v>624111663</v>
      </c>
      <c r="AT32" s="948"/>
      <c r="AU32" s="949"/>
      <c r="AV32" s="949"/>
      <c r="AW32" s="949"/>
      <c r="AX32" s="949"/>
      <c r="AY32" s="949"/>
      <c r="AZ32" s="949"/>
      <c r="BA32" s="949"/>
      <c r="BB32" s="949"/>
      <c r="BC32" s="949"/>
      <c r="BD32" s="949"/>
    </row>
    <row r="33" spans="2:56" ht="42.75">
      <c r="B33" s="1698"/>
      <c r="C33" s="1679"/>
      <c r="D33" s="1679"/>
      <c r="E33" s="1679"/>
      <c r="F33" s="1679"/>
      <c r="G33" s="1679"/>
      <c r="H33" s="1679"/>
      <c r="I33" s="1679"/>
      <c r="J33" s="954" t="s">
        <v>948</v>
      </c>
      <c r="K33" s="954" t="s">
        <v>953</v>
      </c>
      <c r="L33" s="954">
        <v>205320202009</v>
      </c>
      <c r="M33" s="955" t="s">
        <v>950</v>
      </c>
      <c r="N33" s="956">
        <v>5</v>
      </c>
      <c r="O33" s="931">
        <v>299210477</v>
      </c>
      <c r="P33" s="931"/>
      <c r="Q33" s="933">
        <f t="shared" si="3"/>
        <v>299210477</v>
      </c>
      <c r="R33" s="931"/>
      <c r="S33" s="931"/>
      <c r="T33" s="931"/>
      <c r="U33" s="931"/>
      <c r="V33" s="931"/>
      <c r="W33" s="931"/>
      <c r="X33" s="931"/>
      <c r="Y33" s="931"/>
      <c r="Z33" s="931"/>
      <c r="AA33" s="931"/>
      <c r="AB33" s="931"/>
      <c r="AC33" s="931">
        <v>282713333</v>
      </c>
      <c r="AD33" s="931"/>
      <c r="AE33" s="931">
        <f t="shared" si="1"/>
        <v>282713333</v>
      </c>
      <c r="AF33" s="931"/>
      <c r="AG33" s="931"/>
      <c r="AH33" s="931"/>
      <c r="AI33" s="931"/>
      <c r="AJ33" s="931"/>
      <c r="AK33" s="931"/>
      <c r="AL33" s="931"/>
      <c r="AM33" s="931"/>
      <c r="AN33" s="931"/>
      <c r="AO33" s="931"/>
      <c r="AP33" s="931"/>
      <c r="AQ33" s="931">
        <v>231113333</v>
      </c>
      <c r="AR33" s="931"/>
      <c r="AS33" s="934">
        <f t="shared" si="2"/>
        <v>231113333</v>
      </c>
      <c r="AT33" s="940"/>
      <c r="AU33" s="941"/>
      <c r="AV33" s="941"/>
      <c r="AW33" s="941"/>
      <c r="AX33" s="941"/>
      <c r="AY33" s="941"/>
      <c r="AZ33" s="941"/>
      <c r="BA33" s="941"/>
      <c r="BB33" s="941"/>
      <c r="BC33" s="941"/>
      <c r="BD33" s="942"/>
    </row>
    <row r="34" spans="2:56" ht="42.75">
      <c r="B34" s="1698"/>
      <c r="C34" s="1679"/>
      <c r="D34" s="1679"/>
      <c r="E34" s="1679"/>
      <c r="F34" s="1679"/>
      <c r="G34" s="1679"/>
      <c r="H34" s="1679"/>
      <c r="I34" s="1679"/>
      <c r="J34" s="954" t="s">
        <v>948</v>
      </c>
      <c r="K34" s="954" t="s">
        <v>954</v>
      </c>
      <c r="L34" s="954">
        <v>205320202009</v>
      </c>
      <c r="M34" s="955" t="s">
        <v>950</v>
      </c>
      <c r="N34" s="974">
        <v>1</v>
      </c>
      <c r="O34" s="931">
        <v>302550000</v>
      </c>
      <c r="P34" s="931"/>
      <c r="Q34" s="933">
        <f t="shared" si="3"/>
        <v>302550000</v>
      </c>
      <c r="R34" s="931"/>
      <c r="S34" s="931"/>
      <c r="T34" s="931"/>
      <c r="U34" s="931"/>
      <c r="V34" s="931"/>
      <c r="W34" s="931"/>
      <c r="X34" s="931"/>
      <c r="Y34" s="931"/>
      <c r="Z34" s="931"/>
      <c r="AA34" s="931"/>
      <c r="AB34" s="931"/>
      <c r="AC34" s="931">
        <v>347000000</v>
      </c>
      <c r="AD34" s="931"/>
      <c r="AE34" s="931">
        <f t="shared" si="1"/>
        <v>347000000</v>
      </c>
      <c r="AF34" s="931"/>
      <c r="AG34" s="931"/>
      <c r="AH34" s="931"/>
      <c r="AI34" s="931"/>
      <c r="AJ34" s="931"/>
      <c r="AK34" s="931"/>
      <c r="AL34" s="931"/>
      <c r="AM34" s="931"/>
      <c r="AN34" s="931"/>
      <c r="AO34" s="931"/>
      <c r="AP34" s="931"/>
      <c r="AQ34" s="931">
        <v>281594999</v>
      </c>
      <c r="AR34" s="931"/>
      <c r="AS34" s="934">
        <f t="shared" si="2"/>
        <v>281594999</v>
      </c>
      <c r="AT34" s="940"/>
      <c r="AU34" s="941"/>
      <c r="AV34" s="941"/>
      <c r="AW34" s="941"/>
      <c r="AX34" s="941"/>
      <c r="AY34" s="941"/>
      <c r="AZ34" s="941"/>
      <c r="BA34" s="941"/>
      <c r="BB34" s="941"/>
      <c r="BC34" s="941"/>
      <c r="BD34" s="942"/>
    </row>
    <row r="35" spans="2:56" ht="100.5" thickBot="1">
      <c r="B35" s="1680" t="s">
        <v>48</v>
      </c>
      <c r="C35" s="1682">
        <v>0.4</v>
      </c>
      <c r="D35" s="1679" t="s">
        <v>955</v>
      </c>
      <c r="E35" s="1685">
        <v>0.40600000000000003</v>
      </c>
      <c r="F35" s="1679" t="s">
        <v>956</v>
      </c>
      <c r="G35" s="1679" t="s">
        <v>957</v>
      </c>
      <c r="H35" s="1679" t="s">
        <v>958</v>
      </c>
      <c r="I35" s="1679">
        <v>40600300</v>
      </c>
      <c r="J35" s="1690" t="s">
        <v>959</v>
      </c>
      <c r="K35" s="1692" t="s">
        <v>960</v>
      </c>
      <c r="L35" s="954" t="s">
        <v>961</v>
      </c>
      <c r="M35" s="910" t="s">
        <v>962</v>
      </c>
      <c r="N35" s="1677">
        <v>140000</v>
      </c>
      <c r="O35" s="931">
        <v>140000000</v>
      </c>
      <c r="P35" s="931"/>
      <c r="Q35" s="931">
        <f t="shared" si="3"/>
        <v>140000000</v>
      </c>
      <c r="R35" s="931"/>
      <c r="S35" s="931"/>
      <c r="T35" s="931"/>
      <c r="U35" s="931"/>
      <c r="V35" s="931"/>
      <c r="W35" s="931"/>
      <c r="X35" s="931"/>
      <c r="Y35" s="931"/>
      <c r="Z35" s="931"/>
      <c r="AA35" s="931"/>
      <c r="AB35" s="931"/>
      <c r="AC35" s="931">
        <v>97863204</v>
      </c>
      <c r="AD35" s="931"/>
      <c r="AE35" s="931">
        <f t="shared" si="1"/>
        <v>97863204</v>
      </c>
      <c r="AF35" s="931"/>
      <c r="AG35" s="931"/>
      <c r="AH35" s="931"/>
      <c r="AI35" s="931"/>
      <c r="AJ35" s="931"/>
      <c r="AK35" s="931"/>
      <c r="AL35" s="931"/>
      <c r="AM35" s="931"/>
      <c r="AN35" s="931"/>
      <c r="AO35" s="931"/>
      <c r="AP35" s="931"/>
      <c r="AQ35" s="931">
        <v>0</v>
      </c>
      <c r="AR35" s="931"/>
      <c r="AS35" s="934">
        <f t="shared" si="2"/>
        <v>0</v>
      </c>
      <c r="AT35" s="960">
        <f>SUM(AT14:AT20)</f>
        <v>0</v>
      </c>
      <c r="AU35" s="961">
        <f>SUM(AU14:AU20)</f>
        <v>0</v>
      </c>
      <c r="AV35" s="961">
        <f>SUM(AV14:AV20)</f>
        <v>0</v>
      </c>
      <c r="AW35" s="961">
        <v>0</v>
      </c>
      <c r="AX35" s="961">
        <v>0</v>
      </c>
      <c r="AY35" s="961">
        <v>0</v>
      </c>
      <c r="AZ35" s="961">
        <v>0</v>
      </c>
      <c r="BA35" s="961">
        <f>SUM(BA14:BA20)</f>
        <v>0</v>
      </c>
      <c r="BB35" s="961">
        <f>SUM(BB14:BB20)</f>
        <v>0</v>
      </c>
      <c r="BC35" s="961">
        <f>SUM(BC14:BC20)</f>
        <v>0</v>
      </c>
      <c r="BD35" s="962">
        <f>SUM(BD14:BD20)</f>
        <v>0</v>
      </c>
    </row>
    <row r="36" spans="2:56" ht="99.75">
      <c r="B36" s="1680"/>
      <c r="C36" s="1682"/>
      <c r="D36" s="1679"/>
      <c r="E36" s="1685"/>
      <c r="F36" s="1679"/>
      <c r="G36" s="1679"/>
      <c r="H36" s="1679"/>
      <c r="I36" s="1679"/>
      <c r="J36" s="1690"/>
      <c r="K36" s="1692"/>
      <c r="L36" s="954">
        <v>205320202006</v>
      </c>
      <c r="M36" s="910" t="s">
        <v>408</v>
      </c>
      <c r="N36" s="1677"/>
      <c r="O36" s="931">
        <v>59500000</v>
      </c>
      <c r="P36" s="931"/>
      <c r="Q36" s="931">
        <f t="shared" si="3"/>
        <v>59500000</v>
      </c>
      <c r="R36" s="931"/>
      <c r="S36" s="931"/>
      <c r="T36" s="931"/>
      <c r="U36" s="931"/>
      <c r="V36" s="931"/>
      <c r="W36" s="931"/>
      <c r="X36" s="931"/>
      <c r="Y36" s="931"/>
      <c r="Z36" s="931"/>
      <c r="AA36" s="931"/>
      <c r="AB36" s="931"/>
      <c r="AC36" s="931">
        <v>48760000</v>
      </c>
      <c r="AD36" s="931"/>
      <c r="AE36" s="931">
        <f t="shared" si="1"/>
        <v>48760000</v>
      </c>
      <c r="AF36" s="931"/>
      <c r="AG36" s="931"/>
      <c r="AH36" s="931"/>
      <c r="AI36" s="931"/>
      <c r="AJ36" s="931"/>
      <c r="AK36" s="931"/>
      <c r="AL36" s="931"/>
      <c r="AM36" s="931"/>
      <c r="AN36" s="931"/>
      <c r="AO36" s="931"/>
      <c r="AP36" s="931"/>
      <c r="AQ36" s="931">
        <v>0</v>
      </c>
      <c r="AR36" s="931"/>
      <c r="AS36" s="934">
        <f t="shared" si="2"/>
        <v>0</v>
      </c>
    </row>
    <row r="37" spans="2:56" ht="42.75">
      <c r="B37" s="1680"/>
      <c r="C37" s="1682"/>
      <c r="D37" s="1679"/>
      <c r="E37" s="1685"/>
      <c r="F37" s="1679"/>
      <c r="G37" s="1679"/>
      <c r="H37" s="1679"/>
      <c r="I37" s="1679"/>
      <c r="J37" s="1690"/>
      <c r="K37" s="1692"/>
      <c r="L37" s="954">
        <v>205320202008</v>
      </c>
      <c r="M37" s="910" t="s">
        <v>84</v>
      </c>
      <c r="N37" s="1677"/>
      <c r="O37" s="931">
        <v>40000000</v>
      </c>
      <c r="P37" s="931"/>
      <c r="Q37" s="931">
        <f t="shared" si="3"/>
        <v>40000000</v>
      </c>
      <c r="R37" s="931"/>
      <c r="S37" s="931"/>
      <c r="T37" s="931"/>
      <c r="U37" s="931"/>
      <c r="V37" s="931"/>
      <c r="W37" s="931"/>
      <c r="X37" s="931"/>
      <c r="Y37" s="931"/>
      <c r="Z37" s="931"/>
      <c r="AA37" s="931"/>
      <c r="AB37" s="931"/>
      <c r="AC37" s="931">
        <v>40000000</v>
      </c>
      <c r="AD37" s="931"/>
      <c r="AE37" s="931">
        <f t="shared" si="1"/>
        <v>40000000</v>
      </c>
      <c r="AF37" s="931"/>
      <c r="AG37" s="931"/>
      <c r="AH37" s="931"/>
      <c r="AI37" s="931"/>
      <c r="AJ37" s="931"/>
      <c r="AK37" s="931"/>
      <c r="AL37" s="931"/>
      <c r="AM37" s="931"/>
      <c r="AN37" s="931"/>
      <c r="AO37" s="931"/>
      <c r="AP37" s="931"/>
      <c r="AQ37" s="931">
        <v>40000000</v>
      </c>
      <c r="AR37" s="931"/>
      <c r="AS37" s="934">
        <f t="shared" si="2"/>
        <v>40000000</v>
      </c>
    </row>
    <row r="38" spans="2:56" ht="29.25" thickBot="1">
      <c r="B38" s="1681"/>
      <c r="C38" s="1683"/>
      <c r="D38" s="1684"/>
      <c r="E38" s="1686"/>
      <c r="F38" s="1684"/>
      <c r="G38" s="1684"/>
      <c r="H38" s="1684"/>
      <c r="I38" s="1684"/>
      <c r="J38" s="1691"/>
      <c r="K38" s="1693"/>
      <c r="L38" s="959">
        <v>205320202009</v>
      </c>
      <c r="M38" s="976" t="s">
        <v>47</v>
      </c>
      <c r="N38" s="1678"/>
      <c r="O38" s="937">
        <v>1797708877</v>
      </c>
      <c r="P38" s="937"/>
      <c r="Q38" s="937">
        <f t="shared" si="3"/>
        <v>1797708877</v>
      </c>
      <c r="R38" s="937"/>
      <c r="S38" s="937"/>
      <c r="T38" s="937"/>
      <c r="U38" s="937"/>
      <c r="V38" s="937"/>
      <c r="W38" s="937"/>
      <c r="X38" s="937"/>
      <c r="Y38" s="937"/>
      <c r="Z38" s="937"/>
      <c r="AA38" s="937"/>
      <c r="AB38" s="937"/>
      <c r="AC38" s="937">
        <v>1748232213</v>
      </c>
      <c r="AD38" s="937"/>
      <c r="AE38" s="937">
        <f t="shared" si="1"/>
        <v>1748232213</v>
      </c>
      <c r="AF38" s="937"/>
      <c r="AG38" s="937"/>
      <c r="AH38" s="937"/>
      <c r="AI38" s="937"/>
      <c r="AJ38" s="937"/>
      <c r="AK38" s="937"/>
      <c r="AL38" s="937"/>
      <c r="AM38" s="937"/>
      <c r="AN38" s="937"/>
      <c r="AO38" s="937"/>
      <c r="AP38" s="937"/>
      <c r="AQ38" s="937">
        <v>1508806906</v>
      </c>
      <c r="AR38" s="937"/>
      <c r="AS38" s="938">
        <f t="shared" si="2"/>
        <v>1508806906</v>
      </c>
    </row>
    <row r="39" spans="2:56" ht="15" thickBot="1">
      <c r="M39" s="963" t="s">
        <v>963</v>
      </c>
      <c r="N39" s="964"/>
      <c r="O39" s="965">
        <f>SUM(O14:O38)</f>
        <v>10275972239</v>
      </c>
      <c r="P39" s="965"/>
      <c r="Q39" s="965">
        <f>SUM(Q14:Q38)</f>
        <v>10275972239</v>
      </c>
      <c r="R39" s="965"/>
      <c r="S39" s="965"/>
      <c r="T39" s="965"/>
      <c r="U39" s="965"/>
      <c r="V39" s="965"/>
      <c r="W39" s="965"/>
      <c r="X39" s="965"/>
      <c r="Y39" s="965"/>
      <c r="Z39" s="965"/>
      <c r="AA39" s="965"/>
      <c r="AB39" s="965"/>
      <c r="AC39" s="965">
        <f>SUM(AC14:AC38)</f>
        <v>8657023621</v>
      </c>
      <c r="AD39" s="965"/>
      <c r="AE39" s="965">
        <f>SUM(AE14:AE38)</f>
        <v>8657023621</v>
      </c>
      <c r="AF39" s="965"/>
      <c r="AG39" s="965"/>
      <c r="AH39" s="965"/>
      <c r="AI39" s="965"/>
      <c r="AJ39" s="965"/>
      <c r="AK39" s="965"/>
      <c r="AL39" s="965"/>
      <c r="AM39" s="965"/>
      <c r="AN39" s="965"/>
      <c r="AO39" s="965"/>
      <c r="AP39" s="965"/>
      <c r="AQ39" s="965">
        <f>SUM(AQ14:AQ38)</f>
        <v>8060566858</v>
      </c>
      <c r="AR39" s="965"/>
      <c r="AS39" s="966">
        <f>SUM(AS14:AS38)</f>
        <v>8060566858</v>
      </c>
    </row>
    <row r="40" spans="2:56" ht="59.45" customHeight="1"/>
  </sheetData>
  <mergeCells count="106">
    <mergeCell ref="B2:F5"/>
    <mergeCell ref="G2:N3"/>
    <mergeCell ref="O2:R2"/>
    <mergeCell ref="S2:U5"/>
    <mergeCell ref="O3:R3"/>
    <mergeCell ref="G4:N5"/>
    <mergeCell ref="O4:R4"/>
    <mergeCell ref="O5:R5"/>
    <mergeCell ref="C12:C13"/>
    <mergeCell ref="D12:D13"/>
    <mergeCell ref="E12:E13"/>
    <mergeCell ref="F12:F13"/>
    <mergeCell ref="G12:G13"/>
    <mergeCell ref="H12:H13"/>
    <mergeCell ref="I12:I13"/>
    <mergeCell ref="J12:J13"/>
    <mergeCell ref="B7:U7"/>
    <mergeCell ref="G8:U8"/>
    <mergeCell ref="G9:U9"/>
    <mergeCell ref="BC12:BC13"/>
    <mergeCell ref="BD12:BD13"/>
    <mergeCell ref="B14:B16"/>
    <mergeCell ref="C14:C16"/>
    <mergeCell ref="D14:D16"/>
    <mergeCell ref="E14:E16"/>
    <mergeCell ref="F14:F16"/>
    <mergeCell ref="G14:G16"/>
    <mergeCell ref="H14:H16"/>
    <mergeCell ref="I14:I16"/>
    <mergeCell ref="AN12:AN13"/>
    <mergeCell ref="AO12:AO13"/>
    <mergeCell ref="AP12:AP13"/>
    <mergeCell ref="AR12:AS12"/>
    <mergeCell ref="BA12:BA13"/>
    <mergeCell ref="BB12:BB13"/>
    <mergeCell ref="P12:Q12"/>
    <mergeCell ref="Y12:Y13"/>
    <mergeCell ref="Z12:Z13"/>
    <mergeCell ref="AA12:AA13"/>
    <mergeCell ref="AB12:AB13"/>
    <mergeCell ref="AM12:AM13"/>
    <mergeCell ref="AC11:AC13"/>
    <mergeCell ref="K12:K13"/>
    <mergeCell ref="AQ11:AQ13"/>
    <mergeCell ref="B12:B13"/>
    <mergeCell ref="J14:J16"/>
    <mergeCell ref="K14:K16"/>
    <mergeCell ref="N14:N16"/>
    <mergeCell ref="B19:B22"/>
    <mergeCell ref="C19:C22"/>
    <mergeCell ref="D19:D22"/>
    <mergeCell ref="E19:E22"/>
    <mergeCell ref="F19:F22"/>
    <mergeCell ref="G19:G22"/>
    <mergeCell ref="H19:H22"/>
    <mergeCell ref="I19:I20"/>
    <mergeCell ref="J19:J20"/>
    <mergeCell ref="K19:K20"/>
    <mergeCell ref="B11:N11"/>
    <mergeCell ref="O11:O13"/>
    <mergeCell ref="L12:L13"/>
    <mergeCell ref="M12:M13"/>
    <mergeCell ref="N12:N13"/>
    <mergeCell ref="B23:B26"/>
    <mergeCell ref="C23:C26"/>
    <mergeCell ref="D23:D26"/>
    <mergeCell ref="E23:E24"/>
    <mergeCell ref="F23:F26"/>
    <mergeCell ref="G23:G26"/>
    <mergeCell ref="H23:H26"/>
    <mergeCell ref="N27:N29"/>
    <mergeCell ref="B30:B34"/>
    <mergeCell ref="C30:C34"/>
    <mergeCell ref="D30:D34"/>
    <mergeCell ref="E30:E34"/>
    <mergeCell ref="F30:F34"/>
    <mergeCell ref="I23:I25"/>
    <mergeCell ref="J23:J25"/>
    <mergeCell ref="K23:K25"/>
    <mergeCell ref="N23:N25"/>
    <mergeCell ref="B27:B29"/>
    <mergeCell ref="C27:C29"/>
    <mergeCell ref="D27:D29"/>
    <mergeCell ref="E27:E29"/>
    <mergeCell ref="F27:F29"/>
    <mergeCell ref="G27:G29"/>
    <mergeCell ref="H27:H29"/>
    <mergeCell ref="I27:I29"/>
    <mergeCell ref="J27:J29"/>
    <mergeCell ref="K27:K29"/>
    <mergeCell ref="G35:G38"/>
    <mergeCell ref="H35:H38"/>
    <mergeCell ref="I35:I38"/>
    <mergeCell ref="J35:J38"/>
    <mergeCell ref="K35:K38"/>
    <mergeCell ref="N35:N38"/>
    <mergeCell ref="G30:G34"/>
    <mergeCell ref="H30:H34"/>
    <mergeCell ref="I30:I34"/>
    <mergeCell ref="J31:J32"/>
    <mergeCell ref="K31:K32"/>
    <mergeCell ref="B35:B38"/>
    <mergeCell ref="C35:C38"/>
    <mergeCell ref="D35:D38"/>
    <mergeCell ref="E35:E38"/>
    <mergeCell ref="F35:F38"/>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35"/>
  <sheetViews>
    <sheetView zoomScale="80" zoomScaleNormal="80" workbookViewId="0">
      <selection activeCell="G16" sqref="G16:G18"/>
    </sheetView>
  </sheetViews>
  <sheetFormatPr baseColWidth="10" defaultRowHeight="15"/>
  <cols>
    <col min="1" max="1" width="6.140625" style="122" customWidth="1"/>
    <col min="2" max="2" width="32.140625" style="124" customWidth="1"/>
    <col min="3" max="3" width="10.5703125" style="123" customWidth="1"/>
    <col min="4" max="4" width="24.28515625" style="123" customWidth="1"/>
    <col min="5" max="5" width="21.7109375" style="123" customWidth="1"/>
    <col min="6" max="6" width="34.7109375" style="123" customWidth="1"/>
    <col min="7" max="7" width="20.140625" style="123" customWidth="1"/>
    <col min="8" max="8" width="37.7109375" style="123" customWidth="1"/>
    <col min="9" max="9" width="16.5703125" style="123" customWidth="1"/>
    <col min="10" max="10" width="45.5703125" style="123" customWidth="1"/>
    <col min="11" max="11" width="51.42578125" style="123" customWidth="1"/>
    <col min="12" max="12" width="43.5703125" style="123" bestFit="1" customWidth="1"/>
    <col min="13" max="13" width="43" style="983" customWidth="1"/>
    <col min="14" max="14" width="16.5703125" style="123" customWidth="1"/>
    <col min="15" max="15" width="26" style="985" customWidth="1"/>
    <col min="16" max="16" width="26.7109375" style="123" bestFit="1" customWidth="1"/>
    <col min="17" max="17" width="26.7109375" style="986" bestFit="1" customWidth="1"/>
    <col min="18" max="18" width="8.140625" style="123" customWidth="1"/>
    <col min="19" max="19" width="8.5703125" style="123" customWidth="1"/>
    <col min="20" max="23" width="11.42578125" style="123"/>
    <col min="24" max="24" width="10" style="123" customWidth="1"/>
    <col min="25" max="25" width="8.42578125" style="123" customWidth="1"/>
    <col min="26" max="26" width="8.85546875" style="123" customWidth="1"/>
    <col min="27" max="27" width="9.42578125" style="123" customWidth="1"/>
    <col min="28" max="28" width="8.7109375" style="983" customWidth="1"/>
    <col min="29" max="29" width="18" style="122" bestFit="1" customWidth="1"/>
    <col min="30" max="30" width="11.42578125" style="122"/>
    <col min="31" max="31" width="19.42578125" style="122" bestFit="1" customWidth="1"/>
    <col min="32" max="42" width="11.42578125" style="122"/>
    <col min="43" max="43" width="20.28515625" style="122" bestFit="1" customWidth="1"/>
    <col min="44" max="44" width="11.42578125" style="122"/>
    <col min="45" max="45" width="19.42578125" style="122" bestFit="1" customWidth="1"/>
    <col min="46" max="256" width="11.42578125" style="122"/>
    <col min="257" max="257" width="6.140625" style="122" customWidth="1"/>
    <col min="258" max="258" width="32.140625" style="122" customWidth="1"/>
    <col min="259" max="259" width="10.5703125" style="122" customWidth="1"/>
    <col min="260" max="260" width="24.28515625" style="122" customWidth="1"/>
    <col min="261" max="261" width="21.7109375" style="122" customWidth="1"/>
    <col min="262" max="262" width="34.7109375" style="122" customWidth="1"/>
    <col min="263" max="263" width="20.140625" style="122" customWidth="1"/>
    <col min="264" max="264" width="37.7109375" style="122" customWidth="1"/>
    <col min="265" max="265" width="16.5703125" style="122" customWidth="1"/>
    <col min="266" max="266" width="45.5703125" style="122" customWidth="1"/>
    <col min="267" max="267" width="51.42578125" style="122" customWidth="1"/>
    <col min="268" max="268" width="43.5703125" style="122" bestFit="1" customWidth="1"/>
    <col min="269" max="269" width="43" style="122" customWidth="1"/>
    <col min="270" max="270" width="16.5703125" style="122" customWidth="1"/>
    <col min="271" max="271" width="26" style="122" customWidth="1"/>
    <col min="272" max="273" width="26.7109375" style="122" bestFit="1" customWidth="1"/>
    <col min="274" max="274" width="8.140625" style="122" customWidth="1"/>
    <col min="275" max="275" width="8.5703125" style="122" customWidth="1"/>
    <col min="276" max="279" width="11.42578125" style="122"/>
    <col min="280" max="280" width="10" style="122" customWidth="1"/>
    <col min="281" max="281" width="8.42578125" style="122" customWidth="1"/>
    <col min="282" max="282" width="8.85546875" style="122" customWidth="1"/>
    <col min="283" max="283" width="9.42578125" style="122" customWidth="1"/>
    <col min="284" max="284" width="8.7109375" style="122" customWidth="1"/>
    <col min="285" max="285" width="18" style="122" bestFit="1" customWidth="1"/>
    <col min="286" max="286" width="11.42578125" style="122"/>
    <col min="287" max="287" width="19.42578125" style="122" bestFit="1" customWidth="1"/>
    <col min="288" max="298" width="11.42578125" style="122"/>
    <col min="299" max="299" width="20.28515625" style="122" bestFit="1" customWidth="1"/>
    <col min="300" max="300" width="11.42578125" style="122"/>
    <col min="301" max="301" width="19.42578125" style="122" bestFit="1" customWidth="1"/>
    <col min="302" max="512" width="11.42578125" style="122"/>
    <col min="513" max="513" width="6.140625" style="122" customWidth="1"/>
    <col min="514" max="514" width="32.140625" style="122" customWidth="1"/>
    <col min="515" max="515" width="10.5703125" style="122" customWidth="1"/>
    <col min="516" max="516" width="24.28515625" style="122" customWidth="1"/>
    <col min="517" max="517" width="21.7109375" style="122" customWidth="1"/>
    <col min="518" max="518" width="34.7109375" style="122" customWidth="1"/>
    <col min="519" max="519" width="20.140625" style="122" customWidth="1"/>
    <col min="520" max="520" width="37.7109375" style="122" customWidth="1"/>
    <col min="521" max="521" width="16.5703125" style="122" customWidth="1"/>
    <col min="522" max="522" width="45.5703125" style="122" customWidth="1"/>
    <col min="523" max="523" width="51.42578125" style="122" customWidth="1"/>
    <col min="524" max="524" width="43.5703125" style="122" bestFit="1" customWidth="1"/>
    <col min="525" max="525" width="43" style="122" customWidth="1"/>
    <col min="526" max="526" width="16.5703125" style="122" customWidth="1"/>
    <col min="527" max="527" width="26" style="122" customWidth="1"/>
    <col min="528" max="529" width="26.7109375" style="122" bestFit="1" customWidth="1"/>
    <col min="530" max="530" width="8.140625" style="122" customWidth="1"/>
    <col min="531" max="531" width="8.5703125" style="122" customWidth="1"/>
    <col min="532" max="535" width="11.42578125" style="122"/>
    <col min="536" max="536" width="10" style="122" customWidth="1"/>
    <col min="537" max="537" width="8.42578125" style="122" customWidth="1"/>
    <col min="538" max="538" width="8.85546875" style="122" customWidth="1"/>
    <col min="539" max="539" width="9.42578125" style="122" customWidth="1"/>
    <col min="540" max="540" width="8.7109375" style="122" customWidth="1"/>
    <col min="541" max="541" width="18" style="122" bestFit="1" customWidth="1"/>
    <col min="542" max="542" width="11.42578125" style="122"/>
    <col min="543" max="543" width="19.42578125" style="122" bestFit="1" customWidth="1"/>
    <col min="544" max="554" width="11.42578125" style="122"/>
    <col min="555" max="555" width="20.28515625" style="122" bestFit="1" customWidth="1"/>
    <col min="556" max="556" width="11.42578125" style="122"/>
    <col min="557" max="557" width="19.42578125" style="122" bestFit="1" customWidth="1"/>
    <col min="558" max="768" width="11.42578125" style="122"/>
    <col min="769" max="769" width="6.140625" style="122" customWidth="1"/>
    <col min="770" max="770" width="32.140625" style="122" customWidth="1"/>
    <col min="771" max="771" width="10.5703125" style="122" customWidth="1"/>
    <col min="772" max="772" width="24.28515625" style="122" customWidth="1"/>
    <col min="773" max="773" width="21.7109375" style="122" customWidth="1"/>
    <col min="774" max="774" width="34.7109375" style="122" customWidth="1"/>
    <col min="775" max="775" width="20.140625" style="122" customWidth="1"/>
    <col min="776" max="776" width="37.7109375" style="122" customWidth="1"/>
    <col min="777" max="777" width="16.5703125" style="122" customWidth="1"/>
    <col min="778" max="778" width="45.5703125" style="122" customWidth="1"/>
    <col min="779" max="779" width="51.42578125" style="122" customWidth="1"/>
    <col min="780" max="780" width="43.5703125" style="122" bestFit="1" customWidth="1"/>
    <col min="781" max="781" width="43" style="122" customWidth="1"/>
    <col min="782" max="782" width="16.5703125" style="122" customWidth="1"/>
    <col min="783" max="783" width="26" style="122" customWidth="1"/>
    <col min="784" max="785" width="26.7109375" style="122" bestFit="1" customWidth="1"/>
    <col min="786" max="786" width="8.140625" style="122" customWidth="1"/>
    <col min="787" max="787" width="8.5703125" style="122" customWidth="1"/>
    <col min="788" max="791" width="11.42578125" style="122"/>
    <col min="792" max="792" width="10" style="122" customWidth="1"/>
    <col min="793" max="793" width="8.42578125" style="122" customWidth="1"/>
    <col min="794" max="794" width="8.85546875" style="122" customWidth="1"/>
    <col min="795" max="795" width="9.42578125" style="122" customWidth="1"/>
    <col min="796" max="796" width="8.7109375" style="122" customWidth="1"/>
    <col min="797" max="797" width="18" style="122" bestFit="1" customWidth="1"/>
    <col min="798" max="798" width="11.42578125" style="122"/>
    <col min="799" max="799" width="19.42578125" style="122" bestFit="1" customWidth="1"/>
    <col min="800" max="810" width="11.42578125" style="122"/>
    <col min="811" max="811" width="20.28515625" style="122" bestFit="1" customWidth="1"/>
    <col min="812" max="812" width="11.42578125" style="122"/>
    <col min="813" max="813" width="19.42578125" style="122" bestFit="1" customWidth="1"/>
    <col min="814" max="1024" width="11.42578125" style="122"/>
    <col min="1025" max="1025" width="6.140625" style="122" customWidth="1"/>
    <col min="1026" max="1026" width="32.140625" style="122" customWidth="1"/>
    <col min="1027" max="1027" width="10.5703125" style="122" customWidth="1"/>
    <col min="1028" max="1028" width="24.28515625" style="122" customWidth="1"/>
    <col min="1029" max="1029" width="21.7109375" style="122" customWidth="1"/>
    <col min="1030" max="1030" width="34.7109375" style="122" customWidth="1"/>
    <col min="1031" max="1031" width="20.140625" style="122" customWidth="1"/>
    <col min="1032" max="1032" width="37.7109375" style="122" customWidth="1"/>
    <col min="1033" max="1033" width="16.5703125" style="122" customWidth="1"/>
    <col min="1034" max="1034" width="45.5703125" style="122" customWidth="1"/>
    <col min="1035" max="1035" width="51.42578125" style="122" customWidth="1"/>
    <col min="1036" max="1036" width="43.5703125" style="122" bestFit="1" customWidth="1"/>
    <col min="1037" max="1037" width="43" style="122" customWidth="1"/>
    <col min="1038" max="1038" width="16.5703125" style="122" customWidth="1"/>
    <col min="1039" max="1039" width="26" style="122" customWidth="1"/>
    <col min="1040" max="1041" width="26.7109375" style="122" bestFit="1" customWidth="1"/>
    <col min="1042" max="1042" width="8.140625" style="122" customWidth="1"/>
    <col min="1043" max="1043" width="8.5703125" style="122" customWidth="1"/>
    <col min="1044" max="1047" width="11.42578125" style="122"/>
    <col min="1048" max="1048" width="10" style="122" customWidth="1"/>
    <col min="1049" max="1049" width="8.42578125" style="122" customWidth="1"/>
    <col min="1050" max="1050" width="8.85546875" style="122" customWidth="1"/>
    <col min="1051" max="1051" width="9.42578125" style="122" customWidth="1"/>
    <col min="1052" max="1052" width="8.7109375" style="122" customWidth="1"/>
    <col min="1053" max="1053" width="18" style="122" bestFit="1" customWidth="1"/>
    <col min="1054" max="1054" width="11.42578125" style="122"/>
    <col min="1055" max="1055" width="19.42578125" style="122" bestFit="1" customWidth="1"/>
    <col min="1056" max="1066" width="11.42578125" style="122"/>
    <col min="1067" max="1067" width="20.28515625" style="122" bestFit="1" customWidth="1"/>
    <col min="1068" max="1068" width="11.42578125" style="122"/>
    <col min="1069" max="1069" width="19.42578125" style="122" bestFit="1" customWidth="1"/>
    <col min="1070" max="1280" width="11.42578125" style="122"/>
    <col min="1281" max="1281" width="6.140625" style="122" customWidth="1"/>
    <col min="1282" max="1282" width="32.140625" style="122" customWidth="1"/>
    <col min="1283" max="1283" width="10.5703125" style="122" customWidth="1"/>
    <col min="1284" max="1284" width="24.28515625" style="122" customWidth="1"/>
    <col min="1285" max="1285" width="21.7109375" style="122" customWidth="1"/>
    <col min="1286" max="1286" width="34.7109375" style="122" customWidth="1"/>
    <col min="1287" max="1287" width="20.140625" style="122" customWidth="1"/>
    <col min="1288" max="1288" width="37.7109375" style="122" customWidth="1"/>
    <col min="1289" max="1289" width="16.5703125" style="122" customWidth="1"/>
    <col min="1290" max="1290" width="45.5703125" style="122" customWidth="1"/>
    <col min="1291" max="1291" width="51.42578125" style="122" customWidth="1"/>
    <col min="1292" max="1292" width="43.5703125" style="122" bestFit="1" customWidth="1"/>
    <col min="1293" max="1293" width="43" style="122" customWidth="1"/>
    <col min="1294" max="1294" width="16.5703125" style="122" customWidth="1"/>
    <col min="1295" max="1295" width="26" style="122" customWidth="1"/>
    <col min="1296" max="1297" width="26.7109375" style="122" bestFit="1" customWidth="1"/>
    <col min="1298" max="1298" width="8.140625" style="122" customWidth="1"/>
    <col min="1299" max="1299" width="8.5703125" style="122" customWidth="1"/>
    <col min="1300" max="1303" width="11.42578125" style="122"/>
    <col min="1304" max="1304" width="10" style="122" customWidth="1"/>
    <col min="1305" max="1305" width="8.42578125" style="122" customWidth="1"/>
    <col min="1306" max="1306" width="8.85546875" style="122" customWidth="1"/>
    <col min="1307" max="1307" width="9.42578125" style="122" customWidth="1"/>
    <col min="1308" max="1308" width="8.7109375" style="122" customWidth="1"/>
    <col min="1309" max="1309" width="18" style="122" bestFit="1" customWidth="1"/>
    <col min="1310" max="1310" width="11.42578125" style="122"/>
    <col min="1311" max="1311" width="19.42578125" style="122" bestFit="1" customWidth="1"/>
    <col min="1312" max="1322" width="11.42578125" style="122"/>
    <col min="1323" max="1323" width="20.28515625" style="122" bestFit="1" customWidth="1"/>
    <col min="1324" max="1324" width="11.42578125" style="122"/>
    <col min="1325" max="1325" width="19.42578125" style="122" bestFit="1" customWidth="1"/>
    <col min="1326" max="1536" width="11.42578125" style="122"/>
    <col min="1537" max="1537" width="6.140625" style="122" customWidth="1"/>
    <col min="1538" max="1538" width="32.140625" style="122" customWidth="1"/>
    <col min="1539" max="1539" width="10.5703125" style="122" customWidth="1"/>
    <col min="1540" max="1540" width="24.28515625" style="122" customWidth="1"/>
    <col min="1541" max="1541" width="21.7109375" style="122" customWidth="1"/>
    <col min="1542" max="1542" width="34.7109375" style="122" customWidth="1"/>
    <col min="1543" max="1543" width="20.140625" style="122" customWidth="1"/>
    <col min="1544" max="1544" width="37.7109375" style="122" customWidth="1"/>
    <col min="1545" max="1545" width="16.5703125" style="122" customWidth="1"/>
    <col min="1546" max="1546" width="45.5703125" style="122" customWidth="1"/>
    <col min="1547" max="1547" width="51.42578125" style="122" customWidth="1"/>
    <col min="1548" max="1548" width="43.5703125" style="122" bestFit="1" customWidth="1"/>
    <col min="1549" max="1549" width="43" style="122" customWidth="1"/>
    <col min="1550" max="1550" width="16.5703125" style="122" customWidth="1"/>
    <col min="1551" max="1551" width="26" style="122" customWidth="1"/>
    <col min="1552" max="1553" width="26.7109375" style="122" bestFit="1" customWidth="1"/>
    <col min="1554" max="1554" width="8.140625" style="122" customWidth="1"/>
    <col min="1555" max="1555" width="8.5703125" style="122" customWidth="1"/>
    <col min="1556" max="1559" width="11.42578125" style="122"/>
    <col min="1560" max="1560" width="10" style="122" customWidth="1"/>
    <col min="1561" max="1561" width="8.42578125" style="122" customWidth="1"/>
    <col min="1562" max="1562" width="8.85546875" style="122" customWidth="1"/>
    <col min="1563" max="1563" width="9.42578125" style="122" customWidth="1"/>
    <col min="1564" max="1564" width="8.7109375" style="122" customWidth="1"/>
    <col min="1565" max="1565" width="18" style="122" bestFit="1" customWidth="1"/>
    <col min="1566" max="1566" width="11.42578125" style="122"/>
    <col min="1567" max="1567" width="19.42578125" style="122" bestFit="1" customWidth="1"/>
    <col min="1568" max="1578" width="11.42578125" style="122"/>
    <col min="1579" max="1579" width="20.28515625" style="122" bestFit="1" customWidth="1"/>
    <col min="1580" max="1580" width="11.42578125" style="122"/>
    <col min="1581" max="1581" width="19.42578125" style="122" bestFit="1" customWidth="1"/>
    <col min="1582" max="1792" width="11.42578125" style="122"/>
    <col min="1793" max="1793" width="6.140625" style="122" customWidth="1"/>
    <col min="1794" max="1794" width="32.140625" style="122" customWidth="1"/>
    <col min="1795" max="1795" width="10.5703125" style="122" customWidth="1"/>
    <col min="1796" max="1796" width="24.28515625" style="122" customWidth="1"/>
    <col min="1797" max="1797" width="21.7109375" style="122" customWidth="1"/>
    <col min="1798" max="1798" width="34.7109375" style="122" customWidth="1"/>
    <col min="1799" max="1799" width="20.140625" style="122" customWidth="1"/>
    <col min="1800" max="1800" width="37.7109375" style="122" customWidth="1"/>
    <col min="1801" max="1801" width="16.5703125" style="122" customWidth="1"/>
    <col min="1802" max="1802" width="45.5703125" style="122" customWidth="1"/>
    <col min="1803" max="1803" width="51.42578125" style="122" customWidth="1"/>
    <col min="1804" max="1804" width="43.5703125" style="122" bestFit="1" customWidth="1"/>
    <col min="1805" max="1805" width="43" style="122" customWidth="1"/>
    <col min="1806" max="1806" width="16.5703125" style="122" customWidth="1"/>
    <col min="1807" max="1807" width="26" style="122" customWidth="1"/>
    <col min="1808" max="1809" width="26.7109375" style="122" bestFit="1" customWidth="1"/>
    <col min="1810" max="1810" width="8.140625" style="122" customWidth="1"/>
    <col min="1811" max="1811" width="8.5703125" style="122" customWidth="1"/>
    <col min="1812" max="1815" width="11.42578125" style="122"/>
    <col min="1816" max="1816" width="10" style="122" customWidth="1"/>
    <col min="1817" max="1817" width="8.42578125" style="122" customWidth="1"/>
    <col min="1818" max="1818" width="8.85546875" style="122" customWidth="1"/>
    <col min="1819" max="1819" width="9.42578125" style="122" customWidth="1"/>
    <col min="1820" max="1820" width="8.7109375" style="122" customWidth="1"/>
    <col min="1821" max="1821" width="18" style="122" bestFit="1" customWidth="1"/>
    <col min="1822" max="1822" width="11.42578125" style="122"/>
    <col min="1823" max="1823" width="19.42578125" style="122" bestFit="1" customWidth="1"/>
    <col min="1824" max="1834" width="11.42578125" style="122"/>
    <col min="1835" max="1835" width="20.28515625" style="122" bestFit="1" customWidth="1"/>
    <col min="1836" max="1836" width="11.42578125" style="122"/>
    <col min="1837" max="1837" width="19.42578125" style="122" bestFit="1" customWidth="1"/>
    <col min="1838" max="2048" width="11.42578125" style="122"/>
    <col min="2049" max="2049" width="6.140625" style="122" customWidth="1"/>
    <col min="2050" max="2050" width="32.140625" style="122" customWidth="1"/>
    <col min="2051" max="2051" width="10.5703125" style="122" customWidth="1"/>
    <col min="2052" max="2052" width="24.28515625" style="122" customWidth="1"/>
    <col min="2053" max="2053" width="21.7109375" style="122" customWidth="1"/>
    <col min="2054" max="2054" width="34.7109375" style="122" customWidth="1"/>
    <col min="2055" max="2055" width="20.140625" style="122" customWidth="1"/>
    <col min="2056" max="2056" width="37.7109375" style="122" customWidth="1"/>
    <col min="2057" max="2057" width="16.5703125" style="122" customWidth="1"/>
    <col min="2058" max="2058" width="45.5703125" style="122" customWidth="1"/>
    <col min="2059" max="2059" width="51.42578125" style="122" customWidth="1"/>
    <col min="2060" max="2060" width="43.5703125" style="122" bestFit="1" customWidth="1"/>
    <col min="2061" max="2061" width="43" style="122" customWidth="1"/>
    <col min="2062" max="2062" width="16.5703125" style="122" customWidth="1"/>
    <col min="2063" max="2063" width="26" style="122" customWidth="1"/>
    <col min="2064" max="2065" width="26.7109375" style="122" bestFit="1" customWidth="1"/>
    <col min="2066" max="2066" width="8.140625" style="122" customWidth="1"/>
    <col min="2067" max="2067" width="8.5703125" style="122" customWidth="1"/>
    <col min="2068" max="2071" width="11.42578125" style="122"/>
    <col min="2072" max="2072" width="10" style="122" customWidth="1"/>
    <col min="2073" max="2073" width="8.42578125" style="122" customWidth="1"/>
    <col min="2074" max="2074" width="8.85546875" style="122" customWidth="1"/>
    <col min="2075" max="2075" width="9.42578125" style="122" customWidth="1"/>
    <col min="2076" max="2076" width="8.7109375" style="122" customWidth="1"/>
    <col min="2077" max="2077" width="18" style="122" bestFit="1" customWidth="1"/>
    <col min="2078" max="2078" width="11.42578125" style="122"/>
    <col min="2079" max="2079" width="19.42578125" style="122" bestFit="1" customWidth="1"/>
    <col min="2080" max="2090" width="11.42578125" style="122"/>
    <col min="2091" max="2091" width="20.28515625" style="122" bestFit="1" customWidth="1"/>
    <col min="2092" max="2092" width="11.42578125" style="122"/>
    <col min="2093" max="2093" width="19.42578125" style="122" bestFit="1" customWidth="1"/>
    <col min="2094" max="2304" width="11.42578125" style="122"/>
    <col min="2305" max="2305" width="6.140625" style="122" customWidth="1"/>
    <col min="2306" max="2306" width="32.140625" style="122" customWidth="1"/>
    <col min="2307" max="2307" width="10.5703125" style="122" customWidth="1"/>
    <col min="2308" max="2308" width="24.28515625" style="122" customWidth="1"/>
    <col min="2309" max="2309" width="21.7109375" style="122" customWidth="1"/>
    <col min="2310" max="2310" width="34.7109375" style="122" customWidth="1"/>
    <col min="2311" max="2311" width="20.140625" style="122" customWidth="1"/>
    <col min="2312" max="2312" width="37.7109375" style="122" customWidth="1"/>
    <col min="2313" max="2313" width="16.5703125" style="122" customWidth="1"/>
    <col min="2314" max="2314" width="45.5703125" style="122" customWidth="1"/>
    <col min="2315" max="2315" width="51.42578125" style="122" customWidth="1"/>
    <col min="2316" max="2316" width="43.5703125" style="122" bestFit="1" customWidth="1"/>
    <col min="2317" max="2317" width="43" style="122" customWidth="1"/>
    <col min="2318" max="2318" width="16.5703125" style="122" customWidth="1"/>
    <col min="2319" max="2319" width="26" style="122" customWidth="1"/>
    <col min="2320" max="2321" width="26.7109375" style="122" bestFit="1" customWidth="1"/>
    <col min="2322" max="2322" width="8.140625" style="122" customWidth="1"/>
    <col min="2323" max="2323" width="8.5703125" style="122" customWidth="1"/>
    <col min="2324" max="2327" width="11.42578125" style="122"/>
    <col min="2328" max="2328" width="10" style="122" customWidth="1"/>
    <col min="2329" max="2329" width="8.42578125" style="122" customWidth="1"/>
    <col min="2330" max="2330" width="8.85546875" style="122" customWidth="1"/>
    <col min="2331" max="2331" width="9.42578125" style="122" customWidth="1"/>
    <col min="2332" max="2332" width="8.7109375" style="122" customWidth="1"/>
    <col min="2333" max="2333" width="18" style="122" bestFit="1" customWidth="1"/>
    <col min="2334" max="2334" width="11.42578125" style="122"/>
    <col min="2335" max="2335" width="19.42578125" style="122" bestFit="1" customWidth="1"/>
    <col min="2336" max="2346" width="11.42578125" style="122"/>
    <col min="2347" max="2347" width="20.28515625" style="122" bestFit="1" customWidth="1"/>
    <col min="2348" max="2348" width="11.42578125" style="122"/>
    <col min="2349" max="2349" width="19.42578125" style="122" bestFit="1" customWidth="1"/>
    <col min="2350" max="2560" width="11.42578125" style="122"/>
    <col min="2561" max="2561" width="6.140625" style="122" customWidth="1"/>
    <col min="2562" max="2562" width="32.140625" style="122" customWidth="1"/>
    <col min="2563" max="2563" width="10.5703125" style="122" customWidth="1"/>
    <col min="2564" max="2564" width="24.28515625" style="122" customWidth="1"/>
    <col min="2565" max="2565" width="21.7109375" style="122" customWidth="1"/>
    <col min="2566" max="2566" width="34.7109375" style="122" customWidth="1"/>
    <col min="2567" max="2567" width="20.140625" style="122" customWidth="1"/>
    <col min="2568" max="2568" width="37.7109375" style="122" customWidth="1"/>
    <col min="2569" max="2569" width="16.5703125" style="122" customWidth="1"/>
    <col min="2570" max="2570" width="45.5703125" style="122" customWidth="1"/>
    <col min="2571" max="2571" width="51.42578125" style="122" customWidth="1"/>
    <col min="2572" max="2572" width="43.5703125" style="122" bestFit="1" customWidth="1"/>
    <col min="2573" max="2573" width="43" style="122" customWidth="1"/>
    <col min="2574" max="2574" width="16.5703125" style="122" customWidth="1"/>
    <col min="2575" max="2575" width="26" style="122" customWidth="1"/>
    <col min="2576" max="2577" width="26.7109375" style="122" bestFit="1" customWidth="1"/>
    <col min="2578" max="2578" width="8.140625" style="122" customWidth="1"/>
    <col min="2579" max="2579" width="8.5703125" style="122" customWidth="1"/>
    <col min="2580" max="2583" width="11.42578125" style="122"/>
    <col min="2584" max="2584" width="10" style="122" customWidth="1"/>
    <col min="2585" max="2585" width="8.42578125" style="122" customWidth="1"/>
    <col min="2586" max="2586" width="8.85546875" style="122" customWidth="1"/>
    <col min="2587" max="2587" width="9.42578125" style="122" customWidth="1"/>
    <col min="2588" max="2588" width="8.7109375" style="122" customWidth="1"/>
    <col min="2589" max="2589" width="18" style="122" bestFit="1" customWidth="1"/>
    <col min="2590" max="2590" width="11.42578125" style="122"/>
    <col min="2591" max="2591" width="19.42578125" style="122" bestFit="1" customWidth="1"/>
    <col min="2592" max="2602" width="11.42578125" style="122"/>
    <col min="2603" max="2603" width="20.28515625" style="122" bestFit="1" customWidth="1"/>
    <col min="2604" max="2604" width="11.42578125" style="122"/>
    <col min="2605" max="2605" width="19.42578125" style="122" bestFit="1" customWidth="1"/>
    <col min="2606" max="2816" width="11.42578125" style="122"/>
    <col min="2817" max="2817" width="6.140625" style="122" customWidth="1"/>
    <col min="2818" max="2818" width="32.140625" style="122" customWidth="1"/>
    <col min="2819" max="2819" width="10.5703125" style="122" customWidth="1"/>
    <col min="2820" max="2820" width="24.28515625" style="122" customWidth="1"/>
    <col min="2821" max="2821" width="21.7109375" style="122" customWidth="1"/>
    <col min="2822" max="2822" width="34.7109375" style="122" customWidth="1"/>
    <col min="2823" max="2823" width="20.140625" style="122" customWidth="1"/>
    <col min="2824" max="2824" width="37.7109375" style="122" customWidth="1"/>
    <col min="2825" max="2825" width="16.5703125" style="122" customWidth="1"/>
    <col min="2826" max="2826" width="45.5703125" style="122" customWidth="1"/>
    <col min="2827" max="2827" width="51.42578125" style="122" customWidth="1"/>
    <col min="2828" max="2828" width="43.5703125" style="122" bestFit="1" customWidth="1"/>
    <col min="2829" max="2829" width="43" style="122" customWidth="1"/>
    <col min="2830" max="2830" width="16.5703125" style="122" customWidth="1"/>
    <col min="2831" max="2831" width="26" style="122" customWidth="1"/>
    <col min="2832" max="2833" width="26.7109375" style="122" bestFit="1" customWidth="1"/>
    <col min="2834" max="2834" width="8.140625" style="122" customWidth="1"/>
    <col min="2835" max="2835" width="8.5703125" style="122" customWidth="1"/>
    <col min="2836" max="2839" width="11.42578125" style="122"/>
    <col min="2840" max="2840" width="10" style="122" customWidth="1"/>
    <col min="2841" max="2841" width="8.42578125" style="122" customWidth="1"/>
    <col min="2842" max="2842" width="8.85546875" style="122" customWidth="1"/>
    <col min="2843" max="2843" width="9.42578125" style="122" customWidth="1"/>
    <col min="2844" max="2844" width="8.7109375" style="122" customWidth="1"/>
    <col min="2845" max="2845" width="18" style="122" bestFit="1" customWidth="1"/>
    <col min="2846" max="2846" width="11.42578125" style="122"/>
    <col min="2847" max="2847" width="19.42578125" style="122" bestFit="1" customWidth="1"/>
    <col min="2848" max="2858" width="11.42578125" style="122"/>
    <col min="2859" max="2859" width="20.28515625" style="122" bestFit="1" customWidth="1"/>
    <col min="2860" max="2860" width="11.42578125" style="122"/>
    <col min="2861" max="2861" width="19.42578125" style="122" bestFit="1" customWidth="1"/>
    <col min="2862" max="3072" width="11.42578125" style="122"/>
    <col min="3073" max="3073" width="6.140625" style="122" customWidth="1"/>
    <col min="3074" max="3074" width="32.140625" style="122" customWidth="1"/>
    <col min="3075" max="3075" width="10.5703125" style="122" customWidth="1"/>
    <col min="3076" max="3076" width="24.28515625" style="122" customWidth="1"/>
    <col min="3077" max="3077" width="21.7109375" style="122" customWidth="1"/>
    <col min="3078" max="3078" width="34.7109375" style="122" customWidth="1"/>
    <col min="3079" max="3079" width="20.140625" style="122" customWidth="1"/>
    <col min="3080" max="3080" width="37.7109375" style="122" customWidth="1"/>
    <col min="3081" max="3081" width="16.5703125" style="122" customWidth="1"/>
    <col min="3082" max="3082" width="45.5703125" style="122" customWidth="1"/>
    <col min="3083" max="3083" width="51.42578125" style="122" customWidth="1"/>
    <col min="3084" max="3084" width="43.5703125" style="122" bestFit="1" customWidth="1"/>
    <col min="3085" max="3085" width="43" style="122" customWidth="1"/>
    <col min="3086" max="3086" width="16.5703125" style="122" customWidth="1"/>
    <col min="3087" max="3087" width="26" style="122" customWidth="1"/>
    <col min="3088" max="3089" width="26.7109375" style="122" bestFit="1" customWidth="1"/>
    <col min="3090" max="3090" width="8.140625" style="122" customWidth="1"/>
    <col min="3091" max="3091" width="8.5703125" style="122" customWidth="1"/>
    <col min="3092" max="3095" width="11.42578125" style="122"/>
    <col min="3096" max="3096" width="10" style="122" customWidth="1"/>
    <col min="3097" max="3097" width="8.42578125" style="122" customWidth="1"/>
    <col min="3098" max="3098" width="8.85546875" style="122" customWidth="1"/>
    <col min="3099" max="3099" width="9.42578125" style="122" customWidth="1"/>
    <col min="3100" max="3100" width="8.7109375" style="122" customWidth="1"/>
    <col min="3101" max="3101" width="18" style="122" bestFit="1" customWidth="1"/>
    <col min="3102" max="3102" width="11.42578125" style="122"/>
    <col min="3103" max="3103" width="19.42578125" style="122" bestFit="1" customWidth="1"/>
    <col min="3104" max="3114" width="11.42578125" style="122"/>
    <col min="3115" max="3115" width="20.28515625" style="122" bestFit="1" customWidth="1"/>
    <col min="3116" max="3116" width="11.42578125" style="122"/>
    <col min="3117" max="3117" width="19.42578125" style="122" bestFit="1" customWidth="1"/>
    <col min="3118" max="3328" width="11.42578125" style="122"/>
    <col min="3329" max="3329" width="6.140625" style="122" customWidth="1"/>
    <col min="3330" max="3330" width="32.140625" style="122" customWidth="1"/>
    <col min="3331" max="3331" width="10.5703125" style="122" customWidth="1"/>
    <col min="3332" max="3332" width="24.28515625" style="122" customWidth="1"/>
    <col min="3333" max="3333" width="21.7109375" style="122" customWidth="1"/>
    <col min="3334" max="3334" width="34.7109375" style="122" customWidth="1"/>
    <col min="3335" max="3335" width="20.140625" style="122" customWidth="1"/>
    <col min="3336" max="3336" width="37.7109375" style="122" customWidth="1"/>
    <col min="3337" max="3337" width="16.5703125" style="122" customWidth="1"/>
    <col min="3338" max="3338" width="45.5703125" style="122" customWidth="1"/>
    <col min="3339" max="3339" width="51.42578125" style="122" customWidth="1"/>
    <col min="3340" max="3340" width="43.5703125" style="122" bestFit="1" customWidth="1"/>
    <col min="3341" max="3341" width="43" style="122" customWidth="1"/>
    <col min="3342" max="3342" width="16.5703125" style="122" customWidth="1"/>
    <col min="3343" max="3343" width="26" style="122" customWidth="1"/>
    <col min="3344" max="3345" width="26.7109375" style="122" bestFit="1" customWidth="1"/>
    <col min="3346" max="3346" width="8.140625" style="122" customWidth="1"/>
    <col min="3347" max="3347" width="8.5703125" style="122" customWidth="1"/>
    <col min="3348" max="3351" width="11.42578125" style="122"/>
    <col min="3352" max="3352" width="10" style="122" customWidth="1"/>
    <col min="3353" max="3353" width="8.42578125" style="122" customWidth="1"/>
    <col min="3354" max="3354" width="8.85546875" style="122" customWidth="1"/>
    <col min="3355" max="3355" width="9.42578125" style="122" customWidth="1"/>
    <col min="3356" max="3356" width="8.7109375" style="122" customWidth="1"/>
    <col min="3357" max="3357" width="18" style="122" bestFit="1" customWidth="1"/>
    <col min="3358" max="3358" width="11.42578125" style="122"/>
    <col min="3359" max="3359" width="19.42578125" style="122" bestFit="1" customWidth="1"/>
    <col min="3360" max="3370" width="11.42578125" style="122"/>
    <col min="3371" max="3371" width="20.28515625" style="122" bestFit="1" customWidth="1"/>
    <col min="3372" max="3372" width="11.42578125" style="122"/>
    <col min="3373" max="3373" width="19.42578125" style="122" bestFit="1" customWidth="1"/>
    <col min="3374" max="3584" width="11.42578125" style="122"/>
    <col min="3585" max="3585" width="6.140625" style="122" customWidth="1"/>
    <col min="3586" max="3586" width="32.140625" style="122" customWidth="1"/>
    <col min="3587" max="3587" width="10.5703125" style="122" customWidth="1"/>
    <col min="3588" max="3588" width="24.28515625" style="122" customWidth="1"/>
    <col min="3589" max="3589" width="21.7109375" style="122" customWidth="1"/>
    <col min="3590" max="3590" width="34.7109375" style="122" customWidth="1"/>
    <col min="3591" max="3591" width="20.140625" style="122" customWidth="1"/>
    <col min="3592" max="3592" width="37.7109375" style="122" customWidth="1"/>
    <col min="3593" max="3593" width="16.5703125" style="122" customWidth="1"/>
    <col min="3594" max="3594" width="45.5703125" style="122" customWidth="1"/>
    <col min="3595" max="3595" width="51.42578125" style="122" customWidth="1"/>
    <col min="3596" max="3596" width="43.5703125" style="122" bestFit="1" customWidth="1"/>
    <col min="3597" max="3597" width="43" style="122" customWidth="1"/>
    <col min="3598" max="3598" width="16.5703125" style="122" customWidth="1"/>
    <col min="3599" max="3599" width="26" style="122" customWidth="1"/>
    <col min="3600" max="3601" width="26.7109375" style="122" bestFit="1" customWidth="1"/>
    <col min="3602" max="3602" width="8.140625" style="122" customWidth="1"/>
    <col min="3603" max="3603" width="8.5703125" style="122" customWidth="1"/>
    <col min="3604" max="3607" width="11.42578125" style="122"/>
    <col min="3608" max="3608" width="10" style="122" customWidth="1"/>
    <col min="3609" max="3609" width="8.42578125" style="122" customWidth="1"/>
    <col min="3610" max="3610" width="8.85546875" style="122" customWidth="1"/>
    <col min="3611" max="3611" width="9.42578125" style="122" customWidth="1"/>
    <col min="3612" max="3612" width="8.7109375" style="122" customWidth="1"/>
    <col min="3613" max="3613" width="18" style="122" bestFit="1" customWidth="1"/>
    <col min="3614" max="3614" width="11.42578125" style="122"/>
    <col min="3615" max="3615" width="19.42578125" style="122" bestFit="1" customWidth="1"/>
    <col min="3616" max="3626" width="11.42578125" style="122"/>
    <col min="3627" max="3627" width="20.28515625" style="122" bestFit="1" customWidth="1"/>
    <col min="3628" max="3628" width="11.42578125" style="122"/>
    <col min="3629" max="3629" width="19.42578125" style="122" bestFit="1" customWidth="1"/>
    <col min="3630" max="3840" width="11.42578125" style="122"/>
    <col min="3841" max="3841" width="6.140625" style="122" customWidth="1"/>
    <col min="3842" max="3842" width="32.140625" style="122" customWidth="1"/>
    <col min="3843" max="3843" width="10.5703125" style="122" customWidth="1"/>
    <col min="3844" max="3844" width="24.28515625" style="122" customWidth="1"/>
    <col min="3845" max="3845" width="21.7109375" style="122" customWidth="1"/>
    <col min="3846" max="3846" width="34.7109375" style="122" customWidth="1"/>
    <col min="3847" max="3847" width="20.140625" style="122" customWidth="1"/>
    <col min="3848" max="3848" width="37.7109375" style="122" customWidth="1"/>
    <col min="3849" max="3849" width="16.5703125" style="122" customWidth="1"/>
    <col min="3850" max="3850" width="45.5703125" style="122" customWidth="1"/>
    <col min="3851" max="3851" width="51.42578125" style="122" customWidth="1"/>
    <col min="3852" max="3852" width="43.5703125" style="122" bestFit="1" customWidth="1"/>
    <col min="3853" max="3853" width="43" style="122" customWidth="1"/>
    <col min="3854" max="3854" width="16.5703125" style="122" customWidth="1"/>
    <col min="3855" max="3855" width="26" style="122" customWidth="1"/>
    <col min="3856" max="3857" width="26.7109375" style="122" bestFit="1" customWidth="1"/>
    <col min="3858" max="3858" width="8.140625" style="122" customWidth="1"/>
    <col min="3859" max="3859" width="8.5703125" style="122" customWidth="1"/>
    <col min="3860" max="3863" width="11.42578125" style="122"/>
    <col min="3864" max="3864" width="10" style="122" customWidth="1"/>
    <col min="3865" max="3865" width="8.42578125" style="122" customWidth="1"/>
    <col min="3866" max="3866" width="8.85546875" style="122" customWidth="1"/>
    <col min="3867" max="3867" width="9.42578125" style="122" customWidth="1"/>
    <col min="3868" max="3868" width="8.7109375" style="122" customWidth="1"/>
    <col min="3869" max="3869" width="18" style="122" bestFit="1" customWidth="1"/>
    <col min="3870" max="3870" width="11.42578125" style="122"/>
    <col min="3871" max="3871" width="19.42578125" style="122" bestFit="1" customWidth="1"/>
    <col min="3872" max="3882" width="11.42578125" style="122"/>
    <col min="3883" max="3883" width="20.28515625" style="122" bestFit="1" customWidth="1"/>
    <col min="3884" max="3884" width="11.42578125" style="122"/>
    <col min="3885" max="3885" width="19.42578125" style="122" bestFit="1" customWidth="1"/>
    <col min="3886" max="4096" width="11.42578125" style="122"/>
    <col min="4097" max="4097" width="6.140625" style="122" customWidth="1"/>
    <col min="4098" max="4098" width="32.140625" style="122" customWidth="1"/>
    <col min="4099" max="4099" width="10.5703125" style="122" customWidth="1"/>
    <col min="4100" max="4100" width="24.28515625" style="122" customWidth="1"/>
    <col min="4101" max="4101" width="21.7109375" style="122" customWidth="1"/>
    <col min="4102" max="4102" width="34.7109375" style="122" customWidth="1"/>
    <col min="4103" max="4103" width="20.140625" style="122" customWidth="1"/>
    <col min="4104" max="4104" width="37.7109375" style="122" customWidth="1"/>
    <col min="4105" max="4105" width="16.5703125" style="122" customWidth="1"/>
    <col min="4106" max="4106" width="45.5703125" style="122" customWidth="1"/>
    <col min="4107" max="4107" width="51.42578125" style="122" customWidth="1"/>
    <col min="4108" max="4108" width="43.5703125" style="122" bestFit="1" customWidth="1"/>
    <col min="4109" max="4109" width="43" style="122" customWidth="1"/>
    <col min="4110" max="4110" width="16.5703125" style="122" customWidth="1"/>
    <col min="4111" max="4111" width="26" style="122" customWidth="1"/>
    <col min="4112" max="4113" width="26.7109375" style="122" bestFit="1" customWidth="1"/>
    <col min="4114" max="4114" width="8.140625" style="122" customWidth="1"/>
    <col min="4115" max="4115" width="8.5703125" style="122" customWidth="1"/>
    <col min="4116" max="4119" width="11.42578125" style="122"/>
    <col min="4120" max="4120" width="10" style="122" customWidth="1"/>
    <col min="4121" max="4121" width="8.42578125" style="122" customWidth="1"/>
    <col min="4122" max="4122" width="8.85546875" style="122" customWidth="1"/>
    <col min="4123" max="4123" width="9.42578125" style="122" customWidth="1"/>
    <col min="4124" max="4124" width="8.7109375" style="122" customWidth="1"/>
    <col min="4125" max="4125" width="18" style="122" bestFit="1" customWidth="1"/>
    <col min="4126" max="4126" width="11.42578125" style="122"/>
    <col min="4127" max="4127" width="19.42578125" style="122" bestFit="1" customWidth="1"/>
    <col min="4128" max="4138" width="11.42578125" style="122"/>
    <col min="4139" max="4139" width="20.28515625" style="122" bestFit="1" customWidth="1"/>
    <col min="4140" max="4140" width="11.42578125" style="122"/>
    <col min="4141" max="4141" width="19.42578125" style="122" bestFit="1" customWidth="1"/>
    <col min="4142" max="4352" width="11.42578125" style="122"/>
    <col min="4353" max="4353" width="6.140625" style="122" customWidth="1"/>
    <col min="4354" max="4354" width="32.140625" style="122" customWidth="1"/>
    <col min="4355" max="4355" width="10.5703125" style="122" customWidth="1"/>
    <col min="4356" max="4356" width="24.28515625" style="122" customWidth="1"/>
    <col min="4357" max="4357" width="21.7109375" style="122" customWidth="1"/>
    <col min="4358" max="4358" width="34.7109375" style="122" customWidth="1"/>
    <col min="4359" max="4359" width="20.140625" style="122" customWidth="1"/>
    <col min="4360" max="4360" width="37.7109375" style="122" customWidth="1"/>
    <col min="4361" max="4361" width="16.5703125" style="122" customWidth="1"/>
    <col min="4362" max="4362" width="45.5703125" style="122" customWidth="1"/>
    <col min="4363" max="4363" width="51.42578125" style="122" customWidth="1"/>
    <col min="4364" max="4364" width="43.5703125" style="122" bestFit="1" customWidth="1"/>
    <col min="4365" max="4365" width="43" style="122" customWidth="1"/>
    <col min="4366" max="4366" width="16.5703125" style="122" customWidth="1"/>
    <col min="4367" max="4367" width="26" style="122" customWidth="1"/>
    <col min="4368" max="4369" width="26.7109375" style="122" bestFit="1" customWidth="1"/>
    <col min="4370" max="4370" width="8.140625" style="122" customWidth="1"/>
    <col min="4371" max="4371" width="8.5703125" style="122" customWidth="1"/>
    <col min="4372" max="4375" width="11.42578125" style="122"/>
    <col min="4376" max="4376" width="10" style="122" customWidth="1"/>
    <col min="4377" max="4377" width="8.42578125" style="122" customWidth="1"/>
    <col min="4378" max="4378" width="8.85546875" style="122" customWidth="1"/>
    <col min="4379" max="4379" width="9.42578125" style="122" customWidth="1"/>
    <col min="4380" max="4380" width="8.7109375" style="122" customWidth="1"/>
    <col min="4381" max="4381" width="18" style="122" bestFit="1" customWidth="1"/>
    <col min="4382" max="4382" width="11.42578125" style="122"/>
    <col min="4383" max="4383" width="19.42578125" style="122" bestFit="1" customWidth="1"/>
    <col min="4384" max="4394" width="11.42578125" style="122"/>
    <col min="4395" max="4395" width="20.28515625" style="122" bestFit="1" customWidth="1"/>
    <col min="4396" max="4396" width="11.42578125" style="122"/>
    <col min="4397" max="4397" width="19.42578125" style="122" bestFit="1" customWidth="1"/>
    <col min="4398" max="4608" width="11.42578125" style="122"/>
    <col min="4609" max="4609" width="6.140625" style="122" customWidth="1"/>
    <col min="4610" max="4610" width="32.140625" style="122" customWidth="1"/>
    <col min="4611" max="4611" width="10.5703125" style="122" customWidth="1"/>
    <col min="4612" max="4612" width="24.28515625" style="122" customWidth="1"/>
    <col min="4613" max="4613" width="21.7109375" style="122" customWidth="1"/>
    <col min="4614" max="4614" width="34.7109375" style="122" customWidth="1"/>
    <col min="4615" max="4615" width="20.140625" style="122" customWidth="1"/>
    <col min="4616" max="4616" width="37.7109375" style="122" customWidth="1"/>
    <col min="4617" max="4617" width="16.5703125" style="122" customWidth="1"/>
    <col min="4618" max="4618" width="45.5703125" style="122" customWidth="1"/>
    <col min="4619" max="4619" width="51.42578125" style="122" customWidth="1"/>
    <col min="4620" max="4620" width="43.5703125" style="122" bestFit="1" customWidth="1"/>
    <col min="4621" max="4621" width="43" style="122" customWidth="1"/>
    <col min="4622" max="4622" width="16.5703125" style="122" customWidth="1"/>
    <col min="4623" max="4623" width="26" style="122" customWidth="1"/>
    <col min="4624" max="4625" width="26.7109375" style="122" bestFit="1" customWidth="1"/>
    <col min="4626" max="4626" width="8.140625" style="122" customWidth="1"/>
    <col min="4627" max="4627" width="8.5703125" style="122" customWidth="1"/>
    <col min="4628" max="4631" width="11.42578125" style="122"/>
    <col min="4632" max="4632" width="10" style="122" customWidth="1"/>
    <col min="4633" max="4633" width="8.42578125" style="122" customWidth="1"/>
    <col min="4634" max="4634" width="8.85546875" style="122" customWidth="1"/>
    <col min="4635" max="4635" width="9.42578125" style="122" customWidth="1"/>
    <col min="4636" max="4636" width="8.7109375" style="122" customWidth="1"/>
    <col min="4637" max="4637" width="18" style="122" bestFit="1" customWidth="1"/>
    <col min="4638" max="4638" width="11.42578125" style="122"/>
    <col min="4639" max="4639" width="19.42578125" style="122" bestFit="1" customWidth="1"/>
    <col min="4640" max="4650" width="11.42578125" style="122"/>
    <col min="4651" max="4651" width="20.28515625" style="122" bestFit="1" customWidth="1"/>
    <col min="4652" max="4652" width="11.42578125" style="122"/>
    <col min="4653" max="4653" width="19.42578125" style="122" bestFit="1" customWidth="1"/>
    <col min="4654" max="4864" width="11.42578125" style="122"/>
    <col min="4865" max="4865" width="6.140625" style="122" customWidth="1"/>
    <col min="4866" max="4866" width="32.140625" style="122" customWidth="1"/>
    <col min="4867" max="4867" width="10.5703125" style="122" customWidth="1"/>
    <col min="4868" max="4868" width="24.28515625" style="122" customWidth="1"/>
    <col min="4869" max="4869" width="21.7109375" style="122" customWidth="1"/>
    <col min="4870" max="4870" width="34.7109375" style="122" customWidth="1"/>
    <col min="4871" max="4871" width="20.140625" style="122" customWidth="1"/>
    <col min="4872" max="4872" width="37.7109375" style="122" customWidth="1"/>
    <col min="4873" max="4873" width="16.5703125" style="122" customWidth="1"/>
    <col min="4874" max="4874" width="45.5703125" style="122" customWidth="1"/>
    <col min="4875" max="4875" width="51.42578125" style="122" customWidth="1"/>
    <col min="4876" max="4876" width="43.5703125" style="122" bestFit="1" customWidth="1"/>
    <col min="4877" max="4877" width="43" style="122" customWidth="1"/>
    <col min="4878" max="4878" width="16.5703125" style="122" customWidth="1"/>
    <col min="4879" max="4879" width="26" style="122" customWidth="1"/>
    <col min="4880" max="4881" width="26.7109375" style="122" bestFit="1" customWidth="1"/>
    <col min="4882" max="4882" width="8.140625" style="122" customWidth="1"/>
    <col min="4883" max="4883" width="8.5703125" style="122" customWidth="1"/>
    <col min="4884" max="4887" width="11.42578125" style="122"/>
    <col min="4888" max="4888" width="10" style="122" customWidth="1"/>
    <col min="4889" max="4889" width="8.42578125" style="122" customWidth="1"/>
    <col min="4890" max="4890" width="8.85546875" style="122" customWidth="1"/>
    <col min="4891" max="4891" width="9.42578125" style="122" customWidth="1"/>
    <col min="4892" max="4892" width="8.7109375" style="122" customWidth="1"/>
    <col min="4893" max="4893" width="18" style="122" bestFit="1" customWidth="1"/>
    <col min="4894" max="4894" width="11.42578125" style="122"/>
    <col min="4895" max="4895" width="19.42578125" style="122" bestFit="1" customWidth="1"/>
    <col min="4896" max="4906" width="11.42578125" style="122"/>
    <col min="4907" max="4907" width="20.28515625" style="122" bestFit="1" customWidth="1"/>
    <col min="4908" max="4908" width="11.42578125" style="122"/>
    <col min="4909" max="4909" width="19.42578125" style="122" bestFit="1" customWidth="1"/>
    <col min="4910" max="5120" width="11.42578125" style="122"/>
    <col min="5121" max="5121" width="6.140625" style="122" customWidth="1"/>
    <col min="5122" max="5122" width="32.140625" style="122" customWidth="1"/>
    <col min="5123" max="5123" width="10.5703125" style="122" customWidth="1"/>
    <col min="5124" max="5124" width="24.28515625" style="122" customWidth="1"/>
    <col min="5125" max="5125" width="21.7109375" style="122" customWidth="1"/>
    <col min="5126" max="5126" width="34.7109375" style="122" customWidth="1"/>
    <col min="5127" max="5127" width="20.140625" style="122" customWidth="1"/>
    <col min="5128" max="5128" width="37.7109375" style="122" customWidth="1"/>
    <col min="5129" max="5129" width="16.5703125" style="122" customWidth="1"/>
    <col min="5130" max="5130" width="45.5703125" style="122" customWidth="1"/>
    <col min="5131" max="5131" width="51.42578125" style="122" customWidth="1"/>
    <col min="5132" max="5132" width="43.5703125" style="122" bestFit="1" customWidth="1"/>
    <col min="5133" max="5133" width="43" style="122" customWidth="1"/>
    <col min="5134" max="5134" width="16.5703125" style="122" customWidth="1"/>
    <col min="5135" max="5135" width="26" style="122" customWidth="1"/>
    <col min="5136" max="5137" width="26.7109375" style="122" bestFit="1" customWidth="1"/>
    <col min="5138" max="5138" width="8.140625" style="122" customWidth="1"/>
    <col min="5139" max="5139" width="8.5703125" style="122" customWidth="1"/>
    <col min="5140" max="5143" width="11.42578125" style="122"/>
    <col min="5144" max="5144" width="10" style="122" customWidth="1"/>
    <col min="5145" max="5145" width="8.42578125" style="122" customWidth="1"/>
    <col min="5146" max="5146" width="8.85546875" style="122" customWidth="1"/>
    <col min="5147" max="5147" width="9.42578125" style="122" customWidth="1"/>
    <col min="5148" max="5148" width="8.7109375" style="122" customWidth="1"/>
    <col min="5149" max="5149" width="18" style="122" bestFit="1" customWidth="1"/>
    <col min="5150" max="5150" width="11.42578125" style="122"/>
    <col min="5151" max="5151" width="19.42578125" style="122" bestFit="1" customWidth="1"/>
    <col min="5152" max="5162" width="11.42578125" style="122"/>
    <col min="5163" max="5163" width="20.28515625" style="122" bestFit="1" customWidth="1"/>
    <col min="5164" max="5164" width="11.42578125" style="122"/>
    <col min="5165" max="5165" width="19.42578125" style="122" bestFit="1" customWidth="1"/>
    <col min="5166" max="5376" width="11.42578125" style="122"/>
    <col min="5377" max="5377" width="6.140625" style="122" customWidth="1"/>
    <col min="5378" max="5378" width="32.140625" style="122" customWidth="1"/>
    <col min="5379" max="5379" width="10.5703125" style="122" customWidth="1"/>
    <col min="5380" max="5380" width="24.28515625" style="122" customWidth="1"/>
    <col min="5381" max="5381" width="21.7109375" style="122" customWidth="1"/>
    <col min="5382" max="5382" width="34.7109375" style="122" customWidth="1"/>
    <col min="5383" max="5383" width="20.140625" style="122" customWidth="1"/>
    <col min="5384" max="5384" width="37.7109375" style="122" customWidth="1"/>
    <col min="5385" max="5385" width="16.5703125" style="122" customWidth="1"/>
    <col min="5386" max="5386" width="45.5703125" style="122" customWidth="1"/>
    <col min="5387" max="5387" width="51.42578125" style="122" customWidth="1"/>
    <col min="5388" max="5388" width="43.5703125" style="122" bestFit="1" customWidth="1"/>
    <col min="5389" max="5389" width="43" style="122" customWidth="1"/>
    <col min="5390" max="5390" width="16.5703125" style="122" customWidth="1"/>
    <col min="5391" max="5391" width="26" style="122" customWidth="1"/>
    <col min="5392" max="5393" width="26.7109375" style="122" bestFit="1" customWidth="1"/>
    <col min="5394" max="5394" width="8.140625" style="122" customWidth="1"/>
    <col min="5395" max="5395" width="8.5703125" style="122" customWidth="1"/>
    <col min="5396" max="5399" width="11.42578125" style="122"/>
    <col min="5400" max="5400" width="10" style="122" customWidth="1"/>
    <col min="5401" max="5401" width="8.42578125" style="122" customWidth="1"/>
    <col min="5402" max="5402" width="8.85546875" style="122" customWidth="1"/>
    <col min="5403" max="5403" width="9.42578125" style="122" customWidth="1"/>
    <col min="5404" max="5404" width="8.7109375" style="122" customWidth="1"/>
    <col min="5405" max="5405" width="18" style="122" bestFit="1" customWidth="1"/>
    <col min="5406" max="5406" width="11.42578125" style="122"/>
    <col min="5407" max="5407" width="19.42578125" style="122" bestFit="1" customWidth="1"/>
    <col min="5408" max="5418" width="11.42578125" style="122"/>
    <col min="5419" max="5419" width="20.28515625" style="122" bestFit="1" customWidth="1"/>
    <col min="5420" max="5420" width="11.42578125" style="122"/>
    <col min="5421" max="5421" width="19.42578125" style="122" bestFit="1" customWidth="1"/>
    <col min="5422" max="5632" width="11.42578125" style="122"/>
    <col min="5633" max="5633" width="6.140625" style="122" customWidth="1"/>
    <col min="5634" max="5634" width="32.140625" style="122" customWidth="1"/>
    <col min="5635" max="5635" width="10.5703125" style="122" customWidth="1"/>
    <col min="5636" max="5636" width="24.28515625" style="122" customWidth="1"/>
    <col min="5637" max="5637" width="21.7109375" style="122" customWidth="1"/>
    <col min="5638" max="5638" width="34.7109375" style="122" customWidth="1"/>
    <col min="5639" max="5639" width="20.140625" style="122" customWidth="1"/>
    <col min="5640" max="5640" width="37.7109375" style="122" customWidth="1"/>
    <col min="5641" max="5641" width="16.5703125" style="122" customWidth="1"/>
    <col min="5642" max="5642" width="45.5703125" style="122" customWidth="1"/>
    <col min="5643" max="5643" width="51.42578125" style="122" customWidth="1"/>
    <col min="5644" max="5644" width="43.5703125" style="122" bestFit="1" customWidth="1"/>
    <col min="5645" max="5645" width="43" style="122" customWidth="1"/>
    <col min="5646" max="5646" width="16.5703125" style="122" customWidth="1"/>
    <col min="5647" max="5647" width="26" style="122" customWidth="1"/>
    <col min="5648" max="5649" width="26.7109375" style="122" bestFit="1" customWidth="1"/>
    <col min="5650" max="5650" width="8.140625" style="122" customWidth="1"/>
    <col min="5651" max="5651" width="8.5703125" style="122" customWidth="1"/>
    <col min="5652" max="5655" width="11.42578125" style="122"/>
    <col min="5656" max="5656" width="10" style="122" customWidth="1"/>
    <col min="5657" max="5657" width="8.42578125" style="122" customWidth="1"/>
    <col min="5658" max="5658" width="8.85546875" style="122" customWidth="1"/>
    <col min="5659" max="5659" width="9.42578125" style="122" customWidth="1"/>
    <col min="5660" max="5660" width="8.7109375" style="122" customWidth="1"/>
    <col min="5661" max="5661" width="18" style="122" bestFit="1" customWidth="1"/>
    <col min="5662" max="5662" width="11.42578125" style="122"/>
    <col min="5663" max="5663" width="19.42578125" style="122" bestFit="1" customWidth="1"/>
    <col min="5664" max="5674" width="11.42578125" style="122"/>
    <col min="5675" max="5675" width="20.28515625" style="122" bestFit="1" customWidth="1"/>
    <col min="5676" max="5676" width="11.42578125" style="122"/>
    <col min="5677" max="5677" width="19.42578125" style="122" bestFit="1" customWidth="1"/>
    <col min="5678" max="5888" width="11.42578125" style="122"/>
    <col min="5889" max="5889" width="6.140625" style="122" customWidth="1"/>
    <col min="5890" max="5890" width="32.140625" style="122" customWidth="1"/>
    <col min="5891" max="5891" width="10.5703125" style="122" customWidth="1"/>
    <col min="5892" max="5892" width="24.28515625" style="122" customWidth="1"/>
    <col min="5893" max="5893" width="21.7109375" style="122" customWidth="1"/>
    <col min="5894" max="5894" width="34.7109375" style="122" customWidth="1"/>
    <col min="5895" max="5895" width="20.140625" style="122" customWidth="1"/>
    <col min="5896" max="5896" width="37.7109375" style="122" customWidth="1"/>
    <col min="5897" max="5897" width="16.5703125" style="122" customWidth="1"/>
    <col min="5898" max="5898" width="45.5703125" style="122" customWidth="1"/>
    <col min="5899" max="5899" width="51.42578125" style="122" customWidth="1"/>
    <col min="5900" max="5900" width="43.5703125" style="122" bestFit="1" customWidth="1"/>
    <col min="5901" max="5901" width="43" style="122" customWidth="1"/>
    <col min="5902" max="5902" width="16.5703125" style="122" customWidth="1"/>
    <col min="5903" max="5903" width="26" style="122" customWidth="1"/>
    <col min="5904" max="5905" width="26.7109375" style="122" bestFit="1" customWidth="1"/>
    <col min="5906" max="5906" width="8.140625" style="122" customWidth="1"/>
    <col min="5907" max="5907" width="8.5703125" style="122" customWidth="1"/>
    <col min="5908" max="5911" width="11.42578125" style="122"/>
    <col min="5912" max="5912" width="10" style="122" customWidth="1"/>
    <col min="5913" max="5913" width="8.42578125" style="122" customWidth="1"/>
    <col min="5914" max="5914" width="8.85546875" style="122" customWidth="1"/>
    <col min="5915" max="5915" width="9.42578125" style="122" customWidth="1"/>
    <col min="5916" max="5916" width="8.7109375" style="122" customWidth="1"/>
    <col min="5917" max="5917" width="18" style="122" bestFit="1" customWidth="1"/>
    <col min="5918" max="5918" width="11.42578125" style="122"/>
    <col min="5919" max="5919" width="19.42578125" style="122" bestFit="1" customWidth="1"/>
    <col min="5920" max="5930" width="11.42578125" style="122"/>
    <col min="5931" max="5931" width="20.28515625" style="122" bestFit="1" customWidth="1"/>
    <col min="5932" max="5932" width="11.42578125" style="122"/>
    <col min="5933" max="5933" width="19.42578125" style="122" bestFit="1" customWidth="1"/>
    <col min="5934" max="6144" width="11.42578125" style="122"/>
    <col min="6145" max="6145" width="6.140625" style="122" customWidth="1"/>
    <col min="6146" max="6146" width="32.140625" style="122" customWidth="1"/>
    <col min="6147" max="6147" width="10.5703125" style="122" customWidth="1"/>
    <col min="6148" max="6148" width="24.28515625" style="122" customWidth="1"/>
    <col min="6149" max="6149" width="21.7109375" style="122" customWidth="1"/>
    <col min="6150" max="6150" width="34.7109375" style="122" customWidth="1"/>
    <col min="6151" max="6151" width="20.140625" style="122" customWidth="1"/>
    <col min="6152" max="6152" width="37.7109375" style="122" customWidth="1"/>
    <col min="6153" max="6153" width="16.5703125" style="122" customWidth="1"/>
    <col min="6154" max="6154" width="45.5703125" style="122" customWidth="1"/>
    <col min="6155" max="6155" width="51.42578125" style="122" customWidth="1"/>
    <col min="6156" max="6156" width="43.5703125" style="122" bestFit="1" customWidth="1"/>
    <col min="6157" max="6157" width="43" style="122" customWidth="1"/>
    <col min="6158" max="6158" width="16.5703125" style="122" customWidth="1"/>
    <col min="6159" max="6159" width="26" style="122" customWidth="1"/>
    <col min="6160" max="6161" width="26.7109375" style="122" bestFit="1" customWidth="1"/>
    <col min="6162" max="6162" width="8.140625" style="122" customWidth="1"/>
    <col min="6163" max="6163" width="8.5703125" style="122" customWidth="1"/>
    <col min="6164" max="6167" width="11.42578125" style="122"/>
    <col min="6168" max="6168" width="10" style="122" customWidth="1"/>
    <col min="6169" max="6169" width="8.42578125" style="122" customWidth="1"/>
    <col min="6170" max="6170" width="8.85546875" style="122" customWidth="1"/>
    <col min="6171" max="6171" width="9.42578125" style="122" customWidth="1"/>
    <col min="6172" max="6172" width="8.7109375" style="122" customWidth="1"/>
    <col min="6173" max="6173" width="18" style="122" bestFit="1" customWidth="1"/>
    <col min="6174" max="6174" width="11.42578125" style="122"/>
    <col min="6175" max="6175" width="19.42578125" style="122" bestFit="1" customWidth="1"/>
    <col min="6176" max="6186" width="11.42578125" style="122"/>
    <col min="6187" max="6187" width="20.28515625" style="122" bestFit="1" customWidth="1"/>
    <col min="6188" max="6188" width="11.42578125" style="122"/>
    <col min="6189" max="6189" width="19.42578125" style="122" bestFit="1" customWidth="1"/>
    <col min="6190" max="6400" width="11.42578125" style="122"/>
    <col min="6401" max="6401" width="6.140625" style="122" customWidth="1"/>
    <col min="6402" max="6402" width="32.140625" style="122" customWidth="1"/>
    <col min="6403" max="6403" width="10.5703125" style="122" customWidth="1"/>
    <col min="6404" max="6404" width="24.28515625" style="122" customWidth="1"/>
    <col min="6405" max="6405" width="21.7109375" style="122" customWidth="1"/>
    <col min="6406" max="6406" width="34.7109375" style="122" customWidth="1"/>
    <col min="6407" max="6407" width="20.140625" style="122" customWidth="1"/>
    <col min="6408" max="6408" width="37.7109375" style="122" customWidth="1"/>
    <col min="6409" max="6409" width="16.5703125" style="122" customWidth="1"/>
    <col min="6410" max="6410" width="45.5703125" style="122" customWidth="1"/>
    <col min="6411" max="6411" width="51.42578125" style="122" customWidth="1"/>
    <col min="6412" max="6412" width="43.5703125" style="122" bestFit="1" customWidth="1"/>
    <col min="6413" max="6413" width="43" style="122" customWidth="1"/>
    <col min="6414" max="6414" width="16.5703125" style="122" customWidth="1"/>
    <col min="6415" max="6415" width="26" style="122" customWidth="1"/>
    <col min="6416" max="6417" width="26.7109375" style="122" bestFit="1" customWidth="1"/>
    <col min="6418" max="6418" width="8.140625" style="122" customWidth="1"/>
    <col min="6419" max="6419" width="8.5703125" style="122" customWidth="1"/>
    <col min="6420" max="6423" width="11.42578125" style="122"/>
    <col min="6424" max="6424" width="10" style="122" customWidth="1"/>
    <col min="6425" max="6425" width="8.42578125" style="122" customWidth="1"/>
    <col min="6426" max="6426" width="8.85546875" style="122" customWidth="1"/>
    <col min="6427" max="6427" width="9.42578125" style="122" customWidth="1"/>
    <col min="6428" max="6428" width="8.7109375" style="122" customWidth="1"/>
    <col min="6429" max="6429" width="18" style="122" bestFit="1" customWidth="1"/>
    <col min="6430" max="6430" width="11.42578125" style="122"/>
    <col min="6431" max="6431" width="19.42578125" style="122" bestFit="1" customWidth="1"/>
    <col min="6432" max="6442" width="11.42578125" style="122"/>
    <col min="6443" max="6443" width="20.28515625" style="122" bestFit="1" customWidth="1"/>
    <col min="6444" max="6444" width="11.42578125" style="122"/>
    <col min="6445" max="6445" width="19.42578125" style="122" bestFit="1" customWidth="1"/>
    <col min="6446" max="6656" width="11.42578125" style="122"/>
    <col min="6657" max="6657" width="6.140625" style="122" customWidth="1"/>
    <col min="6658" max="6658" width="32.140625" style="122" customWidth="1"/>
    <col min="6659" max="6659" width="10.5703125" style="122" customWidth="1"/>
    <col min="6660" max="6660" width="24.28515625" style="122" customWidth="1"/>
    <col min="6661" max="6661" width="21.7109375" style="122" customWidth="1"/>
    <col min="6662" max="6662" width="34.7109375" style="122" customWidth="1"/>
    <col min="6663" max="6663" width="20.140625" style="122" customWidth="1"/>
    <col min="6664" max="6664" width="37.7109375" style="122" customWidth="1"/>
    <col min="6665" max="6665" width="16.5703125" style="122" customWidth="1"/>
    <col min="6666" max="6666" width="45.5703125" style="122" customWidth="1"/>
    <col min="6667" max="6667" width="51.42578125" style="122" customWidth="1"/>
    <col min="6668" max="6668" width="43.5703125" style="122" bestFit="1" customWidth="1"/>
    <col min="6669" max="6669" width="43" style="122" customWidth="1"/>
    <col min="6670" max="6670" width="16.5703125" style="122" customWidth="1"/>
    <col min="6671" max="6671" width="26" style="122" customWidth="1"/>
    <col min="6672" max="6673" width="26.7109375" style="122" bestFit="1" customWidth="1"/>
    <col min="6674" max="6674" width="8.140625" style="122" customWidth="1"/>
    <col min="6675" max="6675" width="8.5703125" style="122" customWidth="1"/>
    <col min="6676" max="6679" width="11.42578125" style="122"/>
    <col min="6680" max="6680" width="10" style="122" customWidth="1"/>
    <col min="6681" max="6681" width="8.42578125" style="122" customWidth="1"/>
    <col min="6682" max="6682" width="8.85546875" style="122" customWidth="1"/>
    <col min="6683" max="6683" width="9.42578125" style="122" customWidth="1"/>
    <col min="6684" max="6684" width="8.7109375" style="122" customWidth="1"/>
    <col min="6685" max="6685" width="18" style="122" bestFit="1" customWidth="1"/>
    <col min="6686" max="6686" width="11.42578125" style="122"/>
    <col min="6687" max="6687" width="19.42578125" style="122" bestFit="1" customWidth="1"/>
    <col min="6688" max="6698" width="11.42578125" style="122"/>
    <col min="6699" max="6699" width="20.28515625" style="122" bestFit="1" customWidth="1"/>
    <col min="6700" max="6700" width="11.42578125" style="122"/>
    <col min="6701" max="6701" width="19.42578125" style="122" bestFit="1" customWidth="1"/>
    <col min="6702" max="6912" width="11.42578125" style="122"/>
    <col min="6913" max="6913" width="6.140625" style="122" customWidth="1"/>
    <col min="6914" max="6914" width="32.140625" style="122" customWidth="1"/>
    <col min="6915" max="6915" width="10.5703125" style="122" customWidth="1"/>
    <col min="6916" max="6916" width="24.28515625" style="122" customWidth="1"/>
    <col min="6917" max="6917" width="21.7109375" style="122" customWidth="1"/>
    <col min="6918" max="6918" width="34.7109375" style="122" customWidth="1"/>
    <col min="6919" max="6919" width="20.140625" style="122" customWidth="1"/>
    <col min="6920" max="6920" width="37.7109375" style="122" customWidth="1"/>
    <col min="6921" max="6921" width="16.5703125" style="122" customWidth="1"/>
    <col min="6922" max="6922" width="45.5703125" style="122" customWidth="1"/>
    <col min="6923" max="6923" width="51.42578125" style="122" customWidth="1"/>
    <col min="6924" max="6924" width="43.5703125" style="122" bestFit="1" customWidth="1"/>
    <col min="6925" max="6925" width="43" style="122" customWidth="1"/>
    <col min="6926" max="6926" width="16.5703125" style="122" customWidth="1"/>
    <col min="6927" max="6927" width="26" style="122" customWidth="1"/>
    <col min="6928" max="6929" width="26.7109375" style="122" bestFit="1" customWidth="1"/>
    <col min="6930" max="6930" width="8.140625" style="122" customWidth="1"/>
    <col min="6931" max="6931" width="8.5703125" style="122" customWidth="1"/>
    <col min="6932" max="6935" width="11.42578125" style="122"/>
    <col min="6936" max="6936" width="10" style="122" customWidth="1"/>
    <col min="6937" max="6937" width="8.42578125" style="122" customWidth="1"/>
    <col min="6938" max="6938" width="8.85546875" style="122" customWidth="1"/>
    <col min="6939" max="6939" width="9.42578125" style="122" customWidth="1"/>
    <col min="6940" max="6940" width="8.7109375" style="122" customWidth="1"/>
    <col min="6941" max="6941" width="18" style="122" bestFit="1" customWidth="1"/>
    <col min="6942" max="6942" width="11.42578125" style="122"/>
    <col min="6943" max="6943" width="19.42578125" style="122" bestFit="1" customWidth="1"/>
    <col min="6944" max="6954" width="11.42578125" style="122"/>
    <col min="6955" max="6955" width="20.28515625" style="122" bestFit="1" customWidth="1"/>
    <col min="6956" max="6956" width="11.42578125" style="122"/>
    <col min="6957" max="6957" width="19.42578125" style="122" bestFit="1" customWidth="1"/>
    <col min="6958" max="7168" width="11.42578125" style="122"/>
    <col min="7169" max="7169" width="6.140625" style="122" customWidth="1"/>
    <col min="7170" max="7170" width="32.140625" style="122" customWidth="1"/>
    <col min="7171" max="7171" width="10.5703125" style="122" customWidth="1"/>
    <col min="7172" max="7172" width="24.28515625" style="122" customWidth="1"/>
    <col min="7173" max="7173" width="21.7109375" style="122" customWidth="1"/>
    <col min="7174" max="7174" width="34.7109375" style="122" customWidth="1"/>
    <col min="7175" max="7175" width="20.140625" style="122" customWidth="1"/>
    <col min="7176" max="7176" width="37.7109375" style="122" customWidth="1"/>
    <col min="7177" max="7177" width="16.5703125" style="122" customWidth="1"/>
    <col min="7178" max="7178" width="45.5703125" style="122" customWidth="1"/>
    <col min="7179" max="7179" width="51.42578125" style="122" customWidth="1"/>
    <col min="7180" max="7180" width="43.5703125" style="122" bestFit="1" customWidth="1"/>
    <col min="7181" max="7181" width="43" style="122" customWidth="1"/>
    <col min="7182" max="7182" width="16.5703125" style="122" customWidth="1"/>
    <col min="7183" max="7183" width="26" style="122" customWidth="1"/>
    <col min="7184" max="7185" width="26.7109375" style="122" bestFit="1" customWidth="1"/>
    <col min="7186" max="7186" width="8.140625" style="122" customWidth="1"/>
    <col min="7187" max="7187" width="8.5703125" style="122" customWidth="1"/>
    <col min="7188" max="7191" width="11.42578125" style="122"/>
    <col min="7192" max="7192" width="10" style="122" customWidth="1"/>
    <col min="7193" max="7193" width="8.42578125" style="122" customWidth="1"/>
    <col min="7194" max="7194" width="8.85546875" style="122" customWidth="1"/>
    <col min="7195" max="7195" width="9.42578125" style="122" customWidth="1"/>
    <col min="7196" max="7196" width="8.7109375" style="122" customWidth="1"/>
    <col min="7197" max="7197" width="18" style="122" bestFit="1" customWidth="1"/>
    <col min="7198" max="7198" width="11.42578125" style="122"/>
    <col min="7199" max="7199" width="19.42578125" style="122" bestFit="1" customWidth="1"/>
    <col min="7200" max="7210" width="11.42578125" style="122"/>
    <col min="7211" max="7211" width="20.28515625" style="122" bestFit="1" customWidth="1"/>
    <col min="7212" max="7212" width="11.42578125" style="122"/>
    <col min="7213" max="7213" width="19.42578125" style="122" bestFit="1" customWidth="1"/>
    <col min="7214" max="7424" width="11.42578125" style="122"/>
    <col min="7425" max="7425" width="6.140625" style="122" customWidth="1"/>
    <col min="7426" max="7426" width="32.140625" style="122" customWidth="1"/>
    <col min="7427" max="7427" width="10.5703125" style="122" customWidth="1"/>
    <col min="7428" max="7428" width="24.28515625" style="122" customWidth="1"/>
    <col min="7429" max="7429" width="21.7109375" style="122" customWidth="1"/>
    <col min="7430" max="7430" width="34.7109375" style="122" customWidth="1"/>
    <col min="7431" max="7431" width="20.140625" style="122" customWidth="1"/>
    <col min="7432" max="7432" width="37.7109375" style="122" customWidth="1"/>
    <col min="7433" max="7433" width="16.5703125" style="122" customWidth="1"/>
    <col min="7434" max="7434" width="45.5703125" style="122" customWidth="1"/>
    <col min="7435" max="7435" width="51.42578125" style="122" customWidth="1"/>
    <col min="7436" max="7436" width="43.5703125" style="122" bestFit="1" customWidth="1"/>
    <col min="7437" max="7437" width="43" style="122" customWidth="1"/>
    <col min="7438" max="7438" width="16.5703125" style="122" customWidth="1"/>
    <col min="7439" max="7439" width="26" style="122" customWidth="1"/>
    <col min="7440" max="7441" width="26.7109375" style="122" bestFit="1" customWidth="1"/>
    <col min="7442" max="7442" width="8.140625" style="122" customWidth="1"/>
    <col min="7443" max="7443" width="8.5703125" style="122" customWidth="1"/>
    <col min="7444" max="7447" width="11.42578125" style="122"/>
    <col min="7448" max="7448" width="10" style="122" customWidth="1"/>
    <col min="7449" max="7449" width="8.42578125" style="122" customWidth="1"/>
    <col min="7450" max="7450" width="8.85546875" style="122" customWidth="1"/>
    <col min="7451" max="7451" width="9.42578125" style="122" customWidth="1"/>
    <col min="7452" max="7452" width="8.7109375" style="122" customWidth="1"/>
    <col min="7453" max="7453" width="18" style="122" bestFit="1" customWidth="1"/>
    <col min="7454" max="7454" width="11.42578125" style="122"/>
    <col min="7455" max="7455" width="19.42578125" style="122" bestFit="1" customWidth="1"/>
    <col min="7456" max="7466" width="11.42578125" style="122"/>
    <col min="7467" max="7467" width="20.28515625" style="122" bestFit="1" customWidth="1"/>
    <col min="7468" max="7468" width="11.42578125" style="122"/>
    <col min="7469" max="7469" width="19.42578125" style="122" bestFit="1" customWidth="1"/>
    <col min="7470" max="7680" width="11.42578125" style="122"/>
    <col min="7681" max="7681" width="6.140625" style="122" customWidth="1"/>
    <col min="7682" max="7682" width="32.140625" style="122" customWidth="1"/>
    <col min="7683" max="7683" width="10.5703125" style="122" customWidth="1"/>
    <col min="7684" max="7684" width="24.28515625" style="122" customWidth="1"/>
    <col min="7685" max="7685" width="21.7109375" style="122" customWidth="1"/>
    <col min="7686" max="7686" width="34.7109375" style="122" customWidth="1"/>
    <col min="7687" max="7687" width="20.140625" style="122" customWidth="1"/>
    <col min="7688" max="7688" width="37.7109375" style="122" customWidth="1"/>
    <col min="7689" max="7689" width="16.5703125" style="122" customWidth="1"/>
    <col min="7690" max="7690" width="45.5703125" style="122" customWidth="1"/>
    <col min="7691" max="7691" width="51.42578125" style="122" customWidth="1"/>
    <col min="7692" max="7692" width="43.5703125" style="122" bestFit="1" customWidth="1"/>
    <col min="7693" max="7693" width="43" style="122" customWidth="1"/>
    <col min="7694" max="7694" width="16.5703125" style="122" customWidth="1"/>
    <col min="7695" max="7695" width="26" style="122" customWidth="1"/>
    <col min="7696" max="7697" width="26.7109375" style="122" bestFit="1" customWidth="1"/>
    <col min="7698" max="7698" width="8.140625" style="122" customWidth="1"/>
    <col min="7699" max="7699" width="8.5703125" style="122" customWidth="1"/>
    <col min="7700" max="7703" width="11.42578125" style="122"/>
    <col min="7704" max="7704" width="10" style="122" customWidth="1"/>
    <col min="7705" max="7705" width="8.42578125" style="122" customWidth="1"/>
    <col min="7706" max="7706" width="8.85546875" style="122" customWidth="1"/>
    <col min="7707" max="7707" width="9.42578125" style="122" customWidth="1"/>
    <col min="7708" max="7708" width="8.7109375" style="122" customWidth="1"/>
    <col min="7709" max="7709" width="18" style="122" bestFit="1" customWidth="1"/>
    <col min="7710" max="7710" width="11.42578125" style="122"/>
    <col min="7711" max="7711" width="19.42578125" style="122" bestFit="1" customWidth="1"/>
    <col min="7712" max="7722" width="11.42578125" style="122"/>
    <col min="7723" max="7723" width="20.28515625" style="122" bestFit="1" customWidth="1"/>
    <col min="7724" max="7724" width="11.42578125" style="122"/>
    <col min="7725" max="7725" width="19.42578125" style="122" bestFit="1" customWidth="1"/>
    <col min="7726" max="7936" width="11.42578125" style="122"/>
    <col min="7937" max="7937" width="6.140625" style="122" customWidth="1"/>
    <col min="7938" max="7938" width="32.140625" style="122" customWidth="1"/>
    <col min="7939" max="7939" width="10.5703125" style="122" customWidth="1"/>
    <col min="7940" max="7940" width="24.28515625" style="122" customWidth="1"/>
    <col min="7941" max="7941" width="21.7109375" style="122" customWidth="1"/>
    <col min="7942" max="7942" width="34.7109375" style="122" customWidth="1"/>
    <col min="7943" max="7943" width="20.140625" style="122" customWidth="1"/>
    <col min="7944" max="7944" width="37.7109375" style="122" customWidth="1"/>
    <col min="7945" max="7945" width="16.5703125" style="122" customWidth="1"/>
    <col min="7946" max="7946" width="45.5703125" style="122" customWidth="1"/>
    <col min="7947" max="7947" width="51.42578125" style="122" customWidth="1"/>
    <col min="7948" max="7948" width="43.5703125" style="122" bestFit="1" customWidth="1"/>
    <col min="7949" max="7949" width="43" style="122" customWidth="1"/>
    <col min="7950" max="7950" width="16.5703125" style="122" customWidth="1"/>
    <col min="7951" max="7951" width="26" style="122" customWidth="1"/>
    <col min="7952" max="7953" width="26.7109375" style="122" bestFit="1" customWidth="1"/>
    <col min="7954" max="7954" width="8.140625" style="122" customWidth="1"/>
    <col min="7955" max="7955" width="8.5703125" style="122" customWidth="1"/>
    <col min="7956" max="7959" width="11.42578125" style="122"/>
    <col min="7960" max="7960" width="10" style="122" customWidth="1"/>
    <col min="7961" max="7961" width="8.42578125" style="122" customWidth="1"/>
    <col min="7962" max="7962" width="8.85546875" style="122" customWidth="1"/>
    <col min="7963" max="7963" width="9.42578125" style="122" customWidth="1"/>
    <col min="7964" max="7964" width="8.7109375" style="122" customWidth="1"/>
    <col min="7965" max="7965" width="18" style="122" bestFit="1" customWidth="1"/>
    <col min="7966" max="7966" width="11.42578125" style="122"/>
    <col min="7967" max="7967" width="19.42578125" style="122" bestFit="1" customWidth="1"/>
    <col min="7968" max="7978" width="11.42578125" style="122"/>
    <col min="7979" max="7979" width="20.28515625" style="122" bestFit="1" customWidth="1"/>
    <col min="7980" max="7980" width="11.42578125" style="122"/>
    <col min="7981" max="7981" width="19.42578125" style="122" bestFit="1" customWidth="1"/>
    <col min="7982" max="8192" width="11.42578125" style="122"/>
    <col min="8193" max="8193" width="6.140625" style="122" customWidth="1"/>
    <col min="8194" max="8194" width="32.140625" style="122" customWidth="1"/>
    <col min="8195" max="8195" width="10.5703125" style="122" customWidth="1"/>
    <col min="8196" max="8196" width="24.28515625" style="122" customWidth="1"/>
    <col min="8197" max="8197" width="21.7109375" style="122" customWidth="1"/>
    <col min="8198" max="8198" width="34.7109375" style="122" customWidth="1"/>
    <col min="8199" max="8199" width="20.140625" style="122" customWidth="1"/>
    <col min="8200" max="8200" width="37.7109375" style="122" customWidth="1"/>
    <col min="8201" max="8201" width="16.5703125" style="122" customWidth="1"/>
    <col min="8202" max="8202" width="45.5703125" style="122" customWidth="1"/>
    <col min="8203" max="8203" width="51.42578125" style="122" customWidth="1"/>
    <col min="8204" max="8204" width="43.5703125" style="122" bestFit="1" customWidth="1"/>
    <col min="8205" max="8205" width="43" style="122" customWidth="1"/>
    <col min="8206" max="8206" width="16.5703125" style="122" customWidth="1"/>
    <col min="8207" max="8207" width="26" style="122" customWidth="1"/>
    <col min="8208" max="8209" width="26.7109375" style="122" bestFit="1" customWidth="1"/>
    <col min="8210" max="8210" width="8.140625" style="122" customWidth="1"/>
    <col min="8211" max="8211" width="8.5703125" style="122" customWidth="1"/>
    <col min="8212" max="8215" width="11.42578125" style="122"/>
    <col min="8216" max="8216" width="10" style="122" customWidth="1"/>
    <col min="8217" max="8217" width="8.42578125" style="122" customWidth="1"/>
    <col min="8218" max="8218" width="8.85546875" style="122" customWidth="1"/>
    <col min="8219" max="8219" width="9.42578125" style="122" customWidth="1"/>
    <col min="8220" max="8220" width="8.7109375" style="122" customWidth="1"/>
    <col min="8221" max="8221" width="18" style="122" bestFit="1" customWidth="1"/>
    <col min="8222" max="8222" width="11.42578125" style="122"/>
    <col min="8223" max="8223" width="19.42578125" style="122" bestFit="1" customWidth="1"/>
    <col min="8224" max="8234" width="11.42578125" style="122"/>
    <col min="8235" max="8235" width="20.28515625" style="122" bestFit="1" customWidth="1"/>
    <col min="8236" max="8236" width="11.42578125" style="122"/>
    <col min="8237" max="8237" width="19.42578125" style="122" bestFit="1" customWidth="1"/>
    <col min="8238" max="8448" width="11.42578125" style="122"/>
    <col min="8449" max="8449" width="6.140625" style="122" customWidth="1"/>
    <col min="8450" max="8450" width="32.140625" style="122" customWidth="1"/>
    <col min="8451" max="8451" width="10.5703125" style="122" customWidth="1"/>
    <col min="8452" max="8452" width="24.28515625" style="122" customWidth="1"/>
    <col min="8453" max="8453" width="21.7109375" style="122" customWidth="1"/>
    <col min="8454" max="8454" width="34.7109375" style="122" customWidth="1"/>
    <col min="8455" max="8455" width="20.140625" style="122" customWidth="1"/>
    <col min="8456" max="8456" width="37.7109375" style="122" customWidth="1"/>
    <col min="8457" max="8457" width="16.5703125" style="122" customWidth="1"/>
    <col min="8458" max="8458" width="45.5703125" style="122" customWidth="1"/>
    <col min="8459" max="8459" width="51.42578125" style="122" customWidth="1"/>
    <col min="8460" max="8460" width="43.5703125" style="122" bestFit="1" customWidth="1"/>
    <col min="8461" max="8461" width="43" style="122" customWidth="1"/>
    <col min="8462" max="8462" width="16.5703125" style="122" customWidth="1"/>
    <col min="8463" max="8463" width="26" style="122" customWidth="1"/>
    <col min="8464" max="8465" width="26.7109375" style="122" bestFit="1" customWidth="1"/>
    <col min="8466" max="8466" width="8.140625" style="122" customWidth="1"/>
    <col min="8467" max="8467" width="8.5703125" style="122" customWidth="1"/>
    <col min="8468" max="8471" width="11.42578125" style="122"/>
    <col min="8472" max="8472" width="10" style="122" customWidth="1"/>
    <col min="8473" max="8473" width="8.42578125" style="122" customWidth="1"/>
    <col min="8474" max="8474" width="8.85546875" style="122" customWidth="1"/>
    <col min="8475" max="8475" width="9.42578125" style="122" customWidth="1"/>
    <col min="8476" max="8476" width="8.7109375" style="122" customWidth="1"/>
    <col min="8477" max="8477" width="18" style="122" bestFit="1" customWidth="1"/>
    <col min="8478" max="8478" width="11.42578125" style="122"/>
    <col min="8479" max="8479" width="19.42578125" style="122" bestFit="1" customWidth="1"/>
    <col min="8480" max="8490" width="11.42578125" style="122"/>
    <col min="8491" max="8491" width="20.28515625" style="122" bestFit="1" customWidth="1"/>
    <col min="8492" max="8492" width="11.42578125" style="122"/>
    <col min="8493" max="8493" width="19.42578125" style="122" bestFit="1" customWidth="1"/>
    <col min="8494" max="8704" width="11.42578125" style="122"/>
    <col min="8705" max="8705" width="6.140625" style="122" customWidth="1"/>
    <col min="8706" max="8706" width="32.140625" style="122" customWidth="1"/>
    <col min="8707" max="8707" width="10.5703125" style="122" customWidth="1"/>
    <col min="8708" max="8708" width="24.28515625" style="122" customWidth="1"/>
    <col min="8709" max="8709" width="21.7109375" style="122" customWidth="1"/>
    <col min="8710" max="8710" width="34.7109375" style="122" customWidth="1"/>
    <col min="8711" max="8711" width="20.140625" style="122" customWidth="1"/>
    <col min="8712" max="8712" width="37.7109375" style="122" customWidth="1"/>
    <col min="8713" max="8713" width="16.5703125" style="122" customWidth="1"/>
    <col min="8714" max="8714" width="45.5703125" style="122" customWidth="1"/>
    <col min="8715" max="8715" width="51.42578125" style="122" customWidth="1"/>
    <col min="8716" max="8716" width="43.5703125" style="122" bestFit="1" customWidth="1"/>
    <col min="8717" max="8717" width="43" style="122" customWidth="1"/>
    <col min="8718" max="8718" width="16.5703125" style="122" customWidth="1"/>
    <col min="8719" max="8719" width="26" style="122" customWidth="1"/>
    <col min="8720" max="8721" width="26.7109375" style="122" bestFit="1" customWidth="1"/>
    <col min="8722" max="8722" width="8.140625" style="122" customWidth="1"/>
    <col min="8723" max="8723" width="8.5703125" style="122" customWidth="1"/>
    <col min="8724" max="8727" width="11.42578125" style="122"/>
    <col min="8728" max="8728" width="10" style="122" customWidth="1"/>
    <col min="8729" max="8729" width="8.42578125" style="122" customWidth="1"/>
    <col min="8730" max="8730" width="8.85546875" style="122" customWidth="1"/>
    <col min="8731" max="8731" width="9.42578125" style="122" customWidth="1"/>
    <col min="8732" max="8732" width="8.7109375" style="122" customWidth="1"/>
    <col min="8733" max="8733" width="18" style="122" bestFit="1" customWidth="1"/>
    <col min="8734" max="8734" width="11.42578125" style="122"/>
    <col min="8735" max="8735" width="19.42578125" style="122" bestFit="1" customWidth="1"/>
    <col min="8736" max="8746" width="11.42578125" style="122"/>
    <col min="8747" max="8747" width="20.28515625" style="122" bestFit="1" customWidth="1"/>
    <col min="8748" max="8748" width="11.42578125" style="122"/>
    <col min="8749" max="8749" width="19.42578125" style="122" bestFit="1" customWidth="1"/>
    <col min="8750" max="8960" width="11.42578125" style="122"/>
    <col min="8961" max="8961" width="6.140625" style="122" customWidth="1"/>
    <col min="8962" max="8962" width="32.140625" style="122" customWidth="1"/>
    <col min="8963" max="8963" width="10.5703125" style="122" customWidth="1"/>
    <col min="8964" max="8964" width="24.28515625" style="122" customWidth="1"/>
    <col min="8965" max="8965" width="21.7109375" style="122" customWidth="1"/>
    <col min="8966" max="8966" width="34.7109375" style="122" customWidth="1"/>
    <col min="8967" max="8967" width="20.140625" style="122" customWidth="1"/>
    <col min="8968" max="8968" width="37.7109375" style="122" customWidth="1"/>
    <col min="8969" max="8969" width="16.5703125" style="122" customWidth="1"/>
    <col min="8970" max="8970" width="45.5703125" style="122" customWidth="1"/>
    <col min="8971" max="8971" width="51.42578125" style="122" customWidth="1"/>
    <col min="8972" max="8972" width="43.5703125" style="122" bestFit="1" customWidth="1"/>
    <col min="8973" max="8973" width="43" style="122" customWidth="1"/>
    <col min="8974" max="8974" width="16.5703125" style="122" customWidth="1"/>
    <col min="8975" max="8975" width="26" style="122" customWidth="1"/>
    <col min="8976" max="8977" width="26.7109375" style="122" bestFit="1" customWidth="1"/>
    <col min="8978" max="8978" width="8.140625" style="122" customWidth="1"/>
    <col min="8979" max="8979" width="8.5703125" style="122" customWidth="1"/>
    <col min="8980" max="8983" width="11.42578125" style="122"/>
    <col min="8984" max="8984" width="10" style="122" customWidth="1"/>
    <col min="8985" max="8985" width="8.42578125" style="122" customWidth="1"/>
    <col min="8986" max="8986" width="8.85546875" style="122" customWidth="1"/>
    <col min="8987" max="8987" width="9.42578125" style="122" customWidth="1"/>
    <col min="8988" max="8988" width="8.7109375" style="122" customWidth="1"/>
    <col min="8989" max="8989" width="18" style="122" bestFit="1" customWidth="1"/>
    <col min="8990" max="8990" width="11.42578125" style="122"/>
    <col min="8991" max="8991" width="19.42578125" style="122" bestFit="1" customWidth="1"/>
    <col min="8992" max="9002" width="11.42578125" style="122"/>
    <col min="9003" max="9003" width="20.28515625" style="122" bestFit="1" customWidth="1"/>
    <col min="9004" max="9004" width="11.42578125" style="122"/>
    <col min="9005" max="9005" width="19.42578125" style="122" bestFit="1" customWidth="1"/>
    <col min="9006" max="9216" width="11.42578125" style="122"/>
    <col min="9217" max="9217" width="6.140625" style="122" customWidth="1"/>
    <col min="9218" max="9218" width="32.140625" style="122" customWidth="1"/>
    <col min="9219" max="9219" width="10.5703125" style="122" customWidth="1"/>
    <col min="9220" max="9220" width="24.28515625" style="122" customWidth="1"/>
    <col min="9221" max="9221" width="21.7109375" style="122" customWidth="1"/>
    <col min="9222" max="9222" width="34.7109375" style="122" customWidth="1"/>
    <col min="9223" max="9223" width="20.140625" style="122" customWidth="1"/>
    <col min="9224" max="9224" width="37.7109375" style="122" customWidth="1"/>
    <col min="9225" max="9225" width="16.5703125" style="122" customWidth="1"/>
    <col min="9226" max="9226" width="45.5703125" style="122" customWidth="1"/>
    <col min="9227" max="9227" width="51.42578125" style="122" customWidth="1"/>
    <col min="9228" max="9228" width="43.5703125" style="122" bestFit="1" customWidth="1"/>
    <col min="9229" max="9229" width="43" style="122" customWidth="1"/>
    <col min="9230" max="9230" width="16.5703125" style="122" customWidth="1"/>
    <col min="9231" max="9231" width="26" style="122" customWidth="1"/>
    <col min="9232" max="9233" width="26.7109375" style="122" bestFit="1" customWidth="1"/>
    <col min="9234" max="9234" width="8.140625" style="122" customWidth="1"/>
    <col min="9235" max="9235" width="8.5703125" style="122" customWidth="1"/>
    <col min="9236" max="9239" width="11.42578125" style="122"/>
    <col min="9240" max="9240" width="10" style="122" customWidth="1"/>
    <col min="9241" max="9241" width="8.42578125" style="122" customWidth="1"/>
    <col min="9242" max="9242" width="8.85546875" style="122" customWidth="1"/>
    <col min="9243" max="9243" width="9.42578125" style="122" customWidth="1"/>
    <col min="9244" max="9244" width="8.7109375" style="122" customWidth="1"/>
    <col min="9245" max="9245" width="18" style="122" bestFit="1" customWidth="1"/>
    <col min="9246" max="9246" width="11.42578125" style="122"/>
    <col min="9247" max="9247" width="19.42578125" style="122" bestFit="1" customWidth="1"/>
    <col min="9248" max="9258" width="11.42578125" style="122"/>
    <col min="9259" max="9259" width="20.28515625" style="122" bestFit="1" customWidth="1"/>
    <col min="9260" max="9260" width="11.42578125" style="122"/>
    <col min="9261" max="9261" width="19.42578125" style="122" bestFit="1" customWidth="1"/>
    <col min="9262" max="9472" width="11.42578125" style="122"/>
    <col min="9473" max="9473" width="6.140625" style="122" customWidth="1"/>
    <col min="9474" max="9474" width="32.140625" style="122" customWidth="1"/>
    <col min="9475" max="9475" width="10.5703125" style="122" customWidth="1"/>
    <col min="9476" max="9476" width="24.28515625" style="122" customWidth="1"/>
    <col min="9477" max="9477" width="21.7109375" style="122" customWidth="1"/>
    <col min="9478" max="9478" width="34.7109375" style="122" customWidth="1"/>
    <col min="9479" max="9479" width="20.140625" style="122" customWidth="1"/>
    <col min="9480" max="9480" width="37.7109375" style="122" customWidth="1"/>
    <col min="9481" max="9481" width="16.5703125" style="122" customWidth="1"/>
    <col min="9482" max="9482" width="45.5703125" style="122" customWidth="1"/>
    <col min="9483" max="9483" width="51.42578125" style="122" customWidth="1"/>
    <col min="9484" max="9484" width="43.5703125" style="122" bestFit="1" customWidth="1"/>
    <col min="9485" max="9485" width="43" style="122" customWidth="1"/>
    <col min="9486" max="9486" width="16.5703125" style="122" customWidth="1"/>
    <col min="9487" max="9487" width="26" style="122" customWidth="1"/>
    <col min="9488" max="9489" width="26.7109375" style="122" bestFit="1" customWidth="1"/>
    <col min="9490" max="9490" width="8.140625" style="122" customWidth="1"/>
    <col min="9491" max="9491" width="8.5703125" style="122" customWidth="1"/>
    <col min="9492" max="9495" width="11.42578125" style="122"/>
    <col min="9496" max="9496" width="10" style="122" customWidth="1"/>
    <col min="9497" max="9497" width="8.42578125" style="122" customWidth="1"/>
    <col min="9498" max="9498" width="8.85546875" style="122" customWidth="1"/>
    <col min="9499" max="9499" width="9.42578125" style="122" customWidth="1"/>
    <col min="9500" max="9500" width="8.7109375" style="122" customWidth="1"/>
    <col min="9501" max="9501" width="18" style="122" bestFit="1" customWidth="1"/>
    <col min="9502" max="9502" width="11.42578125" style="122"/>
    <col min="9503" max="9503" width="19.42578125" style="122" bestFit="1" customWidth="1"/>
    <col min="9504" max="9514" width="11.42578125" style="122"/>
    <col min="9515" max="9515" width="20.28515625" style="122" bestFit="1" customWidth="1"/>
    <col min="9516" max="9516" width="11.42578125" style="122"/>
    <col min="9517" max="9517" width="19.42578125" style="122" bestFit="1" customWidth="1"/>
    <col min="9518" max="9728" width="11.42578125" style="122"/>
    <col min="9729" max="9729" width="6.140625" style="122" customWidth="1"/>
    <col min="9730" max="9730" width="32.140625" style="122" customWidth="1"/>
    <col min="9731" max="9731" width="10.5703125" style="122" customWidth="1"/>
    <col min="9732" max="9732" width="24.28515625" style="122" customWidth="1"/>
    <col min="9733" max="9733" width="21.7109375" style="122" customWidth="1"/>
    <col min="9734" max="9734" width="34.7109375" style="122" customWidth="1"/>
    <col min="9735" max="9735" width="20.140625" style="122" customWidth="1"/>
    <col min="9736" max="9736" width="37.7109375" style="122" customWidth="1"/>
    <col min="9737" max="9737" width="16.5703125" style="122" customWidth="1"/>
    <col min="9738" max="9738" width="45.5703125" style="122" customWidth="1"/>
    <col min="9739" max="9739" width="51.42578125" style="122" customWidth="1"/>
    <col min="9740" max="9740" width="43.5703125" style="122" bestFit="1" customWidth="1"/>
    <col min="9741" max="9741" width="43" style="122" customWidth="1"/>
    <col min="9742" max="9742" width="16.5703125" style="122" customWidth="1"/>
    <col min="9743" max="9743" width="26" style="122" customWidth="1"/>
    <col min="9744" max="9745" width="26.7109375" style="122" bestFit="1" customWidth="1"/>
    <col min="9746" max="9746" width="8.140625" style="122" customWidth="1"/>
    <col min="9747" max="9747" width="8.5703125" style="122" customWidth="1"/>
    <col min="9748" max="9751" width="11.42578125" style="122"/>
    <col min="9752" max="9752" width="10" style="122" customWidth="1"/>
    <col min="9753" max="9753" width="8.42578125" style="122" customWidth="1"/>
    <col min="9754" max="9754" width="8.85546875" style="122" customWidth="1"/>
    <col min="9755" max="9755" width="9.42578125" style="122" customWidth="1"/>
    <col min="9756" max="9756" width="8.7109375" style="122" customWidth="1"/>
    <col min="9757" max="9757" width="18" style="122" bestFit="1" customWidth="1"/>
    <col min="9758" max="9758" width="11.42578125" style="122"/>
    <col min="9759" max="9759" width="19.42578125" style="122" bestFit="1" customWidth="1"/>
    <col min="9760" max="9770" width="11.42578125" style="122"/>
    <col min="9771" max="9771" width="20.28515625" style="122" bestFit="1" customWidth="1"/>
    <col min="9772" max="9772" width="11.42578125" style="122"/>
    <col min="9773" max="9773" width="19.42578125" style="122" bestFit="1" customWidth="1"/>
    <col min="9774" max="9984" width="11.42578125" style="122"/>
    <col min="9985" max="9985" width="6.140625" style="122" customWidth="1"/>
    <col min="9986" max="9986" width="32.140625" style="122" customWidth="1"/>
    <col min="9987" max="9987" width="10.5703125" style="122" customWidth="1"/>
    <col min="9988" max="9988" width="24.28515625" style="122" customWidth="1"/>
    <col min="9989" max="9989" width="21.7109375" style="122" customWidth="1"/>
    <col min="9990" max="9990" width="34.7109375" style="122" customWidth="1"/>
    <col min="9991" max="9991" width="20.140625" style="122" customWidth="1"/>
    <col min="9992" max="9992" width="37.7109375" style="122" customWidth="1"/>
    <col min="9993" max="9993" width="16.5703125" style="122" customWidth="1"/>
    <col min="9994" max="9994" width="45.5703125" style="122" customWidth="1"/>
    <col min="9995" max="9995" width="51.42578125" style="122" customWidth="1"/>
    <col min="9996" max="9996" width="43.5703125" style="122" bestFit="1" customWidth="1"/>
    <col min="9997" max="9997" width="43" style="122" customWidth="1"/>
    <col min="9998" max="9998" width="16.5703125" style="122" customWidth="1"/>
    <col min="9999" max="9999" width="26" style="122" customWidth="1"/>
    <col min="10000" max="10001" width="26.7109375" style="122" bestFit="1" customWidth="1"/>
    <col min="10002" max="10002" width="8.140625" style="122" customWidth="1"/>
    <col min="10003" max="10003" width="8.5703125" style="122" customWidth="1"/>
    <col min="10004" max="10007" width="11.42578125" style="122"/>
    <col min="10008" max="10008" width="10" style="122" customWidth="1"/>
    <col min="10009" max="10009" width="8.42578125" style="122" customWidth="1"/>
    <col min="10010" max="10010" width="8.85546875" style="122" customWidth="1"/>
    <col min="10011" max="10011" width="9.42578125" style="122" customWidth="1"/>
    <col min="10012" max="10012" width="8.7109375" style="122" customWidth="1"/>
    <col min="10013" max="10013" width="18" style="122" bestFit="1" customWidth="1"/>
    <col min="10014" max="10014" width="11.42578125" style="122"/>
    <col min="10015" max="10015" width="19.42578125" style="122" bestFit="1" customWidth="1"/>
    <col min="10016" max="10026" width="11.42578125" style="122"/>
    <col min="10027" max="10027" width="20.28515625" style="122" bestFit="1" customWidth="1"/>
    <col min="10028" max="10028" width="11.42578125" style="122"/>
    <col min="10029" max="10029" width="19.42578125" style="122" bestFit="1" customWidth="1"/>
    <col min="10030" max="10240" width="11.42578125" style="122"/>
    <col min="10241" max="10241" width="6.140625" style="122" customWidth="1"/>
    <col min="10242" max="10242" width="32.140625" style="122" customWidth="1"/>
    <col min="10243" max="10243" width="10.5703125" style="122" customWidth="1"/>
    <col min="10244" max="10244" width="24.28515625" style="122" customWidth="1"/>
    <col min="10245" max="10245" width="21.7109375" style="122" customWidth="1"/>
    <col min="10246" max="10246" width="34.7109375" style="122" customWidth="1"/>
    <col min="10247" max="10247" width="20.140625" style="122" customWidth="1"/>
    <col min="10248" max="10248" width="37.7109375" style="122" customWidth="1"/>
    <col min="10249" max="10249" width="16.5703125" style="122" customWidth="1"/>
    <col min="10250" max="10250" width="45.5703125" style="122" customWidth="1"/>
    <col min="10251" max="10251" width="51.42578125" style="122" customWidth="1"/>
    <col min="10252" max="10252" width="43.5703125" style="122" bestFit="1" customWidth="1"/>
    <col min="10253" max="10253" width="43" style="122" customWidth="1"/>
    <col min="10254" max="10254" width="16.5703125" style="122" customWidth="1"/>
    <col min="10255" max="10255" width="26" style="122" customWidth="1"/>
    <col min="10256" max="10257" width="26.7109375" style="122" bestFit="1" customWidth="1"/>
    <col min="10258" max="10258" width="8.140625" style="122" customWidth="1"/>
    <col min="10259" max="10259" width="8.5703125" style="122" customWidth="1"/>
    <col min="10260" max="10263" width="11.42578125" style="122"/>
    <col min="10264" max="10264" width="10" style="122" customWidth="1"/>
    <col min="10265" max="10265" width="8.42578125" style="122" customWidth="1"/>
    <col min="10266" max="10266" width="8.85546875" style="122" customWidth="1"/>
    <col min="10267" max="10267" width="9.42578125" style="122" customWidth="1"/>
    <col min="10268" max="10268" width="8.7109375" style="122" customWidth="1"/>
    <col min="10269" max="10269" width="18" style="122" bestFit="1" customWidth="1"/>
    <col min="10270" max="10270" width="11.42578125" style="122"/>
    <col min="10271" max="10271" width="19.42578125" style="122" bestFit="1" customWidth="1"/>
    <col min="10272" max="10282" width="11.42578125" style="122"/>
    <col min="10283" max="10283" width="20.28515625" style="122" bestFit="1" customWidth="1"/>
    <col min="10284" max="10284" width="11.42578125" style="122"/>
    <col min="10285" max="10285" width="19.42578125" style="122" bestFit="1" customWidth="1"/>
    <col min="10286" max="10496" width="11.42578125" style="122"/>
    <col min="10497" max="10497" width="6.140625" style="122" customWidth="1"/>
    <col min="10498" max="10498" width="32.140625" style="122" customWidth="1"/>
    <col min="10499" max="10499" width="10.5703125" style="122" customWidth="1"/>
    <col min="10500" max="10500" width="24.28515625" style="122" customWidth="1"/>
    <col min="10501" max="10501" width="21.7109375" style="122" customWidth="1"/>
    <col min="10502" max="10502" width="34.7109375" style="122" customWidth="1"/>
    <col min="10503" max="10503" width="20.140625" style="122" customWidth="1"/>
    <col min="10504" max="10504" width="37.7109375" style="122" customWidth="1"/>
    <col min="10505" max="10505" width="16.5703125" style="122" customWidth="1"/>
    <col min="10506" max="10506" width="45.5703125" style="122" customWidth="1"/>
    <col min="10507" max="10507" width="51.42578125" style="122" customWidth="1"/>
    <col min="10508" max="10508" width="43.5703125" style="122" bestFit="1" customWidth="1"/>
    <col min="10509" max="10509" width="43" style="122" customWidth="1"/>
    <col min="10510" max="10510" width="16.5703125" style="122" customWidth="1"/>
    <col min="10511" max="10511" width="26" style="122" customWidth="1"/>
    <col min="10512" max="10513" width="26.7109375" style="122" bestFit="1" customWidth="1"/>
    <col min="10514" max="10514" width="8.140625" style="122" customWidth="1"/>
    <col min="10515" max="10515" width="8.5703125" style="122" customWidth="1"/>
    <col min="10516" max="10519" width="11.42578125" style="122"/>
    <col min="10520" max="10520" width="10" style="122" customWidth="1"/>
    <col min="10521" max="10521" width="8.42578125" style="122" customWidth="1"/>
    <col min="10522" max="10522" width="8.85546875" style="122" customWidth="1"/>
    <col min="10523" max="10523" width="9.42578125" style="122" customWidth="1"/>
    <col min="10524" max="10524" width="8.7109375" style="122" customWidth="1"/>
    <col min="10525" max="10525" width="18" style="122" bestFit="1" customWidth="1"/>
    <col min="10526" max="10526" width="11.42578125" style="122"/>
    <col min="10527" max="10527" width="19.42578125" style="122" bestFit="1" customWidth="1"/>
    <col min="10528" max="10538" width="11.42578125" style="122"/>
    <col min="10539" max="10539" width="20.28515625" style="122" bestFit="1" customWidth="1"/>
    <col min="10540" max="10540" width="11.42578125" style="122"/>
    <col min="10541" max="10541" width="19.42578125" style="122" bestFit="1" customWidth="1"/>
    <col min="10542" max="10752" width="11.42578125" style="122"/>
    <col min="10753" max="10753" width="6.140625" style="122" customWidth="1"/>
    <col min="10754" max="10754" width="32.140625" style="122" customWidth="1"/>
    <col min="10755" max="10755" width="10.5703125" style="122" customWidth="1"/>
    <col min="10756" max="10756" width="24.28515625" style="122" customWidth="1"/>
    <col min="10757" max="10757" width="21.7109375" style="122" customWidth="1"/>
    <col min="10758" max="10758" width="34.7109375" style="122" customWidth="1"/>
    <col min="10759" max="10759" width="20.140625" style="122" customWidth="1"/>
    <col min="10760" max="10760" width="37.7109375" style="122" customWidth="1"/>
    <col min="10761" max="10761" width="16.5703125" style="122" customWidth="1"/>
    <col min="10762" max="10762" width="45.5703125" style="122" customWidth="1"/>
    <col min="10763" max="10763" width="51.42578125" style="122" customWidth="1"/>
    <col min="10764" max="10764" width="43.5703125" style="122" bestFit="1" customWidth="1"/>
    <col min="10765" max="10765" width="43" style="122" customWidth="1"/>
    <col min="10766" max="10766" width="16.5703125" style="122" customWidth="1"/>
    <col min="10767" max="10767" width="26" style="122" customWidth="1"/>
    <col min="10768" max="10769" width="26.7109375" style="122" bestFit="1" customWidth="1"/>
    <col min="10770" max="10770" width="8.140625" style="122" customWidth="1"/>
    <col min="10771" max="10771" width="8.5703125" style="122" customWidth="1"/>
    <col min="10772" max="10775" width="11.42578125" style="122"/>
    <col min="10776" max="10776" width="10" style="122" customWidth="1"/>
    <col min="10777" max="10777" width="8.42578125" style="122" customWidth="1"/>
    <col min="10778" max="10778" width="8.85546875" style="122" customWidth="1"/>
    <col min="10779" max="10779" width="9.42578125" style="122" customWidth="1"/>
    <col min="10780" max="10780" width="8.7109375" style="122" customWidth="1"/>
    <col min="10781" max="10781" width="18" style="122" bestFit="1" customWidth="1"/>
    <col min="10782" max="10782" width="11.42578125" style="122"/>
    <col min="10783" max="10783" width="19.42578125" style="122" bestFit="1" customWidth="1"/>
    <col min="10784" max="10794" width="11.42578125" style="122"/>
    <col min="10795" max="10795" width="20.28515625" style="122" bestFit="1" customWidth="1"/>
    <col min="10796" max="10796" width="11.42578125" style="122"/>
    <col min="10797" max="10797" width="19.42578125" style="122" bestFit="1" customWidth="1"/>
    <col min="10798" max="11008" width="11.42578125" style="122"/>
    <col min="11009" max="11009" width="6.140625" style="122" customWidth="1"/>
    <col min="11010" max="11010" width="32.140625" style="122" customWidth="1"/>
    <col min="11011" max="11011" width="10.5703125" style="122" customWidth="1"/>
    <col min="11012" max="11012" width="24.28515625" style="122" customWidth="1"/>
    <col min="11013" max="11013" width="21.7109375" style="122" customWidth="1"/>
    <col min="11014" max="11014" width="34.7109375" style="122" customWidth="1"/>
    <col min="11015" max="11015" width="20.140625" style="122" customWidth="1"/>
    <col min="11016" max="11016" width="37.7109375" style="122" customWidth="1"/>
    <col min="11017" max="11017" width="16.5703125" style="122" customWidth="1"/>
    <col min="11018" max="11018" width="45.5703125" style="122" customWidth="1"/>
    <col min="11019" max="11019" width="51.42578125" style="122" customWidth="1"/>
    <col min="11020" max="11020" width="43.5703125" style="122" bestFit="1" customWidth="1"/>
    <col min="11021" max="11021" width="43" style="122" customWidth="1"/>
    <col min="11022" max="11022" width="16.5703125" style="122" customWidth="1"/>
    <col min="11023" max="11023" width="26" style="122" customWidth="1"/>
    <col min="11024" max="11025" width="26.7109375" style="122" bestFit="1" customWidth="1"/>
    <col min="11026" max="11026" width="8.140625" style="122" customWidth="1"/>
    <col min="11027" max="11027" width="8.5703125" style="122" customWidth="1"/>
    <col min="11028" max="11031" width="11.42578125" style="122"/>
    <col min="11032" max="11032" width="10" style="122" customWidth="1"/>
    <col min="11033" max="11033" width="8.42578125" style="122" customWidth="1"/>
    <col min="11034" max="11034" width="8.85546875" style="122" customWidth="1"/>
    <col min="11035" max="11035" width="9.42578125" style="122" customWidth="1"/>
    <col min="11036" max="11036" width="8.7109375" style="122" customWidth="1"/>
    <col min="11037" max="11037" width="18" style="122" bestFit="1" customWidth="1"/>
    <col min="11038" max="11038" width="11.42578125" style="122"/>
    <col min="11039" max="11039" width="19.42578125" style="122" bestFit="1" customWidth="1"/>
    <col min="11040" max="11050" width="11.42578125" style="122"/>
    <col min="11051" max="11051" width="20.28515625" style="122" bestFit="1" customWidth="1"/>
    <col min="11052" max="11052" width="11.42578125" style="122"/>
    <col min="11053" max="11053" width="19.42578125" style="122" bestFit="1" customWidth="1"/>
    <col min="11054" max="11264" width="11.42578125" style="122"/>
    <col min="11265" max="11265" width="6.140625" style="122" customWidth="1"/>
    <col min="11266" max="11266" width="32.140625" style="122" customWidth="1"/>
    <col min="11267" max="11267" width="10.5703125" style="122" customWidth="1"/>
    <col min="11268" max="11268" width="24.28515625" style="122" customWidth="1"/>
    <col min="11269" max="11269" width="21.7109375" style="122" customWidth="1"/>
    <col min="11270" max="11270" width="34.7109375" style="122" customWidth="1"/>
    <col min="11271" max="11271" width="20.140625" style="122" customWidth="1"/>
    <col min="11272" max="11272" width="37.7109375" style="122" customWidth="1"/>
    <col min="11273" max="11273" width="16.5703125" style="122" customWidth="1"/>
    <col min="11274" max="11274" width="45.5703125" style="122" customWidth="1"/>
    <col min="11275" max="11275" width="51.42578125" style="122" customWidth="1"/>
    <col min="11276" max="11276" width="43.5703125" style="122" bestFit="1" customWidth="1"/>
    <col min="11277" max="11277" width="43" style="122" customWidth="1"/>
    <col min="11278" max="11278" width="16.5703125" style="122" customWidth="1"/>
    <col min="11279" max="11279" width="26" style="122" customWidth="1"/>
    <col min="11280" max="11281" width="26.7109375" style="122" bestFit="1" customWidth="1"/>
    <col min="11282" max="11282" width="8.140625" style="122" customWidth="1"/>
    <col min="11283" max="11283" width="8.5703125" style="122" customWidth="1"/>
    <col min="11284" max="11287" width="11.42578125" style="122"/>
    <col min="11288" max="11288" width="10" style="122" customWidth="1"/>
    <col min="11289" max="11289" width="8.42578125" style="122" customWidth="1"/>
    <col min="11290" max="11290" width="8.85546875" style="122" customWidth="1"/>
    <col min="11291" max="11291" width="9.42578125" style="122" customWidth="1"/>
    <col min="11292" max="11292" width="8.7109375" style="122" customWidth="1"/>
    <col min="11293" max="11293" width="18" style="122" bestFit="1" customWidth="1"/>
    <col min="11294" max="11294" width="11.42578125" style="122"/>
    <col min="11295" max="11295" width="19.42578125" style="122" bestFit="1" customWidth="1"/>
    <col min="11296" max="11306" width="11.42578125" style="122"/>
    <col min="11307" max="11307" width="20.28515625" style="122" bestFit="1" customWidth="1"/>
    <col min="11308" max="11308" width="11.42578125" style="122"/>
    <col min="11309" max="11309" width="19.42578125" style="122" bestFit="1" customWidth="1"/>
    <col min="11310" max="11520" width="11.42578125" style="122"/>
    <col min="11521" max="11521" width="6.140625" style="122" customWidth="1"/>
    <col min="11522" max="11522" width="32.140625" style="122" customWidth="1"/>
    <col min="11523" max="11523" width="10.5703125" style="122" customWidth="1"/>
    <col min="11524" max="11524" width="24.28515625" style="122" customWidth="1"/>
    <col min="11525" max="11525" width="21.7109375" style="122" customWidth="1"/>
    <col min="11526" max="11526" width="34.7109375" style="122" customWidth="1"/>
    <col min="11527" max="11527" width="20.140625" style="122" customWidth="1"/>
    <col min="11528" max="11528" width="37.7109375" style="122" customWidth="1"/>
    <col min="11529" max="11529" width="16.5703125" style="122" customWidth="1"/>
    <col min="11530" max="11530" width="45.5703125" style="122" customWidth="1"/>
    <col min="11531" max="11531" width="51.42578125" style="122" customWidth="1"/>
    <col min="11532" max="11532" width="43.5703125" style="122" bestFit="1" customWidth="1"/>
    <col min="11533" max="11533" width="43" style="122" customWidth="1"/>
    <col min="11534" max="11534" width="16.5703125" style="122" customWidth="1"/>
    <col min="11535" max="11535" width="26" style="122" customWidth="1"/>
    <col min="11536" max="11537" width="26.7109375" style="122" bestFit="1" customWidth="1"/>
    <col min="11538" max="11538" width="8.140625" style="122" customWidth="1"/>
    <col min="11539" max="11539" width="8.5703125" style="122" customWidth="1"/>
    <col min="11540" max="11543" width="11.42578125" style="122"/>
    <col min="11544" max="11544" width="10" style="122" customWidth="1"/>
    <col min="11545" max="11545" width="8.42578125" style="122" customWidth="1"/>
    <col min="11546" max="11546" width="8.85546875" style="122" customWidth="1"/>
    <col min="11547" max="11547" width="9.42578125" style="122" customWidth="1"/>
    <col min="11548" max="11548" width="8.7109375" style="122" customWidth="1"/>
    <col min="11549" max="11549" width="18" style="122" bestFit="1" customWidth="1"/>
    <col min="11550" max="11550" width="11.42578125" style="122"/>
    <col min="11551" max="11551" width="19.42578125" style="122" bestFit="1" customWidth="1"/>
    <col min="11552" max="11562" width="11.42578125" style="122"/>
    <col min="11563" max="11563" width="20.28515625" style="122" bestFit="1" customWidth="1"/>
    <col min="11564" max="11564" width="11.42578125" style="122"/>
    <col min="11565" max="11565" width="19.42578125" style="122" bestFit="1" customWidth="1"/>
    <col min="11566" max="11776" width="11.42578125" style="122"/>
    <col min="11777" max="11777" width="6.140625" style="122" customWidth="1"/>
    <col min="11778" max="11778" width="32.140625" style="122" customWidth="1"/>
    <col min="11779" max="11779" width="10.5703125" style="122" customWidth="1"/>
    <col min="11780" max="11780" width="24.28515625" style="122" customWidth="1"/>
    <col min="11781" max="11781" width="21.7109375" style="122" customWidth="1"/>
    <col min="11782" max="11782" width="34.7109375" style="122" customWidth="1"/>
    <col min="11783" max="11783" width="20.140625" style="122" customWidth="1"/>
    <col min="11784" max="11784" width="37.7109375" style="122" customWidth="1"/>
    <col min="11785" max="11785" width="16.5703125" style="122" customWidth="1"/>
    <col min="11786" max="11786" width="45.5703125" style="122" customWidth="1"/>
    <col min="11787" max="11787" width="51.42578125" style="122" customWidth="1"/>
    <col min="11788" max="11788" width="43.5703125" style="122" bestFit="1" customWidth="1"/>
    <col min="11789" max="11789" width="43" style="122" customWidth="1"/>
    <col min="11790" max="11790" width="16.5703125" style="122" customWidth="1"/>
    <col min="11791" max="11791" width="26" style="122" customWidth="1"/>
    <col min="11792" max="11793" width="26.7109375" style="122" bestFit="1" customWidth="1"/>
    <col min="11794" max="11794" width="8.140625" style="122" customWidth="1"/>
    <col min="11795" max="11795" width="8.5703125" style="122" customWidth="1"/>
    <col min="11796" max="11799" width="11.42578125" style="122"/>
    <col min="11800" max="11800" width="10" style="122" customWidth="1"/>
    <col min="11801" max="11801" width="8.42578125" style="122" customWidth="1"/>
    <col min="11802" max="11802" width="8.85546875" style="122" customWidth="1"/>
    <col min="11803" max="11803" width="9.42578125" style="122" customWidth="1"/>
    <col min="11804" max="11804" width="8.7109375" style="122" customWidth="1"/>
    <col min="11805" max="11805" width="18" style="122" bestFit="1" customWidth="1"/>
    <col min="11806" max="11806" width="11.42578125" style="122"/>
    <col min="11807" max="11807" width="19.42578125" style="122" bestFit="1" customWidth="1"/>
    <col min="11808" max="11818" width="11.42578125" style="122"/>
    <col min="11819" max="11819" width="20.28515625" style="122" bestFit="1" customWidth="1"/>
    <col min="11820" max="11820" width="11.42578125" style="122"/>
    <col min="11821" max="11821" width="19.42578125" style="122" bestFit="1" customWidth="1"/>
    <col min="11822" max="12032" width="11.42578125" style="122"/>
    <col min="12033" max="12033" width="6.140625" style="122" customWidth="1"/>
    <col min="12034" max="12034" width="32.140625" style="122" customWidth="1"/>
    <col min="12035" max="12035" width="10.5703125" style="122" customWidth="1"/>
    <col min="12036" max="12036" width="24.28515625" style="122" customWidth="1"/>
    <col min="12037" max="12037" width="21.7109375" style="122" customWidth="1"/>
    <col min="12038" max="12038" width="34.7109375" style="122" customWidth="1"/>
    <col min="12039" max="12039" width="20.140625" style="122" customWidth="1"/>
    <col min="12040" max="12040" width="37.7109375" style="122" customWidth="1"/>
    <col min="12041" max="12041" width="16.5703125" style="122" customWidth="1"/>
    <col min="12042" max="12042" width="45.5703125" style="122" customWidth="1"/>
    <col min="12043" max="12043" width="51.42578125" style="122" customWidth="1"/>
    <col min="12044" max="12044" width="43.5703125" style="122" bestFit="1" customWidth="1"/>
    <col min="12045" max="12045" width="43" style="122" customWidth="1"/>
    <col min="12046" max="12046" width="16.5703125" style="122" customWidth="1"/>
    <col min="12047" max="12047" width="26" style="122" customWidth="1"/>
    <col min="12048" max="12049" width="26.7109375" style="122" bestFit="1" customWidth="1"/>
    <col min="12050" max="12050" width="8.140625" style="122" customWidth="1"/>
    <col min="12051" max="12051" width="8.5703125" style="122" customWidth="1"/>
    <col min="12052" max="12055" width="11.42578125" style="122"/>
    <col min="12056" max="12056" width="10" style="122" customWidth="1"/>
    <col min="12057" max="12057" width="8.42578125" style="122" customWidth="1"/>
    <col min="12058" max="12058" width="8.85546875" style="122" customWidth="1"/>
    <col min="12059" max="12059" width="9.42578125" style="122" customWidth="1"/>
    <col min="12060" max="12060" width="8.7109375" style="122" customWidth="1"/>
    <col min="12061" max="12061" width="18" style="122" bestFit="1" customWidth="1"/>
    <col min="12062" max="12062" width="11.42578125" style="122"/>
    <col min="12063" max="12063" width="19.42578125" style="122" bestFit="1" customWidth="1"/>
    <col min="12064" max="12074" width="11.42578125" style="122"/>
    <col min="12075" max="12075" width="20.28515625" style="122" bestFit="1" customWidth="1"/>
    <col min="12076" max="12076" width="11.42578125" style="122"/>
    <col min="12077" max="12077" width="19.42578125" style="122" bestFit="1" customWidth="1"/>
    <col min="12078" max="12288" width="11.42578125" style="122"/>
    <col min="12289" max="12289" width="6.140625" style="122" customWidth="1"/>
    <col min="12290" max="12290" width="32.140625" style="122" customWidth="1"/>
    <col min="12291" max="12291" width="10.5703125" style="122" customWidth="1"/>
    <col min="12292" max="12292" width="24.28515625" style="122" customWidth="1"/>
    <col min="12293" max="12293" width="21.7109375" style="122" customWidth="1"/>
    <col min="12294" max="12294" width="34.7109375" style="122" customWidth="1"/>
    <col min="12295" max="12295" width="20.140625" style="122" customWidth="1"/>
    <col min="12296" max="12296" width="37.7109375" style="122" customWidth="1"/>
    <col min="12297" max="12297" width="16.5703125" style="122" customWidth="1"/>
    <col min="12298" max="12298" width="45.5703125" style="122" customWidth="1"/>
    <col min="12299" max="12299" width="51.42578125" style="122" customWidth="1"/>
    <col min="12300" max="12300" width="43.5703125" style="122" bestFit="1" customWidth="1"/>
    <col min="12301" max="12301" width="43" style="122" customWidth="1"/>
    <col min="12302" max="12302" width="16.5703125" style="122" customWidth="1"/>
    <col min="12303" max="12303" width="26" style="122" customWidth="1"/>
    <col min="12304" max="12305" width="26.7109375" style="122" bestFit="1" customWidth="1"/>
    <col min="12306" max="12306" width="8.140625" style="122" customWidth="1"/>
    <col min="12307" max="12307" width="8.5703125" style="122" customWidth="1"/>
    <col min="12308" max="12311" width="11.42578125" style="122"/>
    <col min="12312" max="12312" width="10" style="122" customWidth="1"/>
    <col min="12313" max="12313" width="8.42578125" style="122" customWidth="1"/>
    <col min="12314" max="12314" width="8.85546875" style="122" customWidth="1"/>
    <col min="12315" max="12315" width="9.42578125" style="122" customWidth="1"/>
    <col min="12316" max="12316" width="8.7109375" style="122" customWidth="1"/>
    <col min="12317" max="12317" width="18" style="122" bestFit="1" customWidth="1"/>
    <col min="12318" max="12318" width="11.42578125" style="122"/>
    <col min="12319" max="12319" width="19.42578125" style="122" bestFit="1" customWidth="1"/>
    <col min="12320" max="12330" width="11.42578125" style="122"/>
    <col min="12331" max="12331" width="20.28515625" style="122" bestFit="1" customWidth="1"/>
    <col min="12332" max="12332" width="11.42578125" style="122"/>
    <col min="12333" max="12333" width="19.42578125" style="122" bestFit="1" customWidth="1"/>
    <col min="12334" max="12544" width="11.42578125" style="122"/>
    <col min="12545" max="12545" width="6.140625" style="122" customWidth="1"/>
    <col min="12546" max="12546" width="32.140625" style="122" customWidth="1"/>
    <col min="12547" max="12547" width="10.5703125" style="122" customWidth="1"/>
    <col min="12548" max="12548" width="24.28515625" style="122" customWidth="1"/>
    <col min="12549" max="12549" width="21.7109375" style="122" customWidth="1"/>
    <col min="12550" max="12550" width="34.7109375" style="122" customWidth="1"/>
    <col min="12551" max="12551" width="20.140625" style="122" customWidth="1"/>
    <col min="12552" max="12552" width="37.7109375" style="122" customWidth="1"/>
    <col min="12553" max="12553" width="16.5703125" style="122" customWidth="1"/>
    <col min="12554" max="12554" width="45.5703125" style="122" customWidth="1"/>
    <col min="12555" max="12555" width="51.42578125" style="122" customWidth="1"/>
    <col min="12556" max="12556" width="43.5703125" style="122" bestFit="1" customWidth="1"/>
    <col min="12557" max="12557" width="43" style="122" customWidth="1"/>
    <col min="12558" max="12558" width="16.5703125" style="122" customWidth="1"/>
    <col min="12559" max="12559" width="26" style="122" customWidth="1"/>
    <col min="12560" max="12561" width="26.7109375" style="122" bestFit="1" customWidth="1"/>
    <col min="12562" max="12562" width="8.140625" style="122" customWidth="1"/>
    <col min="12563" max="12563" width="8.5703125" style="122" customWidth="1"/>
    <col min="12564" max="12567" width="11.42578125" style="122"/>
    <col min="12568" max="12568" width="10" style="122" customWidth="1"/>
    <col min="12569" max="12569" width="8.42578125" style="122" customWidth="1"/>
    <col min="12570" max="12570" width="8.85546875" style="122" customWidth="1"/>
    <col min="12571" max="12571" width="9.42578125" style="122" customWidth="1"/>
    <col min="12572" max="12572" width="8.7109375" style="122" customWidth="1"/>
    <col min="12573" max="12573" width="18" style="122" bestFit="1" customWidth="1"/>
    <col min="12574" max="12574" width="11.42578125" style="122"/>
    <col min="12575" max="12575" width="19.42578125" style="122" bestFit="1" customWidth="1"/>
    <col min="12576" max="12586" width="11.42578125" style="122"/>
    <col min="12587" max="12587" width="20.28515625" style="122" bestFit="1" customWidth="1"/>
    <col min="12588" max="12588" width="11.42578125" style="122"/>
    <col min="12589" max="12589" width="19.42578125" style="122" bestFit="1" customWidth="1"/>
    <col min="12590" max="12800" width="11.42578125" style="122"/>
    <col min="12801" max="12801" width="6.140625" style="122" customWidth="1"/>
    <col min="12802" max="12802" width="32.140625" style="122" customWidth="1"/>
    <col min="12803" max="12803" width="10.5703125" style="122" customWidth="1"/>
    <col min="12804" max="12804" width="24.28515625" style="122" customWidth="1"/>
    <col min="12805" max="12805" width="21.7109375" style="122" customWidth="1"/>
    <col min="12806" max="12806" width="34.7109375" style="122" customWidth="1"/>
    <col min="12807" max="12807" width="20.140625" style="122" customWidth="1"/>
    <col min="12808" max="12808" width="37.7109375" style="122" customWidth="1"/>
    <col min="12809" max="12809" width="16.5703125" style="122" customWidth="1"/>
    <col min="12810" max="12810" width="45.5703125" style="122" customWidth="1"/>
    <col min="12811" max="12811" width="51.42578125" style="122" customWidth="1"/>
    <col min="12812" max="12812" width="43.5703125" style="122" bestFit="1" customWidth="1"/>
    <col min="12813" max="12813" width="43" style="122" customWidth="1"/>
    <col min="12814" max="12814" width="16.5703125" style="122" customWidth="1"/>
    <col min="12815" max="12815" width="26" style="122" customWidth="1"/>
    <col min="12816" max="12817" width="26.7109375" style="122" bestFit="1" customWidth="1"/>
    <col min="12818" max="12818" width="8.140625" style="122" customWidth="1"/>
    <col min="12819" max="12819" width="8.5703125" style="122" customWidth="1"/>
    <col min="12820" max="12823" width="11.42578125" style="122"/>
    <col min="12824" max="12824" width="10" style="122" customWidth="1"/>
    <col min="12825" max="12825" width="8.42578125" style="122" customWidth="1"/>
    <col min="12826" max="12826" width="8.85546875" style="122" customWidth="1"/>
    <col min="12827" max="12827" width="9.42578125" style="122" customWidth="1"/>
    <col min="12828" max="12828" width="8.7109375" style="122" customWidth="1"/>
    <col min="12829" max="12829" width="18" style="122" bestFit="1" customWidth="1"/>
    <col min="12830" max="12830" width="11.42578125" style="122"/>
    <col min="12831" max="12831" width="19.42578125" style="122" bestFit="1" customWidth="1"/>
    <col min="12832" max="12842" width="11.42578125" style="122"/>
    <col min="12843" max="12843" width="20.28515625" style="122" bestFit="1" customWidth="1"/>
    <col min="12844" max="12844" width="11.42578125" style="122"/>
    <col min="12845" max="12845" width="19.42578125" style="122" bestFit="1" customWidth="1"/>
    <col min="12846" max="13056" width="11.42578125" style="122"/>
    <col min="13057" max="13057" width="6.140625" style="122" customWidth="1"/>
    <col min="13058" max="13058" width="32.140625" style="122" customWidth="1"/>
    <col min="13059" max="13059" width="10.5703125" style="122" customWidth="1"/>
    <col min="13060" max="13060" width="24.28515625" style="122" customWidth="1"/>
    <col min="13061" max="13061" width="21.7109375" style="122" customWidth="1"/>
    <col min="13062" max="13062" width="34.7109375" style="122" customWidth="1"/>
    <col min="13063" max="13063" width="20.140625" style="122" customWidth="1"/>
    <col min="13064" max="13064" width="37.7109375" style="122" customWidth="1"/>
    <col min="13065" max="13065" width="16.5703125" style="122" customWidth="1"/>
    <col min="13066" max="13066" width="45.5703125" style="122" customWidth="1"/>
    <col min="13067" max="13067" width="51.42578125" style="122" customWidth="1"/>
    <col min="13068" max="13068" width="43.5703125" style="122" bestFit="1" customWidth="1"/>
    <col min="13069" max="13069" width="43" style="122" customWidth="1"/>
    <col min="13070" max="13070" width="16.5703125" style="122" customWidth="1"/>
    <col min="13071" max="13071" width="26" style="122" customWidth="1"/>
    <col min="13072" max="13073" width="26.7109375" style="122" bestFit="1" customWidth="1"/>
    <col min="13074" max="13074" width="8.140625" style="122" customWidth="1"/>
    <col min="13075" max="13075" width="8.5703125" style="122" customWidth="1"/>
    <col min="13076" max="13079" width="11.42578125" style="122"/>
    <col min="13080" max="13080" width="10" style="122" customWidth="1"/>
    <col min="13081" max="13081" width="8.42578125" style="122" customWidth="1"/>
    <col min="13082" max="13082" width="8.85546875" style="122" customWidth="1"/>
    <col min="13083" max="13083" width="9.42578125" style="122" customWidth="1"/>
    <col min="13084" max="13084" width="8.7109375" style="122" customWidth="1"/>
    <col min="13085" max="13085" width="18" style="122" bestFit="1" customWidth="1"/>
    <col min="13086" max="13086" width="11.42578125" style="122"/>
    <col min="13087" max="13087" width="19.42578125" style="122" bestFit="1" customWidth="1"/>
    <col min="13088" max="13098" width="11.42578125" style="122"/>
    <col min="13099" max="13099" width="20.28515625" style="122" bestFit="1" customWidth="1"/>
    <col min="13100" max="13100" width="11.42578125" style="122"/>
    <col min="13101" max="13101" width="19.42578125" style="122" bestFit="1" customWidth="1"/>
    <col min="13102" max="13312" width="11.42578125" style="122"/>
    <col min="13313" max="13313" width="6.140625" style="122" customWidth="1"/>
    <col min="13314" max="13314" width="32.140625" style="122" customWidth="1"/>
    <col min="13315" max="13315" width="10.5703125" style="122" customWidth="1"/>
    <col min="13316" max="13316" width="24.28515625" style="122" customWidth="1"/>
    <col min="13317" max="13317" width="21.7109375" style="122" customWidth="1"/>
    <col min="13318" max="13318" width="34.7109375" style="122" customWidth="1"/>
    <col min="13319" max="13319" width="20.140625" style="122" customWidth="1"/>
    <col min="13320" max="13320" width="37.7109375" style="122" customWidth="1"/>
    <col min="13321" max="13321" width="16.5703125" style="122" customWidth="1"/>
    <col min="13322" max="13322" width="45.5703125" style="122" customWidth="1"/>
    <col min="13323" max="13323" width="51.42578125" style="122" customWidth="1"/>
    <col min="13324" max="13324" width="43.5703125" style="122" bestFit="1" customWidth="1"/>
    <col min="13325" max="13325" width="43" style="122" customWidth="1"/>
    <col min="13326" max="13326" width="16.5703125" style="122" customWidth="1"/>
    <col min="13327" max="13327" width="26" style="122" customWidth="1"/>
    <col min="13328" max="13329" width="26.7109375" style="122" bestFit="1" customWidth="1"/>
    <col min="13330" max="13330" width="8.140625" style="122" customWidth="1"/>
    <col min="13331" max="13331" width="8.5703125" style="122" customWidth="1"/>
    <col min="13332" max="13335" width="11.42578125" style="122"/>
    <col min="13336" max="13336" width="10" style="122" customWidth="1"/>
    <col min="13337" max="13337" width="8.42578125" style="122" customWidth="1"/>
    <col min="13338" max="13338" width="8.85546875" style="122" customWidth="1"/>
    <col min="13339" max="13339" width="9.42578125" style="122" customWidth="1"/>
    <col min="13340" max="13340" width="8.7109375" style="122" customWidth="1"/>
    <col min="13341" max="13341" width="18" style="122" bestFit="1" customWidth="1"/>
    <col min="13342" max="13342" width="11.42578125" style="122"/>
    <col min="13343" max="13343" width="19.42578125" style="122" bestFit="1" customWidth="1"/>
    <col min="13344" max="13354" width="11.42578125" style="122"/>
    <col min="13355" max="13355" width="20.28515625" style="122" bestFit="1" customWidth="1"/>
    <col min="13356" max="13356" width="11.42578125" style="122"/>
    <col min="13357" max="13357" width="19.42578125" style="122" bestFit="1" customWidth="1"/>
    <col min="13358" max="13568" width="11.42578125" style="122"/>
    <col min="13569" max="13569" width="6.140625" style="122" customWidth="1"/>
    <col min="13570" max="13570" width="32.140625" style="122" customWidth="1"/>
    <col min="13571" max="13571" width="10.5703125" style="122" customWidth="1"/>
    <col min="13572" max="13572" width="24.28515625" style="122" customWidth="1"/>
    <col min="13573" max="13573" width="21.7109375" style="122" customWidth="1"/>
    <col min="13574" max="13574" width="34.7109375" style="122" customWidth="1"/>
    <col min="13575" max="13575" width="20.140625" style="122" customWidth="1"/>
    <col min="13576" max="13576" width="37.7109375" style="122" customWidth="1"/>
    <col min="13577" max="13577" width="16.5703125" style="122" customWidth="1"/>
    <col min="13578" max="13578" width="45.5703125" style="122" customWidth="1"/>
    <col min="13579" max="13579" width="51.42578125" style="122" customWidth="1"/>
    <col min="13580" max="13580" width="43.5703125" style="122" bestFit="1" customWidth="1"/>
    <col min="13581" max="13581" width="43" style="122" customWidth="1"/>
    <col min="13582" max="13582" width="16.5703125" style="122" customWidth="1"/>
    <col min="13583" max="13583" width="26" style="122" customWidth="1"/>
    <col min="13584" max="13585" width="26.7109375" style="122" bestFit="1" customWidth="1"/>
    <col min="13586" max="13586" width="8.140625" style="122" customWidth="1"/>
    <col min="13587" max="13587" width="8.5703125" style="122" customWidth="1"/>
    <col min="13588" max="13591" width="11.42578125" style="122"/>
    <col min="13592" max="13592" width="10" style="122" customWidth="1"/>
    <col min="13593" max="13593" width="8.42578125" style="122" customWidth="1"/>
    <col min="13594" max="13594" width="8.85546875" style="122" customWidth="1"/>
    <col min="13595" max="13595" width="9.42578125" style="122" customWidth="1"/>
    <col min="13596" max="13596" width="8.7109375" style="122" customWidth="1"/>
    <col min="13597" max="13597" width="18" style="122" bestFit="1" customWidth="1"/>
    <col min="13598" max="13598" width="11.42578125" style="122"/>
    <col min="13599" max="13599" width="19.42578125" style="122" bestFit="1" customWidth="1"/>
    <col min="13600" max="13610" width="11.42578125" style="122"/>
    <col min="13611" max="13611" width="20.28515625" style="122" bestFit="1" customWidth="1"/>
    <col min="13612" max="13612" width="11.42578125" style="122"/>
    <col min="13613" max="13613" width="19.42578125" style="122" bestFit="1" customWidth="1"/>
    <col min="13614" max="13824" width="11.42578125" style="122"/>
    <col min="13825" max="13825" width="6.140625" style="122" customWidth="1"/>
    <col min="13826" max="13826" width="32.140625" style="122" customWidth="1"/>
    <col min="13827" max="13827" width="10.5703125" style="122" customWidth="1"/>
    <col min="13828" max="13828" width="24.28515625" style="122" customWidth="1"/>
    <col min="13829" max="13829" width="21.7109375" style="122" customWidth="1"/>
    <col min="13830" max="13830" width="34.7109375" style="122" customWidth="1"/>
    <col min="13831" max="13831" width="20.140625" style="122" customWidth="1"/>
    <col min="13832" max="13832" width="37.7109375" style="122" customWidth="1"/>
    <col min="13833" max="13833" width="16.5703125" style="122" customWidth="1"/>
    <col min="13834" max="13834" width="45.5703125" style="122" customWidth="1"/>
    <col min="13835" max="13835" width="51.42578125" style="122" customWidth="1"/>
    <col min="13836" max="13836" width="43.5703125" style="122" bestFit="1" customWidth="1"/>
    <col min="13837" max="13837" width="43" style="122" customWidth="1"/>
    <col min="13838" max="13838" width="16.5703125" style="122" customWidth="1"/>
    <col min="13839" max="13839" width="26" style="122" customWidth="1"/>
    <col min="13840" max="13841" width="26.7109375" style="122" bestFit="1" customWidth="1"/>
    <col min="13842" max="13842" width="8.140625" style="122" customWidth="1"/>
    <col min="13843" max="13843" width="8.5703125" style="122" customWidth="1"/>
    <col min="13844" max="13847" width="11.42578125" style="122"/>
    <col min="13848" max="13848" width="10" style="122" customWidth="1"/>
    <col min="13849" max="13849" width="8.42578125" style="122" customWidth="1"/>
    <col min="13850" max="13850" width="8.85546875" style="122" customWidth="1"/>
    <col min="13851" max="13851" width="9.42578125" style="122" customWidth="1"/>
    <col min="13852" max="13852" width="8.7109375" style="122" customWidth="1"/>
    <col min="13853" max="13853" width="18" style="122" bestFit="1" customWidth="1"/>
    <col min="13854" max="13854" width="11.42578125" style="122"/>
    <col min="13855" max="13855" width="19.42578125" style="122" bestFit="1" customWidth="1"/>
    <col min="13856" max="13866" width="11.42578125" style="122"/>
    <col min="13867" max="13867" width="20.28515625" style="122" bestFit="1" customWidth="1"/>
    <col min="13868" max="13868" width="11.42578125" style="122"/>
    <col min="13869" max="13869" width="19.42578125" style="122" bestFit="1" customWidth="1"/>
    <col min="13870" max="14080" width="11.42578125" style="122"/>
    <col min="14081" max="14081" width="6.140625" style="122" customWidth="1"/>
    <col min="14082" max="14082" width="32.140625" style="122" customWidth="1"/>
    <col min="14083" max="14083" width="10.5703125" style="122" customWidth="1"/>
    <col min="14084" max="14084" width="24.28515625" style="122" customWidth="1"/>
    <col min="14085" max="14085" width="21.7109375" style="122" customWidth="1"/>
    <col min="14086" max="14086" width="34.7109375" style="122" customWidth="1"/>
    <col min="14087" max="14087" width="20.140625" style="122" customWidth="1"/>
    <col min="14088" max="14088" width="37.7109375" style="122" customWidth="1"/>
    <col min="14089" max="14089" width="16.5703125" style="122" customWidth="1"/>
    <col min="14090" max="14090" width="45.5703125" style="122" customWidth="1"/>
    <col min="14091" max="14091" width="51.42578125" style="122" customWidth="1"/>
    <col min="14092" max="14092" width="43.5703125" style="122" bestFit="1" customWidth="1"/>
    <col min="14093" max="14093" width="43" style="122" customWidth="1"/>
    <col min="14094" max="14094" width="16.5703125" style="122" customWidth="1"/>
    <col min="14095" max="14095" width="26" style="122" customWidth="1"/>
    <col min="14096" max="14097" width="26.7109375" style="122" bestFit="1" customWidth="1"/>
    <col min="14098" max="14098" width="8.140625" style="122" customWidth="1"/>
    <col min="14099" max="14099" width="8.5703125" style="122" customWidth="1"/>
    <col min="14100" max="14103" width="11.42578125" style="122"/>
    <col min="14104" max="14104" width="10" style="122" customWidth="1"/>
    <col min="14105" max="14105" width="8.42578125" style="122" customWidth="1"/>
    <col min="14106" max="14106" width="8.85546875" style="122" customWidth="1"/>
    <col min="14107" max="14107" width="9.42578125" style="122" customWidth="1"/>
    <col min="14108" max="14108" width="8.7109375" style="122" customWidth="1"/>
    <col min="14109" max="14109" width="18" style="122" bestFit="1" customWidth="1"/>
    <col min="14110" max="14110" width="11.42578125" style="122"/>
    <col min="14111" max="14111" width="19.42578125" style="122" bestFit="1" customWidth="1"/>
    <col min="14112" max="14122" width="11.42578125" style="122"/>
    <col min="14123" max="14123" width="20.28515625" style="122" bestFit="1" customWidth="1"/>
    <col min="14124" max="14124" width="11.42578125" style="122"/>
    <col min="14125" max="14125" width="19.42578125" style="122" bestFit="1" customWidth="1"/>
    <col min="14126" max="14336" width="11.42578125" style="122"/>
    <col min="14337" max="14337" width="6.140625" style="122" customWidth="1"/>
    <col min="14338" max="14338" width="32.140625" style="122" customWidth="1"/>
    <col min="14339" max="14339" width="10.5703125" style="122" customWidth="1"/>
    <col min="14340" max="14340" width="24.28515625" style="122" customWidth="1"/>
    <col min="14341" max="14341" width="21.7109375" style="122" customWidth="1"/>
    <col min="14342" max="14342" width="34.7109375" style="122" customWidth="1"/>
    <col min="14343" max="14343" width="20.140625" style="122" customWidth="1"/>
    <col min="14344" max="14344" width="37.7109375" style="122" customWidth="1"/>
    <col min="14345" max="14345" width="16.5703125" style="122" customWidth="1"/>
    <col min="14346" max="14346" width="45.5703125" style="122" customWidth="1"/>
    <col min="14347" max="14347" width="51.42578125" style="122" customWidth="1"/>
    <col min="14348" max="14348" width="43.5703125" style="122" bestFit="1" customWidth="1"/>
    <col min="14349" max="14349" width="43" style="122" customWidth="1"/>
    <col min="14350" max="14350" width="16.5703125" style="122" customWidth="1"/>
    <col min="14351" max="14351" width="26" style="122" customWidth="1"/>
    <col min="14352" max="14353" width="26.7109375" style="122" bestFit="1" customWidth="1"/>
    <col min="14354" max="14354" width="8.140625" style="122" customWidth="1"/>
    <col min="14355" max="14355" width="8.5703125" style="122" customWidth="1"/>
    <col min="14356" max="14359" width="11.42578125" style="122"/>
    <col min="14360" max="14360" width="10" style="122" customWidth="1"/>
    <col min="14361" max="14361" width="8.42578125" style="122" customWidth="1"/>
    <col min="14362" max="14362" width="8.85546875" style="122" customWidth="1"/>
    <col min="14363" max="14363" width="9.42578125" style="122" customWidth="1"/>
    <col min="14364" max="14364" width="8.7109375" style="122" customWidth="1"/>
    <col min="14365" max="14365" width="18" style="122" bestFit="1" customWidth="1"/>
    <col min="14366" max="14366" width="11.42578125" style="122"/>
    <col min="14367" max="14367" width="19.42578125" style="122" bestFit="1" customWidth="1"/>
    <col min="14368" max="14378" width="11.42578125" style="122"/>
    <col min="14379" max="14379" width="20.28515625" style="122" bestFit="1" customWidth="1"/>
    <col min="14380" max="14380" width="11.42578125" style="122"/>
    <col min="14381" max="14381" width="19.42578125" style="122" bestFit="1" customWidth="1"/>
    <col min="14382" max="14592" width="11.42578125" style="122"/>
    <col min="14593" max="14593" width="6.140625" style="122" customWidth="1"/>
    <col min="14594" max="14594" width="32.140625" style="122" customWidth="1"/>
    <col min="14595" max="14595" width="10.5703125" style="122" customWidth="1"/>
    <col min="14596" max="14596" width="24.28515625" style="122" customWidth="1"/>
    <col min="14597" max="14597" width="21.7109375" style="122" customWidth="1"/>
    <col min="14598" max="14598" width="34.7109375" style="122" customWidth="1"/>
    <col min="14599" max="14599" width="20.140625" style="122" customWidth="1"/>
    <col min="14600" max="14600" width="37.7109375" style="122" customWidth="1"/>
    <col min="14601" max="14601" width="16.5703125" style="122" customWidth="1"/>
    <col min="14602" max="14602" width="45.5703125" style="122" customWidth="1"/>
    <col min="14603" max="14603" width="51.42578125" style="122" customWidth="1"/>
    <col min="14604" max="14604" width="43.5703125" style="122" bestFit="1" customWidth="1"/>
    <col min="14605" max="14605" width="43" style="122" customWidth="1"/>
    <col min="14606" max="14606" width="16.5703125" style="122" customWidth="1"/>
    <col min="14607" max="14607" width="26" style="122" customWidth="1"/>
    <col min="14608" max="14609" width="26.7109375" style="122" bestFit="1" customWidth="1"/>
    <col min="14610" max="14610" width="8.140625" style="122" customWidth="1"/>
    <col min="14611" max="14611" width="8.5703125" style="122" customWidth="1"/>
    <col min="14612" max="14615" width="11.42578125" style="122"/>
    <col min="14616" max="14616" width="10" style="122" customWidth="1"/>
    <col min="14617" max="14617" width="8.42578125" style="122" customWidth="1"/>
    <col min="14618" max="14618" width="8.85546875" style="122" customWidth="1"/>
    <col min="14619" max="14619" width="9.42578125" style="122" customWidth="1"/>
    <col min="14620" max="14620" width="8.7109375" style="122" customWidth="1"/>
    <col min="14621" max="14621" width="18" style="122" bestFit="1" customWidth="1"/>
    <col min="14622" max="14622" width="11.42578125" style="122"/>
    <col min="14623" max="14623" width="19.42578125" style="122" bestFit="1" customWidth="1"/>
    <col min="14624" max="14634" width="11.42578125" style="122"/>
    <col min="14635" max="14635" width="20.28515625" style="122" bestFit="1" customWidth="1"/>
    <col min="14636" max="14636" width="11.42578125" style="122"/>
    <col min="14637" max="14637" width="19.42578125" style="122" bestFit="1" customWidth="1"/>
    <col min="14638" max="14848" width="11.42578125" style="122"/>
    <col min="14849" max="14849" width="6.140625" style="122" customWidth="1"/>
    <col min="14850" max="14850" width="32.140625" style="122" customWidth="1"/>
    <col min="14851" max="14851" width="10.5703125" style="122" customWidth="1"/>
    <col min="14852" max="14852" width="24.28515625" style="122" customWidth="1"/>
    <col min="14853" max="14853" width="21.7109375" style="122" customWidth="1"/>
    <col min="14854" max="14854" width="34.7109375" style="122" customWidth="1"/>
    <col min="14855" max="14855" width="20.140625" style="122" customWidth="1"/>
    <col min="14856" max="14856" width="37.7109375" style="122" customWidth="1"/>
    <col min="14857" max="14857" width="16.5703125" style="122" customWidth="1"/>
    <col min="14858" max="14858" width="45.5703125" style="122" customWidth="1"/>
    <col min="14859" max="14859" width="51.42578125" style="122" customWidth="1"/>
    <col min="14860" max="14860" width="43.5703125" style="122" bestFit="1" customWidth="1"/>
    <col min="14861" max="14861" width="43" style="122" customWidth="1"/>
    <col min="14862" max="14862" width="16.5703125" style="122" customWidth="1"/>
    <col min="14863" max="14863" width="26" style="122" customWidth="1"/>
    <col min="14864" max="14865" width="26.7109375" style="122" bestFit="1" customWidth="1"/>
    <col min="14866" max="14866" width="8.140625" style="122" customWidth="1"/>
    <col min="14867" max="14867" width="8.5703125" style="122" customWidth="1"/>
    <col min="14868" max="14871" width="11.42578125" style="122"/>
    <col min="14872" max="14872" width="10" style="122" customWidth="1"/>
    <col min="14873" max="14873" width="8.42578125" style="122" customWidth="1"/>
    <col min="14874" max="14874" width="8.85546875" style="122" customWidth="1"/>
    <col min="14875" max="14875" width="9.42578125" style="122" customWidth="1"/>
    <col min="14876" max="14876" width="8.7109375" style="122" customWidth="1"/>
    <col min="14877" max="14877" width="18" style="122" bestFit="1" customWidth="1"/>
    <col min="14878" max="14878" width="11.42578125" style="122"/>
    <col min="14879" max="14879" width="19.42578125" style="122" bestFit="1" customWidth="1"/>
    <col min="14880" max="14890" width="11.42578125" style="122"/>
    <col min="14891" max="14891" width="20.28515625" style="122" bestFit="1" customWidth="1"/>
    <col min="14892" max="14892" width="11.42578125" style="122"/>
    <col min="14893" max="14893" width="19.42578125" style="122" bestFit="1" customWidth="1"/>
    <col min="14894" max="15104" width="11.42578125" style="122"/>
    <col min="15105" max="15105" width="6.140625" style="122" customWidth="1"/>
    <col min="15106" max="15106" width="32.140625" style="122" customWidth="1"/>
    <col min="15107" max="15107" width="10.5703125" style="122" customWidth="1"/>
    <col min="15108" max="15108" width="24.28515625" style="122" customWidth="1"/>
    <col min="15109" max="15109" width="21.7109375" style="122" customWidth="1"/>
    <col min="15110" max="15110" width="34.7109375" style="122" customWidth="1"/>
    <col min="15111" max="15111" width="20.140625" style="122" customWidth="1"/>
    <col min="15112" max="15112" width="37.7109375" style="122" customWidth="1"/>
    <col min="15113" max="15113" width="16.5703125" style="122" customWidth="1"/>
    <col min="15114" max="15114" width="45.5703125" style="122" customWidth="1"/>
    <col min="15115" max="15115" width="51.42578125" style="122" customWidth="1"/>
    <col min="15116" max="15116" width="43.5703125" style="122" bestFit="1" customWidth="1"/>
    <col min="15117" max="15117" width="43" style="122" customWidth="1"/>
    <col min="15118" max="15118" width="16.5703125" style="122" customWidth="1"/>
    <col min="15119" max="15119" width="26" style="122" customWidth="1"/>
    <col min="15120" max="15121" width="26.7109375" style="122" bestFit="1" customWidth="1"/>
    <col min="15122" max="15122" width="8.140625" style="122" customWidth="1"/>
    <col min="15123" max="15123" width="8.5703125" style="122" customWidth="1"/>
    <col min="15124" max="15127" width="11.42578125" style="122"/>
    <col min="15128" max="15128" width="10" style="122" customWidth="1"/>
    <col min="15129" max="15129" width="8.42578125" style="122" customWidth="1"/>
    <col min="15130" max="15130" width="8.85546875" style="122" customWidth="1"/>
    <col min="15131" max="15131" width="9.42578125" style="122" customWidth="1"/>
    <col min="15132" max="15132" width="8.7109375" style="122" customWidth="1"/>
    <col min="15133" max="15133" width="18" style="122" bestFit="1" customWidth="1"/>
    <col min="15134" max="15134" width="11.42578125" style="122"/>
    <col min="15135" max="15135" width="19.42578125" style="122" bestFit="1" customWidth="1"/>
    <col min="15136" max="15146" width="11.42578125" style="122"/>
    <col min="15147" max="15147" width="20.28515625" style="122" bestFit="1" customWidth="1"/>
    <col min="15148" max="15148" width="11.42578125" style="122"/>
    <col min="15149" max="15149" width="19.42578125" style="122" bestFit="1" customWidth="1"/>
    <col min="15150" max="15360" width="11.42578125" style="122"/>
    <col min="15361" max="15361" width="6.140625" style="122" customWidth="1"/>
    <col min="15362" max="15362" width="32.140625" style="122" customWidth="1"/>
    <col min="15363" max="15363" width="10.5703125" style="122" customWidth="1"/>
    <col min="15364" max="15364" width="24.28515625" style="122" customWidth="1"/>
    <col min="15365" max="15365" width="21.7109375" style="122" customWidth="1"/>
    <col min="15366" max="15366" width="34.7109375" style="122" customWidth="1"/>
    <col min="15367" max="15367" width="20.140625" style="122" customWidth="1"/>
    <col min="15368" max="15368" width="37.7109375" style="122" customWidth="1"/>
    <col min="15369" max="15369" width="16.5703125" style="122" customWidth="1"/>
    <col min="15370" max="15370" width="45.5703125" style="122" customWidth="1"/>
    <col min="15371" max="15371" width="51.42578125" style="122" customWidth="1"/>
    <col min="15372" max="15372" width="43.5703125" style="122" bestFit="1" customWidth="1"/>
    <col min="15373" max="15373" width="43" style="122" customWidth="1"/>
    <col min="15374" max="15374" width="16.5703125" style="122" customWidth="1"/>
    <col min="15375" max="15375" width="26" style="122" customWidth="1"/>
    <col min="15376" max="15377" width="26.7109375" style="122" bestFit="1" customWidth="1"/>
    <col min="15378" max="15378" width="8.140625" style="122" customWidth="1"/>
    <col min="15379" max="15379" width="8.5703125" style="122" customWidth="1"/>
    <col min="15380" max="15383" width="11.42578125" style="122"/>
    <col min="15384" max="15384" width="10" style="122" customWidth="1"/>
    <col min="15385" max="15385" width="8.42578125" style="122" customWidth="1"/>
    <col min="15386" max="15386" width="8.85546875" style="122" customWidth="1"/>
    <col min="15387" max="15387" width="9.42578125" style="122" customWidth="1"/>
    <col min="15388" max="15388" width="8.7109375" style="122" customWidth="1"/>
    <col min="15389" max="15389" width="18" style="122" bestFit="1" customWidth="1"/>
    <col min="15390" max="15390" width="11.42578125" style="122"/>
    <col min="15391" max="15391" width="19.42578125" style="122" bestFit="1" customWidth="1"/>
    <col min="15392" max="15402" width="11.42578125" style="122"/>
    <col min="15403" max="15403" width="20.28515625" style="122" bestFit="1" customWidth="1"/>
    <col min="15404" max="15404" width="11.42578125" style="122"/>
    <col min="15405" max="15405" width="19.42578125" style="122" bestFit="1" customWidth="1"/>
    <col min="15406" max="15616" width="11.42578125" style="122"/>
    <col min="15617" max="15617" width="6.140625" style="122" customWidth="1"/>
    <col min="15618" max="15618" width="32.140625" style="122" customWidth="1"/>
    <col min="15619" max="15619" width="10.5703125" style="122" customWidth="1"/>
    <col min="15620" max="15620" width="24.28515625" style="122" customWidth="1"/>
    <col min="15621" max="15621" width="21.7109375" style="122" customWidth="1"/>
    <col min="15622" max="15622" width="34.7109375" style="122" customWidth="1"/>
    <col min="15623" max="15623" width="20.140625" style="122" customWidth="1"/>
    <col min="15624" max="15624" width="37.7109375" style="122" customWidth="1"/>
    <col min="15625" max="15625" width="16.5703125" style="122" customWidth="1"/>
    <col min="15626" max="15626" width="45.5703125" style="122" customWidth="1"/>
    <col min="15627" max="15627" width="51.42578125" style="122" customWidth="1"/>
    <col min="15628" max="15628" width="43.5703125" style="122" bestFit="1" customWidth="1"/>
    <col min="15629" max="15629" width="43" style="122" customWidth="1"/>
    <col min="15630" max="15630" width="16.5703125" style="122" customWidth="1"/>
    <col min="15631" max="15631" width="26" style="122" customWidth="1"/>
    <col min="15632" max="15633" width="26.7109375" style="122" bestFit="1" customWidth="1"/>
    <col min="15634" max="15634" width="8.140625" style="122" customWidth="1"/>
    <col min="15635" max="15635" width="8.5703125" style="122" customWidth="1"/>
    <col min="15636" max="15639" width="11.42578125" style="122"/>
    <col min="15640" max="15640" width="10" style="122" customWidth="1"/>
    <col min="15641" max="15641" width="8.42578125" style="122" customWidth="1"/>
    <col min="15642" max="15642" width="8.85546875" style="122" customWidth="1"/>
    <col min="15643" max="15643" width="9.42578125" style="122" customWidth="1"/>
    <col min="15644" max="15644" width="8.7109375" style="122" customWidth="1"/>
    <col min="15645" max="15645" width="18" style="122" bestFit="1" customWidth="1"/>
    <col min="15646" max="15646" width="11.42578125" style="122"/>
    <col min="15647" max="15647" width="19.42578125" style="122" bestFit="1" customWidth="1"/>
    <col min="15648" max="15658" width="11.42578125" style="122"/>
    <col min="15659" max="15659" width="20.28515625" style="122" bestFit="1" customWidth="1"/>
    <col min="15660" max="15660" width="11.42578125" style="122"/>
    <col min="15661" max="15661" width="19.42578125" style="122" bestFit="1" customWidth="1"/>
    <col min="15662" max="15872" width="11.42578125" style="122"/>
    <col min="15873" max="15873" width="6.140625" style="122" customWidth="1"/>
    <col min="15874" max="15874" width="32.140625" style="122" customWidth="1"/>
    <col min="15875" max="15875" width="10.5703125" style="122" customWidth="1"/>
    <col min="15876" max="15876" width="24.28515625" style="122" customWidth="1"/>
    <col min="15877" max="15877" width="21.7109375" style="122" customWidth="1"/>
    <col min="15878" max="15878" width="34.7109375" style="122" customWidth="1"/>
    <col min="15879" max="15879" width="20.140625" style="122" customWidth="1"/>
    <col min="15880" max="15880" width="37.7109375" style="122" customWidth="1"/>
    <col min="15881" max="15881" width="16.5703125" style="122" customWidth="1"/>
    <col min="15882" max="15882" width="45.5703125" style="122" customWidth="1"/>
    <col min="15883" max="15883" width="51.42578125" style="122" customWidth="1"/>
    <col min="15884" max="15884" width="43.5703125" style="122" bestFit="1" customWidth="1"/>
    <col min="15885" max="15885" width="43" style="122" customWidth="1"/>
    <col min="15886" max="15886" width="16.5703125" style="122" customWidth="1"/>
    <col min="15887" max="15887" width="26" style="122" customWidth="1"/>
    <col min="15888" max="15889" width="26.7109375" style="122" bestFit="1" customWidth="1"/>
    <col min="15890" max="15890" width="8.140625" style="122" customWidth="1"/>
    <col min="15891" max="15891" width="8.5703125" style="122" customWidth="1"/>
    <col min="15892" max="15895" width="11.42578125" style="122"/>
    <col min="15896" max="15896" width="10" style="122" customWidth="1"/>
    <col min="15897" max="15897" width="8.42578125" style="122" customWidth="1"/>
    <col min="15898" max="15898" width="8.85546875" style="122" customWidth="1"/>
    <col min="15899" max="15899" width="9.42578125" style="122" customWidth="1"/>
    <col min="15900" max="15900" width="8.7109375" style="122" customWidth="1"/>
    <col min="15901" max="15901" width="18" style="122" bestFit="1" customWidth="1"/>
    <col min="15902" max="15902" width="11.42578125" style="122"/>
    <col min="15903" max="15903" width="19.42578125" style="122" bestFit="1" customWidth="1"/>
    <col min="15904" max="15914" width="11.42578125" style="122"/>
    <col min="15915" max="15915" width="20.28515625" style="122" bestFit="1" customWidth="1"/>
    <col min="15916" max="15916" width="11.42578125" style="122"/>
    <col min="15917" max="15917" width="19.42578125" style="122" bestFit="1" customWidth="1"/>
    <col min="15918" max="16128" width="11.42578125" style="122"/>
    <col min="16129" max="16129" width="6.140625" style="122" customWidth="1"/>
    <col min="16130" max="16130" width="32.140625" style="122" customWidth="1"/>
    <col min="16131" max="16131" width="10.5703125" style="122" customWidth="1"/>
    <col min="16132" max="16132" width="24.28515625" style="122" customWidth="1"/>
    <col min="16133" max="16133" width="21.7109375" style="122" customWidth="1"/>
    <col min="16134" max="16134" width="34.7109375" style="122" customWidth="1"/>
    <col min="16135" max="16135" width="20.140625" style="122" customWidth="1"/>
    <col min="16136" max="16136" width="37.7109375" style="122" customWidth="1"/>
    <col min="16137" max="16137" width="16.5703125" style="122" customWidth="1"/>
    <col min="16138" max="16138" width="45.5703125" style="122" customWidth="1"/>
    <col min="16139" max="16139" width="51.42578125" style="122" customWidth="1"/>
    <col min="16140" max="16140" width="43.5703125" style="122" bestFit="1" customWidth="1"/>
    <col min="16141" max="16141" width="43" style="122" customWidth="1"/>
    <col min="16142" max="16142" width="16.5703125" style="122" customWidth="1"/>
    <col min="16143" max="16143" width="26" style="122" customWidth="1"/>
    <col min="16144" max="16145" width="26.7109375" style="122" bestFit="1" customWidth="1"/>
    <col min="16146" max="16146" width="8.140625" style="122" customWidth="1"/>
    <col min="16147" max="16147" width="8.5703125" style="122" customWidth="1"/>
    <col min="16148" max="16151" width="11.42578125" style="122"/>
    <col min="16152" max="16152" width="10" style="122" customWidth="1"/>
    <col min="16153" max="16153" width="8.42578125" style="122" customWidth="1"/>
    <col min="16154" max="16154" width="8.85546875" style="122" customWidth="1"/>
    <col min="16155" max="16155" width="9.42578125" style="122" customWidth="1"/>
    <col min="16156" max="16156" width="8.7109375" style="122" customWidth="1"/>
    <col min="16157" max="16157" width="18" style="122" bestFit="1" customWidth="1"/>
    <col min="16158" max="16158" width="11.42578125" style="122"/>
    <col min="16159" max="16159" width="19.42578125" style="122" bestFit="1" customWidth="1"/>
    <col min="16160" max="16170" width="11.42578125" style="122"/>
    <col min="16171" max="16171" width="20.28515625" style="122" bestFit="1" customWidth="1"/>
    <col min="16172" max="16172" width="11.42578125" style="122"/>
    <col min="16173" max="16173" width="19.42578125" style="122" bestFit="1" customWidth="1"/>
    <col min="16174" max="16384" width="11.42578125" style="122"/>
  </cols>
  <sheetData>
    <row r="1" spans="1:190" ht="15.75" thickBot="1"/>
    <row r="2" spans="1:190" s="915" customFormat="1">
      <c r="B2" s="1731"/>
      <c r="C2" s="1732"/>
      <c r="D2" s="1732"/>
      <c r="E2" s="1732"/>
      <c r="F2" s="1733"/>
      <c r="G2" s="1740" t="s">
        <v>536</v>
      </c>
      <c r="H2" s="1741"/>
      <c r="I2" s="1741"/>
      <c r="J2" s="1741"/>
      <c r="K2" s="1741"/>
      <c r="L2" s="1741"/>
      <c r="M2" s="1741"/>
      <c r="N2" s="1742"/>
      <c r="O2" s="1746" t="s">
        <v>0</v>
      </c>
      <c r="P2" s="1747"/>
      <c r="Q2" s="1747"/>
      <c r="R2" s="1748"/>
      <c r="S2" s="1749"/>
      <c r="T2" s="1749"/>
      <c r="U2" s="1750"/>
    </row>
    <row r="3" spans="1:190" s="915" customFormat="1">
      <c r="B3" s="1734"/>
      <c r="C3" s="1735"/>
      <c r="D3" s="1735"/>
      <c r="E3" s="1735"/>
      <c r="F3" s="1736"/>
      <c r="G3" s="1743"/>
      <c r="H3" s="1744"/>
      <c r="I3" s="1744"/>
      <c r="J3" s="1744"/>
      <c r="K3" s="1744"/>
      <c r="L3" s="1744"/>
      <c r="M3" s="1744"/>
      <c r="N3" s="1745"/>
      <c r="O3" s="1755" t="s">
        <v>537</v>
      </c>
      <c r="P3" s="1756"/>
      <c r="Q3" s="1756"/>
      <c r="R3" s="1757"/>
      <c r="S3" s="1751"/>
      <c r="T3" s="1751"/>
      <c r="U3" s="1752"/>
    </row>
    <row r="4" spans="1:190" s="915" customFormat="1">
      <c r="B4" s="1734"/>
      <c r="C4" s="1735"/>
      <c r="D4" s="1735"/>
      <c r="E4" s="1735"/>
      <c r="F4" s="1736"/>
      <c r="G4" s="1758" t="s">
        <v>538</v>
      </c>
      <c r="H4" s="1759"/>
      <c r="I4" s="1759"/>
      <c r="J4" s="1759"/>
      <c r="K4" s="1759"/>
      <c r="L4" s="1759"/>
      <c r="M4" s="1759"/>
      <c r="N4" s="1760"/>
      <c r="O4" s="1755" t="s">
        <v>1</v>
      </c>
      <c r="P4" s="1756"/>
      <c r="Q4" s="1756"/>
      <c r="R4" s="1757"/>
      <c r="S4" s="1751"/>
      <c r="T4" s="1751"/>
      <c r="U4" s="1752"/>
    </row>
    <row r="5" spans="1:190" s="915" customFormat="1" ht="34.5" customHeight="1" thickBot="1">
      <c r="B5" s="1737"/>
      <c r="C5" s="1738"/>
      <c r="D5" s="1738"/>
      <c r="E5" s="1738"/>
      <c r="F5" s="1739"/>
      <c r="G5" s="1761"/>
      <c r="H5" s="1762"/>
      <c r="I5" s="1762"/>
      <c r="J5" s="1762"/>
      <c r="K5" s="1762"/>
      <c r="L5" s="1762"/>
      <c r="M5" s="1762"/>
      <c r="N5" s="1763"/>
      <c r="O5" s="1764" t="s">
        <v>539</v>
      </c>
      <c r="P5" s="1765"/>
      <c r="Q5" s="1765"/>
      <c r="R5" s="1766"/>
      <c r="S5" s="1753"/>
      <c r="T5" s="1753"/>
      <c r="U5" s="1754"/>
    </row>
    <row r="7" spans="1:190" s="913" customFormat="1">
      <c r="A7" s="911"/>
      <c r="B7" s="1767" t="s">
        <v>992</v>
      </c>
      <c r="C7" s="1768"/>
      <c r="D7" s="1768"/>
      <c r="E7" s="1768"/>
      <c r="F7" s="1768"/>
      <c r="G7" s="1768"/>
      <c r="H7" s="1768"/>
      <c r="I7" s="1768"/>
      <c r="J7" s="1768"/>
      <c r="K7" s="1768"/>
      <c r="L7" s="1768"/>
      <c r="M7" s="1768"/>
      <c r="N7" s="1768"/>
      <c r="O7" s="1768"/>
      <c r="P7" s="1768"/>
      <c r="Q7" s="1768"/>
      <c r="R7" s="1768"/>
      <c r="S7" s="1768"/>
      <c r="T7" s="1768"/>
      <c r="U7" s="1769"/>
      <c r="V7" s="916"/>
      <c r="W7" s="916"/>
      <c r="X7" s="916"/>
      <c r="Y7" s="916"/>
      <c r="Z7" s="916"/>
      <c r="AA7" s="916"/>
      <c r="AB7" s="917"/>
      <c r="AC7" s="911"/>
      <c r="AD7" s="911"/>
      <c r="AE7" s="911"/>
      <c r="AF7" s="911"/>
      <c r="AG7" s="911"/>
      <c r="AH7" s="911"/>
      <c r="AI7" s="911"/>
      <c r="AJ7" s="911"/>
      <c r="AK7" s="911"/>
      <c r="AL7" s="911"/>
      <c r="AM7" s="911"/>
      <c r="AN7" s="911"/>
      <c r="AO7" s="911"/>
      <c r="AP7" s="911"/>
      <c r="AQ7" s="911"/>
      <c r="AR7" s="911"/>
      <c r="AS7" s="911"/>
      <c r="AT7" s="911"/>
      <c r="AU7" s="911"/>
      <c r="AV7" s="911"/>
      <c r="AW7" s="911"/>
      <c r="AX7" s="911"/>
      <c r="AY7" s="911"/>
      <c r="AZ7" s="911"/>
      <c r="BA7" s="911"/>
      <c r="BB7" s="911"/>
      <c r="BC7" s="911"/>
      <c r="BD7" s="911"/>
      <c r="BE7" s="911"/>
      <c r="BF7" s="911"/>
      <c r="BG7" s="911"/>
      <c r="BH7" s="911"/>
      <c r="BI7" s="911"/>
      <c r="BJ7" s="911"/>
      <c r="BK7" s="911"/>
      <c r="BL7" s="911"/>
      <c r="BM7" s="911"/>
      <c r="BN7" s="911"/>
      <c r="BO7" s="911"/>
      <c r="BP7" s="911"/>
      <c r="BQ7" s="911"/>
      <c r="BR7" s="911"/>
      <c r="BS7" s="911"/>
      <c r="BT7" s="911"/>
      <c r="BU7" s="911"/>
      <c r="BV7" s="911"/>
      <c r="BW7" s="911"/>
      <c r="BX7" s="911"/>
      <c r="BY7" s="911"/>
      <c r="BZ7" s="911"/>
      <c r="CA7" s="911"/>
      <c r="CB7" s="911"/>
      <c r="CC7" s="911"/>
      <c r="CD7" s="911"/>
      <c r="CE7" s="911"/>
      <c r="CF7" s="911"/>
      <c r="CG7" s="911"/>
      <c r="CH7" s="911"/>
      <c r="CI7" s="911"/>
      <c r="CJ7" s="911"/>
      <c r="CK7" s="911"/>
      <c r="CL7" s="911"/>
      <c r="CM7" s="911"/>
      <c r="CN7" s="911"/>
      <c r="CO7" s="911"/>
      <c r="CP7" s="911"/>
      <c r="CQ7" s="911"/>
      <c r="CR7" s="911"/>
      <c r="CS7" s="911"/>
      <c r="CT7" s="911"/>
      <c r="CU7" s="911"/>
      <c r="CV7" s="911"/>
      <c r="CW7" s="911"/>
      <c r="CX7" s="911"/>
      <c r="CY7" s="911"/>
      <c r="CZ7" s="911"/>
      <c r="DA7" s="911"/>
      <c r="DB7" s="911"/>
      <c r="DC7" s="911"/>
      <c r="DD7" s="911"/>
      <c r="DE7" s="911"/>
      <c r="DF7" s="911"/>
      <c r="DG7" s="911"/>
      <c r="DH7" s="911"/>
      <c r="DI7" s="911"/>
      <c r="DJ7" s="911"/>
      <c r="DK7" s="911"/>
      <c r="DL7" s="911"/>
      <c r="DM7" s="911"/>
      <c r="DN7" s="911"/>
      <c r="DO7" s="911"/>
      <c r="DP7" s="911"/>
      <c r="DQ7" s="911"/>
      <c r="DR7" s="911"/>
      <c r="DS7" s="911"/>
      <c r="DT7" s="911"/>
      <c r="DU7" s="911"/>
      <c r="DV7" s="911"/>
      <c r="DW7" s="911"/>
      <c r="DX7" s="911"/>
      <c r="DY7" s="911"/>
      <c r="DZ7" s="911"/>
      <c r="EA7" s="911"/>
      <c r="EB7" s="911"/>
      <c r="EC7" s="911"/>
      <c r="ED7" s="911"/>
      <c r="EE7" s="911"/>
      <c r="EF7" s="911"/>
      <c r="EG7" s="911"/>
      <c r="EH7" s="911"/>
      <c r="EI7" s="911"/>
      <c r="EJ7" s="911"/>
      <c r="EK7" s="911"/>
      <c r="EL7" s="911"/>
      <c r="EM7" s="911"/>
      <c r="EN7" s="911"/>
      <c r="EO7" s="911"/>
      <c r="EP7" s="911"/>
      <c r="EQ7" s="911"/>
      <c r="ER7" s="911"/>
      <c r="ES7" s="911"/>
      <c r="ET7" s="911"/>
      <c r="EU7" s="911"/>
      <c r="EV7" s="911"/>
      <c r="EW7" s="911"/>
      <c r="EX7" s="911"/>
      <c r="EY7" s="911"/>
      <c r="EZ7" s="911"/>
      <c r="FA7" s="911"/>
      <c r="FB7" s="911"/>
      <c r="FC7" s="911"/>
      <c r="FD7" s="911"/>
      <c r="FE7" s="911"/>
      <c r="FF7" s="911"/>
      <c r="FG7" s="911"/>
      <c r="FH7" s="911"/>
      <c r="FI7" s="911"/>
      <c r="FJ7" s="911"/>
      <c r="FK7" s="911"/>
      <c r="FL7" s="911"/>
      <c r="FM7" s="911"/>
      <c r="FN7" s="911"/>
      <c r="FO7" s="911"/>
      <c r="FP7" s="911"/>
      <c r="FQ7" s="911"/>
      <c r="FR7" s="911"/>
      <c r="FS7" s="911"/>
      <c r="FT7" s="911"/>
      <c r="FU7" s="911"/>
      <c r="FV7" s="911"/>
      <c r="FW7" s="911"/>
      <c r="FX7" s="911"/>
      <c r="FY7" s="911"/>
      <c r="FZ7" s="911"/>
      <c r="GA7" s="911"/>
      <c r="GB7" s="911"/>
      <c r="GC7" s="911"/>
      <c r="GD7" s="911"/>
      <c r="GE7" s="911"/>
      <c r="GF7" s="911"/>
      <c r="GG7" s="911"/>
      <c r="GH7" s="911"/>
    </row>
    <row r="8" spans="1:190" s="913" customFormat="1">
      <c r="A8" s="911"/>
      <c r="B8" s="918" t="s">
        <v>3</v>
      </c>
      <c r="C8" s="918"/>
      <c r="D8" s="918"/>
      <c r="E8" s="918"/>
      <c r="F8" s="918"/>
      <c r="G8" s="1770"/>
      <c r="H8" s="1771"/>
      <c r="I8" s="1771"/>
      <c r="J8" s="1771"/>
      <c r="K8" s="1771"/>
      <c r="L8" s="1771"/>
      <c r="M8" s="1771"/>
      <c r="N8" s="1771"/>
      <c r="O8" s="1771"/>
      <c r="P8" s="1771"/>
      <c r="Q8" s="1771"/>
      <c r="R8" s="1771"/>
      <c r="S8" s="1771"/>
      <c r="T8" s="1771"/>
      <c r="U8" s="1772"/>
      <c r="V8" s="917"/>
      <c r="W8" s="917"/>
      <c r="X8" s="917"/>
      <c r="Y8" s="917"/>
      <c r="Z8" s="917"/>
      <c r="AA8" s="917"/>
      <c r="AB8" s="917"/>
      <c r="AC8" s="911"/>
      <c r="AD8" s="911"/>
      <c r="AE8" s="911"/>
      <c r="AF8" s="911"/>
      <c r="AG8" s="911"/>
      <c r="AH8" s="911"/>
      <c r="AI8" s="911"/>
      <c r="AJ8" s="911"/>
      <c r="AK8" s="911"/>
      <c r="AL8" s="911"/>
      <c r="AM8" s="911"/>
      <c r="AN8" s="911"/>
      <c r="AO8" s="911"/>
      <c r="AP8" s="911"/>
      <c r="AQ8" s="911"/>
      <c r="AR8" s="911"/>
      <c r="AS8" s="911"/>
      <c r="AT8" s="911"/>
      <c r="AU8" s="911"/>
      <c r="AV8" s="911"/>
      <c r="AW8" s="911"/>
      <c r="AX8" s="911"/>
      <c r="AY8" s="911"/>
      <c r="AZ8" s="911"/>
      <c r="BA8" s="911"/>
      <c r="BB8" s="911"/>
      <c r="BC8" s="911"/>
      <c r="BD8" s="911"/>
      <c r="BE8" s="911"/>
      <c r="BF8" s="911"/>
      <c r="BG8" s="911"/>
      <c r="BH8" s="911"/>
      <c r="BI8" s="911"/>
      <c r="BJ8" s="911"/>
      <c r="BK8" s="911"/>
      <c r="BL8" s="911"/>
      <c r="BM8" s="911"/>
      <c r="BN8" s="911"/>
      <c r="BO8" s="911"/>
      <c r="BP8" s="911"/>
      <c r="BQ8" s="911"/>
      <c r="BR8" s="911"/>
      <c r="BS8" s="911"/>
      <c r="BT8" s="911"/>
      <c r="BU8" s="911"/>
      <c r="BV8" s="911"/>
      <c r="BW8" s="911"/>
      <c r="BX8" s="911"/>
      <c r="BY8" s="911"/>
      <c r="BZ8" s="911"/>
      <c r="CA8" s="911"/>
      <c r="CB8" s="911"/>
      <c r="CC8" s="911"/>
      <c r="CD8" s="911"/>
      <c r="CE8" s="911"/>
      <c r="CF8" s="911"/>
      <c r="CG8" s="911"/>
      <c r="CH8" s="911"/>
      <c r="CI8" s="911"/>
      <c r="CJ8" s="911"/>
      <c r="CK8" s="911"/>
      <c r="CL8" s="911"/>
      <c r="CM8" s="911"/>
      <c r="CN8" s="911"/>
      <c r="CO8" s="911"/>
      <c r="CP8" s="911"/>
      <c r="CQ8" s="911"/>
      <c r="CR8" s="911"/>
      <c r="CS8" s="911"/>
      <c r="CT8" s="911"/>
      <c r="CU8" s="911"/>
      <c r="CV8" s="911"/>
      <c r="CW8" s="911"/>
      <c r="CX8" s="911"/>
      <c r="CY8" s="911"/>
      <c r="CZ8" s="911"/>
      <c r="DA8" s="911"/>
      <c r="DB8" s="911"/>
      <c r="DC8" s="911"/>
      <c r="DD8" s="911"/>
      <c r="DE8" s="911"/>
      <c r="DF8" s="911"/>
      <c r="DG8" s="911"/>
      <c r="DH8" s="911"/>
      <c r="DI8" s="911"/>
      <c r="DJ8" s="911"/>
      <c r="DK8" s="911"/>
      <c r="DL8" s="911"/>
      <c r="DM8" s="911"/>
      <c r="DN8" s="911"/>
      <c r="DO8" s="911"/>
      <c r="DP8" s="911"/>
      <c r="DQ8" s="911"/>
      <c r="DR8" s="911"/>
      <c r="DS8" s="911"/>
      <c r="DT8" s="911"/>
      <c r="DU8" s="911"/>
      <c r="DV8" s="911"/>
      <c r="DW8" s="911"/>
      <c r="DX8" s="911"/>
      <c r="DY8" s="911"/>
      <c r="DZ8" s="911"/>
      <c r="EA8" s="911"/>
      <c r="EB8" s="911"/>
      <c r="EC8" s="911"/>
      <c r="ED8" s="911"/>
      <c r="EE8" s="911"/>
      <c r="EF8" s="911"/>
      <c r="EG8" s="911"/>
      <c r="EH8" s="911"/>
      <c r="EI8" s="911"/>
      <c r="EJ8" s="911"/>
      <c r="EK8" s="911"/>
      <c r="EL8" s="911"/>
      <c r="EM8" s="911"/>
      <c r="EN8" s="911"/>
      <c r="EO8" s="911"/>
      <c r="EP8" s="911"/>
      <c r="EQ8" s="911"/>
      <c r="ER8" s="911"/>
      <c r="ES8" s="911"/>
      <c r="ET8" s="911"/>
      <c r="EU8" s="911"/>
      <c r="EV8" s="911"/>
      <c r="EW8" s="911"/>
      <c r="EX8" s="911"/>
      <c r="EY8" s="911"/>
      <c r="EZ8" s="911"/>
      <c r="FA8" s="911"/>
      <c r="FB8" s="911"/>
      <c r="FC8" s="911"/>
      <c r="FD8" s="911"/>
      <c r="FE8" s="911"/>
      <c r="FF8" s="911"/>
      <c r="FG8" s="911"/>
      <c r="FH8" s="911"/>
      <c r="FI8" s="911"/>
      <c r="FJ8" s="911"/>
      <c r="FK8" s="911"/>
      <c r="FL8" s="911"/>
      <c r="FM8" s="911"/>
      <c r="FN8" s="911"/>
      <c r="FO8" s="911"/>
      <c r="FP8" s="911"/>
      <c r="FQ8" s="911"/>
      <c r="FR8" s="911"/>
      <c r="FS8" s="911"/>
      <c r="FT8" s="911"/>
      <c r="FU8" s="911"/>
      <c r="FV8" s="911"/>
      <c r="FW8" s="911"/>
      <c r="FX8" s="911"/>
      <c r="FY8" s="911"/>
      <c r="FZ8" s="911"/>
      <c r="GA8" s="911"/>
      <c r="GB8" s="911"/>
      <c r="GC8" s="911"/>
      <c r="GD8" s="911"/>
      <c r="GE8" s="911"/>
      <c r="GF8" s="911"/>
      <c r="GG8" s="911"/>
      <c r="GH8" s="911"/>
    </row>
    <row r="9" spans="1:190" s="913" customFormat="1">
      <c r="A9" s="911"/>
      <c r="B9" s="918" t="s">
        <v>71</v>
      </c>
      <c r="C9" s="918"/>
      <c r="D9" s="918"/>
      <c r="E9" s="918"/>
      <c r="F9" s="918"/>
      <c r="G9" s="1770"/>
      <c r="H9" s="1771"/>
      <c r="I9" s="1771"/>
      <c r="J9" s="1771"/>
      <c r="K9" s="1771"/>
      <c r="L9" s="1771"/>
      <c r="M9" s="1771"/>
      <c r="N9" s="1771"/>
      <c r="O9" s="1771"/>
      <c r="P9" s="1771"/>
      <c r="Q9" s="1771"/>
      <c r="R9" s="1771"/>
      <c r="S9" s="1771"/>
      <c r="T9" s="1771"/>
      <c r="U9" s="1772"/>
      <c r="V9" s="916"/>
      <c r="W9" s="916"/>
      <c r="X9" s="916"/>
      <c r="Y9" s="916"/>
      <c r="Z9" s="916"/>
      <c r="AA9" s="916"/>
      <c r="AB9" s="917"/>
      <c r="AC9" s="911"/>
      <c r="AD9" s="911"/>
      <c r="AE9" s="911"/>
      <c r="AF9" s="911"/>
      <c r="AG9" s="911"/>
      <c r="AH9" s="911"/>
      <c r="AI9" s="911"/>
      <c r="AJ9" s="911"/>
      <c r="AK9" s="911"/>
      <c r="AL9" s="911"/>
      <c r="AM9" s="911"/>
      <c r="AN9" s="911"/>
      <c r="AO9" s="911"/>
      <c r="AP9" s="911"/>
      <c r="AQ9" s="911"/>
      <c r="AR9" s="911"/>
      <c r="AS9" s="911"/>
      <c r="AT9" s="911"/>
      <c r="AU9" s="911"/>
      <c r="AV9" s="911"/>
      <c r="AW9" s="911"/>
      <c r="AX9" s="911"/>
      <c r="AY9" s="911"/>
      <c r="AZ9" s="911"/>
      <c r="BA9" s="911"/>
      <c r="BB9" s="911"/>
      <c r="BC9" s="911"/>
      <c r="BD9" s="911"/>
      <c r="BE9" s="911"/>
      <c r="BF9" s="911"/>
      <c r="BG9" s="911"/>
      <c r="BH9" s="911"/>
      <c r="BI9" s="911"/>
      <c r="BJ9" s="911"/>
      <c r="BK9" s="911"/>
      <c r="BL9" s="911"/>
      <c r="BM9" s="911"/>
      <c r="BN9" s="911"/>
      <c r="BO9" s="911"/>
      <c r="BP9" s="911"/>
      <c r="BQ9" s="911"/>
      <c r="BR9" s="911"/>
      <c r="BS9" s="911"/>
      <c r="BT9" s="911"/>
      <c r="BU9" s="911"/>
      <c r="BV9" s="911"/>
      <c r="BW9" s="911"/>
      <c r="BX9" s="911"/>
      <c r="BY9" s="911"/>
      <c r="BZ9" s="911"/>
      <c r="CA9" s="911"/>
      <c r="CB9" s="911"/>
      <c r="CC9" s="911"/>
      <c r="CD9" s="911"/>
      <c r="CE9" s="911"/>
      <c r="CF9" s="911"/>
      <c r="CG9" s="911"/>
      <c r="CH9" s="911"/>
      <c r="CI9" s="911"/>
      <c r="CJ9" s="911"/>
      <c r="CK9" s="911"/>
      <c r="CL9" s="911"/>
      <c r="CM9" s="911"/>
      <c r="CN9" s="911"/>
      <c r="CO9" s="911"/>
      <c r="CP9" s="911"/>
      <c r="CQ9" s="911"/>
      <c r="CR9" s="911"/>
      <c r="CS9" s="911"/>
      <c r="CT9" s="911"/>
      <c r="CU9" s="911"/>
      <c r="CV9" s="911"/>
      <c r="CW9" s="911"/>
      <c r="CX9" s="911"/>
      <c r="CY9" s="911"/>
      <c r="CZ9" s="911"/>
      <c r="DA9" s="911"/>
      <c r="DB9" s="911"/>
      <c r="DC9" s="911"/>
      <c r="DD9" s="911"/>
      <c r="DE9" s="911"/>
      <c r="DF9" s="911"/>
      <c r="DG9" s="911"/>
      <c r="DH9" s="911"/>
      <c r="DI9" s="911"/>
      <c r="DJ9" s="911"/>
      <c r="DK9" s="911"/>
      <c r="DL9" s="911"/>
      <c r="DM9" s="911"/>
      <c r="DN9" s="911"/>
      <c r="DO9" s="911"/>
      <c r="DP9" s="911"/>
      <c r="DQ9" s="911"/>
      <c r="DR9" s="911"/>
      <c r="DS9" s="911"/>
      <c r="DT9" s="911"/>
      <c r="DU9" s="911"/>
      <c r="DV9" s="911"/>
      <c r="DW9" s="911"/>
      <c r="DX9" s="911"/>
      <c r="DY9" s="911"/>
      <c r="DZ9" s="911"/>
      <c r="EA9" s="911"/>
      <c r="EB9" s="911"/>
      <c r="EC9" s="911"/>
      <c r="ED9" s="911"/>
      <c r="EE9" s="911"/>
      <c r="EF9" s="911"/>
      <c r="EG9" s="911"/>
      <c r="EH9" s="911"/>
      <c r="EI9" s="911"/>
      <c r="EJ9" s="911"/>
      <c r="EK9" s="911"/>
      <c r="EL9" s="911"/>
      <c r="EM9" s="911"/>
      <c r="EN9" s="911"/>
      <c r="EO9" s="911"/>
      <c r="EP9" s="911"/>
      <c r="EQ9" s="911"/>
      <c r="ER9" s="911"/>
      <c r="ES9" s="911"/>
      <c r="ET9" s="911"/>
      <c r="EU9" s="911"/>
      <c r="EV9" s="911"/>
      <c r="EW9" s="911"/>
      <c r="EX9" s="911"/>
      <c r="EY9" s="911"/>
      <c r="EZ9" s="911"/>
      <c r="FA9" s="911"/>
      <c r="FB9" s="911"/>
      <c r="FC9" s="911"/>
      <c r="FD9" s="911"/>
      <c r="FE9" s="911"/>
      <c r="FF9" s="911"/>
      <c r="FG9" s="911"/>
      <c r="FH9" s="911"/>
      <c r="FI9" s="911"/>
      <c r="FJ9" s="911"/>
      <c r="FK9" s="911"/>
      <c r="FL9" s="911"/>
      <c r="FM9" s="911"/>
      <c r="FN9" s="911"/>
      <c r="FO9" s="911"/>
      <c r="FP9" s="911"/>
      <c r="FQ9" s="911"/>
      <c r="FR9" s="911"/>
      <c r="FS9" s="911"/>
      <c r="FT9" s="911"/>
      <c r="FU9" s="911"/>
      <c r="FV9" s="911"/>
      <c r="FW9" s="911"/>
      <c r="FX9" s="911"/>
      <c r="FY9" s="911"/>
      <c r="FZ9" s="911"/>
      <c r="GA9" s="911"/>
      <c r="GB9" s="911"/>
      <c r="GC9" s="911"/>
      <c r="GD9" s="911"/>
      <c r="GE9" s="911"/>
      <c r="GF9" s="911"/>
      <c r="GG9" s="911"/>
      <c r="GH9" s="911"/>
    </row>
    <row r="10" spans="1:190" s="913" customFormat="1" ht="15.75" thickBot="1">
      <c r="A10" s="911"/>
      <c r="B10" s="1011"/>
      <c r="C10" s="1011"/>
      <c r="D10" s="1011"/>
      <c r="E10" s="1011"/>
      <c r="F10" s="1011"/>
      <c r="G10" s="1012"/>
      <c r="H10" s="1012"/>
      <c r="I10" s="1012"/>
      <c r="J10" s="1012"/>
      <c r="K10" s="1012"/>
      <c r="L10" s="1012"/>
      <c r="M10" s="1012"/>
      <c r="N10" s="1012"/>
      <c r="O10" s="1013"/>
      <c r="P10" s="1012"/>
      <c r="Q10" s="1012"/>
      <c r="R10" s="1012"/>
      <c r="S10" s="1012"/>
      <c r="T10" s="1012"/>
      <c r="U10" s="1014"/>
      <c r="V10" s="916"/>
      <c r="W10" s="916"/>
      <c r="X10" s="916"/>
      <c r="Y10" s="916"/>
      <c r="Z10" s="916"/>
      <c r="AA10" s="916"/>
      <c r="AB10" s="917"/>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911"/>
      <c r="BW10" s="911"/>
      <c r="BX10" s="911"/>
      <c r="BY10" s="911"/>
      <c r="BZ10" s="911"/>
      <c r="CA10" s="911"/>
      <c r="CB10" s="911"/>
      <c r="CC10" s="911"/>
      <c r="CD10" s="911"/>
      <c r="CE10" s="911"/>
      <c r="CF10" s="911"/>
      <c r="CG10" s="911"/>
      <c r="CH10" s="911"/>
      <c r="CI10" s="911"/>
      <c r="CJ10" s="911"/>
      <c r="CK10" s="911"/>
      <c r="CL10" s="911"/>
      <c r="CM10" s="911"/>
      <c r="CN10" s="911"/>
      <c r="CO10" s="911"/>
      <c r="CP10" s="911"/>
      <c r="CQ10" s="911"/>
      <c r="CR10" s="911"/>
      <c r="CS10" s="911"/>
      <c r="CT10" s="911"/>
      <c r="CU10" s="911"/>
      <c r="CV10" s="911"/>
      <c r="CW10" s="911"/>
      <c r="CX10" s="911"/>
      <c r="CY10" s="911"/>
      <c r="CZ10" s="911"/>
      <c r="DA10" s="911"/>
      <c r="DB10" s="911"/>
      <c r="DC10" s="911"/>
      <c r="DD10" s="911"/>
      <c r="DE10" s="911"/>
      <c r="DF10" s="911"/>
      <c r="DG10" s="911"/>
      <c r="DH10" s="911"/>
      <c r="DI10" s="911"/>
      <c r="DJ10" s="911"/>
      <c r="DK10" s="911"/>
      <c r="DL10" s="911"/>
      <c r="DM10" s="911"/>
      <c r="DN10" s="911"/>
      <c r="DO10" s="911"/>
      <c r="DP10" s="911"/>
      <c r="DQ10" s="911"/>
      <c r="DR10" s="911"/>
      <c r="DS10" s="911"/>
      <c r="DT10" s="911"/>
      <c r="DU10" s="911"/>
      <c r="DV10" s="911"/>
      <c r="DW10" s="911"/>
      <c r="DX10" s="911"/>
      <c r="DY10" s="911"/>
      <c r="DZ10" s="911"/>
      <c r="EA10" s="911"/>
      <c r="EB10" s="911"/>
      <c r="EC10" s="911"/>
      <c r="ED10" s="911"/>
      <c r="EE10" s="911"/>
      <c r="EF10" s="911"/>
      <c r="EG10" s="911"/>
      <c r="EH10" s="911"/>
      <c r="EI10" s="911"/>
      <c r="EJ10" s="911"/>
      <c r="EK10" s="911"/>
      <c r="EL10" s="911"/>
      <c r="EM10" s="911"/>
      <c r="EN10" s="911"/>
      <c r="EO10" s="911"/>
      <c r="EP10" s="911"/>
      <c r="EQ10" s="911"/>
      <c r="ER10" s="911"/>
      <c r="ES10" s="911"/>
      <c r="ET10" s="911"/>
      <c r="EU10" s="911"/>
      <c r="EV10" s="911"/>
      <c r="EW10" s="911"/>
      <c r="EX10" s="911"/>
      <c r="EY10" s="911"/>
      <c r="EZ10" s="911"/>
      <c r="FA10" s="911"/>
      <c r="FB10" s="911"/>
      <c r="FC10" s="911"/>
      <c r="FD10" s="911"/>
      <c r="FE10" s="911"/>
      <c r="FF10" s="911"/>
      <c r="FG10" s="911"/>
      <c r="FH10" s="911"/>
      <c r="FI10" s="911"/>
      <c r="FJ10" s="911"/>
      <c r="FK10" s="911"/>
      <c r="FL10" s="911"/>
      <c r="FM10" s="911"/>
      <c r="FN10" s="911"/>
      <c r="FO10" s="911"/>
      <c r="FP10" s="911"/>
      <c r="FQ10" s="911"/>
      <c r="FR10" s="911"/>
      <c r="FS10" s="911"/>
      <c r="FT10" s="911"/>
      <c r="FU10" s="911"/>
      <c r="FV10" s="911"/>
      <c r="FW10" s="911"/>
      <c r="FX10" s="911"/>
      <c r="FY10" s="911"/>
      <c r="FZ10" s="911"/>
      <c r="GA10" s="911"/>
      <c r="GB10" s="911"/>
      <c r="GC10" s="911"/>
      <c r="GD10" s="911"/>
      <c r="GE10" s="911"/>
      <c r="GF10" s="911"/>
      <c r="GG10" s="911"/>
      <c r="GH10" s="911"/>
    </row>
    <row r="11" spans="1:190" ht="15.75" thickBot="1">
      <c r="B11" s="1380" t="s">
        <v>5</v>
      </c>
      <c r="C11" s="1381"/>
      <c r="D11" s="1381"/>
      <c r="E11" s="1381"/>
      <c r="F11" s="1381"/>
      <c r="G11" s="1381"/>
      <c r="H11" s="1381"/>
      <c r="I11" s="1381"/>
      <c r="J11" s="1381"/>
      <c r="K11" s="1381"/>
      <c r="L11" s="1381"/>
      <c r="M11" s="1381"/>
      <c r="N11" s="1382"/>
      <c r="O11" s="1796" t="s">
        <v>6</v>
      </c>
      <c r="P11" s="1371" t="s">
        <v>7</v>
      </c>
      <c r="Q11" s="1372"/>
      <c r="R11" s="1372"/>
      <c r="S11" s="1372"/>
      <c r="T11" s="1372"/>
      <c r="U11" s="1372"/>
      <c r="V11" s="1372"/>
      <c r="W11" s="1372"/>
      <c r="X11" s="1372"/>
      <c r="Y11" s="1372"/>
      <c r="Z11" s="1372"/>
      <c r="AA11" s="1372"/>
      <c r="AB11" s="1373"/>
      <c r="AC11" s="1227" t="s">
        <v>8</v>
      </c>
      <c r="AD11" s="1371" t="s">
        <v>7</v>
      </c>
      <c r="AE11" s="1372"/>
      <c r="AF11" s="1372"/>
      <c r="AG11" s="1372"/>
      <c r="AH11" s="1372"/>
      <c r="AI11" s="1372"/>
      <c r="AJ11" s="1372"/>
      <c r="AK11" s="1372"/>
      <c r="AL11" s="1372"/>
      <c r="AM11" s="1372"/>
      <c r="AN11" s="1372"/>
      <c r="AO11" s="1372"/>
      <c r="AP11" s="1373"/>
      <c r="AQ11" s="1227" t="s">
        <v>9</v>
      </c>
      <c r="AR11" s="1371" t="s">
        <v>7</v>
      </c>
      <c r="AS11" s="1372"/>
      <c r="AT11" s="1372"/>
      <c r="AU11" s="1372"/>
      <c r="AV11" s="1372"/>
      <c r="AW11" s="1372"/>
      <c r="AX11" s="1372"/>
      <c r="AY11" s="1372"/>
      <c r="AZ11" s="1372"/>
      <c r="BA11" s="1372"/>
      <c r="BB11" s="1372"/>
      <c r="BC11" s="1372"/>
      <c r="BD11" s="1373"/>
    </row>
    <row r="12" spans="1:190" ht="15.75" thickBot="1">
      <c r="B12" s="1154" t="s">
        <v>10</v>
      </c>
      <c r="C12" s="1142" t="s">
        <v>11</v>
      </c>
      <c r="D12" s="1156" t="s">
        <v>12</v>
      </c>
      <c r="E12" s="1140" t="s">
        <v>13</v>
      </c>
      <c r="F12" s="1140" t="s">
        <v>14</v>
      </c>
      <c r="G12" s="1142" t="s">
        <v>15</v>
      </c>
      <c r="H12" s="1140" t="s">
        <v>16</v>
      </c>
      <c r="I12" s="1142" t="s">
        <v>964</v>
      </c>
      <c r="J12" s="1140" t="s">
        <v>18</v>
      </c>
      <c r="K12" s="1140" t="s">
        <v>19</v>
      </c>
      <c r="L12" s="1142" t="s">
        <v>20</v>
      </c>
      <c r="M12" s="1142" t="s">
        <v>21</v>
      </c>
      <c r="N12" s="1144" t="s">
        <v>22</v>
      </c>
      <c r="O12" s="1797"/>
      <c r="P12" s="1793" t="s">
        <v>23</v>
      </c>
      <c r="Q12" s="1794"/>
      <c r="R12" s="1793" t="s">
        <v>24</v>
      </c>
      <c r="S12" s="1795"/>
      <c r="T12" s="1795"/>
      <c r="U12" s="1795"/>
      <c r="V12" s="1795"/>
      <c r="W12" s="1795"/>
      <c r="X12" s="1795"/>
      <c r="Y12" s="1161" t="s">
        <v>25</v>
      </c>
      <c r="Z12" s="1142" t="s">
        <v>26</v>
      </c>
      <c r="AA12" s="1142" t="s">
        <v>27</v>
      </c>
      <c r="AB12" s="1142" t="s">
        <v>28</v>
      </c>
      <c r="AC12" s="1309"/>
      <c r="AD12" s="1793" t="s">
        <v>23</v>
      </c>
      <c r="AE12" s="1794"/>
      <c r="AF12" s="1793" t="s">
        <v>24</v>
      </c>
      <c r="AG12" s="1795"/>
      <c r="AH12" s="1795"/>
      <c r="AI12" s="1795"/>
      <c r="AJ12" s="1795"/>
      <c r="AK12" s="1795"/>
      <c r="AL12" s="1795"/>
      <c r="AM12" s="1161" t="s">
        <v>25</v>
      </c>
      <c r="AN12" s="1142" t="s">
        <v>26</v>
      </c>
      <c r="AO12" s="1142" t="s">
        <v>27</v>
      </c>
      <c r="AP12" s="1158" t="s">
        <v>28</v>
      </c>
      <c r="AQ12" s="1309"/>
      <c r="AR12" s="1793" t="s">
        <v>23</v>
      </c>
      <c r="AS12" s="1794"/>
      <c r="AT12" s="1793" t="s">
        <v>24</v>
      </c>
      <c r="AU12" s="1795"/>
      <c r="AV12" s="1795"/>
      <c r="AW12" s="1795"/>
      <c r="AX12" s="1795"/>
      <c r="AY12" s="1795"/>
      <c r="AZ12" s="1795"/>
      <c r="BA12" s="1161" t="s">
        <v>25</v>
      </c>
      <c r="BB12" s="1142" t="s">
        <v>26</v>
      </c>
      <c r="BC12" s="1142" t="s">
        <v>27</v>
      </c>
      <c r="BD12" s="1158" t="s">
        <v>28</v>
      </c>
    </row>
    <row r="13" spans="1:190" ht="105" thickBot="1">
      <c r="B13" s="1155"/>
      <c r="C13" s="1143"/>
      <c r="D13" s="1157"/>
      <c r="E13" s="1141"/>
      <c r="F13" s="1141"/>
      <c r="G13" s="1143"/>
      <c r="H13" s="1141"/>
      <c r="I13" s="1143"/>
      <c r="J13" s="1141"/>
      <c r="K13" s="1141"/>
      <c r="L13" s="1143"/>
      <c r="M13" s="1143"/>
      <c r="N13" s="1145"/>
      <c r="O13" s="1798"/>
      <c r="P13" s="980" t="s">
        <v>29</v>
      </c>
      <c r="Q13" s="374" t="s">
        <v>30</v>
      </c>
      <c r="R13" s="980" t="s">
        <v>31</v>
      </c>
      <c r="S13" s="977" t="s">
        <v>32</v>
      </c>
      <c r="T13" s="977" t="s">
        <v>33</v>
      </c>
      <c r="U13" s="977" t="s">
        <v>34</v>
      </c>
      <c r="V13" s="977" t="s">
        <v>35</v>
      </c>
      <c r="W13" s="977" t="s">
        <v>36</v>
      </c>
      <c r="X13" s="977" t="s">
        <v>37</v>
      </c>
      <c r="Y13" s="1162"/>
      <c r="Z13" s="1143"/>
      <c r="AA13" s="1143"/>
      <c r="AB13" s="1143"/>
      <c r="AC13" s="1228"/>
      <c r="AD13" s="980" t="s">
        <v>29</v>
      </c>
      <c r="AE13" s="374" t="s">
        <v>30</v>
      </c>
      <c r="AF13" s="980" t="s">
        <v>31</v>
      </c>
      <c r="AG13" s="977" t="s">
        <v>32</v>
      </c>
      <c r="AH13" s="977" t="s">
        <v>33</v>
      </c>
      <c r="AI13" s="977" t="s">
        <v>34</v>
      </c>
      <c r="AJ13" s="977" t="s">
        <v>35</v>
      </c>
      <c r="AK13" s="977" t="s">
        <v>36</v>
      </c>
      <c r="AL13" s="977" t="s">
        <v>37</v>
      </c>
      <c r="AM13" s="1162"/>
      <c r="AN13" s="1143"/>
      <c r="AO13" s="1143"/>
      <c r="AP13" s="1159"/>
      <c r="AQ13" s="1228"/>
      <c r="AR13" s="980" t="s">
        <v>29</v>
      </c>
      <c r="AS13" s="374" t="s">
        <v>30</v>
      </c>
      <c r="AT13" s="980" t="s">
        <v>31</v>
      </c>
      <c r="AU13" s="977" t="s">
        <v>32</v>
      </c>
      <c r="AV13" s="977" t="s">
        <v>33</v>
      </c>
      <c r="AW13" s="977" t="s">
        <v>34</v>
      </c>
      <c r="AX13" s="977" t="s">
        <v>35</v>
      </c>
      <c r="AY13" s="977" t="s">
        <v>36</v>
      </c>
      <c r="AZ13" s="977" t="s">
        <v>37</v>
      </c>
      <c r="BA13" s="1162"/>
      <c r="BB13" s="1143"/>
      <c r="BC13" s="1143"/>
      <c r="BD13" s="1159"/>
    </row>
    <row r="14" spans="1:190" ht="28.5">
      <c r="B14" s="1163" t="s">
        <v>48</v>
      </c>
      <c r="C14" s="1243">
        <v>45</v>
      </c>
      <c r="D14" s="1165" t="s">
        <v>49</v>
      </c>
      <c r="E14" s="1165">
        <v>4502</v>
      </c>
      <c r="F14" s="1792" t="s">
        <v>709</v>
      </c>
      <c r="G14" s="1245">
        <v>2024730010085</v>
      </c>
      <c r="H14" s="1788" t="s">
        <v>965</v>
      </c>
      <c r="I14" s="1245">
        <v>4502015</v>
      </c>
      <c r="J14" s="1789" t="s">
        <v>966</v>
      </c>
      <c r="K14" s="1788" t="s">
        <v>967</v>
      </c>
      <c r="L14" s="981">
        <v>214320202009</v>
      </c>
      <c r="M14" s="981" t="s">
        <v>796</v>
      </c>
      <c r="N14" s="1165">
        <v>1</v>
      </c>
      <c r="O14" s="987">
        <v>130400000</v>
      </c>
      <c r="P14" s="988"/>
      <c r="Q14" s="989" t="s">
        <v>968</v>
      </c>
      <c r="R14" s="273"/>
      <c r="S14" s="273"/>
      <c r="T14" s="273"/>
      <c r="U14" s="273"/>
      <c r="V14" s="273"/>
      <c r="W14" s="273"/>
      <c r="X14" s="984"/>
      <c r="Y14" s="273"/>
      <c r="Z14" s="273"/>
      <c r="AA14" s="273"/>
      <c r="AB14" s="984" t="s">
        <v>968</v>
      </c>
      <c r="AC14" s="275">
        <v>118399998</v>
      </c>
      <c r="AD14" s="990"/>
      <c r="AE14" s="275">
        <v>118399998</v>
      </c>
      <c r="AF14" s="990"/>
      <c r="AG14" s="990"/>
      <c r="AH14" s="990"/>
      <c r="AI14" s="990"/>
      <c r="AJ14" s="990"/>
      <c r="AK14" s="990"/>
      <c r="AL14" s="990"/>
      <c r="AM14" s="990"/>
      <c r="AN14" s="990"/>
      <c r="AO14" s="990"/>
      <c r="AP14" s="990"/>
      <c r="AQ14" s="275">
        <v>118399998</v>
      </c>
      <c r="AR14" s="990"/>
      <c r="AS14" s="275">
        <v>118399998</v>
      </c>
      <c r="AT14" s="990"/>
      <c r="AU14" s="990"/>
      <c r="AV14" s="990"/>
      <c r="AW14" s="990"/>
      <c r="AX14" s="990"/>
      <c r="AY14" s="990"/>
      <c r="AZ14" s="990"/>
      <c r="BA14" s="990"/>
      <c r="BB14" s="990"/>
      <c r="BC14" s="990"/>
      <c r="BD14" s="991"/>
    </row>
    <row r="15" spans="1:190" ht="28.5">
      <c r="B15" s="1164"/>
      <c r="C15" s="1244"/>
      <c r="D15" s="1166"/>
      <c r="E15" s="1166"/>
      <c r="F15" s="1791"/>
      <c r="G15" s="1246"/>
      <c r="H15" s="1787"/>
      <c r="I15" s="1246"/>
      <c r="J15" s="1790"/>
      <c r="K15" s="1787"/>
      <c r="L15" s="982">
        <v>2143201010030300</v>
      </c>
      <c r="M15" s="982" t="s">
        <v>969</v>
      </c>
      <c r="N15" s="1166"/>
      <c r="O15" s="992">
        <v>180000000</v>
      </c>
      <c r="P15" s="294"/>
      <c r="Q15" s="993" t="s">
        <v>968</v>
      </c>
      <c r="R15" s="289"/>
      <c r="S15" s="289"/>
      <c r="T15" s="289"/>
      <c r="U15" s="289"/>
      <c r="V15" s="289"/>
      <c r="W15" s="289"/>
      <c r="X15" s="850"/>
      <c r="Y15" s="289"/>
      <c r="Z15" s="289"/>
      <c r="AA15" s="289"/>
      <c r="AB15" s="850" t="s">
        <v>968</v>
      </c>
      <c r="AC15" s="485">
        <v>133871176</v>
      </c>
      <c r="AD15" s="476"/>
      <c r="AE15" s="485">
        <v>133871176</v>
      </c>
      <c r="AF15" s="476"/>
      <c r="AG15" s="476"/>
      <c r="AH15" s="476"/>
      <c r="AI15" s="476"/>
      <c r="AJ15" s="476"/>
      <c r="AK15" s="476"/>
      <c r="AL15" s="476"/>
      <c r="AM15" s="476"/>
      <c r="AN15" s="476"/>
      <c r="AO15" s="476"/>
      <c r="AP15" s="476"/>
      <c r="AQ15" s="485">
        <v>51784762</v>
      </c>
      <c r="AR15" s="476"/>
      <c r="AS15" s="485">
        <v>51784762</v>
      </c>
      <c r="AT15" s="476"/>
      <c r="AU15" s="476"/>
      <c r="AV15" s="476"/>
      <c r="AW15" s="476"/>
      <c r="AX15" s="476"/>
      <c r="AY15" s="476"/>
      <c r="AZ15" s="476"/>
      <c r="BA15" s="476"/>
      <c r="BB15" s="476"/>
      <c r="BC15" s="476"/>
      <c r="BD15" s="994"/>
    </row>
    <row r="16" spans="1:190" ht="28.5">
      <c r="B16" s="1164" t="s">
        <v>48</v>
      </c>
      <c r="C16" s="1244">
        <v>45</v>
      </c>
      <c r="D16" s="1166" t="s">
        <v>49</v>
      </c>
      <c r="E16" s="1166">
        <v>4599</v>
      </c>
      <c r="F16" s="1791" t="s">
        <v>750</v>
      </c>
      <c r="G16" s="1246">
        <v>2024730010084</v>
      </c>
      <c r="H16" s="1787" t="s">
        <v>970</v>
      </c>
      <c r="I16" s="1246">
        <v>45990290</v>
      </c>
      <c r="J16" s="1776" t="s">
        <v>594</v>
      </c>
      <c r="K16" s="1246" t="s">
        <v>971</v>
      </c>
      <c r="L16" s="982">
        <v>214320202009</v>
      </c>
      <c r="M16" s="982" t="s">
        <v>796</v>
      </c>
      <c r="N16" s="1166">
        <v>600</v>
      </c>
      <c r="O16" s="992">
        <v>12880000</v>
      </c>
      <c r="P16" s="476"/>
      <c r="Q16" s="993" t="s">
        <v>972</v>
      </c>
      <c r="R16" s="289"/>
      <c r="S16" s="289"/>
      <c r="T16" s="294"/>
      <c r="U16" s="294"/>
      <c r="V16" s="294"/>
      <c r="W16" s="294"/>
      <c r="X16" s="289"/>
      <c r="Y16" s="289"/>
      <c r="Z16" s="289"/>
      <c r="AA16" s="289"/>
      <c r="AB16" s="850" t="s">
        <v>972</v>
      </c>
      <c r="AC16" s="485">
        <v>10500000</v>
      </c>
      <c r="AD16" s="476"/>
      <c r="AE16" s="485">
        <v>10500000</v>
      </c>
      <c r="AF16" s="476"/>
      <c r="AG16" s="476"/>
      <c r="AH16" s="476"/>
      <c r="AI16" s="476"/>
      <c r="AJ16" s="476"/>
      <c r="AK16" s="476"/>
      <c r="AL16" s="476"/>
      <c r="AM16" s="476"/>
      <c r="AN16" s="476"/>
      <c r="AO16" s="476"/>
      <c r="AP16" s="476"/>
      <c r="AQ16" s="485">
        <v>10500000</v>
      </c>
      <c r="AR16" s="476"/>
      <c r="AS16" s="485">
        <v>10500000</v>
      </c>
      <c r="AT16" s="476"/>
      <c r="AU16" s="476"/>
      <c r="AV16" s="476"/>
      <c r="AW16" s="476"/>
      <c r="AX16" s="476"/>
      <c r="AY16" s="476"/>
      <c r="AZ16" s="476"/>
      <c r="BA16" s="476"/>
      <c r="BB16" s="476"/>
      <c r="BC16" s="476"/>
      <c r="BD16" s="994"/>
    </row>
    <row r="17" spans="1:56" ht="14.25">
      <c r="B17" s="1164"/>
      <c r="C17" s="1244"/>
      <c r="D17" s="1166"/>
      <c r="E17" s="1166"/>
      <c r="F17" s="1791"/>
      <c r="G17" s="1246"/>
      <c r="H17" s="1787"/>
      <c r="I17" s="1246"/>
      <c r="J17" s="1776"/>
      <c r="K17" s="1246"/>
      <c r="L17" s="1246">
        <v>214320202006</v>
      </c>
      <c r="M17" s="1166" t="s">
        <v>408</v>
      </c>
      <c r="N17" s="1166"/>
      <c r="O17" s="1786">
        <v>12370000</v>
      </c>
      <c r="P17" s="1776"/>
      <c r="Q17" s="1784" t="s">
        <v>972</v>
      </c>
      <c r="R17" s="1166"/>
      <c r="S17" s="1166"/>
      <c r="T17" s="1782"/>
      <c r="U17" s="1782"/>
      <c r="V17" s="1782"/>
      <c r="W17" s="1782"/>
      <c r="X17" s="1166"/>
      <c r="Y17" s="1166"/>
      <c r="Z17" s="1166"/>
      <c r="AA17" s="1166"/>
      <c r="AB17" s="1781" t="s">
        <v>972</v>
      </c>
      <c r="AC17" s="1785">
        <v>12370000</v>
      </c>
      <c r="AD17" s="1776"/>
      <c r="AE17" s="1785">
        <v>12370000</v>
      </c>
      <c r="AF17" s="1776"/>
      <c r="AG17" s="1776"/>
      <c r="AH17" s="1776"/>
      <c r="AI17" s="1776"/>
      <c r="AJ17" s="1776"/>
      <c r="AK17" s="1776"/>
      <c r="AL17" s="1776"/>
      <c r="AM17" s="1776"/>
      <c r="AN17" s="1776"/>
      <c r="AO17" s="1776"/>
      <c r="AP17" s="1776"/>
      <c r="AQ17" s="1785">
        <v>12370000</v>
      </c>
      <c r="AR17" s="1776"/>
      <c r="AS17" s="1785">
        <v>12370000</v>
      </c>
      <c r="AT17" s="1776"/>
      <c r="AU17" s="1776"/>
      <c r="AV17" s="1776"/>
      <c r="AW17" s="1776"/>
      <c r="AX17" s="1776"/>
      <c r="AY17" s="1776"/>
      <c r="AZ17" s="1776"/>
      <c r="BA17" s="1776"/>
      <c r="BB17" s="1776"/>
      <c r="BC17" s="1776"/>
      <c r="BD17" s="1779"/>
    </row>
    <row r="18" spans="1:56" ht="14.25">
      <c r="B18" s="1164"/>
      <c r="C18" s="1244"/>
      <c r="D18" s="1166"/>
      <c r="E18" s="1166"/>
      <c r="F18" s="1791"/>
      <c r="G18" s="1246"/>
      <c r="H18" s="1787"/>
      <c r="I18" s="1246"/>
      <c r="J18" s="1776"/>
      <c r="K18" s="1246"/>
      <c r="L18" s="1246"/>
      <c r="M18" s="1166"/>
      <c r="N18" s="1166"/>
      <c r="O18" s="1786"/>
      <c r="P18" s="1776"/>
      <c r="Q18" s="1784"/>
      <c r="R18" s="1166"/>
      <c r="S18" s="1166"/>
      <c r="T18" s="1782"/>
      <c r="U18" s="1782"/>
      <c r="V18" s="1782"/>
      <c r="W18" s="1782"/>
      <c r="X18" s="1166"/>
      <c r="Y18" s="1166"/>
      <c r="Z18" s="1166"/>
      <c r="AA18" s="1166"/>
      <c r="AB18" s="1781"/>
      <c r="AC18" s="1785"/>
      <c r="AD18" s="1776"/>
      <c r="AE18" s="1785"/>
      <c r="AF18" s="1776"/>
      <c r="AG18" s="1776"/>
      <c r="AH18" s="1776"/>
      <c r="AI18" s="1776"/>
      <c r="AJ18" s="1776"/>
      <c r="AK18" s="1776"/>
      <c r="AL18" s="1776"/>
      <c r="AM18" s="1776"/>
      <c r="AN18" s="1776"/>
      <c r="AO18" s="1776"/>
      <c r="AP18" s="1776"/>
      <c r="AQ18" s="1785"/>
      <c r="AR18" s="1776"/>
      <c r="AS18" s="1785"/>
      <c r="AT18" s="1776"/>
      <c r="AU18" s="1776"/>
      <c r="AV18" s="1776"/>
      <c r="AW18" s="1776"/>
      <c r="AX18" s="1776"/>
      <c r="AY18" s="1776"/>
      <c r="AZ18" s="1776"/>
      <c r="BA18" s="1776"/>
      <c r="BB18" s="1776"/>
      <c r="BC18" s="1776"/>
      <c r="BD18" s="1779"/>
    </row>
    <row r="19" spans="1:56" ht="28.5">
      <c r="B19" s="1164" t="s">
        <v>48</v>
      </c>
      <c r="C19" s="1244">
        <v>45</v>
      </c>
      <c r="D19" s="1166" t="s">
        <v>49</v>
      </c>
      <c r="E19" s="1166">
        <v>4599</v>
      </c>
      <c r="F19" s="1166" t="s">
        <v>973</v>
      </c>
      <c r="G19" s="1246">
        <v>2024730010052</v>
      </c>
      <c r="H19" s="1246" t="s">
        <v>974</v>
      </c>
      <c r="I19" s="1246">
        <v>459902303</v>
      </c>
      <c r="J19" s="1776" t="s">
        <v>765</v>
      </c>
      <c r="K19" s="1246" t="s">
        <v>975</v>
      </c>
      <c r="L19" s="982">
        <v>214320202009</v>
      </c>
      <c r="M19" s="982" t="s">
        <v>796</v>
      </c>
      <c r="N19" s="1166">
        <v>1</v>
      </c>
      <c r="O19" s="992">
        <v>40000000</v>
      </c>
      <c r="P19" s="294"/>
      <c r="Q19" s="993" t="s">
        <v>972</v>
      </c>
      <c r="R19" s="289"/>
      <c r="S19" s="289"/>
      <c r="T19" s="294"/>
      <c r="U19" s="294"/>
      <c r="V19" s="294"/>
      <c r="W19" s="294"/>
      <c r="X19" s="289"/>
      <c r="Y19" s="289"/>
      <c r="Z19" s="289"/>
      <c r="AA19" s="289"/>
      <c r="AB19" s="850" t="s">
        <v>972</v>
      </c>
      <c r="AC19" s="485">
        <v>24510000</v>
      </c>
      <c r="AD19" s="476"/>
      <c r="AE19" s="995">
        <v>24510000</v>
      </c>
      <c r="AF19" s="476"/>
      <c r="AG19" s="476"/>
      <c r="AH19" s="476"/>
      <c r="AI19" s="476"/>
      <c r="AJ19" s="476"/>
      <c r="AK19" s="476"/>
      <c r="AL19" s="476"/>
      <c r="AM19" s="476"/>
      <c r="AN19" s="476"/>
      <c r="AO19" s="476"/>
      <c r="AP19" s="476"/>
      <c r="AQ19" s="485">
        <v>24510000</v>
      </c>
      <c r="AR19" s="476"/>
      <c r="AS19" s="485">
        <v>24510000</v>
      </c>
      <c r="AT19" s="476"/>
      <c r="AU19" s="476"/>
      <c r="AV19" s="476"/>
      <c r="AW19" s="476"/>
      <c r="AX19" s="476"/>
      <c r="AY19" s="476"/>
      <c r="AZ19" s="476"/>
      <c r="BA19" s="476"/>
      <c r="BB19" s="476"/>
      <c r="BC19" s="476"/>
      <c r="BD19" s="994"/>
    </row>
    <row r="20" spans="1:56" ht="14.25">
      <c r="B20" s="1164"/>
      <c r="C20" s="1244"/>
      <c r="D20" s="1166"/>
      <c r="E20" s="1166"/>
      <c r="F20" s="1166"/>
      <c r="G20" s="1246"/>
      <c r="H20" s="1246"/>
      <c r="I20" s="1246"/>
      <c r="J20" s="1776"/>
      <c r="K20" s="1246"/>
      <c r="L20" s="1246">
        <v>214320202008</v>
      </c>
      <c r="M20" s="1246" t="s">
        <v>976</v>
      </c>
      <c r="N20" s="1166"/>
      <c r="O20" s="1783">
        <v>24000000</v>
      </c>
      <c r="P20" s="1782"/>
      <c r="Q20" s="1784" t="s">
        <v>972</v>
      </c>
      <c r="R20" s="1166"/>
      <c r="S20" s="1166"/>
      <c r="T20" s="1782"/>
      <c r="U20" s="1782"/>
      <c r="V20" s="1782"/>
      <c r="W20" s="1782"/>
      <c r="X20" s="1166"/>
      <c r="Y20" s="1166"/>
      <c r="Z20" s="1166"/>
      <c r="AA20" s="1166"/>
      <c r="AB20" s="1781" t="s">
        <v>972</v>
      </c>
      <c r="AC20" s="1780">
        <v>0</v>
      </c>
      <c r="AD20" s="1776"/>
      <c r="AE20" s="1776">
        <v>0</v>
      </c>
      <c r="AF20" s="1776"/>
      <c r="AG20" s="1776"/>
      <c r="AH20" s="1776"/>
      <c r="AI20" s="1776"/>
      <c r="AJ20" s="1776"/>
      <c r="AK20" s="1776"/>
      <c r="AL20" s="1776"/>
      <c r="AM20" s="1776"/>
      <c r="AN20" s="1776"/>
      <c r="AO20" s="1776"/>
      <c r="AP20" s="1776"/>
      <c r="AQ20" s="1780">
        <v>0</v>
      </c>
      <c r="AR20" s="1776"/>
      <c r="AS20" s="1776"/>
      <c r="AT20" s="1776"/>
      <c r="AU20" s="1776"/>
      <c r="AV20" s="1776"/>
      <c r="AW20" s="1776"/>
      <c r="AX20" s="1776"/>
      <c r="AY20" s="1776"/>
      <c r="AZ20" s="1776"/>
      <c r="BA20" s="1776"/>
      <c r="BB20" s="1776"/>
      <c r="BC20" s="1776"/>
      <c r="BD20" s="1779"/>
    </row>
    <row r="21" spans="1:56" ht="14.25">
      <c r="B21" s="1164"/>
      <c r="C21" s="1244"/>
      <c r="D21" s="1166"/>
      <c r="E21" s="1166"/>
      <c r="F21" s="1166"/>
      <c r="G21" s="1246"/>
      <c r="H21" s="1246"/>
      <c r="I21" s="1246"/>
      <c r="J21" s="1776"/>
      <c r="K21" s="1246"/>
      <c r="L21" s="1246"/>
      <c r="M21" s="1246"/>
      <c r="N21" s="1166"/>
      <c r="O21" s="1783"/>
      <c r="P21" s="1782"/>
      <c r="Q21" s="1784"/>
      <c r="R21" s="1166"/>
      <c r="S21" s="1166"/>
      <c r="T21" s="1782"/>
      <c r="U21" s="1782"/>
      <c r="V21" s="1782"/>
      <c r="W21" s="1782"/>
      <c r="X21" s="1166"/>
      <c r="Y21" s="1166"/>
      <c r="Z21" s="1166"/>
      <c r="AA21" s="1166"/>
      <c r="AB21" s="1781"/>
      <c r="AC21" s="1780"/>
      <c r="AD21" s="1776"/>
      <c r="AE21" s="1776"/>
      <c r="AF21" s="1776"/>
      <c r="AG21" s="1776"/>
      <c r="AH21" s="1776"/>
      <c r="AI21" s="1776"/>
      <c r="AJ21" s="1776"/>
      <c r="AK21" s="1776"/>
      <c r="AL21" s="1776"/>
      <c r="AM21" s="1776"/>
      <c r="AN21" s="1776"/>
      <c r="AO21" s="1776"/>
      <c r="AP21" s="1776"/>
      <c r="AQ21" s="1780"/>
      <c r="AR21" s="1776"/>
      <c r="AS21" s="1776"/>
      <c r="AT21" s="1776"/>
      <c r="AU21" s="1776"/>
      <c r="AV21" s="1776"/>
      <c r="AW21" s="1776"/>
      <c r="AX21" s="1776"/>
      <c r="AY21" s="1776"/>
      <c r="AZ21" s="1776"/>
      <c r="BA21" s="1776"/>
      <c r="BB21" s="1776"/>
      <c r="BC21" s="1776"/>
      <c r="BD21" s="1779"/>
    </row>
    <row r="22" spans="1:56" ht="14.25">
      <c r="B22" s="1164"/>
      <c r="C22" s="1244"/>
      <c r="D22" s="1166"/>
      <c r="E22" s="1166"/>
      <c r="F22" s="1166"/>
      <c r="G22" s="1246"/>
      <c r="H22" s="1246"/>
      <c r="I22" s="1246"/>
      <c r="J22" s="1776"/>
      <c r="K22" s="1246"/>
      <c r="L22" s="1246"/>
      <c r="M22" s="1246"/>
      <c r="N22" s="1166"/>
      <c r="O22" s="1783"/>
      <c r="P22" s="1782"/>
      <c r="Q22" s="1784"/>
      <c r="R22" s="1166"/>
      <c r="S22" s="1166"/>
      <c r="T22" s="1782"/>
      <c r="U22" s="1782"/>
      <c r="V22" s="1782"/>
      <c r="W22" s="1782"/>
      <c r="X22" s="1166"/>
      <c r="Y22" s="1166"/>
      <c r="Z22" s="1166"/>
      <c r="AA22" s="1166"/>
      <c r="AB22" s="1781"/>
      <c r="AC22" s="1780"/>
      <c r="AD22" s="1776"/>
      <c r="AE22" s="1776"/>
      <c r="AF22" s="1776"/>
      <c r="AG22" s="1776"/>
      <c r="AH22" s="1776"/>
      <c r="AI22" s="1776"/>
      <c r="AJ22" s="1776"/>
      <c r="AK22" s="1776"/>
      <c r="AL22" s="1776"/>
      <c r="AM22" s="1776"/>
      <c r="AN22" s="1776"/>
      <c r="AO22" s="1776"/>
      <c r="AP22" s="1776"/>
      <c r="AQ22" s="1780"/>
      <c r="AR22" s="1776"/>
      <c r="AS22" s="1776"/>
      <c r="AT22" s="1776"/>
      <c r="AU22" s="1776"/>
      <c r="AV22" s="1776"/>
      <c r="AW22" s="1776"/>
      <c r="AX22" s="1776"/>
      <c r="AY22" s="1776"/>
      <c r="AZ22" s="1776"/>
      <c r="BA22" s="1776"/>
      <c r="BB22" s="1776"/>
      <c r="BC22" s="1776"/>
      <c r="BD22" s="1779"/>
    </row>
    <row r="23" spans="1:56" ht="14.25">
      <c r="B23" s="1164"/>
      <c r="C23" s="1244"/>
      <c r="D23" s="1166"/>
      <c r="E23" s="1166"/>
      <c r="F23" s="1166"/>
      <c r="G23" s="1246"/>
      <c r="H23" s="1246"/>
      <c r="I23" s="1246"/>
      <c r="J23" s="1776"/>
      <c r="K23" s="1246"/>
      <c r="L23" s="1246"/>
      <c r="M23" s="1246"/>
      <c r="N23" s="1166"/>
      <c r="O23" s="1783"/>
      <c r="P23" s="1782"/>
      <c r="Q23" s="1784"/>
      <c r="R23" s="1166"/>
      <c r="S23" s="1166"/>
      <c r="T23" s="1782"/>
      <c r="U23" s="1782"/>
      <c r="V23" s="1782"/>
      <c r="W23" s="1782"/>
      <c r="X23" s="1166"/>
      <c r="Y23" s="1166"/>
      <c r="Z23" s="1166"/>
      <c r="AA23" s="1166"/>
      <c r="AB23" s="1781"/>
      <c r="AC23" s="1780"/>
      <c r="AD23" s="1776"/>
      <c r="AE23" s="1776"/>
      <c r="AF23" s="1776"/>
      <c r="AG23" s="1776"/>
      <c r="AH23" s="1776"/>
      <c r="AI23" s="1776"/>
      <c r="AJ23" s="1776"/>
      <c r="AK23" s="1776"/>
      <c r="AL23" s="1776"/>
      <c r="AM23" s="1776"/>
      <c r="AN23" s="1776"/>
      <c r="AO23" s="1776"/>
      <c r="AP23" s="1776"/>
      <c r="AQ23" s="1780"/>
      <c r="AR23" s="1776"/>
      <c r="AS23" s="1776"/>
      <c r="AT23" s="1776"/>
      <c r="AU23" s="1776"/>
      <c r="AV23" s="1776"/>
      <c r="AW23" s="1776"/>
      <c r="AX23" s="1776"/>
      <c r="AY23" s="1776"/>
      <c r="AZ23" s="1776"/>
      <c r="BA23" s="1776"/>
      <c r="BB23" s="1776"/>
      <c r="BC23" s="1776"/>
      <c r="BD23" s="1779"/>
    </row>
    <row r="24" spans="1:56" ht="14.25">
      <c r="B24" s="1164"/>
      <c r="C24" s="1244"/>
      <c r="D24" s="1166"/>
      <c r="E24" s="1166"/>
      <c r="F24" s="1166"/>
      <c r="G24" s="1246"/>
      <c r="H24" s="1246"/>
      <c r="I24" s="1246"/>
      <c r="J24" s="1776"/>
      <c r="K24" s="1246"/>
      <c r="L24" s="1246"/>
      <c r="M24" s="1246"/>
      <c r="N24" s="1166"/>
      <c r="O24" s="1783"/>
      <c r="P24" s="1782"/>
      <c r="Q24" s="1784"/>
      <c r="R24" s="1166"/>
      <c r="S24" s="1166"/>
      <c r="T24" s="1782"/>
      <c r="U24" s="1782"/>
      <c r="V24" s="1782"/>
      <c r="W24" s="1782"/>
      <c r="X24" s="1166"/>
      <c r="Y24" s="1166"/>
      <c r="Z24" s="1166"/>
      <c r="AA24" s="1166"/>
      <c r="AB24" s="1781"/>
      <c r="AC24" s="1780"/>
      <c r="AD24" s="1776"/>
      <c r="AE24" s="1776"/>
      <c r="AF24" s="1776"/>
      <c r="AG24" s="1776"/>
      <c r="AH24" s="1776"/>
      <c r="AI24" s="1776"/>
      <c r="AJ24" s="1776"/>
      <c r="AK24" s="1776"/>
      <c r="AL24" s="1776"/>
      <c r="AM24" s="1776"/>
      <c r="AN24" s="1776"/>
      <c r="AO24" s="1776"/>
      <c r="AP24" s="1776"/>
      <c r="AQ24" s="1780"/>
      <c r="AR24" s="1776"/>
      <c r="AS24" s="1776"/>
      <c r="AT24" s="1776"/>
      <c r="AU24" s="1776"/>
      <c r="AV24" s="1776"/>
      <c r="AW24" s="1776"/>
      <c r="AX24" s="1776"/>
      <c r="AY24" s="1776"/>
      <c r="AZ24" s="1776"/>
      <c r="BA24" s="1776"/>
      <c r="BB24" s="1776"/>
      <c r="BC24" s="1776"/>
      <c r="BD24" s="1779"/>
    </row>
    <row r="25" spans="1:56" ht="71.25">
      <c r="B25" s="1164" t="s">
        <v>48</v>
      </c>
      <c r="C25" s="1776">
        <v>45</v>
      </c>
      <c r="D25" s="1166" t="s">
        <v>49</v>
      </c>
      <c r="E25" s="1166">
        <v>4599</v>
      </c>
      <c r="F25" s="1166" t="s">
        <v>977</v>
      </c>
      <c r="G25" s="1246">
        <v>2024730010112</v>
      </c>
      <c r="H25" s="1166" t="s">
        <v>978</v>
      </c>
      <c r="I25" s="1776">
        <v>4599025</v>
      </c>
      <c r="J25" s="1776" t="s">
        <v>756</v>
      </c>
      <c r="K25" s="1246" t="s">
        <v>979</v>
      </c>
      <c r="L25" s="207" t="s">
        <v>980</v>
      </c>
      <c r="M25" s="982" t="s">
        <v>571</v>
      </c>
      <c r="N25" s="1166">
        <v>2</v>
      </c>
      <c r="O25" s="996">
        <v>0</v>
      </c>
      <c r="P25" s="997"/>
      <c r="Q25" s="829" t="s">
        <v>972</v>
      </c>
      <c r="R25" s="472"/>
      <c r="S25" s="472"/>
      <c r="T25" s="472"/>
      <c r="U25" s="472"/>
      <c r="V25" s="472"/>
      <c r="W25" s="472"/>
      <c r="X25" s="472"/>
      <c r="Y25" s="472"/>
      <c r="Z25" s="472"/>
      <c r="AA25" s="472"/>
      <c r="AB25" s="513" t="s">
        <v>972</v>
      </c>
      <c r="AC25" s="476">
        <v>0</v>
      </c>
      <c r="AD25" s="476"/>
      <c r="AE25" s="476">
        <v>0</v>
      </c>
      <c r="AF25" s="476"/>
      <c r="AG25" s="476"/>
      <c r="AH25" s="476"/>
      <c r="AI25" s="476"/>
      <c r="AJ25" s="476"/>
      <c r="AK25" s="476"/>
      <c r="AL25" s="476"/>
      <c r="AM25" s="476"/>
      <c r="AN25" s="476"/>
      <c r="AO25" s="476"/>
      <c r="AP25" s="476"/>
      <c r="AQ25" s="488"/>
      <c r="AR25" s="476"/>
      <c r="AS25" s="476"/>
      <c r="AT25" s="476"/>
      <c r="AU25" s="476"/>
      <c r="AV25" s="476"/>
      <c r="AW25" s="476"/>
      <c r="AX25" s="476"/>
      <c r="AY25" s="476"/>
      <c r="AZ25" s="476"/>
      <c r="BA25" s="476"/>
      <c r="BB25" s="476"/>
      <c r="BC25" s="476"/>
      <c r="BD25" s="994"/>
    </row>
    <row r="26" spans="1:56" ht="28.5">
      <c r="A26" s="1778"/>
      <c r="B26" s="1164"/>
      <c r="C26" s="1776"/>
      <c r="D26" s="1166"/>
      <c r="E26" s="1166"/>
      <c r="F26" s="1166"/>
      <c r="G26" s="1246"/>
      <c r="H26" s="1166"/>
      <c r="I26" s="1776"/>
      <c r="J26" s="1776"/>
      <c r="K26" s="1246"/>
      <c r="L26" s="998" t="s">
        <v>981</v>
      </c>
      <c r="M26" s="999" t="s">
        <v>577</v>
      </c>
      <c r="N26" s="1166"/>
      <c r="O26" s="996">
        <v>0</v>
      </c>
      <c r="P26" s="995"/>
      <c r="Q26" s="829" t="s">
        <v>972</v>
      </c>
      <c r="R26" s="472"/>
      <c r="S26" s="472"/>
      <c r="T26" s="472"/>
      <c r="U26" s="472"/>
      <c r="V26" s="472"/>
      <c r="W26" s="472"/>
      <c r="X26" s="472"/>
      <c r="Y26" s="472"/>
      <c r="Z26" s="472"/>
      <c r="AA26" s="472"/>
      <c r="AB26" s="513" t="s">
        <v>972</v>
      </c>
      <c r="AC26" s="485">
        <v>0</v>
      </c>
      <c r="AD26" s="476"/>
      <c r="AE26" s="476">
        <v>0</v>
      </c>
      <c r="AF26" s="476"/>
      <c r="AG26" s="476"/>
      <c r="AH26" s="476"/>
      <c r="AI26" s="476"/>
      <c r="AJ26" s="476"/>
      <c r="AK26" s="476"/>
      <c r="AL26" s="476"/>
      <c r="AM26" s="476"/>
      <c r="AN26" s="476"/>
      <c r="AO26" s="476"/>
      <c r="AP26" s="476"/>
      <c r="AQ26" s="488">
        <v>0</v>
      </c>
      <c r="AR26" s="476"/>
      <c r="AS26" s="476"/>
      <c r="AT26" s="476"/>
      <c r="AU26" s="476"/>
      <c r="AV26" s="476"/>
      <c r="AW26" s="476"/>
      <c r="AX26" s="476"/>
      <c r="AY26" s="476"/>
      <c r="AZ26" s="476"/>
      <c r="BA26" s="476"/>
      <c r="BB26" s="476"/>
      <c r="BC26" s="476"/>
      <c r="BD26" s="994"/>
    </row>
    <row r="27" spans="1:56" ht="28.5">
      <c r="A27" s="1778"/>
      <c r="B27" s="1164"/>
      <c r="C27" s="1776"/>
      <c r="D27" s="1166"/>
      <c r="E27" s="1166"/>
      <c r="F27" s="1166"/>
      <c r="G27" s="1246"/>
      <c r="H27" s="1166"/>
      <c r="I27" s="1776"/>
      <c r="J27" s="1776"/>
      <c r="K27" s="1246"/>
      <c r="L27" s="207" t="s">
        <v>982</v>
      </c>
      <c r="M27" s="999" t="s">
        <v>548</v>
      </c>
      <c r="N27" s="1166"/>
      <c r="O27" s="996">
        <v>0</v>
      </c>
      <c r="P27" s="995"/>
      <c r="Q27" s="829" t="s">
        <v>972</v>
      </c>
      <c r="R27" s="472"/>
      <c r="S27" s="472"/>
      <c r="T27" s="472"/>
      <c r="U27" s="472"/>
      <c r="V27" s="472"/>
      <c r="W27" s="472"/>
      <c r="X27" s="472"/>
      <c r="Y27" s="472"/>
      <c r="Z27" s="472"/>
      <c r="AA27" s="472"/>
      <c r="AB27" s="513" t="s">
        <v>972</v>
      </c>
      <c r="AC27" s="485">
        <v>0</v>
      </c>
      <c r="AD27" s="476"/>
      <c r="AE27" s="476">
        <v>0</v>
      </c>
      <c r="AF27" s="476"/>
      <c r="AG27" s="476"/>
      <c r="AH27" s="476"/>
      <c r="AI27" s="476"/>
      <c r="AJ27" s="476"/>
      <c r="AK27" s="476"/>
      <c r="AL27" s="476"/>
      <c r="AM27" s="476"/>
      <c r="AN27" s="476"/>
      <c r="AO27" s="476"/>
      <c r="AP27" s="476"/>
      <c r="AQ27" s="488">
        <v>0</v>
      </c>
      <c r="AR27" s="476"/>
      <c r="AS27" s="476"/>
      <c r="AT27" s="476"/>
      <c r="AU27" s="476"/>
      <c r="AV27" s="476"/>
      <c r="AW27" s="476"/>
      <c r="AX27" s="476"/>
      <c r="AY27" s="476"/>
      <c r="AZ27" s="476"/>
      <c r="BA27" s="476"/>
      <c r="BB27" s="476"/>
      <c r="BC27" s="476"/>
      <c r="BD27" s="994"/>
    </row>
    <row r="28" spans="1:56" ht="28.5">
      <c r="A28" s="1778"/>
      <c r="B28" s="1164"/>
      <c r="C28" s="1776"/>
      <c r="D28" s="1166"/>
      <c r="E28" s="1166"/>
      <c r="F28" s="1166"/>
      <c r="G28" s="1246"/>
      <c r="H28" s="1166"/>
      <c r="I28" s="1776"/>
      <c r="J28" s="1776"/>
      <c r="K28" s="1246"/>
      <c r="L28" s="207">
        <v>214320202009</v>
      </c>
      <c r="M28" s="978" t="s">
        <v>47</v>
      </c>
      <c r="N28" s="1166"/>
      <c r="O28" s="1000">
        <v>230000000</v>
      </c>
      <c r="P28" s="997"/>
      <c r="Q28" s="829">
        <v>230000000</v>
      </c>
      <c r="R28" s="472"/>
      <c r="S28" s="472"/>
      <c r="T28" s="472"/>
      <c r="U28" s="472"/>
      <c r="V28" s="472"/>
      <c r="W28" s="472"/>
      <c r="X28" s="472"/>
      <c r="Y28" s="472"/>
      <c r="Z28" s="472"/>
      <c r="AA28" s="472"/>
      <c r="AB28" s="513" t="s">
        <v>972</v>
      </c>
      <c r="AC28" s="485">
        <v>225092849</v>
      </c>
      <c r="AD28" s="476"/>
      <c r="AE28" s="485">
        <v>225093099</v>
      </c>
      <c r="AF28" s="476"/>
      <c r="AG28" s="476"/>
      <c r="AH28" s="476"/>
      <c r="AI28" s="476"/>
      <c r="AJ28" s="476"/>
      <c r="AK28" s="476"/>
      <c r="AL28" s="476"/>
      <c r="AM28" s="476"/>
      <c r="AN28" s="476"/>
      <c r="AO28" s="476"/>
      <c r="AP28" s="476"/>
      <c r="AQ28" s="485">
        <v>225092849</v>
      </c>
      <c r="AR28" s="476"/>
      <c r="AS28" s="485">
        <v>225092849</v>
      </c>
      <c r="AT28" s="476"/>
      <c r="AU28" s="476"/>
      <c r="AV28" s="476"/>
      <c r="AW28" s="476"/>
      <c r="AX28" s="476"/>
      <c r="AY28" s="476"/>
      <c r="AZ28" s="476"/>
      <c r="BA28" s="476"/>
      <c r="BB28" s="476"/>
      <c r="BC28" s="476"/>
      <c r="BD28" s="994"/>
    </row>
    <row r="29" spans="1:56" ht="42.75">
      <c r="A29" s="1778"/>
      <c r="B29" s="1164"/>
      <c r="C29" s="1776"/>
      <c r="D29" s="1166"/>
      <c r="E29" s="1166"/>
      <c r="F29" s="1166"/>
      <c r="G29" s="1246"/>
      <c r="H29" s="1166"/>
      <c r="I29" s="1776"/>
      <c r="J29" s="1776"/>
      <c r="K29" s="1246"/>
      <c r="L29" s="207">
        <v>214320202008</v>
      </c>
      <c r="M29" s="978" t="s">
        <v>59</v>
      </c>
      <c r="N29" s="1166"/>
      <c r="O29" s="996">
        <v>0</v>
      </c>
      <c r="P29" s="1001"/>
      <c r="Q29" s="829" t="s">
        <v>972</v>
      </c>
      <c r="R29" s="472"/>
      <c r="S29" s="472"/>
      <c r="T29" s="472"/>
      <c r="U29" s="472"/>
      <c r="V29" s="472"/>
      <c r="W29" s="472"/>
      <c r="X29" s="472"/>
      <c r="Y29" s="472"/>
      <c r="Z29" s="472"/>
      <c r="AA29" s="472"/>
      <c r="AB29" s="513" t="s">
        <v>972</v>
      </c>
      <c r="AC29" s="485">
        <v>0</v>
      </c>
      <c r="AD29" s="476"/>
      <c r="AE29" s="476">
        <v>0</v>
      </c>
      <c r="AF29" s="476"/>
      <c r="AG29" s="476"/>
      <c r="AH29" s="476"/>
      <c r="AI29" s="476"/>
      <c r="AJ29" s="476"/>
      <c r="AK29" s="476"/>
      <c r="AL29" s="476"/>
      <c r="AM29" s="476"/>
      <c r="AN29" s="476"/>
      <c r="AO29" s="476"/>
      <c r="AP29" s="476"/>
      <c r="AQ29" s="488">
        <v>0</v>
      </c>
      <c r="AR29" s="476"/>
      <c r="AS29" s="476"/>
      <c r="AT29" s="476"/>
      <c r="AU29" s="476"/>
      <c r="AV29" s="476"/>
      <c r="AW29" s="476"/>
      <c r="AX29" s="476"/>
      <c r="AY29" s="476"/>
      <c r="AZ29" s="476"/>
      <c r="BA29" s="476"/>
      <c r="BB29" s="476"/>
      <c r="BC29" s="476"/>
      <c r="BD29" s="994"/>
    </row>
    <row r="30" spans="1:56">
      <c r="A30" s="1778"/>
      <c r="B30" s="1164"/>
      <c r="C30" s="1776"/>
      <c r="D30" s="1166"/>
      <c r="E30" s="1166"/>
      <c r="F30" s="1166"/>
      <c r="G30" s="1246"/>
      <c r="H30" s="1166"/>
      <c r="I30" s="1776"/>
      <c r="J30" s="1776"/>
      <c r="K30" s="1246"/>
      <c r="L30" s="475" t="s">
        <v>983</v>
      </c>
      <c r="M30" s="978" t="s">
        <v>984</v>
      </c>
      <c r="N30" s="1166"/>
      <c r="O30" s="996">
        <v>0</v>
      </c>
      <c r="P30" s="1001"/>
      <c r="Q30" s="829" t="s">
        <v>972</v>
      </c>
      <c r="R30" s="472"/>
      <c r="S30" s="472"/>
      <c r="T30" s="472"/>
      <c r="U30" s="472"/>
      <c r="V30" s="472"/>
      <c r="W30" s="472"/>
      <c r="X30" s="472"/>
      <c r="Y30" s="472"/>
      <c r="Z30" s="472"/>
      <c r="AA30" s="472"/>
      <c r="AB30" s="513" t="s">
        <v>972</v>
      </c>
      <c r="AC30" s="485">
        <v>0</v>
      </c>
      <c r="AD30" s="476"/>
      <c r="AE30" s="476">
        <v>0</v>
      </c>
      <c r="AF30" s="476"/>
      <c r="AG30" s="476"/>
      <c r="AH30" s="476"/>
      <c r="AI30" s="476"/>
      <c r="AJ30" s="476"/>
      <c r="AK30" s="476"/>
      <c r="AL30" s="476"/>
      <c r="AM30" s="476"/>
      <c r="AN30" s="476"/>
      <c r="AO30" s="476"/>
      <c r="AP30" s="476"/>
      <c r="AQ30" s="488">
        <v>0</v>
      </c>
      <c r="AR30" s="476"/>
      <c r="AS30" s="476"/>
      <c r="AT30" s="476"/>
      <c r="AU30" s="476"/>
      <c r="AV30" s="476"/>
      <c r="AW30" s="476"/>
      <c r="AX30" s="476"/>
      <c r="AY30" s="476"/>
      <c r="AZ30" s="476"/>
      <c r="BA30" s="476"/>
      <c r="BB30" s="476"/>
      <c r="BC30" s="476"/>
      <c r="BD30" s="994"/>
    </row>
    <row r="31" spans="1:56">
      <c r="A31" s="1778"/>
      <c r="B31" s="1164"/>
      <c r="C31" s="1776"/>
      <c r="D31" s="1166"/>
      <c r="E31" s="1166"/>
      <c r="F31" s="1166"/>
      <c r="G31" s="1246"/>
      <c r="H31" s="1166"/>
      <c r="I31" s="1776"/>
      <c r="J31" s="1776"/>
      <c r="K31" s="1246"/>
      <c r="L31" s="475" t="s">
        <v>985</v>
      </c>
      <c r="M31" s="978" t="s">
        <v>986</v>
      </c>
      <c r="N31" s="1166"/>
      <c r="O31" s="996">
        <v>0</v>
      </c>
      <c r="P31" s="1001"/>
      <c r="Q31" s="829" t="s">
        <v>972</v>
      </c>
      <c r="R31" s="472"/>
      <c r="S31" s="472"/>
      <c r="T31" s="472"/>
      <c r="U31" s="472"/>
      <c r="V31" s="472"/>
      <c r="W31" s="472"/>
      <c r="X31" s="472"/>
      <c r="Y31" s="472"/>
      <c r="Z31" s="472"/>
      <c r="AA31" s="472"/>
      <c r="AB31" s="513" t="s">
        <v>972</v>
      </c>
      <c r="AC31" s="485">
        <v>0</v>
      </c>
      <c r="AD31" s="476"/>
      <c r="AE31" s="476">
        <v>0</v>
      </c>
      <c r="AF31" s="476"/>
      <c r="AG31" s="476"/>
      <c r="AH31" s="476"/>
      <c r="AI31" s="476"/>
      <c r="AJ31" s="476"/>
      <c r="AK31" s="476"/>
      <c r="AL31" s="476"/>
      <c r="AM31" s="476"/>
      <c r="AN31" s="476"/>
      <c r="AO31" s="476"/>
      <c r="AP31" s="476"/>
      <c r="AQ31" s="488">
        <v>0</v>
      </c>
      <c r="AR31" s="476"/>
      <c r="AS31" s="476"/>
      <c r="AT31" s="476"/>
      <c r="AU31" s="476"/>
      <c r="AV31" s="476"/>
      <c r="AW31" s="476"/>
      <c r="AX31" s="476"/>
      <c r="AY31" s="476"/>
      <c r="AZ31" s="476"/>
      <c r="BA31" s="476"/>
      <c r="BB31" s="476"/>
      <c r="BC31" s="476"/>
      <c r="BD31" s="994"/>
    </row>
    <row r="32" spans="1:56">
      <c r="A32" s="1778"/>
      <c r="B32" s="1164"/>
      <c r="C32" s="1776"/>
      <c r="D32" s="1166"/>
      <c r="E32" s="1166"/>
      <c r="F32" s="1166"/>
      <c r="G32" s="1246"/>
      <c r="H32" s="1166"/>
      <c r="I32" s="1776"/>
      <c r="J32" s="1776"/>
      <c r="K32" s="1246"/>
      <c r="L32" s="475">
        <v>21423803</v>
      </c>
      <c r="M32" s="978" t="s">
        <v>987</v>
      </c>
      <c r="N32" s="1166"/>
      <c r="O32" s="996">
        <v>0</v>
      </c>
      <c r="P32" s="1001"/>
      <c r="Q32" s="829" t="s">
        <v>972</v>
      </c>
      <c r="R32" s="472"/>
      <c r="S32" s="472"/>
      <c r="T32" s="472"/>
      <c r="U32" s="472"/>
      <c r="V32" s="472"/>
      <c r="W32" s="472"/>
      <c r="X32" s="472"/>
      <c r="Y32" s="472"/>
      <c r="Z32" s="472"/>
      <c r="AA32" s="472"/>
      <c r="AB32" s="513" t="s">
        <v>972</v>
      </c>
      <c r="AC32" s="485">
        <v>0</v>
      </c>
      <c r="AD32" s="476"/>
      <c r="AE32" s="476">
        <v>0</v>
      </c>
      <c r="AF32" s="476"/>
      <c r="AG32" s="476"/>
      <c r="AH32" s="476"/>
      <c r="AI32" s="476"/>
      <c r="AJ32" s="476"/>
      <c r="AK32" s="476"/>
      <c r="AL32" s="476"/>
      <c r="AM32" s="476"/>
      <c r="AN32" s="476"/>
      <c r="AO32" s="476"/>
      <c r="AP32" s="476"/>
      <c r="AQ32" s="488">
        <v>0</v>
      </c>
      <c r="AR32" s="476"/>
      <c r="AS32" s="476"/>
      <c r="AT32" s="476"/>
      <c r="AU32" s="476"/>
      <c r="AV32" s="476"/>
      <c r="AW32" s="476"/>
      <c r="AX32" s="476"/>
      <c r="AY32" s="476"/>
      <c r="AZ32" s="476"/>
      <c r="BA32" s="476"/>
      <c r="BB32" s="476"/>
      <c r="BC32" s="476"/>
      <c r="BD32" s="994"/>
    </row>
    <row r="33" spans="1:56" ht="28.5">
      <c r="A33" s="1778"/>
      <c r="B33" s="1164" t="s">
        <v>314</v>
      </c>
      <c r="C33" s="1776">
        <v>39</v>
      </c>
      <c r="D33" s="1166" t="s">
        <v>745</v>
      </c>
      <c r="E33" s="1166">
        <v>3905</v>
      </c>
      <c r="F33" s="1166" t="s">
        <v>988</v>
      </c>
      <c r="G33" s="1246">
        <v>2024730010113</v>
      </c>
      <c r="H33" s="1166" t="s">
        <v>989</v>
      </c>
      <c r="I33" s="1776">
        <v>390500700</v>
      </c>
      <c r="J33" s="1166" t="s">
        <v>990</v>
      </c>
      <c r="K33" s="1166" t="s">
        <v>991</v>
      </c>
      <c r="L33" s="207">
        <v>214320202009</v>
      </c>
      <c r="M33" s="978" t="s">
        <v>47</v>
      </c>
      <c r="N33" s="1166">
        <v>1</v>
      </c>
      <c r="O33" s="1000">
        <v>60000000</v>
      </c>
      <c r="P33" s="997"/>
      <c r="Q33" s="829">
        <v>59576666</v>
      </c>
      <c r="R33" s="472"/>
      <c r="S33" s="472"/>
      <c r="T33" s="472"/>
      <c r="U33" s="472"/>
      <c r="V33" s="472"/>
      <c r="W33" s="472"/>
      <c r="X33" s="472"/>
      <c r="Y33" s="472"/>
      <c r="Z33" s="472"/>
      <c r="AA33" s="472"/>
      <c r="AB33" s="513" t="s">
        <v>972</v>
      </c>
      <c r="AC33" s="485">
        <v>52126666</v>
      </c>
      <c r="AD33" s="476"/>
      <c r="AE33" s="485">
        <v>52126666</v>
      </c>
      <c r="AF33" s="476"/>
      <c r="AG33" s="476"/>
      <c r="AH33" s="476"/>
      <c r="AI33" s="476"/>
      <c r="AJ33" s="476"/>
      <c r="AK33" s="476"/>
      <c r="AL33" s="476"/>
      <c r="AM33" s="476"/>
      <c r="AN33" s="476"/>
      <c r="AO33" s="476"/>
      <c r="AP33" s="476"/>
      <c r="AQ33" s="485">
        <v>52126666</v>
      </c>
      <c r="AR33" s="476"/>
      <c r="AS33" s="485">
        <v>52126666</v>
      </c>
      <c r="AT33" s="476"/>
      <c r="AU33" s="476"/>
      <c r="AV33" s="476"/>
      <c r="AW33" s="476"/>
      <c r="AX33" s="476"/>
      <c r="AY33" s="476"/>
      <c r="AZ33" s="476"/>
      <c r="BA33" s="476"/>
      <c r="BB33" s="476"/>
      <c r="BC33" s="476"/>
      <c r="BD33" s="994"/>
    </row>
    <row r="34" spans="1:56" ht="86.25" thickBot="1">
      <c r="B34" s="1180"/>
      <c r="C34" s="1777"/>
      <c r="D34" s="1178"/>
      <c r="E34" s="1178"/>
      <c r="F34" s="1178"/>
      <c r="G34" s="1315"/>
      <c r="H34" s="1178"/>
      <c r="I34" s="1777"/>
      <c r="J34" s="1178"/>
      <c r="K34" s="1178"/>
      <c r="L34" s="1002">
        <v>214320202006</v>
      </c>
      <c r="M34" s="979" t="s">
        <v>408</v>
      </c>
      <c r="N34" s="1178"/>
      <c r="O34" s="1003">
        <v>56000000</v>
      </c>
      <c r="P34" s="1004"/>
      <c r="Q34" s="1005">
        <v>56423334</v>
      </c>
      <c r="R34" s="1004"/>
      <c r="S34" s="1004"/>
      <c r="T34" s="1004"/>
      <c r="U34" s="1004"/>
      <c r="V34" s="1004"/>
      <c r="W34" s="1004"/>
      <c r="X34" s="1004"/>
      <c r="Y34" s="1004"/>
      <c r="Z34" s="1004"/>
      <c r="AA34" s="1004"/>
      <c r="AB34" s="876" t="s">
        <v>972</v>
      </c>
      <c r="AC34" s="493">
        <v>0</v>
      </c>
      <c r="AD34" s="1004"/>
      <c r="AE34" s="1004">
        <v>0</v>
      </c>
      <c r="AF34" s="1004"/>
      <c r="AG34" s="1004"/>
      <c r="AH34" s="1004"/>
      <c r="AI34" s="1004"/>
      <c r="AJ34" s="1004"/>
      <c r="AK34" s="1004"/>
      <c r="AL34" s="1004"/>
      <c r="AM34" s="1004"/>
      <c r="AN34" s="1004"/>
      <c r="AO34" s="1004"/>
      <c r="AP34" s="1004"/>
      <c r="AQ34" s="493">
        <v>0</v>
      </c>
      <c r="AR34" s="1004"/>
      <c r="AS34" s="1004"/>
      <c r="AT34" s="1004"/>
      <c r="AU34" s="1004"/>
      <c r="AV34" s="1004"/>
      <c r="AW34" s="1004"/>
      <c r="AX34" s="1004"/>
      <c r="AY34" s="1004"/>
      <c r="AZ34" s="1004"/>
      <c r="BA34" s="1004"/>
      <c r="BB34" s="1004"/>
      <c r="BC34" s="1004"/>
      <c r="BD34" s="1006"/>
    </row>
    <row r="35" spans="1:56" ht="15.75" thickBot="1">
      <c r="B35" s="1773" t="s">
        <v>606</v>
      </c>
      <c r="C35" s="1774"/>
      <c r="D35" s="1774"/>
      <c r="E35" s="1774"/>
      <c r="F35" s="1774"/>
      <c r="G35" s="1774"/>
      <c r="H35" s="1774"/>
      <c r="I35" s="1774"/>
      <c r="J35" s="1774"/>
      <c r="K35" s="1774"/>
      <c r="L35" s="1774"/>
      <c r="M35" s="1774"/>
      <c r="N35" s="1775"/>
      <c r="O35" s="1007">
        <f>SUM(O14:O34)</f>
        <v>745650000</v>
      </c>
      <c r="P35" s="1008">
        <f t="shared" ref="P35:BD35" si="0">SUM(P14:P34)</f>
        <v>0</v>
      </c>
      <c r="Q35" s="1008">
        <f t="shared" si="0"/>
        <v>346000000</v>
      </c>
      <c r="R35" s="1008">
        <f t="shared" si="0"/>
        <v>0</v>
      </c>
      <c r="S35" s="1008">
        <f t="shared" si="0"/>
        <v>0</v>
      </c>
      <c r="T35" s="1008">
        <f t="shared" si="0"/>
        <v>0</v>
      </c>
      <c r="U35" s="1008">
        <f t="shared" si="0"/>
        <v>0</v>
      </c>
      <c r="V35" s="1008">
        <f t="shared" si="0"/>
        <v>0</v>
      </c>
      <c r="W35" s="1008">
        <f t="shared" si="0"/>
        <v>0</v>
      </c>
      <c r="X35" s="1008">
        <f t="shared" si="0"/>
        <v>0</v>
      </c>
      <c r="Y35" s="1008">
        <f t="shared" si="0"/>
        <v>0</v>
      </c>
      <c r="Z35" s="1008">
        <f t="shared" si="0"/>
        <v>0</v>
      </c>
      <c r="AA35" s="1008">
        <f t="shared" si="0"/>
        <v>0</v>
      </c>
      <c r="AB35" s="1008">
        <f t="shared" si="0"/>
        <v>0</v>
      </c>
      <c r="AC35" s="1009">
        <f t="shared" si="0"/>
        <v>576870689</v>
      </c>
      <c r="AD35" s="1008">
        <f t="shared" si="0"/>
        <v>0</v>
      </c>
      <c r="AE35" s="1008">
        <f t="shared" si="0"/>
        <v>576870939</v>
      </c>
      <c r="AF35" s="1008">
        <f t="shared" si="0"/>
        <v>0</v>
      </c>
      <c r="AG35" s="1008">
        <f t="shared" si="0"/>
        <v>0</v>
      </c>
      <c r="AH35" s="1008">
        <f t="shared" si="0"/>
        <v>0</v>
      </c>
      <c r="AI35" s="1008">
        <f t="shared" si="0"/>
        <v>0</v>
      </c>
      <c r="AJ35" s="1008">
        <f t="shared" si="0"/>
        <v>0</v>
      </c>
      <c r="AK35" s="1008">
        <f t="shared" si="0"/>
        <v>0</v>
      </c>
      <c r="AL35" s="1008">
        <f t="shared" si="0"/>
        <v>0</v>
      </c>
      <c r="AM35" s="1008">
        <f t="shared" si="0"/>
        <v>0</v>
      </c>
      <c r="AN35" s="1008">
        <f t="shared" si="0"/>
        <v>0</v>
      </c>
      <c r="AO35" s="1008">
        <f t="shared" si="0"/>
        <v>0</v>
      </c>
      <c r="AP35" s="1008">
        <f t="shared" si="0"/>
        <v>0</v>
      </c>
      <c r="AQ35" s="1008">
        <f t="shared" si="0"/>
        <v>494784275</v>
      </c>
      <c r="AR35" s="1008">
        <f t="shared" si="0"/>
        <v>0</v>
      </c>
      <c r="AS35" s="1008">
        <f t="shared" si="0"/>
        <v>494784275</v>
      </c>
      <c r="AT35" s="1008">
        <f t="shared" si="0"/>
        <v>0</v>
      </c>
      <c r="AU35" s="1008">
        <f t="shared" si="0"/>
        <v>0</v>
      </c>
      <c r="AV35" s="1008">
        <f t="shared" si="0"/>
        <v>0</v>
      </c>
      <c r="AW35" s="1008">
        <f t="shared" si="0"/>
        <v>0</v>
      </c>
      <c r="AX35" s="1008">
        <f t="shared" si="0"/>
        <v>0</v>
      </c>
      <c r="AY35" s="1008">
        <f t="shared" si="0"/>
        <v>0</v>
      </c>
      <c r="AZ35" s="1008">
        <f t="shared" si="0"/>
        <v>0</v>
      </c>
      <c r="BA35" s="1008">
        <f t="shared" si="0"/>
        <v>0</v>
      </c>
      <c r="BB35" s="1008">
        <f t="shared" si="0"/>
        <v>0</v>
      </c>
      <c r="BC35" s="1008">
        <f t="shared" si="0"/>
        <v>0</v>
      </c>
      <c r="BD35" s="1010">
        <f t="shared" si="0"/>
        <v>0</v>
      </c>
    </row>
  </sheetData>
  <mergeCells count="194">
    <mergeCell ref="M12:M13"/>
    <mergeCell ref="N12:N13"/>
    <mergeCell ref="P12:Q12"/>
    <mergeCell ref="R12:X12"/>
    <mergeCell ref="AC11:AC13"/>
    <mergeCell ref="AD11:AP11"/>
    <mergeCell ref="AQ11:AQ13"/>
    <mergeCell ref="AR11:BD11"/>
    <mergeCell ref="B12:B13"/>
    <mergeCell ref="C12:C13"/>
    <mergeCell ref="D12:D13"/>
    <mergeCell ref="E12:E13"/>
    <mergeCell ref="F12:F13"/>
    <mergeCell ref="G12:G13"/>
    <mergeCell ref="B11:N11"/>
    <mergeCell ref="O11:O13"/>
    <mergeCell ref="P11:AB11"/>
    <mergeCell ref="H12:H13"/>
    <mergeCell ref="I12:I13"/>
    <mergeCell ref="J12:J13"/>
    <mergeCell ref="BA12:BA13"/>
    <mergeCell ref="BB12:BB13"/>
    <mergeCell ref="BC12:BC13"/>
    <mergeCell ref="BD12:BD13"/>
    <mergeCell ref="B14:B15"/>
    <mergeCell ref="C14:C15"/>
    <mergeCell ref="D14:D15"/>
    <mergeCell ref="E14:E15"/>
    <mergeCell ref="F14:F15"/>
    <mergeCell ref="G14:G15"/>
    <mergeCell ref="AM12:AM13"/>
    <mergeCell ref="AN12:AN13"/>
    <mergeCell ref="AO12:AO13"/>
    <mergeCell ref="AP12:AP13"/>
    <mergeCell ref="AR12:AS12"/>
    <mergeCell ref="AT12:AZ12"/>
    <mergeCell ref="Y12:Y13"/>
    <mergeCell ref="Z12:Z13"/>
    <mergeCell ref="AA12:AA13"/>
    <mergeCell ref="AB12:AB13"/>
    <mergeCell ref="AD12:AE12"/>
    <mergeCell ref="AF12:AL12"/>
    <mergeCell ref="K12:K13"/>
    <mergeCell ref="L12:L13"/>
    <mergeCell ref="H14:H15"/>
    <mergeCell ref="I14:I15"/>
    <mergeCell ref="J14:J15"/>
    <mergeCell ref="K14:K15"/>
    <mergeCell ref="N14:N15"/>
    <mergeCell ref="B16:B18"/>
    <mergeCell ref="C16:C18"/>
    <mergeCell ref="D16:D18"/>
    <mergeCell ref="E16:E18"/>
    <mergeCell ref="F16:F18"/>
    <mergeCell ref="O17:O18"/>
    <mergeCell ref="P17:P18"/>
    <mergeCell ref="Q17:Q18"/>
    <mergeCell ref="R17:R18"/>
    <mergeCell ref="S17:S18"/>
    <mergeCell ref="T17:T18"/>
    <mergeCell ref="G16:G18"/>
    <mergeCell ref="H16:H18"/>
    <mergeCell ref="I16:I18"/>
    <mergeCell ref="J16:J18"/>
    <mergeCell ref="K16:K18"/>
    <mergeCell ref="N16:N18"/>
    <mergeCell ref="L17:L18"/>
    <mergeCell ref="M17:M18"/>
    <mergeCell ref="AD17:AD18"/>
    <mergeCell ref="AE17:AE18"/>
    <mergeCell ref="AF17:AF18"/>
    <mergeCell ref="U17:U18"/>
    <mergeCell ref="V17:V18"/>
    <mergeCell ref="W17:W18"/>
    <mergeCell ref="X17:X18"/>
    <mergeCell ref="Y17:Y18"/>
    <mergeCell ref="Z17:Z18"/>
    <mergeCell ref="BB17:BB18"/>
    <mergeCell ref="BC17:BC18"/>
    <mergeCell ref="BD17:BD18"/>
    <mergeCell ref="AS17:AS18"/>
    <mergeCell ref="AT17:AT18"/>
    <mergeCell ref="AU17:AU18"/>
    <mergeCell ref="AV17:AV18"/>
    <mergeCell ref="AW17:AW18"/>
    <mergeCell ref="AX17:AX18"/>
    <mergeCell ref="B19:B24"/>
    <mergeCell ref="C19:C24"/>
    <mergeCell ref="D19:D24"/>
    <mergeCell ref="E19:E24"/>
    <mergeCell ref="F19:F24"/>
    <mergeCell ref="G19:G24"/>
    <mergeCell ref="AY17:AY18"/>
    <mergeCell ref="AZ17:AZ18"/>
    <mergeCell ref="BA17:BA18"/>
    <mergeCell ref="AM17:AM18"/>
    <mergeCell ref="AN17:AN18"/>
    <mergeCell ref="AO17:AO18"/>
    <mergeCell ref="AP17:AP18"/>
    <mergeCell ref="AQ17:AQ18"/>
    <mergeCell ref="AR17:AR18"/>
    <mergeCell ref="AG17:AG18"/>
    <mergeCell ref="AH17:AH18"/>
    <mergeCell ref="AI17:AI18"/>
    <mergeCell ref="AJ17:AJ18"/>
    <mergeCell ref="AK17:AK18"/>
    <mergeCell ref="AL17:AL18"/>
    <mergeCell ref="AA17:AA18"/>
    <mergeCell ref="AB17:AB18"/>
    <mergeCell ref="AC17:AC18"/>
    <mergeCell ref="O20:O24"/>
    <mergeCell ref="P20:P24"/>
    <mergeCell ref="Q20:Q24"/>
    <mergeCell ref="R20:R24"/>
    <mergeCell ref="S20:S24"/>
    <mergeCell ref="T20:T24"/>
    <mergeCell ref="H19:H24"/>
    <mergeCell ref="I19:I24"/>
    <mergeCell ref="J19:J24"/>
    <mergeCell ref="K19:K24"/>
    <mergeCell ref="N19:N24"/>
    <mergeCell ref="L20:L24"/>
    <mergeCell ref="M20:M24"/>
    <mergeCell ref="AK20:AK24"/>
    <mergeCell ref="AL20:AL24"/>
    <mergeCell ref="AA20:AA24"/>
    <mergeCell ref="AB20:AB24"/>
    <mergeCell ref="AC20:AC24"/>
    <mergeCell ref="AD20:AD24"/>
    <mergeCell ref="AE20:AE24"/>
    <mergeCell ref="AF20:AF24"/>
    <mergeCell ref="U20:U24"/>
    <mergeCell ref="V20:V24"/>
    <mergeCell ref="W20:W24"/>
    <mergeCell ref="X20:X24"/>
    <mergeCell ref="Y20:Y24"/>
    <mergeCell ref="Z20:Z24"/>
    <mergeCell ref="F25:F32"/>
    <mergeCell ref="G25:G32"/>
    <mergeCell ref="AY20:AY24"/>
    <mergeCell ref="AZ20:AZ24"/>
    <mergeCell ref="BA20:BA24"/>
    <mergeCell ref="BB20:BB24"/>
    <mergeCell ref="BC20:BC24"/>
    <mergeCell ref="BD20:BD24"/>
    <mergeCell ref="AS20:AS24"/>
    <mergeCell ref="AT20:AT24"/>
    <mergeCell ref="AU20:AU24"/>
    <mergeCell ref="AV20:AV24"/>
    <mergeCell ref="AW20:AW24"/>
    <mergeCell ref="AX20:AX24"/>
    <mergeCell ref="AM20:AM24"/>
    <mergeCell ref="AN20:AN24"/>
    <mergeCell ref="AO20:AO24"/>
    <mergeCell ref="AP20:AP24"/>
    <mergeCell ref="AQ20:AQ24"/>
    <mergeCell ref="AR20:AR24"/>
    <mergeCell ref="AG20:AG24"/>
    <mergeCell ref="AH20:AH24"/>
    <mergeCell ref="AI20:AI24"/>
    <mergeCell ref="AJ20:AJ24"/>
    <mergeCell ref="A26:A33"/>
    <mergeCell ref="B33:B34"/>
    <mergeCell ref="C33:C34"/>
    <mergeCell ref="D33:D34"/>
    <mergeCell ref="E33:E34"/>
    <mergeCell ref="B25:B32"/>
    <mergeCell ref="C25:C32"/>
    <mergeCell ref="D25:D32"/>
    <mergeCell ref="E25:E32"/>
    <mergeCell ref="B7:U7"/>
    <mergeCell ref="G8:U8"/>
    <mergeCell ref="G9:U9"/>
    <mergeCell ref="N33:N34"/>
    <mergeCell ref="B35:N35"/>
    <mergeCell ref="B2:F5"/>
    <mergeCell ref="G2:N3"/>
    <mergeCell ref="O2:R2"/>
    <mergeCell ref="S2:U5"/>
    <mergeCell ref="O3:R3"/>
    <mergeCell ref="G4:N5"/>
    <mergeCell ref="O4:R4"/>
    <mergeCell ref="O5:R5"/>
    <mergeCell ref="F33:F34"/>
    <mergeCell ref="G33:G34"/>
    <mergeCell ref="H33:H34"/>
    <mergeCell ref="I33:I34"/>
    <mergeCell ref="J33:J34"/>
    <mergeCell ref="K33:K34"/>
    <mergeCell ref="H25:H32"/>
    <mergeCell ref="I25:I32"/>
    <mergeCell ref="J25:J32"/>
    <mergeCell ref="K25:K32"/>
    <mergeCell ref="N25:N3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EDUCACIÓN</vt:lpstr>
      <vt:lpstr>SALUD</vt:lpstr>
      <vt:lpstr>CULTURA</vt:lpstr>
      <vt:lpstr>DESARROLLO SOCIAL</vt:lpstr>
      <vt:lpstr>DESARROLLO ECONOMICO</vt:lpstr>
      <vt:lpstr>MOVILIDAD</vt:lpstr>
      <vt:lpstr>AGRICULTURA Y DESARROLLO RURAL</vt:lpstr>
      <vt:lpstr>INFRAESTRUCTURA</vt:lpstr>
      <vt:lpstr>AMBIENTE Y GESTIÓN DEL RIESGO</vt:lpstr>
      <vt:lpstr>ADMINISTRATIVA </vt:lpstr>
      <vt:lpstr>GOBIERNO</vt:lpstr>
      <vt:lpstr>TIC</vt:lpstr>
      <vt:lpstr>HACIENDA</vt:lpstr>
      <vt:lpstr>PLANEACION</vt:lpstr>
      <vt:lpstr>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EMIRO01</dc:creator>
  <cp:lastModifiedBy>equipo 60</cp:lastModifiedBy>
  <dcterms:created xsi:type="dcterms:W3CDTF">2025-01-30T14:12:40Z</dcterms:created>
  <dcterms:modified xsi:type="dcterms:W3CDTF">2025-02-03T21:10:52Z</dcterms:modified>
</cp:coreProperties>
</file>