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 DE CORRUPCIÓN 2025\"/>
    </mc:Choice>
  </mc:AlternateContent>
  <bookViews>
    <workbookView xWindow="0" yWindow="0" windowWidth="25125" windowHeight="11730" tabRatio="763" firstSheet="26" activeTab="29"/>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NOO" sheetId="33" state="hidden" r:id="rId31"/>
    <sheet name="NO" sheetId="32" state="hidden" r:id="rId32"/>
  </sheets>
  <externalReferences>
    <externalReference r:id="rId33"/>
  </externalReferences>
  <definedNames>
    <definedName name="_xlnm.Print_Titles" localSheetId="10">DESCRIPCION!$1:$9</definedName>
    <definedName name="_xlnm.Print_Titles" localSheetId="9">'IDENTIFICACION DE RIESGOS'!$1:$11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 i="26" l="1"/>
  <c r="I10" i="1"/>
  <c r="I19" i="1" l="1"/>
  <c r="A16" i="22" l="1"/>
  <c r="C16" i="22"/>
  <c r="D10" i="22"/>
  <c r="S17" i="24"/>
  <c r="S20" i="24"/>
  <c r="S21" i="24"/>
  <c r="S27" i="24"/>
  <c r="S28" i="24"/>
  <c r="S32" i="24"/>
  <c r="S33" i="24"/>
  <c r="R36" i="24"/>
  <c r="S36" i="24" s="1"/>
  <c r="R12" i="24"/>
  <c r="S12" i="24" s="1"/>
  <c r="R13" i="24"/>
  <c r="S13" i="24" s="1"/>
  <c r="R14" i="24"/>
  <c r="S14" i="24" s="1"/>
  <c r="R15" i="24"/>
  <c r="S15" i="24" s="1"/>
  <c r="R16" i="24"/>
  <c r="S16" i="24" s="1"/>
  <c r="R17" i="24"/>
  <c r="R18" i="24"/>
  <c r="S18" i="24" s="1"/>
  <c r="R19" i="24"/>
  <c r="S19" i="24" s="1"/>
  <c r="R20" i="24"/>
  <c r="R21" i="24"/>
  <c r="R22" i="24"/>
  <c r="S22" i="24" s="1"/>
  <c r="R23" i="24"/>
  <c r="S23" i="24" s="1"/>
  <c r="R24" i="24"/>
  <c r="S24" i="24" s="1"/>
  <c r="R25" i="24"/>
  <c r="S25" i="24" s="1"/>
  <c r="R26" i="24"/>
  <c r="S26" i="24" s="1"/>
  <c r="R27" i="24"/>
  <c r="R28" i="24"/>
  <c r="R29" i="24"/>
  <c r="S29" i="24" s="1"/>
  <c r="R30" i="24"/>
  <c r="S30" i="24" s="1"/>
  <c r="R31" i="24"/>
  <c r="S31" i="24" s="1"/>
  <c r="R32" i="24"/>
  <c r="R33" i="24"/>
  <c r="R34" i="24"/>
  <c r="S34" i="24" s="1"/>
  <c r="R35" i="24"/>
  <c r="S35" i="24" s="1"/>
  <c r="R11" i="24"/>
  <c r="S11" i="24" s="1"/>
  <c r="A10" i="1" l="1"/>
  <c r="B23" i="26" l="1"/>
  <c r="I13" i="1" l="1"/>
  <c r="I11" i="1" l="1"/>
  <c r="E24" i="26"/>
  <c r="E23" i="26"/>
  <c r="C24" i="26"/>
  <c r="C23" i="26"/>
  <c r="H21" i="3"/>
  <c r="J21" i="3" s="1"/>
  <c r="F24" i="26" s="1"/>
  <c r="G27" i="3"/>
  <c r="G26" i="3"/>
  <c r="G25" i="3"/>
  <c r="G24" i="3"/>
  <c r="G23" i="3"/>
  <c r="G22" i="3"/>
  <c r="G21" i="3"/>
  <c r="B21" i="3"/>
  <c r="B11" i="3"/>
  <c r="D24" i="26" l="1"/>
  <c r="I21" i="1"/>
  <c r="I20" i="1"/>
  <c r="I18" i="1"/>
  <c r="C18" i="1"/>
  <c r="I17" i="1"/>
  <c r="I16" i="1"/>
  <c r="I15" i="1"/>
  <c r="I14" i="1"/>
  <c r="E21" i="26"/>
  <c r="E20" i="26"/>
  <c r="E19" i="26"/>
  <c r="E17" i="26"/>
  <c r="E16" i="26"/>
  <c r="E15" i="26"/>
  <c r="C21" i="26"/>
  <c r="C20" i="26"/>
  <c r="C19" i="26"/>
  <c r="B86" i="3"/>
  <c r="B75" i="3"/>
  <c r="B64" i="3"/>
  <c r="B53" i="3"/>
  <c r="B42" i="3"/>
  <c r="B31" i="3" l="1"/>
  <c r="E18" i="22" l="1"/>
  <c r="E19" i="22"/>
  <c r="D18" i="22"/>
  <c r="D19" i="22"/>
  <c r="B20" i="26" l="1"/>
  <c r="D19" i="1"/>
  <c r="B19" i="26"/>
  <c r="D18" i="1"/>
  <c r="B1" i="1" l="1"/>
  <c r="B1" i="34" l="1"/>
  <c r="F10" i="1" l="1"/>
  <c r="F46" i="1"/>
  <c r="E46" i="1"/>
  <c r="F42" i="1"/>
  <c r="E42" i="1"/>
  <c r="F38" i="1"/>
  <c r="E38" i="1"/>
  <c r="F34" i="1"/>
  <c r="E34" i="1"/>
  <c r="F30" i="1"/>
  <c r="E30" i="1"/>
  <c r="F26" i="1"/>
  <c r="E26" i="1"/>
  <c r="F22" i="1"/>
  <c r="E22" i="1"/>
  <c r="F18" i="1"/>
  <c r="E18" i="1"/>
  <c r="F14" i="1"/>
  <c r="E14" i="1"/>
  <c r="E10" i="1"/>
  <c r="E11" i="26" l="1"/>
  <c r="E12" i="26" l="1"/>
  <c r="A8" i="34" l="1"/>
  <c r="A6" i="34"/>
  <c r="S41" i="24" l="1"/>
  <c r="R41" i="24"/>
  <c r="S37" i="24"/>
  <c r="S38" i="24"/>
  <c r="S39" i="24"/>
  <c r="S40" i="24"/>
  <c r="R37" i="24"/>
  <c r="R38" i="24"/>
  <c r="R39" i="24"/>
  <c r="R40" i="24"/>
  <c r="S42" i="24" l="1"/>
  <c r="S43" i="24" s="1"/>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43" i="16"/>
  <c r="K51" i="16" l="1"/>
  <c r="K71" i="16"/>
  <c r="K91" i="16"/>
  <c r="K96" i="29" s="1"/>
  <c r="K111" i="16"/>
  <c r="K117" i="29" s="1"/>
  <c r="K131" i="16"/>
  <c r="K138" i="29" s="1"/>
  <c r="K151" i="16"/>
  <c r="K159" i="29" s="1"/>
  <c r="J41" i="16"/>
  <c r="J39" i="16"/>
  <c r="K54" i="29" l="1"/>
  <c r="K75" i="29"/>
  <c r="J23" i="16"/>
  <c r="J21" i="16"/>
  <c r="J19" i="16"/>
  <c r="J37" i="16"/>
  <c r="K31" i="16" s="1"/>
  <c r="K33" i="29" s="1"/>
  <c r="J17" i="16"/>
  <c r="K11" i="16" l="1"/>
  <c r="K12" i="29" s="1"/>
  <c r="S12" i="8"/>
  <c r="T12" i="8" s="1"/>
  <c r="D32" i="16" s="1"/>
  <c r="R12" i="8"/>
  <c r="E49" i="26"/>
  <c r="E48" i="26"/>
  <c r="E47" i="26"/>
  <c r="E45" i="26"/>
  <c r="E44" i="26"/>
  <c r="E43" i="26"/>
  <c r="E41" i="26"/>
  <c r="E40" i="26"/>
  <c r="E39" i="26"/>
  <c r="E37" i="26"/>
  <c r="E36" i="26"/>
  <c r="E35" i="26"/>
  <c r="E33" i="26"/>
  <c r="E32" i="26"/>
  <c r="E31" i="26"/>
  <c r="E29" i="26"/>
  <c r="E28" i="26"/>
  <c r="E27" i="26"/>
  <c r="E13" i="26"/>
  <c r="C49" i="26"/>
  <c r="C48" i="26"/>
  <c r="C47" i="26"/>
  <c r="C45" i="26"/>
  <c r="C44" i="26"/>
  <c r="C43" i="26"/>
  <c r="C41" i="26"/>
  <c r="C40" i="26"/>
  <c r="C39" i="26"/>
  <c r="C37" i="26"/>
  <c r="C36" i="26"/>
  <c r="C35" i="26"/>
  <c r="C33" i="26"/>
  <c r="C32" i="26"/>
  <c r="C31" i="26"/>
  <c r="C29" i="26"/>
  <c r="C28" i="26"/>
  <c r="C27" i="26"/>
  <c r="C17" i="26"/>
  <c r="C15" i="26"/>
  <c r="C10" i="1" l="1"/>
  <c r="G46" i="1" l="1"/>
  <c r="G42" i="1"/>
  <c r="G38" i="1"/>
  <c r="G34" i="1"/>
  <c r="G30" i="1"/>
  <c r="G26" i="1"/>
  <c r="G22" i="1"/>
  <c r="G18" i="1"/>
  <c r="G14" i="1"/>
  <c r="G10" i="1"/>
  <c r="A9" i="29"/>
  <c r="A8" i="29"/>
  <c r="C1" i="29"/>
  <c r="C34" i="1" l="1"/>
  <c r="C22" i="1"/>
  <c r="C11" i="26"/>
  <c r="B33" i="26"/>
  <c r="B32" i="26"/>
  <c r="G345" i="3"/>
  <c r="G344" i="3"/>
  <c r="G343" i="3"/>
  <c r="G342" i="3"/>
  <c r="G341" i="3"/>
  <c r="G340" i="3"/>
  <c r="G339" i="3"/>
  <c r="G334" i="3"/>
  <c r="G333" i="3"/>
  <c r="G332" i="3"/>
  <c r="G331" i="3"/>
  <c r="G330" i="3"/>
  <c r="G329" i="3"/>
  <c r="G328" i="3"/>
  <c r="G323" i="3"/>
  <c r="G322" i="3"/>
  <c r="G321" i="3"/>
  <c r="G320" i="3"/>
  <c r="G319" i="3"/>
  <c r="G318" i="3"/>
  <c r="G317" i="3"/>
  <c r="G312" i="3"/>
  <c r="G311" i="3"/>
  <c r="G310" i="3"/>
  <c r="G309" i="3"/>
  <c r="G308" i="3"/>
  <c r="G307" i="3"/>
  <c r="G306" i="3"/>
  <c r="G301" i="3"/>
  <c r="G300" i="3"/>
  <c r="G299" i="3"/>
  <c r="G298" i="3"/>
  <c r="G297" i="3"/>
  <c r="G296" i="3"/>
  <c r="G295" i="3"/>
  <c r="G290" i="3"/>
  <c r="G289" i="3"/>
  <c r="G288" i="3"/>
  <c r="G287" i="3"/>
  <c r="G286" i="3"/>
  <c r="G285" i="3"/>
  <c r="G284" i="3"/>
  <c r="G279" i="3"/>
  <c r="G278" i="3"/>
  <c r="G277" i="3"/>
  <c r="G276" i="3"/>
  <c r="G275" i="3"/>
  <c r="G274" i="3"/>
  <c r="G273" i="3"/>
  <c r="G268" i="3"/>
  <c r="G267" i="3"/>
  <c r="G266" i="3"/>
  <c r="G265" i="3"/>
  <c r="G264" i="3"/>
  <c r="G263" i="3"/>
  <c r="G262" i="3"/>
  <c r="G257" i="3"/>
  <c r="G256" i="3"/>
  <c r="G255" i="3"/>
  <c r="G254" i="3"/>
  <c r="G253" i="3"/>
  <c r="G252" i="3"/>
  <c r="G251" i="3"/>
  <c r="G246" i="3"/>
  <c r="G245" i="3"/>
  <c r="G244" i="3"/>
  <c r="G243" i="3"/>
  <c r="G242" i="3"/>
  <c r="G241" i="3"/>
  <c r="G240" i="3"/>
  <c r="G235" i="3"/>
  <c r="G234" i="3"/>
  <c r="G233" i="3"/>
  <c r="G232" i="3"/>
  <c r="G231" i="3"/>
  <c r="G230" i="3"/>
  <c r="G229" i="3"/>
  <c r="G224" i="3"/>
  <c r="G223" i="3"/>
  <c r="G222" i="3"/>
  <c r="G221" i="3"/>
  <c r="G220" i="3"/>
  <c r="G219" i="3"/>
  <c r="G218" i="3"/>
  <c r="G213" i="3"/>
  <c r="G212" i="3"/>
  <c r="G211" i="3"/>
  <c r="G210" i="3"/>
  <c r="G209" i="3"/>
  <c r="G208" i="3"/>
  <c r="G207" i="3"/>
  <c r="G202" i="3"/>
  <c r="G201" i="3"/>
  <c r="G200" i="3"/>
  <c r="G199" i="3"/>
  <c r="G198" i="3"/>
  <c r="G197" i="3"/>
  <c r="G196" i="3"/>
  <c r="G191" i="3"/>
  <c r="G190" i="3"/>
  <c r="G189" i="3"/>
  <c r="G188" i="3"/>
  <c r="G187" i="3"/>
  <c r="G186" i="3"/>
  <c r="G185" i="3"/>
  <c r="G180" i="3"/>
  <c r="G179" i="3"/>
  <c r="G178" i="3"/>
  <c r="G177" i="3"/>
  <c r="G176" i="3"/>
  <c r="G175" i="3"/>
  <c r="G174" i="3"/>
  <c r="G169" i="3"/>
  <c r="G168" i="3"/>
  <c r="G167" i="3"/>
  <c r="G166" i="3"/>
  <c r="G165" i="3"/>
  <c r="G164" i="3"/>
  <c r="G163" i="3"/>
  <c r="G158" i="3"/>
  <c r="G157" i="3"/>
  <c r="G156" i="3"/>
  <c r="G155" i="3"/>
  <c r="G154" i="3"/>
  <c r="G153" i="3"/>
  <c r="G152" i="3"/>
  <c r="G147" i="3"/>
  <c r="G146" i="3"/>
  <c r="G145" i="3"/>
  <c r="G144" i="3"/>
  <c r="G143" i="3"/>
  <c r="G142" i="3"/>
  <c r="G141" i="3"/>
  <c r="G130" i="3"/>
  <c r="G131" i="3"/>
  <c r="G132" i="3"/>
  <c r="G133" i="3"/>
  <c r="G134" i="3"/>
  <c r="G135" i="3"/>
  <c r="G136" i="3"/>
  <c r="G81" i="3"/>
  <c r="G80" i="3"/>
  <c r="G79" i="3"/>
  <c r="G78" i="3"/>
  <c r="G77" i="3"/>
  <c r="G76" i="3"/>
  <c r="G75" i="3"/>
  <c r="E41" i="22"/>
  <c r="E40" i="22"/>
  <c r="E39" i="22"/>
  <c r="D41" i="22"/>
  <c r="B49" i="26" s="1"/>
  <c r="D40" i="22"/>
  <c r="B48" i="26" s="1"/>
  <c r="D39" i="22"/>
  <c r="B47" i="26" s="1"/>
  <c r="E38" i="22"/>
  <c r="E37" i="22"/>
  <c r="E36" i="22"/>
  <c r="D38" i="22"/>
  <c r="D44" i="1" s="1"/>
  <c r="D37" i="22"/>
  <c r="D43" i="1" s="1"/>
  <c r="D36" i="22"/>
  <c r="D42" i="1" s="1"/>
  <c r="E35" i="22"/>
  <c r="E34" i="22"/>
  <c r="E33" i="22"/>
  <c r="D35" i="22"/>
  <c r="B41" i="26" s="1"/>
  <c r="D34" i="22"/>
  <c r="B40" i="26" s="1"/>
  <c r="D33" i="22"/>
  <c r="B39" i="26" s="1"/>
  <c r="E32" i="22"/>
  <c r="E31" i="22"/>
  <c r="E30" i="22"/>
  <c r="D32" i="22"/>
  <c r="D36" i="1" s="1"/>
  <c r="D31" i="22"/>
  <c r="D35" i="1" s="1"/>
  <c r="D30" i="22"/>
  <c r="D34" i="1" s="1"/>
  <c r="E29" i="22"/>
  <c r="E28" i="22"/>
  <c r="E27" i="22"/>
  <c r="D29" i="22"/>
  <c r="D32" i="1" s="1"/>
  <c r="D28" i="22"/>
  <c r="B196" i="3" s="1"/>
  <c r="D27" i="22"/>
  <c r="B31" i="26" s="1"/>
  <c r="E26" i="22"/>
  <c r="E25" i="22"/>
  <c r="E24" i="22"/>
  <c r="D26" i="22"/>
  <c r="D28" i="1" s="1"/>
  <c r="D25" i="22"/>
  <c r="D27" i="1" s="1"/>
  <c r="D24" i="22"/>
  <c r="D26" i="1" s="1"/>
  <c r="E23" i="22"/>
  <c r="E22" i="22"/>
  <c r="D23" i="22"/>
  <c r="D24" i="1" s="1"/>
  <c r="D22" i="22"/>
  <c r="D22" i="1"/>
  <c r="E20" i="22"/>
  <c r="D20" i="22"/>
  <c r="D20" i="1" s="1"/>
  <c r="E15" i="22"/>
  <c r="E14" i="22"/>
  <c r="E13" i="22"/>
  <c r="D15" i="22"/>
  <c r="D16" i="1" s="1"/>
  <c r="D14" i="22"/>
  <c r="D13" i="22"/>
  <c r="B15" i="26" s="1"/>
  <c r="E11" i="22"/>
  <c r="E10" i="22"/>
  <c r="D11" i="22"/>
  <c r="D10" i="1"/>
  <c r="C14" i="1"/>
  <c r="C30" i="1"/>
  <c r="C38" i="1"/>
  <c r="C46" i="1"/>
  <c r="C39" i="22"/>
  <c r="G137" i="3" l="1"/>
  <c r="H130" i="3" s="1"/>
  <c r="J130" i="3" s="1"/>
  <c r="G203" i="3"/>
  <c r="H196" i="3" s="1"/>
  <c r="J196" i="3" s="1"/>
  <c r="G225" i="3"/>
  <c r="H218" i="3" s="1"/>
  <c r="D35" i="26" s="1"/>
  <c r="G269" i="3"/>
  <c r="H262" i="3" s="1"/>
  <c r="D40" i="26" s="1"/>
  <c r="G313" i="3"/>
  <c r="H306" i="3" s="1"/>
  <c r="J306" i="3" s="1"/>
  <c r="G335" i="3"/>
  <c r="H328" i="3" s="1"/>
  <c r="J328" i="3" s="1"/>
  <c r="B339" i="3"/>
  <c r="D40" i="1"/>
  <c r="B141" i="3"/>
  <c r="B35" i="26"/>
  <c r="D15" i="1"/>
  <c r="B207" i="3"/>
  <c r="B27" i="26"/>
  <c r="B43" i="26"/>
  <c r="D23" i="1"/>
  <c r="C30" i="22"/>
  <c r="B273" i="3"/>
  <c r="D39" i="1"/>
  <c r="B185" i="3"/>
  <c r="B317" i="3"/>
  <c r="D31" i="1"/>
  <c r="D47" i="1"/>
  <c r="B119" i="3"/>
  <c r="B251" i="3"/>
  <c r="B11" i="26"/>
  <c r="D48" i="1"/>
  <c r="G192" i="3"/>
  <c r="H185" i="3" s="1"/>
  <c r="G302" i="3"/>
  <c r="H295" i="3" s="1"/>
  <c r="G159" i="3"/>
  <c r="H152" i="3" s="1"/>
  <c r="G181" i="3"/>
  <c r="H174" i="3" s="1"/>
  <c r="G247" i="3"/>
  <c r="H240" i="3" s="1"/>
  <c r="G291" i="3"/>
  <c r="H284" i="3" s="1"/>
  <c r="B130" i="3"/>
  <c r="B152" i="3"/>
  <c r="B174" i="3"/>
  <c r="B218" i="3"/>
  <c r="B240" i="3"/>
  <c r="B262" i="3"/>
  <c r="B284" i="3"/>
  <c r="B306" i="3"/>
  <c r="B328" i="3"/>
  <c r="B12" i="26"/>
  <c r="B16" i="26"/>
  <c r="B28" i="26"/>
  <c r="B36" i="26"/>
  <c r="B44" i="26"/>
  <c r="C33" i="22"/>
  <c r="B163" i="3"/>
  <c r="B295" i="3"/>
  <c r="D11" i="1"/>
  <c r="C27" i="22"/>
  <c r="C36" i="22"/>
  <c r="C42" i="1"/>
  <c r="C24" i="22"/>
  <c r="C26" i="1"/>
  <c r="G82" i="3"/>
  <c r="H75" i="3" s="1"/>
  <c r="D20" i="26" s="1"/>
  <c r="G148" i="3"/>
  <c r="H141" i="3" s="1"/>
  <c r="G170" i="3"/>
  <c r="H163" i="3" s="1"/>
  <c r="G214" i="3"/>
  <c r="H207" i="3" s="1"/>
  <c r="G236" i="3"/>
  <c r="H229" i="3" s="1"/>
  <c r="G280" i="3"/>
  <c r="H273" i="3" s="1"/>
  <c r="G324" i="3"/>
  <c r="H317" i="3" s="1"/>
  <c r="G346" i="3"/>
  <c r="H339" i="3" s="1"/>
  <c r="B13" i="26"/>
  <c r="B17" i="26"/>
  <c r="B21" i="26"/>
  <c r="B29" i="26"/>
  <c r="B37" i="26"/>
  <c r="B45" i="26"/>
  <c r="D14" i="1"/>
  <c r="D30" i="1"/>
  <c r="D38" i="1"/>
  <c r="D46" i="1"/>
  <c r="B229" i="3"/>
  <c r="G258" i="3"/>
  <c r="H251" i="3" s="1"/>
  <c r="G12" i="3"/>
  <c r="J218" i="3" l="1"/>
  <c r="K218" i="3" s="1"/>
  <c r="J262" i="3"/>
  <c r="K262" i="3" s="1"/>
  <c r="D48" i="26"/>
  <c r="D45" i="26"/>
  <c r="D32" i="26"/>
  <c r="J273" i="3"/>
  <c r="D41" i="26"/>
  <c r="J284" i="3"/>
  <c r="D43" i="26"/>
  <c r="J229" i="3"/>
  <c r="D36" i="26"/>
  <c r="J251" i="3"/>
  <c r="D39" i="26"/>
  <c r="J141" i="3"/>
  <c r="J295" i="3"/>
  <c r="D44" i="26"/>
  <c r="K328" i="3"/>
  <c r="F48" i="26"/>
  <c r="G48" i="26" s="1"/>
  <c r="J339" i="3"/>
  <c r="D49" i="26"/>
  <c r="J207" i="3"/>
  <c r="D33" i="26"/>
  <c r="J174" i="3"/>
  <c r="D29" i="26"/>
  <c r="J317" i="3"/>
  <c r="D47" i="26"/>
  <c r="J163" i="3"/>
  <c r="D28" i="26"/>
  <c r="K306" i="3"/>
  <c r="F45" i="26"/>
  <c r="G45" i="26" s="1"/>
  <c r="J152" i="3"/>
  <c r="D27" i="26"/>
  <c r="K196" i="3"/>
  <c r="F32" i="26"/>
  <c r="G32" i="26" s="1"/>
  <c r="J75" i="3"/>
  <c r="F20" i="26" s="1"/>
  <c r="D17" i="26"/>
  <c r="J240" i="3"/>
  <c r="D37" i="26"/>
  <c r="J185" i="3"/>
  <c r="D31" i="26"/>
  <c r="K130" i="3"/>
  <c r="G24" i="26"/>
  <c r="C13" i="22"/>
  <c r="C10" i="22"/>
  <c r="F35" i="26" l="1"/>
  <c r="G35" i="26" s="1"/>
  <c r="F40" i="26"/>
  <c r="G40" i="26" s="1"/>
  <c r="K185" i="3"/>
  <c r="F31" i="26"/>
  <c r="K339" i="3"/>
  <c r="F49" i="26"/>
  <c r="G49" i="26" s="1"/>
  <c r="K240" i="3"/>
  <c r="F37" i="26"/>
  <c r="G37" i="26" s="1"/>
  <c r="K207" i="3"/>
  <c r="F33" i="26"/>
  <c r="G33" i="26" s="1"/>
  <c r="K152" i="3"/>
  <c r="F27" i="26"/>
  <c r="K75" i="3"/>
  <c r="F17" i="26"/>
  <c r="G17" i="26" s="1"/>
  <c r="K174" i="3"/>
  <c r="F29" i="26"/>
  <c r="G29" i="26" s="1"/>
  <c r="K229" i="3"/>
  <c r="F36" i="26"/>
  <c r="G36" i="26" s="1"/>
  <c r="K273" i="3"/>
  <c r="F41" i="26"/>
  <c r="G41" i="26" s="1"/>
  <c r="K163" i="3"/>
  <c r="F28" i="26"/>
  <c r="G28" i="26" s="1"/>
  <c r="K141" i="3"/>
  <c r="K317" i="3"/>
  <c r="F47" i="26"/>
  <c r="K295" i="3"/>
  <c r="F44" i="26"/>
  <c r="G44" i="26" s="1"/>
  <c r="K251" i="3"/>
  <c r="F39" i="26"/>
  <c r="K284" i="3"/>
  <c r="F43" i="26"/>
  <c r="B1" i="26"/>
  <c r="B1" i="3"/>
  <c r="C1" i="16"/>
  <c r="B1" i="25"/>
  <c r="A39" i="22"/>
  <c r="A47" i="26" s="1"/>
  <c r="A36" i="22"/>
  <c r="A33" i="22"/>
  <c r="A30" i="22"/>
  <c r="A27" i="22"/>
  <c r="A24" i="22"/>
  <c r="A10" i="22"/>
  <c r="A23" i="26" s="1"/>
  <c r="B1" i="8"/>
  <c r="A13" i="22"/>
  <c r="A12" i="8" s="1"/>
  <c r="B1" i="22"/>
  <c r="B1" i="20"/>
  <c r="A6" i="23"/>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30" i="3"/>
  <c r="B71" i="16"/>
  <c r="A141" i="3"/>
  <c r="A119" i="3"/>
  <c r="B22" i="1"/>
  <c r="A18" i="8"/>
  <c r="B158" i="29"/>
  <c r="A262" i="3"/>
  <c r="A39" i="26"/>
  <c r="B151" i="16"/>
  <c r="A273" i="3"/>
  <c r="A251" i="3"/>
  <c r="B38" i="1"/>
  <c r="A11" i="8"/>
  <c r="B11" i="29"/>
  <c r="B11" i="16"/>
  <c r="A11" i="26"/>
  <c r="B10" i="1"/>
  <c r="A17" i="8"/>
  <c r="B137" i="29"/>
  <c r="A240" i="3"/>
  <c r="A218" i="3"/>
  <c r="A35" i="26"/>
  <c r="A229" i="3"/>
  <c r="B131" i="16"/>
  <c r="B34" i="1"/>
  <c r="A13" i="8"/>
  <c r="B53" i="29"/>
  <c r="A19" i="26"/>
  <c r="B51" i="16"/>
  <c r="B18" i="1"/>
  <c r="A15" i="8"/>
  <c r="B95" i="29"/>
  <c r="A174" i="3"/>
  <c r="A152" i="3"/>
  <c r="A27" i="26"/>
  <c r="A163" i="3"/>
  <c r="B26" i="1"/>
  <c r="B91" i="16"/>
  <c r="A19" i="8"/>
  <c r="B180" i="29"/>
  <c r="A306" i="3"/>
  <c r="A284" i="3"/>
  <c r="B172" i="16"/>
  <c r="A43" i="26"/>
  <c r="A295" i="3"/>
  <c r="B42" i="1"/>
  <c r="B32" i="29"/>
  <c r="B31" i="16"/>
  <c r="A15" i="26"/>
  <c r="B14" i="1"/>
  <c r="A16" i="8"/>
  <c r="B116" i="29"/>
  <c r="B111" i="16"/>
  <c r="A196" i="3"/>
  <c r="A31" i="26"/>
  <c r="A207" i="3"/>
  <c r="A185" i="3"/>
  <c r="B30" i="1"/>
  <c r="A20" i="8"/>
  <c r="B201" i="29"/>
  <c r="B192" i="16"/>
  <c r="A328" i="3"/>
  <c r="A339" i="3"/>
  <c r="A317" i="3"/>
  <c r="B46" i="1"/>
  <c r="A1" i="23"/>
  <c r="A13" i="25" l="1"/>
  <c r="A21" i="3"/>
  <c r="A75" i="3"/>
  <c r="A64" i="3"/>
  <c r="A86" i="3"/>
  <c r="A59" i="25"/>
  <c r="A42" i="3"/>
  <c r="A53" i="3"/>
  <c r="A31" i="3"/>
  <c r="A36" i="25"/>
  <c r="A11" i="3"/>
  <c r="S11" i="8"/>
  <c r="T11" i="8" s="1"/>
  <c r="D12" i="16" l="1"/>
  <c r="A7" i="26"/>
  <c r="A6" i="26"/>
  <c r="A7" i="3"/>
  <c r="A8" i="25"/>
  <c r="A6" i="25"/>
  <c r="R14" i="8" l="1"/>
  <c r="G125" i="3" l="1"/>
  <c r="G124" i="3"/>
  <c r="G123" i="3"/>
  <c r="G122" i="3"/>
  <c r="G121" i="3"/>
  <c r="G120" i="3"/>
  <c r="G119" i="3"/>
  <c r="G114" i="3"/>
  <c r="G113" i="3"/>
  <c r="G112" i="3"/>
  <c r="G111" i="3"/>
  <c r="G110" i="3"/>
  <c r="G109" i="3"/>
  <c r="G108" i="3"/>
  <c r="G103" i="3"/>
  <c r="G102" i="3"/>
  <c r="G101" i="3"/>
  <c r="G100" i="3"/>
  <c r="G99" i="3"/>
  <c r="G98" i="3"/>
  <c r="G97" i="3"/>
  <c r="G92" i="3"/>
  <c r="G91" i="3"/>
  <c r="G90" i="3"/>
  <c r="G89" i="3"/>
  <c r="G88" i="3"/>
  <c r="G87" i="3"/>
  <c r="G86" i="3"/>
  <c r="G70" i="3"/>
  <c r="G69" i="3"/>
  <c r="G68" i="3"/>
  <c r="G67" i="3"/>
  <c r="G66" i="3"/>
  <c r="G65" i="3"/>
  <c r="G64" i="3"/>
  <c r="G59" i="3"/>
  <c r="G58" i="3"/>
  <c r="G57" i="3"/>
  <c r="G56" i="3"/>
  <c r="G55" i="3"/>
  <c r="G54" i="3"/>
  <c r="G53" i="3"/>
  <c r="G48" i="3"/>
  <c r="G47" i="3"/>
  <c r="G46" i="3"/>
  <c r="G45" i="3"/>
  <c r="G44" i="3"/>
  <c r="G43" i="3"/>
  <c r="G42" i="3"/>
  <c r="G37" i="3"/>
  <c r="G36" i="3"/>
  <c r="G35" i="3"/>
  <c r="G34" i="3"/>
  <c r="G33" i="3"/>
  <c r="G32" i="3"/>
  <c r="G31"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G126" i="3"/>
  <c r="H119" i="3" s="1"/>
  <c r="B100" i="21"/>
  <c r="D78" i="25" s="1"/>
  <c r="F59" i="25" s="1"/>
  <c r="B123" i="21"/>
  <c r="D101" i="25" s="1"/>
  <c r="F82" i="25" s="1"/>
  <c r="B146" i="21"/>
  <c r="D124" i="25" s="1"/>
  <c r="F105" i="25" s="1"/>
  <c r="G115" i="3"/>
  <c r="H108" i="3" s="1"/>
  <c r="G104" i="3"/>
  <c r="H97" i="3" s="1"/>
  <c r="G93" i="3"/>
  <c r="H86" i="3" s="1"/>
  <c r="D21" i="26" s="1"/>
  <c r="G71" i="3"/>
  <c r="G60" i="3"/>
  <c r="H53" i="3" s="1"/>
  <c r="J53" i="3" s="1"/>
  <c r="G49" i="3"/>
  <c r="H42" i="3" s="1"/>
  <c r="J42" i="3" s="1"/>
  <c r="G38" i="3"/>
  <c r="H31" i="3" s="1"/>
  <c r="G18" i="3"/>
  <c r="H11" i="3" s="1"/>
  <c r="B77" i="21"/>
  <c r="D55" i="25" s="1"/>
  <c r="F36" i="25" s="1"/>
  <c r="B54" i="21"/>
  <c r="D32" i="25" s="1"/>
  <c r="F13" i="25" s="1"/>
  <c r="D23" i="26" l="1"/>
  <c r="J11" i="3"/>
  <c r="F23" i="26" s="1"/>
  <c r="J31" i="3"/>
  <c r="D12" i="26"/>
  <c r="F12" i="26" s="1"/>
  <c r="G12" i="26" s="1"/>
  <c r="D15" i="26"/>
  <c r="J108" i="3"/>
  <c r="J86" i="3"/>
  <c r="F21" i="26" s="1"/>
  <c r="D13" i="26"/>
  <c r="F13" i="26" s="1"/>
  <c r="G13" i="26" s="1"/>
  <c r="J97" i="3"/>
  <c r="J119" i="3"/>
  <c r="H64" i="3"/>
  <c r="D19" i="26" s="1"/>
  <c r="D11" i="26" l="1"/>
  <c r="F11" i="26" s="1"/>
  <c r="G11" i="26" s="1"/>
  <c r="K119" i="3"/>
  <c r="K97" i="3"/>
  <c r="G20" i="26"/>
  <c r="K86" i="3"/>
  <c r="K53" i="3"/>
  <c r="F15" i="26"/>
  <c r="J64" i="3"/>
  <c r="F19" i="26" s="1"/>
  <c r="D16" i="26"/>
  <c r="K108" i="3"/>
  <c r="G21" i="26"/>
  <c r="G19" i="26" l="1"/>
  <c r="G22" i="26" s="1"/>
  <c r="H19" i="26" s="1"/>
  <c r="K55" i="29" s="1"/>
  <c r="G23" i="26"/>
  <c r="G26" i="26" s="1"/>
  <c r="H23" i="26" s="1"/>
  <c r="K76" i="29" s="1"/>
  <c r="G15" i="26"/>
  <c r="G14" i="26"/>
  <c r="H11" i="26" s="1"/>
  <c r="K13" i="29" s="1"/>
  <c r="K64" i="3"/>
  <c r="F16" i="26"/>
  <c r="G16" i="26" s="1"/>
  <c r="G18" i="26" l="1"/>
  <c r="H15" i="26" s="1"/>
  <c r="K34" i="29"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<sst xmlns="http://schemas.openxmlformats.org/spreadsheetml/2006/main" count="2623" uniqueCount="540">
  <si>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</si>
  <si>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</si>
  <si>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</si>
  <si>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</si>
  <si>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</si>
  <si>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</si>
  <si>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</si>
  <si>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</si>
  <si>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</si>
  <si>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</si>
  <si>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</si>
  <si>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</si>
  <si>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</si>
  <si>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</si>
  <si>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</si>
  <si>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</si>
  <si>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</si>
  <si>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</si>
  <si>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</si>
  <si>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</si>
  <si>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</si>
  <si>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</si>
  <si>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</si>
  <si>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</si>
  <si>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</si>
  <si>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</si>
  <si>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</si>
  <si>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</si>
  <si>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</si>
  <si>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</si>
  <si>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</si>
  <si>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</si>
  <si>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</si>
  <si>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</si>
  <si>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</si>
  <si>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</si>
  <si>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</si>
  <si>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</si>
  <si>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</si>
  <si>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</si>
  <si>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</si>
  <si>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</si>
  <si>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</si>
  <si>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</si>
  <si>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</si>
  <si>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</si>
  <si>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</si>
  <si>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</si>
  <si>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</si>
  <si>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</si>
  <si>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</si>
  <si>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</si>
  <si>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</si>
  <si>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</si>
  <si>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</si>
  <si>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</si>
  <si>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</si>
  <si>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</si>
  <si>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</si>
  <si>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</si>
  <si>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</si>
  <si>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</si>
  <si>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</si>
  <si>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</si>
  <si>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</si>
  <si>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</si>
  <si>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</si>
  <si>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</si>
  <si>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</si>
  <si>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</si>
  <si>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</si>
  <si>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</si>
  <si>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</si>
  <si>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</si>
  <si>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</si>
  <si>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</si>
  <si>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</si>
  <si>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</si>
  <si>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</si>
  <si>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</si>
  <si>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</si>
  <si>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</si>
  <si>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</si>
  <si>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</si>
  <si>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</si>
  <si>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</si>
  <si>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</si>
  <si>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</si>
  <si>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</si>
  <si>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</si>
  <si>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</si>
  <si>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</si>
  <si>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</si>
  <si>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</si>
  <si>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</si>
  <si>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</si>
  <si>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</si>
  <si>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</si>
  <si>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</si>
  <si>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</si>
  <si>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</si>
  <si>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</si>
  <si>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</si>
  <si>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</si>
  <si>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</si>
  <si>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</si>
  <si>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</si>
  <si>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</si>
  <si>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</si>
  <si>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</si>
  <si>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</si>
  <si>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</si>
  <si>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</si>
  <si>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</si>
  <si>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</si>
  <si>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</si>
  <si>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</si>
  <si>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</si>
  <si>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</si>
  <si>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</si>
  <si>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</si>
  <si>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</si>
  <si>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</si>
  <si>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</si>
  <si>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</si>
  <si>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</si>
  <si>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</si>
  <si>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</si>
  <si>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</si>
  <si>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</si>
  <si>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</si>
  <si>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</si>
  <si>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</si>
  <si>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</si>
  <si>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</si>
  <si>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</si>
  <si>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</si>
  <si>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</si>
  <si>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</si>
  <si>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</si>
  <si>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</si>
  <si>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</si>
  <si>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</si>
  <si>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</si>
  <si>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</si>
  <si>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</si>
  <si>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</si>
  <si>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</si>
  <si>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</si>
  <si>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</si>
  <si>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</si>
  <si>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</si>
  <si>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</si>
  <si>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</si>
  <si>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</si>
  <si>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</si>
  <si>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</si>
  <si>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</si>
  <si>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</si>
  <si>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</si>
  <si>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</si>
  <si>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</si>
  <si>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</si>
  <si>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</si>
  <si>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</si>
  <si>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</si>
  <si>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</si>
  <si>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</si>
  <si>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</si>
  <si>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</si>
  <si>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</si>
  <si>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</si>
  <si>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</si>
  <si>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</si>
  <si>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</si>
  <si>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</si>
  <si>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</si>
  <si>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</si>
  <si>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</si>
  <si>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</si>
  <si>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</si>
  <si>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</si>
  <si>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</si>
  <si>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</si>
  <si>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</si>
  <si>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</si>
  <si>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</si>
  <si>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</si>
  <si>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</si>
  <si>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</si>
  <si>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</si>
  <si>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</si>
  <si>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</si>
  <si>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</si>
  <si>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</si>
  <si>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</si>
  <si>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</si>
  <si>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</si>
  <si>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</si>
  <si>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</si>
  <si>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</si>
  <si>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</si>
  <si>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</si>
  <si>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</si>
  <si>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</si>
  <si>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</si>
  <si>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</si>
  <si>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</si>
  <si>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</si>
  <si>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</si>
  <si>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</si>
  <si>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</si>
  <si>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</si>
  <si>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</si>
  <si>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</si>
  <si>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</si>
  <si>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</si>
  <si>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</si>
  <si>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</si>
  <si>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</si>
  <si>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</si>
  <si>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</si>
  <si>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</si>
  <si>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</si>
  <si>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</si>
  <si>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</si>
  <si>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</si>
  <si>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</si>
  <si>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</si>
  <si>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</si>
  <si>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</si>
  <si>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</si>
  <si>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</si>
  <si>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</si>
  <si>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</si>
  <si>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</si>
  <si>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</si>
  <si>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</si>
  <si>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</si>
  <si>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</si>
  <si>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</si>
  <si>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</si>
  <si>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</si>
  <si>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</si>
  <si>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</si>
  <si>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</si>
  <si>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</si>
  <si>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</si>
  <si>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</si>
  <si>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</si>
  <si>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</si>
  <si>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</si>
  <si>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</si>
  <si>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</si>
  <si>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</si>
  <si>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</si>
  <si>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</si>
  <si>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</si>
  <si>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</si>
  <si>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</si>
  <si>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</si>
  <si>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</si>
  <si>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</si>
  <si>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</si>
  <si>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</si>
  <si>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</si>
  <si>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</si>
  <si>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</si>
  <si>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</si>
  <si>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</si>
  <si>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</si>
  <si>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</si>
  <si>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</si>
  <si>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</si>
  <si>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</si>
  <si>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</si>
  <si>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</si>
  <si>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</si>
  <si>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</si>
  <si>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</si>
  <si>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</si>
  <si>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</si>
  <si>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</si>
  <si>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</si>
  <si>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</si>
  <si>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</si>
  <si>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</si>
  <si>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</si>
  <si>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</si>
  <si>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</si>
  <si>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</si>
  <si>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</si>
  <si>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</si>
  <si>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</si>
  <si>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</si>
  <si>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</si>
  <si>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</si>
  <si>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</si>
  <si>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</si>
  <si>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</si>
  <si>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</si>
  <si>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</si>
  <si>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</si>
  <si>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</si>
  <si>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</si>
  <si>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</si>
  <si>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</si>
  <si>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</si>
  <si>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</si>
  <si>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</si>
  <si>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</si>
  <si>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</si>
  <si>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</si>
  <si>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</si>
  <si>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</si>
  <si>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</si>
  <si>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</si>
  <si>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</si>
  <si>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</si>
  <si>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</si>
  <si>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</si>
  <si>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</si>
  <si>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</si>
  <si>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</si>
  <si>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</si>
  <si>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</si>
  <si>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</si>
  <si>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</si>
  <si>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</si>
  <si>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</si>
  <si>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</si>
  <si>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</si>
  <si>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</si>
  <si>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</si>
  <si>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</si>
  <si>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</si>
  <si>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</si>
  <si>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</si>
  <si>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</si>
  <si>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</si>
  <si>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</si>
  <si>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</si>
  <si>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</si>
  <si>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</si>
  <si>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</si>
  <si>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</si>
  <si>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</si>
  <si>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</si>
  <si>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</si>
  <si>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</si>
  <si>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</si>
  <si>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</si>
  <si>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</si>
  <si>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</si>
  <si>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</si>
  <si>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</si>
  <si>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</si>
  <si>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</si>
  <si>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</si>
  <si>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</si>
  <si>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</si>
  <si>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</si>
  <si>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</si>
  <si>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</si>
  <si>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</si>
  <si>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</si>
  <si>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</si>
  <si>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</si>
  <si>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</si>
  <si>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</si>
  <si>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</si>
  <si>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</si>
  <si>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</si>
  <si>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</si>
  <si>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</si>
  <si>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</si>
  <si>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</si>
  <si>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</si>
  <si>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</si>
  <si>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</si>
  <si>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</si>
  <si>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</si>
  <si>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</si>
  <si>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</si>
  <si>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</si>
  <si>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SARLAFT</t>
  </si>
  <si>
    <t xml:space="preserve">Probabilidad que La entidad  sea relacionada con actividades ilícitas al elegir a proveedores con practicas de lavado de activos, financiación del terrorismo o cualquier otra actividad ilegal. </t>
  </si>
  <si>
    <t xml:space="preserve">PROCESO: GESTION CONTRACTUAL </t>
  </si>
  <si>
    <t xml:space="preserve">OBJETIVO: CONTRIBUIR ANUALMENTE EN LA GESTION DE ADQUISICION DE BIENES Y SERVICIOS REQUERIDOS EN LA OPERACIÓN DE LOS PROCESOS DE LA ENTIDAD CUMPLIENDO LA NORMATIVIDAD CONTRACTUAL VIGENTE.
</t>
  </si>
  <si>
    <t xml:space="preserve">Cambios de Gobierno </t>
  </si>
  <si>
    <t xml:space="preserve">Designación de rubro presupuestal   para el funcionamiento de la oficina de contratación. </t>
  </si>
  <si>
    <t xml:space="preserve">Desactualización de la caracterización del proceso. </t>
  </si>
  <si>
    <t xml:space="preserve">Constantes cambios normativos </t>
  </si>
  <si>
    <t xml:space="preserve">1.Personal insuficiente para adelantar las labores de proceso administrativo y contractual. </t>
  </si>
  <si>
    <t>Demoras en la recepción de la información contractual por parte de las secretarias ejecutoras.</t>
  </si>
  <si>
    <t>Constante innovación tecnológica.</t>
  </si>
  <si>
    <t xml:space="preserve">Falta de Etica y valores  y de aplicación del código de integridad y buen gobierno. </t>
  </si>
  <si>
    <t xml:space="preserve">Desconocimiento de la caracterización, manuales, procedimientos, instructivos, guías, formatos y demas documentos propios del proceso por parte del personal nuevo. </t>
  </si>
  <si>
    <t xml:space="preserve">Fallas en aplicativos para cargue o reporte de información a plataformas (SECOP) y/o entes de control. </t>
  </si>
  <si>
    <t xml:space="preserve">Desconocimiento del estatuto contractual y sus decretos reglamentarios </t>
  </si>
  <si>
    <t>Falta de compromiso de los líderes de los procesos en la implementación de mejora, asociadas a los planes de mejoramiento</t>
  </si>
  <si>
    <t>Pandemias: Falta de preparación y experiencia en la forma de afrontar las pandemias.</t>
  </si>
  <si>
    <t xml:space="preserve">Dificultad en la unificación de criterios para la realización de los procesos contractuales </t>
  </si>
  <si>
    <t>Contratar bienes y servicios no relacionados con la emergencia y justificándose en ella.</t>
  </si>
  <si>
    <t>Falta de articulación entre las Secretarías ejecutoras, Secretaría de Planeación  y oficina de Contratación</t>
  </si>
  <si>
    <t>Falta de claridad en la justificación previa de la necesidad para adquisición del bien o servicio contratado.</t>
  </si>
  <si>
    <t xml:space="preserve">Equipos tecnológicos obsoletos, Sistemas de Información no integrados. </t>
  </si>
  <si>
    <t xml:space="preserve">Adjudicación de contratos a proveedores que presentan falta de idoneidad, por ausencia de la capacidad financiera, o la experiencia necesaria; para la
ejecución del objeto contractual de forma eficiente y adecuada
</t>
  </si>
  <si>
    <t xml:space="preserve">Dificultad de trabajar en equipo </t>
  </si>
  <si>
    <t>Sobrecostos en los contratos de bienes o servicios independiente de posibles distorsiones del mercado</t>
  </si>
  <si>
    <t>Unidades administrativas ubicadas en diferentes sitios de la ciudad (Ibagué).</t>
  </si>
  <si>
    <t xml:space="preserve">Omisión en el envío de actos administrativos de declaratoria de urgencia manifiesta y reporte de los  contratos celebrados, para el control jurisdiccional y  la contraloría municipal </t>
  </si>
  <si>
    <t xml:space="preserve">Dificultad en la comunicación con los  lideres de los demás procesos </t>
  </si>
  <si>
    <t>Dificultad de trabajar en equipo</t>
  </si>
  <si>
    <t>2. Falta de Etica y valores  y de aplicación del código de integridad y buen gobierno</t>
  </si>
  <si>
    <t xml:space="preserve">3. Dificultad en la unificación de criterios para la realización de los procesos contractuales </t>
  </si>
  <si>
    <t>4. Falta de articulación entre las Secretarías ejecutoras, Secretaría de Planeación  y oficina de Contratación</t>
  </si>
  <si>
    <t xml:space="preserve">5. Equipos tecnológicos obsoletos, Sistemas de Información no integrados. </t>
  </si>
  <si>
    <t>6. Unidades administrativas ubicadas en diferentes sitios de la ciudad (Ibagué).</t>
  </si>
  <si>
    <t xml:space="preserve">7. Desactualización de la caracterización del proceso. </t>
  </si>
  <si>
    <t>8. Demoras en la recepción de la información contractual por parte de las secretarias ejecutoras.</t>
  </si>
  <si>
    <t xml:space="preserve">9. Desconocimiento de la caracterización, manuales, procedimientos, instructivos, guías, formatos y demas documentos propios del proceso por parte del personal nuevo. </t>
  </si>
  <si>
    <t>10. Falta de compromiso de los líderes de los procesos en la implementación de mejora, asociadas a los planes de mejoramiento</t>
  </si>
  <si>
    <t xml:space="preserve">11. Desconocimiento del estatuto contractual y sus decretos reglamentarios </t>
  </si>
  <si>
    <t xml:space="preserve">12. Dificultad en la unificación de criterios para la realización de los procesos contractuales </t>
  </si>
  <si>
    <t>13. Contratar bienes y servicios no relacionados con la emergencia y justificándose en ella.</t>
  </si>
  <si>
    <t>14. Falta de claridad en la justificación previa de la necesidad para adquisición del bien o servicio contratado por parte de las secretarias ejecutoras</t>
  </si>
  <si>
    <t xml:space="preserve">15. Adjudicación de contratos a proveedores que presentan falta de idoneidad, por ausencia de la capacidad financiera, o la experiencia necesaria; para la
ejecución del objeto contractual de forma eficiente y adecuada
</t>
  </si>
  <si>
    <t>16. Sobrecostos en los contratos de bienes o servicios independiente de posibles distorsiones del mercado</t>
  </si>
  <si>
    <t xml:space="preserve">17. Omisión en el envío de actos administrativos de declaratoria de urgencia manifiesta y reporte de los  contratos celebrados, para el control jurisdiccional y  la contraloría municipal </t>
  </si>
  <si>
    <t>1) El otorgamiento de certificaciones a la alcaldía de Ibagué bajo las normas ISO 9001, OHSAS 18000, ISO 14001.</t>
  </si>
  <si>
    <r>
      <rPr>
        <b/>
        <sz val="10"/>
        <rFont val="Arial"/>
        <family val="2"/>
      </rPr>
      <t>2) S</t>
    </r>
    <r>
      <rPr>
        <sz val="10"/>
        <rFont val="Arial"/>
        <family val="2"/>
      </rPr>
      <t xml:space="preserve">istemas de información desarrollados e implementados en la entidad que facilitan la unificación de la información (SOFTCON-PISAMI). </t>
    </r>
  </si>
  <si>
    <r>
      <rPr>
        <b/>
        <sz val="10"/>
        <rFont val="Arial"/>
        <family val="2"/>
      </rPr>
      <t xml:space="preserve">3) </t>
    </r>
    <r>
      <rPr>
        <sz val="10"/>
        <rFont val="Arial"/>
        <family val="2"/>
      </rPr>
      <t xml:space="preserve">Capacitación permanente en temas atinentes al proceso. </t>
    </r>
  </si>
  <si>
    <r>
      <rPr>
        <b/>
        <sz val="10"/>
        <rFont val="Arial"/>
        <family val="2"/>
      </rPr>
      <t xml:space="preserve">4) </t>
    </r>
    <r>
      <rPr>
        <sz val="10"/>
        <rFont val="Arial"/>
        <family val="2"/>
      </rPr>
      <t>Empoderamiento por parte del líder del proceso.</t>
    </r>
  </si>
  <si>
    <r>
      <rPr>
        <b/>
        <sz val="10"/>
        <rFont val="Arial"/>
        <family val="2"/>
      </rPr>
      <t>5)</t>
    </r>
    <r>
      <rPr>
        <sz val="10"/>
        <rFont val="Arial"/>
        <family val="2"/>
      </rPr>
      <t xml:space="preserve"> El proceso  tiene su manual, caracterización, instructivos, procedimientos y formatos documentados, alineados a la normatividad vigente</t>
    </r>
  </si>
  <si>
    <r>
      <rPr>
        <b/>
        <sz val="10"/>
        <rFont val="Arial"/>
        <family val="2"/>
      </rPr>
      <t>6)</t>
    </r>
    <r>
      <rPr>
        <sz val="10"/>
        <rFont val="Arial"/>
        <family val="2"/>
      </rPr>
      <t xml:space="preserve"> Apoyo técnico por parte de la secretaría de las TICS para garantizar la cobertura de internet y el buen funcionamiento tecnológico de la oficina (Publicaciones de procesos contractuales en diferentes plataformas).</t>
    </r>
  </si>
  <si>
    <t xml:space="preserve">7) La política de administración del riesgo esta alineada con el manual para la identificación y cobertura del riesgo en los procesos de contratación. </t>
  </si>
  <si>
    <t>8) Utilización de las guías e instructivos establecidos por Colombia Compra Eficiente.</t>
  </si>
  <si>
    <t xml:space="preserve">1) Acceso a la información publicada en paginas web de entidades del orden nacional </t>
  </si>
  <si>
    <t>2) Acceso a la herramienta tecnológica SECOP (Colombia compra eficiente) que facilita los procesos de contratación estatal.</t>
  </si>
  <si>
    <t>3) Capacitaciones con entidades publicas expertas en el área de contratación</t>
  </si>
  <si>
    <t>4) Adquisición de un sistema de información, donde permita trabajar en conjunto y tiempo real los procesos a sacar.</t>
  </si>
  <si>
    <t>5) Contar con recursos propios de la oficina de contratación.</t>
  </si>
  <si>
    <t xml:space="preserve">6) Que todos los lideres del proceso se comprometan en un 100%, para que continúe y se cumpla el proceso de certificación </t>
  </si>
  <si>
    <t>7) compromiso de las secretarias ejecutoras al momento de adquirir lo necesario para la emergencia.</t>
  </si>
  <si>
    <t>8) Normatividad y Directrices para la implementación  de MIPG</t>
  </si>
  <si>
    <t>9) Recurso tecnológico necesario para remitir información en línea. (Internet, Correo Electrónico Institucional, Scanner, Computadores)</t>
  </si>
  <si>
    <t>10)Capacitación para fortalecer el trabajo en equipo y los valores institucionales</t>
  </si>
  <si>
    <t>13) Trabajar conjuntamente con Colombia Compra y  la secretaria de las TICS, para el manejo adecuado de las plataformas.</t>
  </si>
  <si>
    <t xml:space="preserve">O3D3 Realizar una capacitación semestral  para la unificación de criterios en los procesos contractuales, con el personal adscrito a la oficina de contratación. </t>
  </si>
  <si>
    <t>O5D1 Poder realizar una contratación acorde a la  necesidad de la oficina, según la planeación realizada para fortalecer la parte administrativa.</t>
  </si>
  <si>
    <t>O6D11D7 Fortalecer las actividades relacionadas con el SIGAMI en el proceso gestión contractual mediante reuniones periódicas para evaluar el la implementación de los sistemas en el proceso y así aportar a la mejora continua de la administración.</t>
  </si>
  <si>
    <t xml:space="preserve">O3D12 Realizar capacitaciones para la unificación de criterios en los procesos contractuales, con el personal adscrito a la oficina de contratación. </t>
  </si>
  <si>
    <t xml:space="preserve">O7D14 Convocar a mesa de trabajo por medios virtuales a las secretarías ejecutoras, a la oficina de jurídica y  oficina de contratación, para  hacer enfasis que en los procesos debe haber claridad de la necesidad y en la identificación del beneficiario. </t>
  </si>
  <si>
    <t>08 D3 Socialización del código  de Integridad y Buen Gobierno</t>
  </si>
  <si>
    <t xml:space="preserve">O1 D15 Verificar que los proponentes sean empresas formalmente constituidas, y que estén registrados en la Cámara de Comercio </t>
  </si>
  <si>
    <t>07 O1 D16 Uso de las plataformas, herramientas y demás instrumentos de la Agencia Nacional de Contratación por parte de las Secretarias Ejecutoras, de tal manera que se garanticen precios del mercado justos y razonables</t>
  </si>
  <si>
    <t>O9D17 Remitir por correo electrónico semanalmente al ente de control,los contratos que se suscriban por urgencia manifiesta</t>
  </si>
  <si>
    <t>F3O3 Capacitar al talento humano adscrito a la oficina de contratación, con el fin de conocer la documentación propia del proceso  para fortalecimiento del mismo.</t>
  </si>
  <si>
    <t>F6O2 Trabajar conjuntamente con Colombia Compra y  la secretaria de las TICS, para el manejo adecuado de las plataformas.</t>
  </si>
  <si>
    <t>A1D2D4, Evaluar la continuidad del personal de contrato, para garantizar la no interrupción en los procesos en que ha avanzado la oficina.</t>
  </si>
  <si>
    <t>A2D10D11, Realizar reuniones de comité jurídico de manera periódica, para realizar las vigencias de las normas y analizar los cambios que se van presentando en esta materia. posteriormente fortalecer y actualizar todo el cambio normativo socializando con las secretarias de la administración.</t>
  </si>
  <si>
    <t>A3D7D11 citar a reuniones extraordinaria con los lideres de los procesos y sus equipos de trabajo, para verificar las dificultades en el manejo del secop y demás actividades relacionadas con el proceso .</t>
  </si>
  <si>
    <t>A3 D11Envío de comunicación a los ordenadores del gasto que hayan tenido dificultad en el desarrollo del proceso para que elaboren y radiquen el acto administrativo por el cual se da de baja el proceso en la plataforma SECOP</t>
  </si>
  <si>
    <t>A1 D2 Reporte para Inicio de procesos Disciplinarios, penales, Fiscales, administrativo según corresponda</t>
  </si>
  <si>
    <t>A1F1 Realizar seguimientos periódicos para mantener los estándares de calidad certificados en los diferentes procesos que adelanta la administración Municipal.</t>
  </si>
  <si>
    <t>A2F3 Institucionalizar los comités jurídicos y fomentar la participación en este proceso por parte de todas las secretarias ejecutoras.</t>
  </si>
  <si>
    <t>A3F9 Realizar una capacitacion Anual con los delegados de todas la secretarias ejecutoras para fomentar las consulta de los instructivos, manuales y  diferentes procedimientos publicados por el proceso gestión contractual y  por Colombia Compra Eficiente, para  el adecuado manejo de la plataforma SECOP II y agilizar los procesos contractuales.</t>
  </si>
  <si>
    <t>11) Cumplimiento de la normatividad vigente y las directrices establecidas en el manual de contratación</t>
  </si>
  <si>
    <t xml:space="preserve">D2O10 Realizar una capacitación semestral con el equipo de trabajo de la oficina de contratación con el fin de  fortalecer el trabajo en equipo, y los valores institucionales </t>
  </si>
  <si>
    <t>D11O2 Realizar una capacitación semestral con los lideres de los procesos y supervisores, para el fortalecimiento y la toma de conciencia del proceso gestión contractual.</t>
  </si>
  <si>
    <t>Que se beneficie a un proponente que no cumple con la totalidad de los requisitos contractuales</t>
  </si>
  <si>
    <t>Falta de controles en el proceso de selección de los proponentes</t>
  </si>
  <si>
    <t>No aplicación de la normatividad vigente y de las directrices establecidas en el manual de contratación</t>
  </si>
  <si>
    <t>EN CADA ETAPA DEL PROCESO CONTRACTUAL</t>
  </si>
  <si>
    <t>perdida de imagen y credibilidad institucional</t>
  </si>
  <si>
    <t>Investigaciones y sanciones de los entes de control</t>
  </si>
  <si>
    <t>Posibilidad de que se presente direccionamiento de los procesos de contratación a favor de terceros</t>
  </si>
  <si>
    <t>CORRUPCION</t>
  </si>
  <si>
    <t>Celebración de contratos con la figura de urgencia manifiesta sin el cumplimiento de los principios de la contratación estatal</t>
  </si>
  <si>
    <t>Contratar bienes, obras y servicios no relacionados ni vinculados con la emergencia y/o justificándose en ella.</t>
  </si>
  <si>
    <t>Adjudicación de contratos a proveedores sin idoneidad, o sin adecuada capacidad financiera o experiencia necesaria en detrimento de la ejecución del contrato</t>
  </si>
  <si>
    <t>Sobrecostos en los contratos de bienes, obras o servicios independiente de posibles distorsiones del mercado</t>
  </si>
  <si>
    <t>Pérdida de credibilidad</t>
  </si>
  <si>
    <t>Detrimento del erario</t>
  </si>
  <si>
    <t>La oficina de contratación realizará capacitación semestralmente con los ordenadores del gasto, estructuradores y supervisores de contratos y/o convenios, para el fortalecimiento y la toma de conciencia de la responsabilidad que les asiste de vigilar la correcta ejecución del objeto contratado, realizando seguimiento técnico, administrativo, financiero , contable y juridico</t>
  </si>
  <si>
    <t>Acta y planilla de asistencia</t>
  </si>
  <si>
    <t>Dos Actas y dos planillas de asistencia</t>
  </si>
  <si>
    <t>Jefe de Oficina</t>
  </si>
  <si>
    <t>semestral</t>
  </si>
  <si>
    <t>Secretarias ejecutoras y oficina de contratación</t>
  </si>
  <si>
    <t>Cuatrimestral</t>
  </si>
  <si>
    <t>Semestral</t>
  </si>
  <si>
    <t xml:space="preserve">Indice de cumplimiento = (Actividades ejecutadas /Actividades programadas)*100.    </t>
  </si>
  <si>
    <t>011 D03 La oficina de contratación realizará revisión aleatoria de los estudios previos de procesos de selección, los cuales deben estar aprobados y firmados por el ordenador del gasto y supervisor, para que exista evidencia que el supervisor y ordenador del gasto participan en la elaboració de estos. (informe cuatrimestral)</t>
  </si>
  <si>
    <t xml:space="preserve">Muestreo cuatrimestral de los procesos adjudicados con sus respectivos  estudios previos aprobados y firmados por el ordenador del gasto y supervisor </t>
  </si>
  <si>
    <t>Memorandos</t>
  </si>
  <si>
    <t>posibilidad de utilización de la figura de urgencia manifiesta en el marco de la ley 80 de 1993 y sus normas concordantes</t>
  </si>
  <si>
    <t>la entidad se ve involucrada en investigaciones de tipo penal al adjudicar un contrato a un proponente que se encuentre inmerso en la lista de lavado de activos</t>
  </si>
  <si>
    <t>ETAPA PRECONTRACTUAL</t>
  </si>
  <si>
    <t xml:space="preserve">Desconocimiento de los documentos que se deben diligenciar en los procesos de selección   en la etapa precontractual </t>
  </si>
  <si>
    <t xml:space="preserve">18. Desconocimiento por parte de los equipos estructuradores de los requisitos juridicos habilitantes en los procesos de selección </t>
  </si>
  <si>
    <t xml:space="preserve">9) Implementación de los formatos FOR-42-PRO-GC-001 PLIEGO DE CONDICIONES DEFINITIVO y FOR-44-PRO-GC-001 PROYECTO PLIEGO DE CONDICIONES- anexo y/o formato que debe suscribir el oferente en los procesos de selección </t>
  </si>
  <si>
    <t>14) Capacitacion permanente con los equipos estructuradores de las secretarias ejecutoras, para socializar el correcto  diligenciamiento del formato de FOR-42-PRO-GC-001 PLIEGO DE CONDICIONES DEFINITIVO y FOR-44-PRO-GC-001 PROYECTO PLIEGO DE CONDICIONES</t>
  </si>
  <si>
    <t>Falta de estructuración de los requisitos juridicos habilitantes por parte de las secretarias ejecutoras</t>
  </si>
  <si>
    <t>Falta de revisión por parte de la oficina de contratacion de los requisitos juridicos habilitantes</t>
  </si>
  <si>
    <t xml:space="preserve"> La oficina de contratación realizará Capacitación semestral con los equipos estructuradores de cada secretaria para unificar criterios y evitar que la entidad sea relacionada con algun oferente inmerso en la practiva de lavado de activos, financiacion del terrorismo o cualquier otra actividad ilegal</t>
  </si>
  <si>
    <t>O14D18  La oficina de contratación realizará Capacitación semestral con los equipos estructuradores de cada secretaria para unificar criterios y evitar que la entidad sea relacionada con algun oferente inmerso en la practiva de lavado de activos, financiacion del terrorismo o cualquier otra actividad ilegal</t>
  </si>
  <si>
    <t>15) Capacitacion permanente semestral con el equipo de trabajo  adscritos a la  oficina de contratación con el fin de unificar criterios con respecto a los requisitos juridicos habilitantes que se deben acreditar para cada proceso de selección.</t>
  </si>
  <si>
    <t>Resolución de urgencia manifiesta</t>
  </si>
  <si>
    <t>SECOP II</t>
  </si>
  <si>
    <t>Semestral (Si se celebran contratos de urgencia manifiesta)</t>
  </si>
  <si>
    <t>Memorandos y Oficios</t>
  </si>
  <si>
    <t xml:space="preserve">Indice de cumplimiento = (Actividades ejecutadas /Actividades programadas)*100.    
</t>
  </si>
  <si>
    <t>Codigo:FOR-13-PRO-SIG-05</t>
  </si>
  <si>
    <t>Versión: 05</t>
  </si>
  <si>
    <t>Fecha: 21/02/2024</t>
  </si>
  <si>
    <t>PROCESO: GESTION CONTRACTUAL</t>
  </si>
  <si>
    <t>PROCESOS: SISTEMA INEGRADO DE GESTION</t>
  </si>
  <si>
    <t xml:space="preserve">Fallas en aplicativos para cargue o reporte de información a plataformas Colombia Compra Eficiente (SECOP), Tienda Virtual, entes de control. </t>
  </si>
  <si>
    <t>O15D12 el jefe de oficina de contratación realizara capacitacion semestral para los funcionarios y/o contratistas adscritos a la  oficina de contratación con el fin de unificar criterios con respecto a los requisitos juridicos habilitantes que se deben acreditar para cada proceso de selección.</t>
  </si>
  <si>
    <t>12) Cumplimiento de circulares No. 009  del 25/04/2024 y 011 del 21/06/2024. Directriz de seguimiento a riesgos contractuales en la etapa de ejecución por parte de los ordenadores del gasto y supervisores de contratos Y/O convenios</t>
  </si>
  <si>
    <t>F1O6   Fortalecer todo lo referente al sistema de gestion integrada SIGAMI, con el fin de tener continuidad en el proceso.</t>
  </si>
  <si>
    <t>Codigo: FOR-13-PRO-SIG-05</t>
  </si>
  <si>
    <t>Versión:05</t>
  </si>
  <si>
    <t>El jefe de oficina de contratación realizara capacitacion semestral para los funcionarios y/o contratistas adscritos a la  oficina de contratación con el fin de unificar criterios con respecto a los requisitos juridicos habilitantes que se deben acreditar para cada proceso de selección.</t>
  </si>
  <si>
    <t>El jefe de oficina realizará una capacitación semestral con el equipo de trabajo de la oficina de contratación con el fin de fortalecer el trabajo en equipo y los valores institucionales</t>
  </si>
  <si>
    <t>La oficina de contratación realizará revisión aleatoria de los estudios previos de procesos de selección, los cuales deben estar aprobados y firmados por el ordenador del gasto y supervisor, para que exista evidencia que el supervisor y ordenador del gasto participan en la elaboración de estos.</t>
  </si>
  <si>
    <t>La Oficina de Contratación cada vez que las Secretarías ejecutoras radiquen un proceso relacionado con la urgencia manifiesta y/o otras emergencias naturales hará la revisión de la carpeta del proceso de adquisición de bienes, servicios u obras dentro del marco de la Urgencia Manifiesta para enfrentar cualquier desastre ambiental ocasionado, verificando que el objeto contratado guarde relación directa y conexidad con la prevención, mitigación y control de la calamidad que se presente y que se encuentre claramente determinada la población objetivo.  
En caso de encontrar que el objeto del proceso no tiene relación con la adecuada atención de la calamidad presentada, se devuelve el proceso a la Secretaria Ejecutora con las observaciones y correciones pertinentes mediante correo electrónico con el fin de hacer el respectivo seguimiento. La evidencia reposa en el correo electrónico.</t>
  </si>
  <si>
    <t xml:space="preserve"> La secretaria ejecutora cada vez que pretende adelantar la adquisición de un bien, obra o servicio para atender cualquier emergencia sanitaria con ocasión de diferentes desastres ambientales, revisa los documentos relacionados con la idoneidad y capacidad técnica, organizacional y financiera del proveedor o contratista, con el que se pretende adquirir bienes, obras o servicios para atender la necesidad con ocasión de cualquier desastres ambiental, con el fin de garantizar que el futuro proveedor cuenta con  la capacidad financiera y experiencia necesaria  para asegurar la debida ejecucion del contrato.                                                             La oficina de contratación revisará la carpeta del proceso, verificando que esten los requisitos necesarios para la contratación, de no ser asi, se procederá a hacer las respectivas  observaciones a través de correo electrónico con el fin de hacer el respectivo seguimiento. La evidencia reposa en el correo electrónico institucional.</t>
  </si>
  <si>
    <t xml:space="preserve">La secretaria ejecutora cada vez que pretende adelantar la adquisición de un bien, obra o servicio para atender cualquier  emergencia ocasiónada por cualquier desastre ambiental, deberá agotar todas las gestiones tendientes para garantizar un estudio o revisión de precios de mercado con el fin de evitar sobrecostos y tener unos precios referencia que recojan las condiciones de mercado al momento de adelantar los procesos. 
En caso de evidenciarse sobrecosto, la secretaria ejecutora,  procederá a hacer las respectivas observaciones a los proponentes.
Las Evidencias reposarán en cada secretaría las cuales deben anexarse al proceso contractual. </t>
  </si>
  <si>
    <t>posibles situaciones ambientales que puedan presentarsen como: pandemias, amenazas y/o fenomenos naturales Falta de preparación y experiencia en la forma de afrontar este tipo de fenomenos.</t>
  </si>
  <si>
    <t>OBJETIVO:CONTRIBUIR ANUALMENTE EN LA GESTION DE ADQUISICION DE BIENES Y SERVICIOS REQUERIDOS EN LA OPERACIÓN DE LOS PROCESOS DE LA ENTIDAD CUMPLIENDO LA NORMATIVIDAD CONTRACTUAL VIGENTE.</t>
  </si>
  <si>
    <r>
      <rPr>
        <sz val="10"/>
        <rFont val="Arial"/>
        <family val="2"/>
      </rPr>
      <t>la combinacion de factores como falta de estructuracion de los requisitos juridicos habilitantes por parte de las secretarias ejecutoras, como tambien falta de revision por parte de la oficina de contratacion de los requisitos juridicos habilitantes.</t>
    </r>
    <r>
      <rPr>
        <sz val="10"/>
        <color rgb="FFFF0000"/>
        <rFont val="Arial"/>
        <family val="2"/>
      </rPr>
      <t xml:space="preserve"> </t>
    </r>
    <r>
      <rPr>
        <sz val="10"/>
        <rFont val="Arial"/>
        <family val="2"/>
      </rPr>
      <t>puede ocasionar probabilidad que la entidad sea relacionada con actividades ilicitas al elegir a proveedores con practicas de lavado de activos, financiacion del terrotismo o cualquier otra actividad ilegal. teniendo como consecuencia la perdida de imagen y la credibilidad institucional, la investigacion y saciones de los entes de control.</t>
    </r>
  </si>
  <si>
    <t>La combinación de Factores como la Falta de etica y valores aplicados al código de integridad y buen gobierno,falta de controles en el proceso de seleccion de los proponentes y la no aplicacion de la normatividad vigente y las directirces establecidas en el manual de contratacion,  pueden ocasionar la posibilidad de recibir o solicitar cualqueir dádiva a nombre propio o de terceros teniendo en cuenta como consecuencia perdida de imagen y credibilidad institucional, investigaciones y sanciones de los entes de control, investigaciones y sanciones de los entes de control.</t>
  </si>
  <si>
    <t>La combinacion de factores como contratar bienes obras y servicios no relacionados ni vinculados con la emergencia a presentar y/o justificandose en ella. La adjudicacion de contratos a preveedores sin idoneidad o sin adecuada capacidad financiera o experiencia necesaria en detrimento del a ejecucion del contrato. teniendo como consecuencia la perdida de credibilidad y detrimento del erario.</t>
  </si>
  <si>
    <t xml:space="preserve">O7 D13 Verificar el objeto contractual tenga estrecha relacion entre  la urgencia manifiesta u otra clase de emergencia ambiental que se presente, con lo proferido en la resolución de declaración de la misma. </t>
  </si>
  <si>
    <t>MONITOREO ABRIL DE 2025</t>
  </si>
  <si>
    <t>MONITOREO DE AGOSTO DE 2025</t>
  </si>
  <si>
    <t>MONITOREO DE DICIEMBRE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</si>
</sst>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4"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color rgb="FF000000"/>
      <name val="Arial"/>
      <family val="2"/>
    </font>
    <font>
      <sz val="10"/>
      <color rgb="FFFF0000"/>
      <name val="Arial"/>
      <family val="2"/>
    </font>
    <font>
      <b/>
      <sz val="26"/>
      <name val="Calibri"/>
      <family val="2"/>
      <scheme val="minor"/>
    </font>
  </fonts>
  <fills count="31">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0"/>
        <bgColor theme="0"/>
      </patternFill>
    </fill>
    <fill>
      <patternFill patternType="solid">
        <fgColor rgb="FFFFFF00"/>
        <bgColor theme="0"/>
      </patternFill>
    </fill>
    <fill>
      <patternFill patternType="solid">
        <fgColor rgb="FF00BBFE"/>
        <bgColor rgb="FFFFFFFF"/>
      </patternFill>
    </fill>
    <fill>
      <patternFill patternType="solid">
        <fgColor rgb="FF00BBFE"/>
        <bgColor indexed="64"/>
      </patternFill>
    </fill>
    <fill>
      <patternFill patternType="solid">
        <fgColor rgb="FF00B0F0"/>
        <bgColor indexed="64"/>
      </patternFill>
    </fill>
    <fill>
      <patternFill patternType="solid">
        <fgColor rgb="FFFFD253"/>
        <bgColor indexed="64"/>
      </patternFill>
    </fill>
  </fills>
  <borders count="10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top style="thin">
        <color indexed="64"/>
      </top>
      <bottom style="thin">
        <color rgb="FF000000"/>
      </bottom>
      <diagonal/>
    </border>
    <border>
      <left/>
      <right style="thin">
        <color rgb="FF000000"/>
      </right>
      <top style="thin">
        <color indexed="64"/>
      </top>
      <bottom style="thin">
        <color rgb="FF000000"/>
      </bottom>
      <diagonal/>
    </border>
  </borders>
  <cellStyleXfs count="1">
    <xf numFmtId="0" fontId="0" fillId="0" borderId="0"/>
  </cellStyleXfs>
  <cellXfs count="1074">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9" fillId="0" borderId="1"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pplyProtection="1">
      <alignment horizontal="center"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9" fillId="0" borderId="1" xfId="0" applyFont="1" applyBorder="1" applyAlignment="1" applyProtection="1">
      <alignment horizontal="center" vertical="center" wrapText="1"/>
      <protection locked="0"/>
    </xf>
    <xf numFmtId="0" fontId="1" fillId="23" borderId="7" xfId="0" applyFont="1" applyFill="1" applyBorder="1" applyAlignment="1">
      <alignment vertical="center" wrapText="1"/>
    </xf>
    <xf numFmtId="0" fontId="1" fillId="23" borderId="1" xfId="0" applyFont="1" applyFill="1" applyBorder="1" applyAlignment="1">
      <alignment vertical="center" wrapText="1"/>
    </xf>
    <xf numFmtId="0" fontId="6" fillId="0" borderId="28" xfId="0" applyFont="1" applyBorder="1" applyAlignment="1">
      <alignment horizontal="center" vertical="center" wrapText="1"/>
    </xf>
    <xf numFmtId="0" fontId="5" fillId="0" borderId="10" xfId="0" applyFont="1" applyBorder="1" applyAlignment="1">
      <alignment horizontal="left" vertical="center" wrapText="1"/>
    </xf>
    <xf numFmtId="0" fontId="5" fillId="5" borderId="43" xfId="0" applyFont="1" applyFill="1" applyBorder="1" applyAlignment="1">
      <alignment horizontal="center" vertical="center" wrapText="1"/>
    </xf>
    <xf numFmtId="0" fontId="7" fillId="0" borderId="1" xfId="0" applyFont="1" applyBorder="1" applyAlignment="1" applyProtection="1">
      <alignment horizontal="left" vertical="top" wrapText="1"/>
      <protection locked="0"/>
    </xf>
    <xf numFmtId="0" fontId="5" fillId="0" borderId="1" xfId="0" applyFont="1" applyBorder="1" applyAlignment="1" applyProtection="1">
      <alignment wrapText="1"/>
      <protection locked="0"/>
    </xf>
    <xf numFmtId="0" fontId="5" fillId="0" borderId="10" xfId="0" applyFont="1" applyBorder="1" applyAlignment="1" applyProtection="1">
      <alignment wrapText="1"/>
      <protection locked="0"/>
    </xf>
    <xf numFmtId="0" fontId="5" fillId="0" borderId="5" xfId="0" applyFont="1" applyBorder="1" applyAlignment="1" applyProtection="1">
      <alignment wrapText="1"/>
      <protection locked="0"/>
    </xf>
    <xf numFmtId="0" fontId="5" fillId="0" borderId="0" xfId="0" applyFont="1" applyAlignment="1">
      <alignment wrapText="1"/>
    </xf>
    <xf numFmtId="0" fontId="9" fillId="0" borderId="1" xfId="0" applyFont="1" applyBorder="1" applyAlignment="1">
      <alignment vertical="top" wrapText="1"/>
    </xf>
    <xf numFmtId="0" fontId="5" fillId="13" borderId="25" xfId="0" applyFont="1" applyFill="1" applyBorder="1" applyAlignment="1">
      <alignment vertical="center" wrapText="1"/>
    </xf>
    <xf numFmtId="0" fontId="5" fillId="13" borderId="11" xfId="0" applyFont="1" applyFill="1" applyBorder="1" applyAlignment="1">
      <alignment vertical="center" wrapText="1"/>
    </xf>
    <xf numFmtId="0" fontId="6" fillId="13" borderId="10" xfId="0" applyFont="1" applyFill="1" applyBorder="1" applyAlignment="1">
      <alignment horizontal="center" vertical="center" wrapText="1"/>
    </xf>
    <xf numFmtId="0" fontId="6" fillId="13" borderId="10" xfId="0" applyFont="1" applyFill="1" applyBorder="1" applyAlignment="1">
      <alignment horizontal="center" vertical="center"/>
    </xf>
    <xf numFmtId="0" fontId="6" fillId="12" borderId="10" xfId="0" applyFont="1" applyFill="1" applyBorder="1" applyAlignment="1">
      <alignment horizontal="center" vertical="center" wrapText="1"/>
    </xf>
    <xf numFmtId="0" fontId="5" fillId="0" borderId="39" xfId="0" applyFont="1" applyBorder="1" applyAlignment="1">
      <alignment wrapText="1"/>
    </xf>
    <xf numFmtId="0" fontId="6" fillId="13" borderId="28" xfId="0" applyFont="1" applyFill="1" applyBorder="1" applyAlignment="1">
      <alignment horizontal="center" vertical="center" wrapText="1"/>
    </xf>
    <xf numFmtId="0" fontId="6" fillId="15" borderId="36" xfId="0" applyFont="1" applyFill="1" applyBorder="1" applyAlignment="1">
      <alignment horizontal="center" vertical="center" wrapText="1"/>
    </xf>
    <xf numFmtId="0" fontId="5" fillId="15" borderId="11" xfId="0" applyFont="1" applyFill="1" applyBorder="1" applyAlignment="1">
      <alignment horizontal="center" vertical="center" wrapText="1"/>
    </xf>
    <xf numFmtId="0" fontId="0" fillId="15" borderId="11" xfId="0" applyFill="1" applyBorder="1" applyAlignment="1">
      <alignment horizontal="center" vertical="center" wrapText="1"/>
    </xf>
    <xf numFmtId="0" fontId="5" fillId="15" borderId="28" xfId="0" applyFont="1" applyFill="1" applyBorder="1" applyAlignment="1">
      <alignment horizontal="left" vertical="center" wrapText="1"/>
    </xf>
    <xf numFmtId="0" fontId="5" fillId="15" borderId="5" xfId="0" applyFont="1" applyFill="1" applyBorder="1" applyAlignment="1">
      <alignment horizontal="center" wrapText="1"/>
    </xf>
    <xf numFmtId="0" fontId="5" fillId="15" borderId="28" xfId="0" applyFont="1" applyFill="1" applyBorder="1" applyAlignment="1" applyProtection="1">
      <alignment horizontal="center" vertical="center"/>
      <protection locked="0"/>
    </xf>
    <xf numFmtId="0" fontId="5" fillId="15" borderId="28" xfId="0" applyFont="1" applyFill="1" applyBorder="1" applyAlignment="1">
      <alignment horizontal="center" vertical="center"/>
    </xf>
    <xf numFmtId="0" fontId="10" fillId="15" borderId="28" xfId="0" applyFont="1" applyFill="1" applyBorder="1" applyAlignment="1">
      <alignment horizontal="center" vertical="center" wrapText="1"/>
    </xf>
    <xf numFmtId="0" fontId="15" fillId="15" borderId="16" xfId="0" applyFont="1" applyFill="1" applyBorder="1" applyAlignment="1">
      <alignment horizontal="center" vertical="center" wrapText="1"/>
    </xf>
    <xf numFmtId="0" fontId="5" fillId="15" borderId="0" xfId="0" applyFont="1" applyFill="1"/>
    <xf numFmtId="0" fontId="8" fillId="4" borderId="65" xfId="0" applyFont="1" applyFill="1" applyBorder="1" applyAlignment="1">
      <alignment horizontal="center" vertical="center"/>
    </xf>
    <xf numFmtId="0" fontId="8" fillId="4" borderId="46" xfId="0" applyFont="1" applyFill="1" applyBorder="1" applyAlignment="1">
      <alignment horizontal="center" vertical="center"/>
    </xf>
    <xf numFmtId="0" fontId="0" fillId="4" borderId="100" xfId="0" applyFill="1" applyBorder="1" applyAlignment="1">
      <alignment horizontal="left" vertical="center" wrapText="1"/>
    </xf>
    <xf numFmtId="0" fontId="0" fillId="4" borderId="100" xfId="0" applyFill="1" applyBorder="1" applyAlignment="1">
      <alignment vertical="top" wrapText="1"/>
    </xf>
    <xf numFmtId="0" fontId="0" fillId="27" borderId="100" xfId="0" applyFill="1" applyBorder="1" applyAlignment="1">
      <alignment horizontal="center" vertical="center" wrapText="1"/>
    </xf>
    <xf numFmtId="0" fontId="51" fillId="27" borderId="100" xfId="0" applyFont="1" applyFill="1" applyBorder="1" applyAlignment="1">
      <alignment vertical="center" wrapText="1"/>
    </xf>
    <xf numFmtId="0" fontId="0" fillId="28" borderId="100" xfId="0" applyFill="1" applyBorder="1" applyAlignment="1">
      <alignment horizontal="left" vertical="center" wrapText="1"/>
    </xf>
    <xf numFmtId="0" fontId="0" fillId="7" borderId="100" xfId="0" applyFill="1" applyBorder="1" applyAlignment="1">
      <alignment horizontal="left" vertical="center" wrapText="1"/>
    </xf>
    <xf numFmtId="0" fontId="0" fillId="7" borderId="100" xfId="0" applyFill="1" applyBorder="1" applyAlignment="1">
      <alignment vertical="top" wrapText="1"/>
    </xf>
    <xf numFmtId="0" fontId="0" fillId="29" borderId="100" xfId="0" applyFill="1" applyBorder="1" applyAlignment="1">
      <alignment vertical="center" wrapText="1"/>
    </xf>
    <xf numFmtId="0" fontId="1" fillId="29" borderId="1" xfId="0" applyFont="1" applyFill="1" applyBorder="1" applyAlignment="1">
      <alignment horizontal="left" vertical="center" wrapText="1"/>
    </xf>
    <xf numFmtId="0" fontId="0" fillId="29" borderId="100" xfId="0" applyFill="1" applyBorder="1" applyAlignment="1">
      <alignment horizontal="left" vertical="center" wrapText="1"/>
    </xf>
    <xf numFmtId="0" fontId="0" fillId="30" borderId="100" xfId="0" applyFill="1" applyBorder="1" applyAlignment="1">
      <alignment vertical="top" wrapText="1"/>
    </xf>
    <xf numFmtId="0" fontId="0" fillId="30" borderId="100" xfId="0" applyFill="1" applyBorder="1" applyAlignment="1">
      <alignment horizontal="left" vertical="center" wrapText="1"/>
    </xf>
    <xf numFmtId="0" fontId="0" fillId="7" borderId="100" xfId="0" applyFill="1" applyBorder="1" applyAlignment="1">
      <alignment wrapText="1"/>
    </xf>
    <xf numFmtId="0" fontId="1" fillId="7" borderId="3" xfId="0" applyFont="1" applyFill="1" applyBorder="1" applyAlignment="1">
      <alignment horizontal="left" vertical="center" wrapText="1"/>
    </xf>
    <xf numFmtId="0" fontId="0" fillId="0" borderId="97" xfId="0" applyBorder="1" applyAlignment="1" applyProtection="1">
      <alignment horizontal="center" vertical="top"/>
      <protection locked="0"/>
    </xf>
    <xf numFmtId="0" fontId="16" fillId="0" borderId="0" xfId="0" applyFont="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6" fillId="0" borderId="0" xfId="0" applyFont="1" applyAlignment="1">
      <alignment horizontal="center"/>
    </xf>
    <xf numFmtId="0" fontId="0" fillId="27" borderId="100" xfId="0" applyFill="1" applyBorder="1" applyAlignment="1">
      <alignment horizontal="left" vertical="center" wrapText="1"/>
    </xf>
    <xf numFmtId="0" fontId="1" fillId="0" borderId="0" xfId="0" applyFont="1" applyAlignment="1">
      <alignment horizontal="center"/>
    </xf>
    <xf numFmtId="0" fontId="1" fillId="0" borderId="0" xfId="0" applyFont="1"/>
    <xf numFmtId="0" fontId="6" fillId="16" borderId="2" xfId="0" applyFont="1" applyFill="1" applyBorder="1" applyAlignment="1">
      <alignment horizontal="left" vertical="center"/>
    </xf>
    <xf numFmtId="0" fontId="1" fillId="0" borderId="0" xfId="0" applyFont="1" applyAlignment="1">
      <alignment horizontal="left"/>
    </xf>
    <xf numFmtId="0" fontId="1" fillId="0" borderId="0" xfId="0" applyFont="1" applyAlignment="1">
      <alignment horizontal="left" vertical="center" wrapText="1"/>
    </xf>
    <xf numFmtId="0" fontId="6" fillId="5" borderId="25" xfId="0" applyFont="1" applyFill="1" applyBorder="1" applyAlignment="1">
      <alignment horizontal="center" vertical="center" wrapText="1"/>
    </xf>
    <xf numFmtId="0" fontId="6" fillId="5" borderId="10" xfId="0"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13" xfId="0" applyFont="1" applyFill="1" applyBorder="1" applyAlignment="1">
      <alignment horizontal="center" vertical="center"/>
    </xf>
    <xf numFmtId="0" fontId="6" fillId="4" borderId="0" xfId="0" applyFont="1" applyFill="1" applyAlignment="1">
      <alignment horizontal="center" vertical="center"/>
    </xf>
    <xf numFmtId="0" fontId="1" fillId="4" borderId="7" xfId="0" applyFont="1" applyFill="1" applyBorder="1" applyAlignment="1" applyProtection="1">
      <alignment horizontal="left" vertical="center" wrapText="1"/>
      <protection locked="0"/>
    </xf>
    <xf numFmtId="0" fontId="1" fillId="0" borderId="7" xfId="0" applyFont="1" applyBorder="1" applyAlignment="1" applyProtection="1">
      <alignment horizontal="center" vertical="center" wrapText="1"/>
      <protection locked="0"/>
    </xf>
    <xf numFmtId="0" fontId="1" fillId="0" borderId="1" xfId="0" applyFont="1" applyBorder="1" applyAlignment="1" applyProtection="1">
      <alignment vertical="center" wrapText="1"/>
      <protection locked="0"/>
    </xf>
    <xf numFmtId="0" fontId="6" fillId="24" borderId="1" xfId="0" applyFont="1" applyFill="1" applyBorder="1" applyAlignment="1">
      <alignment horizontal="center" vertical="center" wrapText="1"/>
    </xf>
    <xf numFmtId="0" fontId="1" fillId="4" borderId="1" xfId="0" applyFont="1" applyFill="1" applyBorder="1" applyAlignment="1" applyProtection="1">
      <alignment horizontal="left" vertical="center" wrapText="1"/>
      <protection locked="0"/>
    </xf>
    <xf numFmtId="0" fontId="1" fillId="0" borderId="62"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60" xfId="0" applyFont="1" applyBorder="1" applyAlignment="1">
      <alignment vertical="center" wrapText="1"/>
    </xf>
    <xf numFmtId="0" fontId="1" fillId="4" borderId="28"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1" fillId="0" borderId="1" xfId="0" applyFont="1" applyBorder="1" applyAlignment="1">
      <alignment vertical="center"/>
    </xf>
    <xf numFmtId="0" fontId="1" fillId="0" borderId="1" xfId="0" applyFont="1" applyBorder="1" applyAlignment="1" applyProtection="1">
      <alignment vertical="center"/>
      <protection locked="0"/>
    </xf>
    <xf numFmtId="0" fontId="6" fillId="24" borderId="1" xfId="0" applyFont="1" applyFill="1" applyBorder="1" applyAlignment="1">
      <alignment vertical="center" wrapText="1"/>
    </xf>
    <xf numFmtId="0" fontId="1" fillId="4" borderId="1" xfId="0" applyFont="1" applyFill="1" applyBorder="1" applyAlignment="1" applyProtection="1">
      <alignment vertical="center" wrapText="1"/>
      <protection locked="0"/>
    </xf>
    <xf numFmtId="0" fontId="1" fillId="0" borderId="11" xfId="0" applyFont="1" applyBorder="1" applyAlignment="1" applyProtection="1">
      <alignment vertical="center" wrapText="1"/>
      <protection locked="0"/>
    </xf>
    <xf numFmtId="0" fontId="43" fillId="0" borderId="1" xfId="0" applyFont="1" applyBorder="1" applyAlignment="1">
      <alignment horizontal="left" wrapText="1"/>
    </xf>
    <xf numFmtId="0" fontId="1" fillId="3" borderId="1" xfId="0" applyFont="1" applyFill="1" applyBorder="1" applyAlignment="1">
      <alignment horizontal="center" vertical="center" wrapText="1"/>
    </xf>
    <xf numFmtId="0" fontId="1" fillId="0" borderId="5" xfId="0" applyFont="1" applyBorder="1" applyAlignment="1" applyProtection="1">
      <alignment horizontal="left" vertical="center"/>
      <protection locked="0"/>
    </xf>
    <xf numFmtId="0" fontId="6" fillId="24" borderId="5" xfId="0" applyFont="1" applyFill="1" applyBorder="1" applyAlignment="1">
      <alignment horizontal="center" vertical="center" wrapText="1"/>
    </xf>
    <xf numFmtId="0" fontId="1" fillId="4" borderId="5" xfId="0" applyFont="1" applyFill="1" applyBorder="1" applyAlignment="1" applyProtection="1">
      <alignment horizontal="left" vertical="center" wrapText="1"/>
      <protection locked="0"/>
    </xf>
    <xf numFmtId="0" fontId="1" fillId="0" borderId="5"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0" borderId="0" xfId="0" applyFont="1" applyAlignment="1">
      <alignment horizontal="left" wrapText="1"/>
    </xf>
    <xf numFmtId="0" fontId="1" fillId="0" borderId="0" xfId="0" applyFont="1" applyAlignment="1">
      <alignment horizontal="center" vertical="center"/>
    </xf>
    <xf numFmtId="0" fontId="1" fillId="0" borderId="1" xfId="0" applyFont="1" applyBorder="1" applyAlignment="1">
      <alignment horizontal="justify" vertical="center"/>
    </xf>
    <xf numFmtId="0" fontId="1" fillId="3" borderId="1" xfId="0" applyFont="1" applyFill="1" applyBorder="1" applyAlignment="1">
      <alignment horizontal="left" vertical="center" wrapText="1"/>
    </xf>
    <xf numFmtId="0" fontId="9" fillId="0" borderId="0" xfId="0" applyFont="1" applyAlignment="1">
      <alignment horizontal="justify" vertical="center"/>
    </xf>
    <xf numFmtId="0" fontId="43" fillId="3" borderId="0" xfId="0" applyFont="1" applyFill="1"/>
    <xf numFmtId="0" fontId="1" fillId="3" borderId="1" xfId="0" applyFont="1" applyFill="1" applyBorder="1" applyAlignment="1" applyProtection="1">
      <alignment vertical="center" wrapText="1"/>
      <protection locked="0"/>
    </xf>
    <xf numFmtId="0" fontId="1" fillId="3" borderId="5" xfId="0" applyFont="1" applyFill="1" applyBorder="1" applyAlignment="1" applyProtection="1">
      <alignment horizontal="left" vertical="center" wrapText="1"/>
      <protection locked="0"/>
    </xf>
    <xf numFmtId="0" fontId="1" fillId="3" borderId="0" xfId="0" applyFont="1" applyFill="1"/>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1" fillId="16" borderId="5" xfId="0" applyFont="1" applyFill="1" applyBorder="1" applyAlignment="1">
      <alignment horizontal="left" vertical="center" wrapText="1"/>
    </xf>
    <xf numFmtId="0" fontId="5" fillId="16" borderId="5" xfId="0" applyFont="1" applyFill="1" applyBorder="1" applyAlignment="1">
      <alignment horizontal="left" vertical="center" wrapText="1"/>
    </xf>
    <xf numFmtId="0" fontId="1" fillId="16" borderId="1" xfId="0" applyFont="1" applyFill="1" applyBorder="1" applyAlignment="1">
      <alignment vertical="center"/>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23" fillId="7" borderId="60" xfId="0" applyFont="1" applyFill="1" applyBorder="1" applyAlignment="1" applyProtection="1">
      <alignment horizontal="left" vertical="center" wrapText="1"/>
      <protection locked="0"/>
    </xf>
    <xf numFmtId="0" fontId="23" fillId="7" borderId="62" xfId="0" applyFont="1" applyFill="1" applyBorder="1" applyAlignment="1" applyProtection="1">
      <alignment horizontal="left" vertical="center" wrapText="1"/>
      <protection locked="0"/>
    </xf>
    <xf numFmtId="0" fontId="23" fillId="25" borderId="103" xfId="0" applyFont="1" applyFill="1" applyBorder="1" applyAlignment="1">
      <alignment horizontal="center" vertical="center" wrapText="1"/>
    </xf>
    <xf numFmtId="0" fontId="23" fillId="25" borderId="101" xfId="0" applyFont="1" applyFill="1" applyBorder="1" applyAlignment="1">
      <alignment horizontal="center" vertical="center" wrapText="1"/>
    </xf>
    <xf numFmtId="0" fontId="23" fillId="25" borderId="102" xfId="0" applyFont="1" applyFill="1" applyBorder="1" applyAlignment="1">
      <alignment horizontal="center" vertical="center" wrapText="1"/>
    </xf>
    <xf numFmtId="0" fontId="23" fillId="25" borderId="104" xfId="0" applyFont="1" applyFill="1" applyBorder="1" applyAlignment="1">
      <alignment horizontal="center" vertical="center" wrapText="1"/>
    </xf>
    <xf numFmtId="0" fontId="23" fillId="0" borderId="104" xfId="0" applyFont="1" applyBorder="1"/>
    <xf numFmtId="0" fontId="23" fillId="0" borderId="105" xfId="0" applyFont="1" applyBorder="1"/>
    <xf numFmtId="0" fontId="23" fillId="3" borderId="104" xfId="0" applyFont="1" applyFill="1" applyBorder="1" applyAlignment="1">
      <alignment horizontal="center" vertical="center" wrapText="1"/>
    </xf>
    <xf numFmtId="0" fontId="23" fillId="3" borderId="104" xfId="0" applyFont="1" applyFill="1" applyBorder="1"/>
    <xf numFmtId="0" fontId="23" fillId="3" borderId="105" xfId="0" applyFont="1" applyFill="1" applyBorder="1"/>
    <xf numFmtId="0" fontId="23" fillId="29" borderId="60" xfId="0" applyFont="1" applyFill="1" applyBorder="1" applyAlignment="1" applyProtection="1">
      <alignment horizontal="left" vertical="center" wrapText="1"/>
      <protection locked="0"/>
    </xf>
    <xf numFmtId="0" fontId="23" fillId="29" borderId="62" xfId="0" applyFont="1" applyFill="1" applyBorder="1" applyAlignment="1" applyProtection="1">
      <alignment horizontal="left" vertical="center" wrapText="1"/>
      <protection locked="0"/>
    </xf>
    <xf numFmtId="0" fontId="23" fillId="0" borderId="101" xfId="0" applyFont="1" applyBorder="1"/>
    <xf numFmtId="0" fontId="23" fillId="0" borderId="102" xfId="0" applyFont="1" applyBorder="1"/>
    <xf numFmtId="0" fontId="23" fillId="0" borderId="106" xfId="0" applyFont="1" applyBorder="1" applyAlignment="1">
      <alignment horizontal="center" vertical="center" wrapText="1"/>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0" borderId="101" xfId="0" applyFont="1" applyBorder="1" applyAlignment="1">
      <alignment horizontal="center" vertical="center" wrapText="1"/>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56" xfId="0" applyFont="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center" vertical="center" wrapText="1"/>
      <protection locked="0"/>
    </xf>
    <xf numFmtId="0" fontId="23" fillId="0" borderId="56" xfId="0" applyFont="1" applyBorder="1" applyAlignment="1" applyProtection="1">
      <alignment horizontal="center" vertical="center" wrapText="1"/>
      <protection locked="0"/>
    </xf>
    <xf numFmtId="0" fontId="23" fillId="0" borderId="62" xfId="0" applyFont="1" applyBorder="1" applyAlignment="1" applyProtection="1">
      <alignment horizontal="center" vertical="center" wrapText="1"/>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0" borderId="102" xfId="0" applyFont="1" applyBorder="1" applyAlignment="1">
      <alignment wrapText="1"/>
    </xf>
    <xf numFmtId="0" fontId="23" fillId="3" borderId="1" xfId="0" applyFont="1" applyFill="1" applyBorder="1" applyAlignment="1" applyProtection="1">
      <alignment horizontal="left" vertical="center"/>
      <protection locked="0"/>
    </xf>
    <xf numFmtId="0" fontId="23" fillId="3" borderId="1"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0" xfId="0" applyFont="1" applyFill="1" applyAlignment="1">
      <alignment horizontal="left"/>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60" xfId="0" applyFont="1" applyFill="1" applyBorder="1" applyAlignment="1">
      <alignment horizontal="center" vertical="center"/>
    </xf>
    <xf numFmtId="0" fontId="7" fillId="30" borderId="107" xfId="0" applyFont="1" applyFill="1" applyBorder="1" applyAlignment="1">
      <alignment horizontal="center" vertical="top" wrapText="1"/>
    </xf>
    <xf numFmtId="0" fontId="7" fillId="30" borderId="108" xfId="0" applyFont="1" applyFill="1" applyBorder="1" applyAlignment="1">
      <alignment horizontal="center" vertical="top" wrapText="1"/>
    </xf>
    <xf numFmtId="0" fontId="23" fillId="25" borderId="106" xfId="0" applyFont="1" applyFill="1" applyBorder="1" applyAlignment="1">
      <alignment horizontal="center" vertical="center"/>
    </xf>
    <xf numFmtId="0" fontId="23" fillId="25" borderId="106" xfId="0" applyFont="1" applyFill="1" applyBorder="1" applyAlignment="1">
      <alignment horizontal="center" vertical="center" wrapText="1"/>
    </xf>
    <xf numFmtId="0" fontId="23" fillId="25" borderId="106" xfId="0" applyFont="1" applyFill="1" applyBorder="1" applyAlignment="1">
      <alignment horizontal="center" wrapText="1"/>
    </xf>
    <xf numFmtId="0" fontId="23" fillId="28" borderId="60" xfId="0" applyFont="1" applyFill="1" applyBorder="1" applyAlignment="1" applyProtection="1">
      <alignment horizontal="left" vertical="center" wrapText="1"/>
      <protection locked="0"/>
    </xf>
    <xf numFmtId="0" fontId="23" fillId="28" borderId="62" xfId="0" applyFont="1" applyFill="1" applyBorder="1" applyAlignment="1" applyProtection="1">
      <alignment horizontal="left" vertical="center" wrapText="1"/>
      <protection locked="0"/>
    </xf>
    <xf numFmtId="0" fontId="23" fillId="7" borderId="60" xfId="0" applyFont="1" applyFill="1" applyBorder="1" applyAlignment="1" applyProtection="1">
      <alignment horizontal="center" vertical="center" wrapText="1"/>
      <protection locked="0"/>
    </xf>
    <xf numFmtId="0" fontId="23" fillId="7" borderId="62" xfId="0" applyFont="1" applyFill="1" applyBorder="1" applyAlignment="1" applyProtection="1">
      <alignment horizontal="center" vertical="center" wrapText="1"/>
      <protection locked="0"/>
    </xf>
    <xf numFmtId="0" fontId="23" fillId="0" borderId="60" xfId="0" applyFont="1" applyBorder="1" applyAlignment="1">
      <alignment horizontal="center" vertical="center" wrapText="1"/>
    </xf>
    <xf numFmtId="0" fontId="23" fillId="0" borderId="62" xfId="0" applyFont="1" applyBorder="1" applyAlignment="1">
      <alignment horizontal="center" vertical="center" wrapText="1"/>
    </xf>
    <xf numFmtId="0" fontId="23" fillId="4" borderId="60" xfId="0" applyFont="1" applyFill="1" applyBorder="1" applyAlignment="1" applyProtection="1">
      <alignment horizontal="center" vertical="center" wrapText="1"/>
      <protection locked="0"/>
    </xf>
    <xf numFmtId="0" fontId="23" fillId="4" borderId="62" xfId="0" applyFont="1" applyFill="1" applyBorder="1" applyAlignment="1" applyProtection="1">
      <alignment horizontal="center" vertical="center" wrapText="1"/>
      <protection locked="0"/>
    </xf>
    <xf numFmtId="0" fontId="23" fillId="26" borderId="103" xfId="0" applyFont="1" applyFill="1" applyBorder="1" applyAlignment="1">
      <alignment horizontal="center" vertical="center" wrapText="1"/>
    </xf>
    <xf numFmtId="0" fontId="23" fillId="26" borderId="102" xfId="0" applyFont="1" applyFill="1" applyBorder="1" applyAlignment="1">
      <alignment horizontal="center" vertical="center" wrapText="1"/>
    </xf>
    <xf numFmtId="0" fontId="23" fillId="0" borderId="103"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106" xfId="0" applyFont="1" applyBorder="1" applyAlignment="1">
      <alignment horizontal="center" vertical="center"/>
    </xf>
    <xf numFmtId="0" fontId="23" fillId="4" borderId="106" xfId="0" applyFont="1" applyFill="1" applyBorder="1" applyAlignment="1">
      <alignment horizontal="center" vertical="center" wrapText="1"/>
    </xf>
    <xf numFmtId="0" fontId="23" fillId="4" borderId="102" xfId="0" applyFont="1" applyFill="1" applyBorder="1"/>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5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0"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wrapText="1"/>
    </xf>
    <xf numFmtId="0" fontId="8" fillId="14" borderId="2" xfId="0" applyFont="1" applyFill="1" applyBorder="1" applyAlignment="1">
      <alignment horizontal="center" vertical="center" wrapText="1"/>
    </xf>
    <xf numFmtId="0" fontId="5" fillId="0" borderId="8" xfId="0" applyFont="1" applyBorder="1" applyAlignment="1">
      <alignment horizontal="center" wrapText="1"/>
    </xf>
    <xf numFmtId="0" fontId="5" fillId="0" borderId="2" xfId="0" applyFont="1" applyBorder="1" applyAlignment="1">
      <alignment horizontal="center" wrapText="1"/>
    </xf>
    <xf numFmtId="0" fontId="5" fillId="0" borderId="25" xfId="0"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5" fillId="0" borderId="45" xfId="0" applyFont="1" applyBorder="1" applyAlignment="1" applyProtection="1">
      <alignment horizontal="center" vertical="center" wrapText="1"/>
      <protection locked="0"/>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2" xfId="0" applyFont="1" applyBorder="1" applyAlignment="1" applyProtection="1">
      <alignment horizontal="center" wrapText="1"/>
      <protection locked="0"/>
    </xf>
    <xf numFmtId="0" fontId="5" fillId="0" borderId="4" xfId="0" applyFont="1" applyBorder="1" applyAlignment="1" applyProtection="1">
      <alignment horizontal="center" wrapText="1"/>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wrapText="1"/>
    </xf>
    <xf numFmtId="0" fontId="6" fillId="13" borderId="45" xfId="0" applyFont="1" applyFill="1" applyBorder="1" applyAlignment="1">
      <alignment horizontal="center" vertical="center" wrapText="1"/>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wrapText="1"/>
    </xf>
    <xf numFmtId="0" fontId="6" fillId="13" borderId="4"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1" fillId="0" borderId="20" xfId="0" applyFont="1" applyBorder="1" applyAlignment="1">
      <alignment horizontal="left"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5" fillId="0" borderId="7" xfId="0" applyFont="1" applyBorder="1" applyAlignment="1">
      <alignment horizontal="center" vertical="center" wrapText="1"/>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1" fillId="4" borderId="36" xfId="0" applyFont="1" applyFill="1" applyBorder="1" applyAlignment="1">
      <alignment horizontal="left" vertical="center" wrapText="1"/>
    </xf>
    <xf numFmtId="0" fontId="5" fillId="4" borderId="36" xfId="0" applyFont="1" applyFill="1" applyBorder="1" applyAlignment="1">
      <alignment horizontal="left" vertical="center" wrapText="1"/>
    </xf>
    <xf numFmtId="0" fontId="5" fillId="4" borderId="17" xfId="0" applyFont="1" applyFill="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6" fillId="13" borderId="28" xfId="0" applyFont="1" applyFill="1" applyBorder="1" applyAlignment="1">
      <alignment horizontal="center" vertical="center"/>
    </xf>
    <xf numFmtId="0" fontId="10" fillId="12" borderId="28" xfId="0" applyFont="1" applyFill="1" applyBorder="1" applyAlignment="1">
      <alignment horizontal="center" vertical="center" wrapText="1"/>
    </xf>
    <xf numFmtId="0" fontId="15" fillId="13" borderId="29" xfId="0" applyFont="1" applyFill="1" applyBorder="1" applyAlignment="1">
      <alignment horizontal="center" vertical="center" wrapText="1"/>
    </xf>
    <xf numFmtId="0" fontId="1" fillId="0" borderId="30" xfId="0" applyFont="1" applyBorder="1" applyAlignment="1">
      <alignment horizontal="left" vertical="center" wrapText="1"/>
    </xf>
    <xf numFmtId="0" fontId="5" fillId="0" borderId="7" xfId="0" applyFont="1" applyBorder="1" applyAlignment="1" applyProtection="1">
      <alignment horizontal="center" vertical="center" wrapText="1"/>
      <protection locked="0"/>
    </xf>
    <xf numFmtId="0" fontId="18" fillId="0" borderId="9" xfId="0" applyFont="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6" fillId="13" borderId="1" xfId="0" applyFont="1" applyFill="1" applyBorder="1" applyAlignment="1">
      <alignment horizontal="center" vertical="center"/>
    </xf>
    <xf numFmtId="0" fontId="6" fillId="13" borderId="10" xfId="0" applyFont="1" applyFill="1" applyBorder="1" applyAlignment="1">
      <alignment horizontal="center" vertic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wrapText="1"/>
    </xf>
    <xf numFmtId="0" fontId="0" fillId="0" borderId="20" xfId="0" applyBorder="1" applyAlignment="1">
      <alignment horizontal="center" wrapText="1"/>
    </xf>
    <xf numFmtId="0" fontId="0" fillId="0" borderId="45" xfId="0" applyBorder="1" applyAlignment="1">
      <alignment horizontal="center" wrapText="1"/>
    </xf>
    <xf numFmtId="0" fontId="6" fillId="13" borderId="1" xfId="0" applyFont="1" applyFill="1" applyBorder="1" applyAlignment="1">
      <alignment horizontal="center" vertical="center" wrapText="1"/>
    </xf>
    <xf numFmtId="0" fontId="6" fillId="13" borderId="10" xfId="0" applyFont="1" applyFill="1" applyBorder="1" applyAlignment="1">
      <alignment horizontal="center" vertical="center" wrapText="1"/>
    </xf>
    <xf numFmtId="0" fontId="10" fillId="12" borderId="10" xfId="0" applyFont="1" applyFill="1" applyBorder="1" applyAlignment="1">
      <alignment horizontal="center" vertical="center" wrapText="1"/>
    </xf>
    <xf numFmtId="0" fontId="15" fillId="13" borderId="13" xfId="0" applyFont="1" applyFill="1" applyBorder="1" applyAlignment="1">
      <alignment horizontal="center" vertical="center" wrapText="1"/>
    </xf>
    <xf numFmtId="0" fontId="5" fillId="0" borderId="10" xfId="0" applyFont="1" applyBorder="1" applyAlignment="1">
      <alignment horizontal="left" vertical="center" wrapText="1"/>
    </xf>
    <xf numFmtId="0" fontId="5" fillId="0" borderId="28" xfId="0" applyFont="1" applyBorder="1" applyAlignment="1">
      <alignment horizontal="left" vertical="center" wrapText="1"/>
    </xf>
    <xf numFmtId="0" fontId="0" fillId="4" borderId="10" xfId="0" applyFill="1" applyBorder="1" applyAlignment="1">
      <alignment horizontal="center" vertical="center" wrapText="1"/>
    </xf>
    <xf numFmtId="0" fontId="0" fillId="4" borderId="11" xfId="0" applyFill="1" applyBorder="1" applyAlignment="1">
      <alignment horizontal="center" vertical="center" wrapText="1"/>
    </xf>
    <xf numFmtId="0" fontId="6" fillId="13" borderId="11" xfId="0" applyFont="1"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21" fillId="0" borderId="10" xfId="0" applyFont="1" applyBorder="1" applyAlignment="1">
      <alignment horizontal="center" vertical="center" wrapText="1"/>
    </xf>
    <xf numFmtId="0" fontId="21" fillId="0" borderId="28" xfId="0" applyFont="1" applyBorder="1" applyAlignment="1">
      <alignment horizontal="center" vertical="center" wrapText="1"/>
    </xf>
    <xf numFmtId="0" fontId="0" fillId="0" borderId="10" xfId="0" applyBorder="1" applyAlignment="1">
      <alignment horizontal="center" vertical="center" wrapText="1"/>
    </xf>
    <xf numFmtId="0" fontId="0" fillId="0" borderId="28" xfId="0" applyBorder="1" applyAlignment="1">
      <alignment horizontal="center" vertical="center" wrapText="1"/>
    </xf>
    <xf numFmtId="0" fontId="5" fillId="0" borderId="47" xfId="0" applyFont="1" applyBorder="1" applyAlignment="1">
      <alignment horizontal="center" vertical="center" wrapText="1"/>
    </xf>
    <xf numFmtId="0" fontId="0" fillId="0" borderId="30" xfId="0"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9" xfId="0" applyFont="1" applyFill="1" applyBorder="1" applyAlignment="1" applyProtection="1">
      <alignment horizontal="center" vertical="center"/>
      <protection locked="0"/>
    </xf>
    <xf numFmtId="0" fontId="53" fillId="9" borderId="31" xfId="0" applyFont="1" applyFill="1" applyBorder="1" applyAlignment="1" applyProtection="1">
      <alignment horizontal="center" vertical="center"/>
      <protection locked="0"/>
    </xf>
    <xf numFmtId="0" fontId="53" fillId="9" borderId="32"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1" fillId="0" borderId="1" xfId="0" applyFont="1" applyBorder="1" applyAlignment="1">
      <alignment horizontal="center" vertical="center" wrapText="1"/>
    </xf>
    <xf numFmtId="0" fontId="1" fillId="0" borderId="3" xfId="0" applyFont="1" applyBorder="1" applyAlignment="1">
      <alignment horizontal="left" wrapText="1"/>
    </xf>
    <xf numFmtId="0" fontId="1" fillId="0" borderId="6" xfId="0" applyFont="1" applyBorder="1" applyAlignment="1">
      <alignment horizontal="left" wrapText="1"/>
    </xf>
    <xf numFmtId="0" fontId="6" fillId="0" borderId="1" xfId="0" applyFont="1" applyBorder="1" applyAlignment="1">
      <alignment horizontal="left" vertical="center" wrapText="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0" borderId="28" xfId="0" applyFont="1" applyBorder="1" applyAlignment="1" applyProtection="1">
      <alignment horizontal="center" vertical="center" wrapText="1"/>
      <protection locked="0"/>
    </xf>
    <xf numFmtId="0" fontId="43" fillId="3" borderId="1" xfId="0" applyFont="1" applyFill="1" applyBorder="1" applyAlignment="1">
      <alignment horizontal="center" vertical="center" wrapText="1"/>
    </xf>
    <xf numFmtId="0" fontId="43" fillId="3" borderId="5" xfId="0" applyFont="1" applyFill="1" applyBorder="1" applyAlignment="1">
      <alignment horizontal="center" vertical="center" wrapText="1"/>
    </xf>
    <xf numFmtId="0" fontId="1" fillId="0" borderId="1" xfId="0" applyFont="1" applyBorder="1" applyAlignment="1">
      <alignment horizontal="center" vertical="center"/>
    </xf>
    <xf numFmtId="0" fontId="1" fillId="0" borderId="5" xfId="0" applyFont="1" applyBorder="1" applyAlignment="1">
      <alignment horizontal="center" vertical="center"/>
    </xf>
    <xf numFmtId="0" fontId="1" fillId="0" borderId="5" xfId="0" applyFont="1" applyBorder="1" applyAlignment="1" applyProtection="1">
      <alignment horizontal="center" vertical="center"/>
      <protection locked="0"/>
    </xf>
    <xf numFmtId="0" fontId="16" fillId="0" borderId="8" xfId="0" applyFont="1" applyBorder="1" applyAlignment="1">
      <alignment horizontal="center" vertical="center" wrapText="1"/>
    </xf>
    <xf numFmtId="0" fontId="16" fillId="0" borderId="2" xfId="0" applyFont="1" applyBorder="1" applyAlignment="1">
      <alignment horizontal="center" vertical="center" wrapText="1"/>
    </xf>
    <xf numFmtId="0" fontId="1" fillId="0" borderId="7" xfId="0" applyFont="1" applyBorder="1" applyAlignment="1" applyProtection="1">
      <alignment horizontal="center" vertical="center"/>
      <protection locked="0"/>
    </xf>
    <xf numFmtId="0" fontId="1" fillId="0" borderId="1" xfId="0" applyFont="1" applyBorder="1" applyAlignment="1">
      <alignment horizontal="left"/>
    </xf>
    <xf numFmtId="0" fontId="1" fillId="0" borderId="3" xfId="0" applyFont="1" applyBorder="1" applyAlignment="1">
      <alignment horizontal="left"/>
    </xf>
    <xf numFmtId="0" fontId="1" fillId="0" borderId="3" xfId="0" applyFont="1" applyBorder="1" applyAlignment="1">
      <alignment horizontal="left" vertical="center" wrapText="1"/>
    </xf>
    <xf numFmtId="0" fontId="1" fillId="0" borderId="10" xfId="0" applyFont="1" applyBorder="1" applyAlignment="1" applyProtection="1">
      <alignment horizontal="center" vertical="center"/>
      <protection locked="0"/>
    </xf>
    <xf numFmtId="0" fontId="1" fillId="0" borderId="7"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68" xfId="0" applyFont="1" applyBorder="1" applyAlignment="1">
      <alignment horizontal="center"/>
    </xf>
    <xf numFmtId="0" fontId="1" fillId="0" borderId="56" xfId="0" applyFont="1" applyBorder="1" applyAlignment="1">
      <alignment horizontal="center"/>
    </xf>
    <xf numFmtId="0" fontId="1" fillId="0" borderId="69" xfId="0" applyFont="1" applyBorder="1" applyAlignment="1">
      <alignment horizontal="center"/>
    </xf>
    <xf numFmtId="0" fontId="1" fillId="0" borderId="7" xfId="0" applyFont="1" applyBorder="1" applyAlignment="1">
      <alignment horizontal="center" vertical="center"/>
    </xf>
    <xf numFmtId="0" fontId="43" fillId="4" borderId="7" xfId="0" applyFont="1" applyFill="1" applyBorder="1" applyAlignment="1">
      <alignment horizontal="center" vertical="center" wrapText="1"/>
    </xf>
    <xf numFmtId="0" fontId="43" fillId="4" borderId="1" xfId="0" applyFont="1" applyFill="1" applyBorder="1" applyAlignment="1">
      <alignment horizontal="center" vertical="center" wrapText="1"/>
    </xf>
    <xf numFmtId="0" fontId="1" fillId="0" borderId="9" xfId="0" applyFont="1" applyBorder="1" applyAlignment="1">
      <alignment horizontal="center"/>
    </xf>
    <xf numFmtId="0" fontId="1" fillId="0" borderId="3" xfId="0" applyFont="1" applyBorder="1" applyAlignment="1">
      <alignment horizont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28" xfId="0" applyFont="1" applyBorder="1" applyAlignment="1">
      <alignment horizontal="center" vertical="center"/>
    </xf>
    <xf numFmtId="0" fontId="1" fillId="0" borderId="11" xfId="0" applyFont="1" applyBorder="1" applyAlignment="1" applyProtection="1">
      <alignment horizontal="center" vertical="center"/>
      <protection locked="0"/>
    </xf>
    <xf numFmtId="0" fontId="1" fillId="0" borderId="28" xfId="0" applyFont="1" applyBorder="1" applyAlignment="1" applyProtection="1">
      <alignment horizontal="center" vertical="center"/>
      <protection locked="0"/>
    </xf>
    <xf numFmtId="0" fontId="1" fillId="0" borderId="43"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60" xfId="0" applyFont="1" applyBorder="1" applyAlignment="1">
      <alignment horizontal="left"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28" xfId="0" applyFont="1" applyBorder="1" applyAlignment="1">
      <alignment horizontal="center" vertical="center" wrapText="1"/>
    </xf>
    <xf numFmtId="0" fontId="1" fillId="4" borderId="10" xfId="0" applyFont="1" applyFill="1" applyBorder="1" applyAlignment="1" applyProtection="1">
      <alignment horizontal="center" vertical="center" wrapText="1"/>
      <protection locked="0"/>
    </xf>
    <xf numFmtId="0" fontId="1" fillId="4" borderId="28" xfId="0" applyFont="1" applyFill="1" applyBorder="1" applyAlignment="1" applyProtection="1">
      <alignment horizontal="center" vertical="center" wrapText="1"/>
      <protection locked="0"/>
    </xf>
    <xf numFmtId="0" fontId="1" fillId="0" borderId="65" xfId="0" applyFont="1" applyBorder="1" applyAlignment="1" applyProtection="1">
      <alignment horizontal="center" vertical="center" wrapText="1"/>
      <protection locked="0"/>
    </xf>
    <xf numFmtId="0" fontId="43" fillId="4" borderId="5" xfId="0" applyFont="1" applyFill="1" applyBorder="1" applyAlignment="1">
      <alignment horizontal="center" vertical="center" wrapText="1"/>
    </xf>
    <xf numFmtId="0" fontId="1" fillId="0" borderId="14" xfId="0" applyFont="1" applyBorder="1" applyAlignment="1">
      <alignment horizontal="center" vertical="center" wrapText="1"/>
    </xf>
    <xf numFmtId="0" fontId="1" fillId="0" borderId="23"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FFA365"/>
      <color rgb="FFFFD253"/>
      <color rgb="FF00BBFE"/>
      <color rgb="FF2FC9FF"/>
      <color rgb="FFFFD2B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42"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199158</xdr:colOff>
      <xdr:row>0</xdr:row>
      <xdr:rowOff>207818</xdr:rowOff>
    </xdr:from>
    <xdr:to>
      <xdr:col>0</xdr:col>
      <xdr:colOff>1749135</xdr:colOff>
      <xdr:row>3</xdr:row>
      <xdr:rowOff>0</xdr:rowOff>
    </xdr:to>
    <xdr:pic>
      <xdr:nvPicPr>
        <xdr:cNvPr id="4" name="Imagen 3">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9158" y="207818"/>
          <a:ext cx="1549977" cy="6494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0</xdr:row>
      <xdr:rowOff>95250</xdr:rowOff>
    </xdr:from>
    <xdr:to>
      <xdr:col>0</xdr:col>
      <xdr:colOff>1845469</xdr:colOff>
      <xdr:row>2</xdr:row>
      <xdr:rowOff>161276</xdr:rowOff>
    </xdr:to>
    <xdr:pic>
      <xdr:nvPicPr>
        <xdr:cNvPr id="4" name="Imagen 3">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75" y="95250"/>
          <a:ext cx="1512094" cy="5541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171449</xdr:colOff>
      <xdr:row>0</xdr:row>
      <xdr:rowOff>114299</xdr:rowOff>
    </xdr:from>
    <xdr:to>
      <xdr:col>1</xdr:col>
      <xdr:colOff>752474</xdr:colOff>
      <xdr:row>3</xdr:row>
      <xdr:rowOff>9524</xdr:rowOff>
    </xdr:to>
    <xdr:pic>
      <xdr:nvPicPr>
        <xdr:cNvPr id="31" name="Imagen 30">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1449" y="114299"/>
          <a:ext cx="1552575" cy="714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192767</xdr:colOff>
      <xdr:row>0</xdr:row>
      <xdr:rowOff>158749</xdr:rowOff>
    </xdr:from>
    <xdr:to>
      <xdr:col>0</xdr:col>
      <xdr:colOff>1745342</xdr:colOff>
      <xdr:row>3</xdr:row>
      <xdr:rowOff>45357</xdr:rowOff>
    </xdr:to>
    <xdr:pic>
      <xdr:nvPicPr>
        <xdr:cNvPr id="6" name="Imagen 5">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767" y="158749"/>
          <a:ext cx="1552575" cy="74839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214312</xdr:colOff>
      <xdr:row>0</xdr:row>
      <xdr:rowOff>142874</xdr:rowOff>
    </xdr:from>
    <xdr:to>
      <xdr:col>0</xdr:col>
      <xdr:colOff>1940719</xdr:colOff>
      <xdr:row>3</xdr:row>
      <xdr:rowOff>23811</xdr:rowOff>
    </xdr:to>
    <xdr:pic>
      <xdr:nvPicPr>
        <xdr:cNvPr id="4" name="Imagen 3">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4312" y="142874"/>
          <a:ext cx="1726407" cy="73818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16</xdr:row>
      <xdr:rowOff>78921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104775</xdr:colOff>
      <xdr:row>0</xdr:row>
      <xdr:rowOff>76199</xdr:rowOff>
    </xdr:from>
    <xdr:to>
      <xdr:col>1</xdr:col>
      <xdr:colOff>638175</xdr:colOff>
      <xdr:row>3</xdr:row>
      <xdr:rowOff>57150</xdr:rowOff>
    </xdr:to>
    <xdr:pic>
      <xdr:nvPicPr>
        <xdr:cNvPr id="40" name="Imagen 39">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775" y="76199"/>
          <a:ext cx="1295400" cy="55245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35718</xdr:colOff>
      <xdr:row>8</xdr:row>
      <xdr:rowOff>500064</xdr:rowOff>
    </xdr:from>
    <xdr:to>
      <xdr:col>23</xdr:col>
      <xdr:colOff>23812</xdr:colOff>
      <xdr:row>13</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16</xdr:col>
      <xdr:colOff>202406</xdr:colOff>
      <xdr:row>10</xdr:row>
      <xdr:rowOff>23813</xdr:rowOff>
    </xdr:from>
    <xdr:to>
      <xdr:col>16</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190500</xdr:colOff>
      <xdr:row>0</xdr:row>
      <xdr:rowOff>83343</xdr:rowOff>
    </xdr:from>
    <xdr:to>
      <xdr:col>0</xdr:col>
      <xdr:colOff>1559718</xdr:colOff>
      <xdr:row>3</xdr:row>
      <xdr:rowOff>190499</xdr:rowOff>
    </xdr:to>
    <xdr:pic>
      <xdr:nvPicPr>
        <xdr:cNvPr id="7" name="Imagen 6">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83343"/>
          <a:ext cx="1369218" cy="714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0</xdr:row>
      <xdr:rowOff>0</xdr:rowOff>
    </xdr:from>
    <xdr:to>
      <xdr:col>0</xdr:col>
      <xdr:colOff>1743074</xdr:colOff>
      <xdr:row>3</xdr:row>
      <xdr:rowOff>147924</xdr:rowOff>
    </xdr:to>
    <xdr:pic>
      <xdr:nvPicPr>
        <xdr:cNvPr id="4" name="Imagen 3">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650" y="0"/>
          <a:ext cx="1495424" cy="7194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24</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26</xdr:row>
      <xdr:rowOff>288633</xdr:rowOff>
    </xdr:from>
    <xdr:to>
      <xdr:col>0</xdr:col>
      <xdr:colOff>1</xdr:colOff>
      <xdr:row>40</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41</xdr:row>
      <xdr:rowOff>0</xdr:rowOff>
    </xdr:from>
    <xdr:to>
      <xdr:col>0</xdr:col>
      <xdr:colOff>2</xdr:colOff>
      <xdr:row>41</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161925</xdr:rowOff>
        </xdr:from>
        <xdr:to>
          <xdr:col>19</xdr:col>
          <xdr:colOff>904875</xdr:colOff>
          <xdr:row>14</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171450</xdr:rowOff>
        </xdr:from>
        <xdr:to>
          <xdr:col>19</xdr:col>
          <xdr:colOff>904875</xdr:colOff>
          <xdr:row>15</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161925</xdr:rowOff>
        </xdr:from>
        <xdr:to>
          <xdr:col>19</xdr:col>
          <xdr:colOff>904875</xdr:colOff>
          <xdr:row>40</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1149060</xdr:colOff>
      <xdr:row>2</xdr:row>
      <xdr:rowOff>9379</xdr:rowOff>
    </xdr:to>
    <xdr:pic>
      <xdr:nvPicPr>
        <xdr:cNvPr id="53" name="Imagen 52">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5424" cy="71942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19</xdr:col>
          <xdr:colOff>581025</xdr:colOff>
          <xdr:row>11</xdr:row>
          <xdr:rowOff>390525</xdr:rowOff>
        </xdr:from>
        <xdr:to>
          <xdr:col>19</xdr:col>
          <xdr:colOff>885825</xdr:colOff>
          <xdr:row>11</xdr:row>
          <xdr:rowOff>609600</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4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2</xdr:row>
      <xdr:rowOff>58883</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112568</xdr:colOff>
      <xdr:row>0</xdr:row>
      <xdr:rowOff>0</xdr:rowOff>
    </xdr:from>
    <xdr:to>
      <xdr:col>0</xdr:col>
      <xdr:colOff>1653886</xdr:colOff>
      <xdr:row>2</xdr:row>
      <xdr:rowOff>165242</xdr:rowOff>
    </xdr:to>
    <xdr:pic>
      <xdr:nvPicPr>
        <xdr:cNvPr id="5" name="Imagen 4">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568" y="0"/>
          <a:ext cx="1541318" cy="7194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87629</xdr:colOff>
      <xdr:row>0</xdr:row>
      <xdr:rowOff>0</xdr:rowOff>
    </xdr:from>
    <xdr:to>
      <xdr:col>2</xdr:col>
      <xdr:colOff>1221104</xdr:colOff>
      <xdr:row>4</xdr:row>
      <xdr:rowOff>19050</xdr:rowOff>
    </xdr:to>
    <xdr:pic>
      <xdr:nvPicPr>
        <xdr:cNvPr id="5" name="Imagen 4">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629" y="0"/>
          <a:ext cx="2032635" cy="7886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178594</xdr:colOff>
      <xdr:row>0</xdr:row>
      <xdr:rowOff>0</xdr:rowOff>
    </xdr:from>
    <xdr:to>
      <xdr:col>0</xdr:col>
      <xdr:colOff>1881187</xdr:colOff>
      <xdr:row>3</xdr:row>
      <xdr:rowOff>64294</xdr:rowOff>
    </xdr:to>
    <xdr:pic>
      <xdr:nvPicPr>
        <xdr:cNvPr id="4" name="Imagen 3">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8594" y="0"/>
          <a:ext cx="1702593" cy="790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171449</xdr:colOff>
      <xdr:row>0</xdr:row>
      <xdr:rowOff>85725</xdr:rowOff>
    </xdr:from>
    <xdr:to>
      <xdr:col>0</xdr:col>
      <xdr:colOff>1809750</xdr:colOff>
      <xdr:row>3</xdr:row>
      <xdr:rowOff>57150</xdr:rowOff>
    </xdr:to>
    <xdr:pic>
      <xdr:nvPicPr>
        <xdr:cNvPr id="4" name="Imagen 3">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449" y="85725"/>
          <a:ext cx="1638301"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OLINA/Desktop/MEMORIA%20LUMERO/POR%20CONTESTAR/SIGAMI%202023/MAPAS%202023/Monitoreo%20mapa%20de%20Corrupcion%20septiembre%20y%20octubre%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CONTEXTO"/>
    </sheetNames>
    <sheetDataSet>
      <sheetData sheetId="0"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52" Type="http://schemas.openxmlformats.org/officeDocument/2006/relationships/ctrlProp" Target="../ctrlProps/ctrlProp1.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M5" sqref="M5"/>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73" t="e" vm="1">
        <v>#VALUE!</v>
      </c>
      <c r="B1" s="382" t="s">
        <v>261</v>
      </c>
      <c r="C1" s="383"/>
      <c r="D1" s="384"/>
      <c r="E1" s="253" t="s">
        <v>514</v>
      </c>
      <c r="F1" s="376"/>
    </row>
    <row r="2" spans="1:7" x14ac:dyDescent="0.2">
      <c r="A2" s="374"/>
      <c r="B2" s="385"/>
      <c r="C2" s="386"/>
      <c r="D2" s="387"/>
      <c r="E2" s="254" t="s">
        <v>515</v>
      </c>
      <c r="F2" s="377"/>
    </row>
    <row r="3" spans="1:7" ht="15" customHeight="1" x14ac:dyDescent="0.2">
      <c r="A3" s="374"/>
      <c r="B3" s="385"/>
      <c r="C3" s="386"/>
      <c r="D3" s="387"/>
      <c r="E3" s="254" t="s">
        <v>516</v>
      </c>
      <c r="F3" s="377"/>
    </row>
    <row r="4" spans="1:7" ht="15" thickBot="1" x14ac:dyDescent="0.25">
      <c r="A4" s="375"/>
      <c r="B4" s="388"/>
      <c r="C4" s="389"/>
      <c r="D4" s="390"/>
      <c r="E4" s="255" t="s">
        <v>372</v>
      </c>
      <c r="F4" s="378"/>
    </row>
    <row r="5" spans="1:7" ht="15" thickBot="1" x14ac:dyDescent="0.25"/>
    <row r="6" spans="1:7" ht="42.75" customHeight="1" x14ac:dyDescent="0.2">
      <c r="A6" s="151" t="s">
        <v>262</v>
      </c>
      <c r="B6" s="391" t="s">
        <v>269</v>
      </c>
      <c r="C6" s="391"/>
      <c r="D6" s="391"/>
      <c r="E6" s="391"/>
      <c r="F6" s="392"/>
    </row>
    <row r="7" spans="1:7" ht="50.25" customHeight="1" thickBot="1" x14ac:dyDescent="0.25">
      <c r="A7" s="152" t="s">
        <v>263</v>
      </c>
      <c r="B7" s="362" t="s">
        <v>264</v>
      </c>
      <c r="C7" s="362"/>
      <c r="D7" s="362"/>
      <c r="E7" s="362"/>
      <c r="F7" s="363"/>
    </row>
    <row r="8" spans="1:7" ht="17.25" customHeight="1" x14ac:dyDescent="0.2">
      <c r="A8" s="394"/>
      <c r="B8" s="394"/>
      <c r="C8" s="394"/>
      <c r="D8" s="394"/>
      <c r="E8" s="394"/>
      <c r="F8" s="394"/>
    </row>
    <row r="9" spans="1:7" ht="54.75" customHeight="1" x14ac:dyDescent="0.2">
      <c r="A9" s="393" t="s">
        <v>364</v>
      </c>
      <c r="B9" s="393"/>
      <c r="C9" s="393"/>
      <c r="D9" s="393"/>
      <c r="E9" s="393"/>
      <c r="F9" s="393"/>
    </row>
    <row r="10" spans="1:7" ht="18" customHeight="1" thickBot="1" x14ac:dyDescent="0.25">
      <c r="A10" s="371"/>
      <c r="B10" s="372"/>
      <c r="C10" s="372"/>
      <c r="D10" s="372"/>
      <c r="E10" s="372"/>
      <c r="F10" s="372"/>
      <c r="G10" s="372"/>
    </row>
    <row r="11" spans="1:7" ht="24.75" customHeight="1" x14ac:dyDescent="0.2">
      <c r="A11" s="379" t="s">
        <v>265</v>
      </c>
      <c r="B11" s="380"/>
      <c r="C11" s="380"/>
      <c r="D11" s="380"/>
      <c r="E11" s="380"/>
      <c r="F11" s="381"/>
    </row>
    <row r="12" spans="1:7" ht="229.5" customHeight="1" thickBot="1" x14ac:dyDescent="0.25">
      <c r="A12" s="370" t="s">
        <v>363</v>
      </c>
      <c r="B12" s="362"/>
      <c r="C12" s="362"/>
      <c r="D12" s="362"/>
      <c r="E12" s="362"/>
      <c r="F12" s="363"/>
    </row>
    <row r="13" spans="1:7" ht="18" customHeight="1" thickBot="1" x14ac:dyDescent="0.25">
      <c r="A13" s="413"/>
      <c r="B13" s="413"/>
      <c r="C13" s="413"/>
      <c r="D13" s="413"/>
      <c r="E13" s="413"/>
      <c r="F13" s="413"/>
    </row>
    <row r="14" spans="1:7" ht="26.25" customHeight="1" x14ac:dyDescent="0.2">
      <c r="A14" s="379" t="s">
        <v>266</v>
      </c>
      <c r="B14" s="380"/>
      <c r="C14" s="380"/>
      <c r="D14" s="380"/>
      <c r="E14" s="380"/>
      <c r="F14" s="381"/>
    </row>
    <row r="15" spans="1:7" ht="284.25" customHeight="1" thickBot="1" x14ac:dyDescent="0.25">
      <c r="A15" s="370" t="s">
        <v>366</v>
      </c>
      <c r="B15" s="362"/>
      <c r="C15" s="362"/>
      <c r="D15" s="362"/>
      <c r="E15" s="362"/>
      <c r="F15" s="363"/>
    </row>
    <row r="16" spans="1:7" ht="21.75" customHeight="1" thickBot="1" x14ac:dyDescent="0.25">
      <c r="A16" s="132"/>
      <c r="B16" s="132"/>
      <c r="C16" s="132"/>
      <c r="D16" s="132"/>
      <c r="E16" s="132"/>
      <c r="F16" s="132"/>
    </row>
    <row r="17" spans="1:6" ht="23.25" customHeight="1" thickBot="1" x14ac:dyDescent="0.25">
      <c r="A17" s="379" t="s">
        <v>369</v>
      </c>
      <c r="B17" s="380"/>
      <c r="C17" s="380"/>
      <c r="D17" s="380"/>
      <c r="E17" s="380"/>
      <c r="F17" s="381"/>
    </row>
    <row r="18" spans="1:6" ht="81.75" customHeight="1" x14ac:dyDescent="0.2">
      <c r="A18" s="401" t="s">
        <v>370</v>
      </c>
      <c r="B18" s="402"/>
      <c r="C18" s="402"/>
      <c r="D18" s="402"/>
      <c r="E18" s="402"/>
      <c r="F18" s="403"/>
    </row>
    <row r="19" spans="1:6" ht="71.25" customHeight="1" thickBot="1" x14ac:dyDescent="0.25">
      <c r="A19" s="404"/>
      <c r="B19" s="405"/>
      <c r="C19" s="405"/>
      <c r="D19" s="405"/>
      <c r="E19" s="405"/>
      <c r="F19" s="406"/>
    </row>
    <row r="20" spans="1:6" ht="15" thickBot="1" x14ac:dyDescent="0.25"/>
    <row r="21" spans="1:6" ht="27" customHeight="1" x14ac:dyDescent="0.2">
      <c r="A21" s="414" t="s">
        <v>326</v>
      </c>
      <c r="B21" s="415"/>
      <c r="C21" s="415"/>
      <c r="D21" s="415"/>
      <c r="E21" s="415"/>
      <c r="F21" s="416"/>
    </row>
    <row r="22" spans="1:6" ht="363" customHeight="1" thickBot="1" x14ac:dyDescent="0.25">
      <c r="A22" s="417" t="s">
        <v>336</v>
      </c>
      <c r="B22" s="418"/>
      <c r="C22" s="418"/>
      <c r="D22" s="418"/>
      <c r="E22" s="418"/>
      <c r="F22" s="419"/>
    </row>
    <row r="23" spans="1:6" ht="15" thickBot="1" x14ac:dyDescent="0.25"/>
    <row r="24" spans="1:6" ht="28.5" customHeight="1" thickBot="1" x14ac:dyDescent="0.25">
      <c r="A24" s="420" t="s">
        <v>327</v>
      </c>
      <c r="B24" s="421"/>
      <c r="C24" s="421"/>
      <c r="D24" s="421"/>
      <c r="E24" s="421"/>
      <c r="F24" s="422"/>
    </row>
    <row r="25" spans="1:6" ht="375" customHeight="1" x14ac:dyDescent="0.2">
      <c r="A25" s="429" t="s">
        <v>305</v>
      </c>
      <c r="B25" s="430"/>
      <c r="C25" s="430"/>
      <c r="D25" s="430"/>
      <c r="E25" s="430"/>
      <c r="F25" s="431"/>
    </row>
    <row r="26" spans="1:6" ht="27.6" customHeight="1" thickBot="1" x14ac:dyDescent="0.25">
      <c r="A26" s="432"/>
      <c r="B26" s="433"/>
      <c r="C26" s="433"/>
      <c r="D26" s="433"/>
      <c r="E26" s="433"/>
      <c r="F26" s="434"/>
    </row>
    <row r="27" spans="1:6" ht="25.5" customHeight="1" thickBot="1" x14ac:dyDescent="0.25">
      <c r="A27" s="132"/>
      <c r="B27" s="132"/>
      <c r="C27" s="132"/>
      <c r="D27" s="132"/>
      <c r="E27" s="132"/>
      <c r="F27" s="132"/>
    </row>
    <row r="28" spans="1:6" ht="27" customHeight="1" x14ac:dyDescent="0.2">
      <c r="A28" s="423" t="s">
        <v>328</v>
      </c>
      <c r="B28" s="424"/>
      <c r="C28" s="424"/>
      <c r="D28" s="424"/>
      <c r="E28" s="424"/>
      <c r="F28" s="425"/>
    </row>
    <row r="29" spans="1:6" ht="210.75" customHeight="1" thickBot="1" x14ac:dyDescent="0.25">
      <c r="A29" s="361" t="s">
        <v>302</v>
      </c>
      <c r="B29" s="362"/>
      <c r="C29" s="362"/>
      <c r="D29" s="362"/>
      <c r="E29" s="362"/>
      <c r="F29" s="363"/>
    </row>
    <row r="30" spans="1:6" ht="15" thickBot="1" x14ac:dyDescent="0.25"/>
    <row r="31" spans="1:6" ht="30.75" customHeight="1" x14ac:dyDescent="0.2">
      <c r="A31" s="426" t="s">
        <v>329</v>
      </c>
      <c r="B31" s="427"/>
      <c r="C31" s="427"/>
      <c r="D31" s="427"/>
      <c r="E31" s="427"/>
      <c r="F31" s="428"/>
    </row>
    <row r="32" spans="1:6" ht="138" customHeight="1" thickBot="1" x14ac:dyDescent="0.25">
      <c r="A32" s="355" t="s">
        <v>303</v>
      </c>
      <c r="B32" s="356"/>
      <c r="C32" s="356"/>
      <c r="D32" s="356"/>
      <c r="E32" s="356"/>
      <c r="F32" s="357"/>
    </row>
    <row r="33" spans="1:6" ht="15" thickBot="1" x14ac:dyDescent="0.25"/>
    <row r="34" spans="1:6" ht="28.5" customHeight="1" x14ac:dyDescent="0.2">
      <c r="A34" s="358" t="s">
        <v>330</v>
      </c>
      <c r="B34" s="359"/>
      <c r="C34" s="359"/>
      <c r="D34" s="359"/>
      <c r="E34" s="359"/>
      <c r="F34" s="360"/>
    </row>
    <row r="35" spans="1:6" ht="219" customHeight="1" thickBot="1" x14ac:dyDescent="0.25">
      <c r="A35" s="361" t="s">
        <v>296</v>
      </c>
      <c r="B35" s="362"/>
      <c r="C35" s="362"/>
      <c r="D35" s="362"/>
      <c r="E35" s="362"/>
      <c r="F35" s="363"/>
    </row>
    <row r="36" spans="1:6" ht="15" thickBot="1" x14ac:dyDescent="0.25"/>
    <row r="37" spans="1:6" ht="27.75" customHeight="1" x14ac:dyDescent="0.2">
      <c r="A37" s="358" t="s">
        <v>331</v>
      </c>
      <c r="B37" s="359"/>
      <c r="C37" s="359"/>
      <c r="D37" s="359"/>
      <c r="E37" s="359"/>
      <c r="F37" s="360"/>
    </row>
    <row r="38" spans="1:6" ht="170.25" customHeight="1" thickBot="1" x14ac:dyDescent="0.25">
      <c r="A38" s="361" t="s">
        <v>297</v>
      </c>
      <c r="B38" s="362"/>
      <c r="C38" s="362"/>
      <c r="D38" s="362"/>
      <c r="E38" s="362"/>
      <c r="F38" s="363"/>
    </row>
    <row r="39" spans="1:6" ht="15" thickBot="1" x14ac:dyDescent="0.25"/>
    <row r="40" spans="1:6" ht="27.75" customHeight="1" x14ac:dyDescent="0.2">
      <c r="A40" s="435" t="s">
        <v>332</v>
      </c>
      <c r="B40" s="436"/>
      <c r="C40" s="436"/>
      <c r="D40" s="436"/>
      <c r="E40" s="436"/>
      <c r="F40" s="437"/>
    </row>
    <row r="41" spans="1:6" ht="208.5" customHeight="1" thickBot="1" x14ac:dyDescent="0.25">
      <c r="A41" s="370" t="s">
        <v>362</v>
      </c>
      <c r="B41" s="362"/>
      <c r="C41" s="362"/>
      <c r="D41" s="362"/>
      <c r="E41" s="362"/>
      <c r="F41" s="363"/>
    </row>
    <row r="42" spans="1:6" ht="15" thickBot="1" x14ac:dyDescent="0.25"/>
    <row r="43" spans="1:6" ht="29.25" customHeight="1" x14ac:dyDescent="0.2">
      <c r="A43" s="395" t="s">
        <v>367</v>
      </c>
      <c r="B43" s="396"/>
      <c r="C43" s="396"/>
      <c r="D43" s="396"/>
      <c r="E43" s="396"/>
      <c r="F43" s="397"/>
    </row>
    <row r="44" spans="1:6" ht="274.5" customHeight="1" thickBot="1" x14ac:dyDescent="0.25">
      <c r="A44" s="361" t="s">
        <v>290</v>
      </c>
      <c r="B44" s="362"/>
      <c r="C44" s="362"/>
      <c r="D44" s="362"/>
      <c r="E44" s="362"/>
      <c r="F44" s="363"/>
    </row>
    <row r="45" spans="1:6" ht="15" thickBot="1" x14ac:dyDescent="0.25"/>
    <row r="46" spans="1:6" ht="29.25" customHeight="1" x14ac:dyDescent="0.2">
      <c r="A46" s="395" t="s">
        <v>333</v>
      </c>
      <c r="B46" s="396"/>
      <c r="C46" s="396"/>
      <c r="D46" s="396"/>
      <c r="E46" s="396"/>
      <c r="F46" s="397"/>
    </row>
    <row r="47" spans="1:6" s="203" customFormat="1" ht="181.5" customHeight="1" thickBot="1" x14ac:dyDescent="0.3">
      <c r="A47" s="398" t="s">
        <v>291</v>
      </c>
      <c r="B47" s="399"/>
      <c r="C47" s="399"/>
      <c r="D47" s="399"/>
      <c r="E47" s="399"/>
      <c r="F47" s="400"/>
    </row>
    <row r="48" spans="1:6" ht="15.75" customHeight="1" thickBot="1" x14ac:dyDescent="0.25">
      <c r="A48" s="132"/>
      <c r="B48" s="132"/>
      <c r="C48" s="132"/>
      <c r="D48" s="132"/>
      <c r="E48" s="132"/>
      <c r="F48" s="132"/>
    </row>
    <row r="49" spans="1:6" ht="19.5" customHeight="1" x14ac:dyDescent="0.2">
      <c r="A49" s="364" t="s">
        <v>334</v>
      </c>
      <c r="B49" s="365"/>
      <c r="C49" s="365"/>
      <c r="D49" s="365"/>
      <c r="E49" s="365"/>
      <c r="F49" s="366"/>
    </row>
    <row r="50" spans="1:6" ht="363" customHeight="1" thickBot="1" x14ac:dyDescent="0.25">
      <c r="A50" s="367" t="s">
        <v>298</v>
      </c>
      <c r="B50" s="368"/>
      <c r="C50" s="368"/>
      <c r="D50" s="368"/>
      <c r="E50" s="368"/>
      <c r="F50" s="369"/>
    </row>
    <row r="51" spans="1:6" ht="15" thickBot="1" x14ac:dyDescent="0.25"/>
    <row r="52" spans="1:6" ht="27.75" customHeight="1" x14ac:dyDescent="0.2">
      <c r="A52" s="407" t="s">
        <v>335</v>
      </c>
      <c r="B52" s="408"/>
      <c r="C52" s="408"/>
      <c r="D52" s="408"/>
      <c r="E52" s="408"/>
      <c r="F52" s="409"/>
    </row>
    <row r="53" spans="1:6" ht="409.6" customHeight="1" x14ac:dyDescent="0.2">
      <c r="A53" s="410" t="s">
        <v>301</v>
      </c>
      <c r="B53" s="411"/>
      <c r="C53" s="411"/>
      <c r="D53" s="411"/>
      <c r="E53" s="411"/>
      <c r="F53" s="412"/>
    </row>
    <row r="54" spans="1:6" ht="77.25" customHeight="1" thickBot="1" x14ac:dyDescent="0.25">
      <c r="A54" s="404"/>
      <c r="B54" s="405"/>
      <c r="C54" s="405"/>
      <c r="D54" s="405"/>
      <c r="E54" s="405"/>
      <c r="F54" s="406"/>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F40"/>
  <sheetViews>
    <sheetView topLeftCell="A2" zoomScale="80" zoomScaleNormal="80" workbookViewId="0">
      <selection activeCell="B9" sqref="B9"/>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273" customWidth="1"/>
    <col min="5" max="5" width="32.85546875" style="1" customWidth="1"/>
    <col min="6" max="6" width="16.7109375" style="1" customWidth="1"/>
    <col min="7" max="16384" width="11.42578125" style="1"/>
  </cols>
  <sheetData>
    <row r="1" spans="1:6" ht="28.5" customHeight="1" x14ac:dyDescent="0.2">
      <c r="A1" s="484"/>
      <c r="B1" s="452" t="str">
        <f>CONTEXTO!B1</f>
        <v>PROCESO: GESTION CONTRACTUAL</v>
      </c>
      <c r="C1" s="452"/>
      <c r="D1" s="452"/>
      <c r="E1" s="452"/>
      <c r="F1" s="645"/>
    </row>
    <row r="2" spans="1:6" x14ac:dyDescent="0.2">
      <c r="A2" s="485"/>
      <c r="B2" s="453" t="s">
        <v>68</v>
      </c>
      <c r="C2" s="453"/>
      <c r="D2" s="453"/>
      <c r="E2" s="453"/>
      <c r="F2" s="646"/>
    </row>
    <row r="3" spans="1:6" ht="15" customHeight="1" x14ac:dyDescent="0.2">
      <c r="A3" s="485"/>
      <c r="B3" s="453"/>
      <c r="C3" s="453"/>
      <c r="D3" s="453"/>
      <c r="E3" s="453"/>
      <c r="F3" s="646"/>
    </row>
    <row r="4" spans="1:6" ht="15" thickBot="1" x14ac:dyDescent="0.25">
      <c r="A4" s="485"/>
      <c r="B4" s="453"/>
      <c r="C4" s="453"/>
      <c r="D4" s="453"/>
      <c r="E4" s="453"/>
      <c r="F4" s="647"/>
    </row>
    <row r="5" spans="1:6" ht="15.75" x14ac:dyDescent="0.2">
      <c r="A5" s="655"/>
      <c r="B5" s="451"/>
      <c r="C5" s="451"/>
      <c r="D5" s="451"/>
      <c r="E5" s="451"/>
      <c r="F5" s="656"/>
    </row>
    <row r="6" spans="1:6" ht="39.75" customHeight="1" x14ac:dyDescent="0.2">
      <c r="A6" s="651" t="str">
        <f>CONTEXTO!A8</f>
        <v xml:space="preserve">PROCESO: GESTION CONTRACTUAL </v>
      </c>
      <c r="B6" s="652"/>
      <c r="C6" s="652"/>
      <c r="D6" s="652"/>
      <c r="E6" s="652"/>
      <c r="F6" s="653"/>
    </row>
    <row r="7" spans="1:6" s="69" customFormat="1" ht="63" customHeight="1" thickBot="1" x14ac:dyDescent="0.25">
      <c r="A7" s="648" t="str">
        <f>CONTEXTO!A9</f>
        <v xml:space="preserve">OBJETIVO: CONTRIBUIR ANUALMENTE EN LA GESTION DE ADQUISICION DE BIENES Y SERVICIOS REQUERIDOS EN LA OPERACIÓN DE LOS PROCESOS DE LA ENTIDAD CUMPLIENDO LA NORMATIVIDAD CONTRACTUAL VIGENTE.
</v>
      </c>
      <c r="B7" s="649"/>
      <c r="C7" s="649"/>
      <c r="D7" s="649"/>
      <c r="E7" s="649"/>
      <c r="F7" s="650"/>
    </row>
    <row r="8" spans="1:6" s="69" customFormat="1" ht="25.5" customHeight="1" thickBot="1" x14ac:dyDescent="0.25">
      <c r="A8" s="654"/>
      <c r="B8" s="654"/>
      <c r="C8" s="654"/>
      <c r="D8" s="654"/>
      <c r="E8" s="654"/>
      <c r="F8" s="654"/>
    </row>
    <row r="9" spans="1:6" s="69" customFormat="1" ht="69" customHeight="1" x14ac:dyDescent="0.2">
      <c r="A9" s="80" t="s">
        <v>254</v>
      </c>
      <c r="B9" s="81" t="s">
        <v>253</v>
      </c>
      <c r="C9" s="82" t="s">
        <v>255</v>
      </c>
      <c r="D9" s="268" t="s">
        <v>75</v>
      </c>
      <c r="E9" s="83" t="s">
        <v>69</v>
      </c>
      <c r="F9" s="84" t="s">
        <v>70</v>
      </c>
    </row>
    <row r="10" spans="1:6" s="69" customFormat="1" ht="57" customHeight="1" x14ac:dyDescent="0.2">
      <c r="A10" s="643" t="s">
        <v>498</v>
      </c>
      <c r="B10" s="211" t="s">
        <v>504</v>
      </c>
      <c r="C10" s="644" t="s">
        <v>499</v>
      </c>
      <c r="D10" s="211" t="s">
        <v>475</v>
      </c>
      <c r="E10" s="644" t="s">
        <v>386</v>
      </c>
      <c r="F10" s="632" t="s">
        <v>385</v>
      </c>
    </row>
    <row r="11" spans="1:6" ht="55.5" customHeight="1" x14ac:dyDescent="0.2">
      <c r="A11" s="643"/>
      <c r="B11" s="637" t="s">
        <v>505</v>
      </c>
      <c r="C11" s="644"/>
      <c r="D11" s="637" t="s">
        <v>476</v>
      </c>
      <c r="E11" s="644"/>
      <c r="F11" s="632"/>
    </row>
    <row r="12" spans="1:6" ht="60.75" customHeight="1" x14ac:dyDescent="0.2">
      <c r="A12" s="643"/>
      <c r="B12" s="639"/>
      <c r="C12" s="644"/>
      <c r="D12" s="639"/>
      <c r="E12" s="644"/>
      <c r="F12" s="632"/>
    </row>
    <row r="13" spans="1:6" ht="67.5" customHeight="1" x14ac:dyDescent="0.2">
      <c r="A13" s="640" t="s">
        <v>471</v>
      </c>
      <c r="B13" s="211" t="s">
        <v>396</v>
      </c>
      <c r="C13" s="637" t="s">
        <v>474</v>
      </c>
      <c r="D13" s="211" t="s">
        <v>475</v>
      </c>
      <c r="E13" s="637" t="s">
        <v>477</v>
      </c>
      <c r="F13" s="632" t="s">
        <v>478</v>
      </c>
    </row>
    <row r="14" spans="1:6" ht="63.75" customHeight="1" x14ac:dyDescent="0.2">
      <c r="A14" s="641"/>
      <c r="B14" s="211" t="s">
        <v>472</v>
      </c>
      <c r="C14" s="638"/>
      <c r="D14" s="211" t="s">
        <v>476</v>
      </c>
      <c r="E14" s="638"/>
      <c r="F14" s="632"/>
    </row>
    <row r="15" spans="1:6" ht="64.5" customHeight="1" x14ac:dyDescent="0.2">
      <c r="A15" s="642"/>
      <c r="B15" s="211" t="s">
        <v>473</v>
      </c>
      <c r="C15" s="639"/>
      <c r="D15" s="211" t="s">
        <v>476</v>
      </c>
      <c r="E15" s="639"/>
      <c r="F15" s="632"/>
    </row>
    <row r="16" spans="1:6" ht="63.75" customHeight="1" x14ac:dyDescent="0.2">
      <c r="A16" s="640" t="s">
        <v>479</v>
      </c>
      <c r="B16" s="274" t="s">
        <v>480</v>
      </c>
      <c r="C16" s="637" t="s">
        <v>474</v>
      </c>
      <c r="D16" s="263" t="s">
        <v>483</v>
      </c>
      <c r="E16" s="644" t="s">
        <v>497</v>
      </c>
      <c r="F16" s="632" t="s">
        <v>478</v>
      </c>
    </row>
    <row r="17" spans="1:6" ht="86.25" customHeight="1" x14ac:dyDescent="0.2">
      <c r="A17" s="641"/>
      <c r="B17" s="274" t="s">
        <v>481</v>
      </c>
      <c r="C17" s="638"/>
      <c r="D17" s="263" t="s">
        <v>484</v>
      </c>
      <c r="E17" s="644"/>
      <c r="F17" s="632"/>
    </row>
    <row r="18" spans="1:6" ht="65.25" customHeight="1" x14ac:dyDescent="0.2">
      <c r="A18" s="642"/>
      <c r="B18" s="274" t="s">
        <v>482</v>
      </c>
      <c r="C18" s="639"/>
      <c r="D18" s="263" t="s">
        <v>484</v>
      </c>
      <c r="E18" s="644"/>
      <c r="F18" s="632"/>
    </row>
    <row r="19" spans="1:6" ht="67.5" customHeight="1" x14ac:dyDescent="0.2">
      <c r="A19" s="212"/>
      <c r="B19" s="213"/>
      <c r="C19" s="213"/>
      <c r="D19" s="269"/>
      <c r="E19" s="630"/>
      <c r="F19" s="632"/>
    </row>
    <row r="20" spans="1:6" ht="78.75" customHeight="1" x14ac:dyDescent="0.2">
      <c r="A20" s="212"/>
      <c r="B20" s="213"/>
      <c r="C20" s="213"/>
      <c r="D20" s="269"/>
      <c r="E20" s="631"/>
      <c r="F20" s="632"/>
    </row>
    <row r="21" spans="1:6" ht="71.25" customHeight="1" x14ac:dyDescent="0.2">
      <c r="A21" s="212"/>
      <c r="B21" s="213"/>
      <c r="C21" s="213"/>
      <c r="D21" s="269"/>
      <c r="E21" s="629" t="s">
        <v>242</v>
      </c>
      <c r="F21" s="632"/>
    </row>
    <row r="22" spans="1:6" ht="80.25" customHeight="1" x14ac:dyDescent="0.2">
      <c r="A22" s="212"/>
      <c r="B22" s="213"/>
      <c r="C22" s="213"/>
      <c r="D22" s="269"/>
      <c r="E22" s="630"/>
      <c r="F22" s="632"/>
    </row>
    <row r="23" spans="1:6" ht="69.75" customHeight="1" x14ac:dyDescent="0.2">
      <c r="A23" s="212"/>
      <c r="B23" s="213"/>
      <c r="C23" s="213"/>
      <c r="D23" s="269"/>
      <c r="E23" s="631"/>
      <c r="F23" s="632"/>
    </row>
    <row r="24" spans="1:6" ht="54.75" customHeight="1" x14ac:dyDescent="0.2">
      <c r="A24" s="212"/>
      <c r="B24" s="213"/>
      <c r="C24" s="213"/>
      <c r="D24" s="269"/>
      <c r="E24" s="629" t="s">
        <v>260</v>
      </c>
      <c r="F24" s="632"/>
    </row>
    <row r="25" spans="1:6" ht="65.25" customHeight="1" x14ac:dyDescent="0.2">
      <c r="A25" s="212"/>
      <c r="B25" s="213"/>
      <c r="C25" s="213"/>
      <c r="D25" s="269"/>
      <c r="E25" s="630"/>
      <c r="F25" s="632"/>
    </row>
    <row r="26" spans="1:6" ht="69.75" customHeight="1" x14ac:dyDescent="0.2">
      <c r="A26" s="212"/>
      <c r="B26" s="213"/>
      <c r="C26" s="213"/>
      <c r="D26" s="269"/>
      <c r="E26" s="631"/>
      <c r="F26" s="632"/>
    </row>
    <row r="27" spans="1:6" ht="68.25" customHeight="1" x14ac:dyDescent="0.2">
      <c r="A27" s="212"/>
      <c r="B27" s="213"/>
      <c r="C27" s="213"/>
      <c r="D27" s="269"/>
      <c r="E27" s="629" t="s">
        <v>256</v>
      </c>
      <c r="F27" s="632"/>
    </row>
    <row r="28" spans="1:6" ht="69" customHeight="1" x14ac:dyDescent="0.2">
      <c r="A28" s="212"/>
      <c r="B28" s="213"/>
      <c r="C28" s="213"/>
      <c r="D28" s="269"/>
      <c r="E28" s="630"/>
      <c r="F28" s="632"/>
    </row>
    <row r="29" spans="1:6" ht="59.25" customHeight="1" x14ac:dyDescent="0.2">
      <c r="A29" s="212"/>
      <c r="B29" s="213"/>
      <c r="C29" s="213"/>
      <c r="D29" s="269"/>
      <c r="E29" s="631"/>
      <c r="F29" s="632"/>
    </row>
    <row r="30" spans="1:6" ht="57" customHeight="1" x14ac:dyDescent="0.2">
      <c r="A30" s="212"/>
      <c r="B30" s="213"/>
      <c r="C30" s="213"/>
      <c r="D30" s="269"/>
      <c r="E30" s="629" t="s">
        <v>257</v>
      </c>
      <c r="F30" s="632"/>
    </row>
    <row r="31" spans="1:6" ht="61.5" customHeight="1" x14ac:dyDescent="0.2">
      <c r="A31" s="212"/>
      <c r="B31" s="213"/>
      <c r="C31" s="213"/>
      <c r="D31" s="269"/>
      <c r="E31" s="630"/>
      <c r="F31" s="632"/>
    </row>
    <row r="32" spans="1:6" ht="71.25" customHeight="1" x14ac:dyDescent="0.2">
      <c r="A32" s="212"/>
      <c r="B32" s="213"/>
      <c r="C32" s="213"/>
      <c r="D32" s="269"/>
      <c r="E32" s="631"/>
      <c r="F32" s="632"/>
    </row>
    <row r="33" spans="1:6" ht="64.5" customHeight="1" x14ac:dyDescent="0.2">
      <c r="A33" s="214"/>
      <c r="B33" s="215"/>
      <c r="C33" s="215"/>
      <c r="D33" s="270"/>
      <c r="E33" s="633" t="s">
        <v>258</v>
      </c>
      <c r="F33" s="632"/>
    </row>
    <row r="34" spans="1:6" ht="74.25" customHeight="1" x14ac:dyDescent="0.2">
      <c r="A34" s="216"/>
      <c r="B34" s="217"/>
      <c r="C34" s="217"/>
      <c r="D34" s="271"/>
      <c r="E34" s="634"/>
      <c r="F34" s="632"/>
    </row>
    <row r="35" spans="1:6" ht="54.75" customHeight="1" x14ac:dyDescent="0.2">
      <c r="A35" s="216"/>
      <c r="B35" s="217"/>
      <c r="C35" s="217"/>
      <c r="D35" s="271"/>
      <c r="E35" s="636"/>
      <c r="F35" s="632"/>
    </row>
    <row r="36" spans="1:6" ht="77.25" customHeight="1" x14ac:dyDescent="0.2">
      <c r="A36" s="216"/>
      <c r="B36" s="217"/>
      <c r="C36" s="217"/>
      <c r="D36" s="271"/>
      <c r="E36" s="633" t="s">
        <v>259</v>
      </c>
      <c r="F36" s="632"/>
    </row>
    <row r="37" spans="1:6" ht="66.75" customHeight="1" x14ac:dyDescent="0.2">
      <c r="A37" s="216"/>
      <c r="B37" s="217"/>
      <c r="C37" s="217"/>
      <c r="D37" s="271"/>
      <c r="E37" s="634"/>
      <c r="F37" s="632"/>
    </row>
    <row r="38" spans="1:6" ht="52.5" customHeight="1" thickBot="1" x14ac:dyDescent="0.25">
      <c r="A38" s="218"/>
      <c r="B38" s="219"/>
      <c r="C38" s="219"/>
      <c r="D38" s="272"/>
      <c r="E38" s="635"/>
      <c r="F38" s="632"/>
    </row>
    <row r="39" spans="1:6" ht="66" customHeight="1" x14ac:dyDescent="0.2"/>
    <row r="40" spans="1:6" ht="76.5" customHeight="1" x14ac:dyDescent="0.2"/>
  </sheetData>
  <sheetProtection selectLockedCells="1"/>
  <mergeCells count="36">
    <mergeCell ref="A1:A4"/>
    <mergeCell ref="F1:F4"/>
    <mergeCell ref="B1:E1"/>
    <mergeCell ref="B2:E4"/>
    <mergeCell ref="E13:E15"/>
    <mergeCell ref="F10:F12"/>
    <mergeCell ref="F13:F15"/>
    <mergeCell ref="A7:F7"/>
    <mergeCell ref="A6:F6"/>
    <mergeCell ref="A8:F8"/>
    <mergeCell ref="A5:F5"/>
    <mergeCell ref="B11:B12"/>
    <mergeCell ref="D11:D12"/>
    <mergeCell ref="E19:E20"/>
    <mergeCell ref="F19:F20"/>
    <mergeCell ref="C13:C15"/>
    <mergeCell ref="A13:A15"/>
    <mergeCell ref="A10:A12"/>
    <mergeCell ref="E10:E12"/>
    <mergeCell ref="C10:C12"/>
    <mergeCell ref="E16:E18"/>
    <mergeCell ref="F16:F18"/>
    <mergeCell ref="C16:C18"/>
    <mergeCell ref="A16:A18"/>
    <mergeCell ref="E21:E23"/>
    <mergeCell ref="F21:F23"/>
    <mergeCell ref="E24:E26"/>
    <mergeCell ref="F24:F26"/>
    <mergeCell ref="E27:E29"/>
    <mergeCell ref="F27:F29"/>
    <mergeCell ref="E30:E32"/>
    <mergeCell ref="F30:F32"/>
    <mergeCell ref="E36:E38"/>
    <mergeCell ref="F36:F38"/>
    <mergeCell ref="E33:E35"/>
    <mergeCell ref="F33:F35"/>
  </mergeCells>
  <dataValidations count="1">
    <dataValidation type="list" allowBlank="1" showInputMessage="1" showErrorMessage="1" sqref="F10:F38">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41"/>
  <sheetViews>
    <sheetView topLeftCell="A10" workbookViewId="0">
      <selection activeCell="B10" sqref="B10:B12"/>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84"/>
      <c r="B1" s="452" t="str">
        <f>CONTEXTO!B1</f>
        <v>PROCESO: GESTION CONTRACTUAL</v>
      </c>
      <c r="C1" s="452"/>
      <c r="D1" s="458" t="s">
        <v>514</v>
      </c>
      <c r="E1" s="391"/>
      <c r="F1" s="645"/>
    </row>
    <row r="2" spans="1:6" x14ac:dyDescent="0.2">
      <c r="A2" s="485"/>
      <c r="B2" s="453" t="s">
        <v>71</v>
      </c>
      <c r="C2" s="453"/>
      <c r="D2" s="459" t="s">
        <v>515</v>
      </c>
      <c r="E2" s="460"/>
      <c r="F2" s="646"/>
    </row>
    <row r="3" spans="1:6" ht="15" customHeight="1" x14ac:dyDescent="0.2">
      <c r="A3" s="485"/>
      <c r="B3" s="453"/>
      <c r="C3" s="453"/>
      <c r="D3" s="459" t="s">
        <v>516</v>
      </c>
      <c r="E3" s="460"/>
      <c r="F3" s="646"/>
    </row>
    <row r="4" spans="1:6" ht="15" thickBot="1" x14ac:dyDescent="0.25">
      <c r="A4" s="485"/>
      <c r="B4" s="453"/>
      <c r="C4" s="453"/>
      <c r="D4" s="459" t="s">
        <v>377</v>
      </c>
      <c r="E4" s="460"/>
      <c r="F4" s="647"/>
    </row>
    <row r="5" spans="1:6" ht="15.75" x14ac:dyDescent="0.2">
      <c r="A5" s="655"/>
      <c r="B5" s="451"/>
      <c r="C5" s="451"/>
      <c r="D5" s="451"/>
      <c r="E5" s="451"/>
      <c r="F5" s="656"/>
    </row>
    <row r="6" spans="1:6" s="69" customFormat="1" ht="25.5" customHeight="1" x14ac:dyDescent="0.2">
      <c r="A6" s="691" t="str">
        <f>CONTEXTO!A8</f>
        <v xml:space="preserve">PROCESO: GESTION CONTRACTUAL </v>
      </c>
      <c r="B6" s="692"/>
      <c r="C6" s="692"/>
      <c r="D6" s="692"/>
      <c r="E6" s="692"/>
      <c r="F6" s="693"/>
    </row>
    <row r="7" spans="1:6" s="69" customFormat="1" ht="65.25" customHeight="1" thickBot="1" x14ac:dyDescent="0.25">
      <c r="A7" s="694" t="str">
        <f>CONTEXTO!A9</f>
        <v xml:space="preserve">OBJETIVO: CONTRIBUIR ANUALMENTE EN LA GESTION DE ADQUISICION DE BIENES Y SERVICIOS REQUERIDOS EN LA OPERACIÓN DE LOS PROCESOS DE LA ENTIDAD CUMPLIENDO LA NORMATIVIDAD CONTRACTUAL VIGENTE.
</v>
      </c>
      <c r="B7" s="695"/>
      <c r="C7" s="695"/>
      <c r="D7" s="695"/>
      <c r="E7" s="695"/>
      <c r="F7" s="696"/>
    </row>
    <row r="8" spans="1:6" s="69" customFormat="1" ht="18.75" customHeight="1" thickBot="1" x14ac:dyDescent="0.25">
      <c r="A8" s="654"/>
      <c r="B8" s="654"/>
      <c r="C8" s="654"/>
      <c r="D8" s="654"/>
      <c r="E8" s="654"/>
      <c r="F8" s="684"/>
    </row>
    <row r="9" spans="1:6" ht="31.5" customHeight="1" x14ac:dyDescent="0.2">
      <c r="A9" s="85" t="s">
        <v>69</v>
      </c>
      <c r="B9" s="86" t="s">
        <v>72</v>
      </c>
      <c r="C9" s="86" t="s">
        <v>73</v>
      </c>
      <c r="D9" s="146" t="s">
        <v>74</v>
      </c>
      <c r="E9" s="494" t="s">
        <v>75</v>
      </c>
      <c r="F9" s="495"/>
    </row>
    <row r="10" spans="1:6" ht="56.25" customHeight="1" x14ac:dyDescent="0.2">
      <c r="A10" s="685" t="str">
        <f>'IDENTIFICACION DE RIESGOS'!E10:E12</f>
        <v xml:space="preserve">Probabilidad que La entidad  sea relacionada con actividades ilícitas al elegir a proveedores con practicas de lavado de activos, financiación del terrorismo o cualquier otra actividad ilegal. </v>
      </c>
      <c r="B10" s="686" t="s">
        <v>533</v>
      </c>
      <c r="C10" s="690" t="str">
        <f>'IDENTIFICACION DE RIESGOS'!F10:F12</f>
        <v>SARLAFT</v>
      </c>
      <c r="D10" s="97" t="str">
        <f>'IDENTIFICACION DE RIESGOS'!B10</f>
        <v>Falta de estructuración de los requisitos juridicos habilitantes por parte de las secretarias ejecutoras</v>
      </c>
      <c r="E10" s="688" t="str">
        <f>'IDENTIFICACION DE RIESGOS'!D10</f>
        <v>perdida de imagen y credibilidad institucional</v>
      </c>
      <c r="F10" s="689"/>
    </row>
    <row r="11" spans="1:6" ht="45" customHeight="1" x14ac:dyDescent="0.2">
      <c r="A11" s="685"/>
      <c r="B11" s="687"/>
      <c r="C11" s="690"/>
      <c r="D11" s="701" t="str">
        <f>'IDENTIFICACION DE RIESGOS'!B11</f>
        <v>Falta de revisión por parte de la oficina de contratacion de los requisitos juridicos habilitantes</v>
      </c>
      <c r="E11" s="703" t="str">
        <f>'IDENTIFICACION DE RIESGOS'!D11</f>
        <v>Investigaciones y sanciones de los entes de control</v>
      </c>
      <c r="F11" s="704"/>
    </row>
    <row r="12" spans="1:6" ht="47.25" customHeight="1" x14ac:dyDescent="0.2">
      <c r="A12" s="685"/>
      <c r="B12" s="687"/>
      <c r="C12" s="690"/>
      <c r="D12" s="702"/>
      <c r="E12" s="705"/>
      <c r="F12" s="706"/>
    </row>
    <row r="13" spans="1:6" ht="53.25" customHeight="1" x14ac:dyDescent="0.2">
      <c r="A13" s="707" t="str">
        <f>'IDENTIFICACION DE RIESGOS'!E13:E15</f>
        <v>Posibilidad de que se presente direccionamiento de los procesos de contratación a favor de terceros</v>
      </c>
      <c r="B13" s="710" t="s">
        <v>534</v>
      </c>
      <c r="C13" s="676" t="str">
        <f>'IDENTIFICACION DE RIESGOS'!F13:F15</f>
        <v>CORRUPCION</v>
      </c>
      <c r="D13" s="97" t="str">
        <f>'IDENTIFICACION DE RIESGOS'!B13</f>
        <v xml:space="preserve">Falta de Etica y valores  y de aplicación del código de integridad y buen gobierno. </v>
      </c>
      <c r="E13" s="697" t="str">
        <f>'IDENTIFICACION DE RIESGOS'!D13</f>
        <v>perdida de imagen y credibilidad institucional</v>
      </c>
      <c r="F13" s="698"/>
    </row>
    <row r="14" spans="1:6" ht="43.5" customHeight="1" x14ac:dyDescent="0.2">
      <c r="A14" s="708"/>
      <c r="B14" s="711"/>
      <c r="C14" s="677"/>
      <c r="D14" s="97" t="str">
        <f>'IDENTIFICACION DE RIESGOS'!B14</f>
        <v>Falta de controles en el proceso de selección de los proponentes</v>
      </c>
      <c r="E14" s="697" t="str">
        <f>'IDENTIFICACION DE RIESGOS'!D14</f>
        <v>Investigaciones y sanciones de los entes de control</v>
      </c>
      <c r="F14" s="698"/>
    </row>
    <row r="15" spans="1:6" ht="70.5" customHeight="1" x14ac:dyDescent="0.2">
      <c r="A15" s="709"/>
      <c r="B15" s="712"/>
      <c r="C15" s="678"/>
      <c r="D15" s="97" t="str">
        <f>'IDENTIFICACION DE RIESGOS'!B15</f>
        <v>No aplicación de la normatividad vigente y de las directrices establecidas en el manual de contratación</v>
      </c>
      <c r="E15" s="697" t="str">
        <f>'IDENTIFICACION DE RIESGOS'!D15</f>
        <v>Investigaciones y sanciones de los entes de control</v>
      </c>
      <c r="F15" s="698"/>
    </row>
    <row r="16" spans="1:6" ht="53.25" customHeight="1" x14ac:dyDescent="0.2">
      <c r="A16" s="685" t="str">
        <f>'IDENTIFICACION DE RIESGOS'!E16:E18</f>
        <v>posibilidad de utilización de la figura de urgencia manifiesta en el marco de la ley 80 de 1993 y sus normas concordantes</v>
      </c>
      <c r="B16" s="687" t="s">
        <v>535</v>
      </c>
      <c r="C16" s="690" t="str">
        <f>'IDENTIFICACION DE RIESGOS'!F16:F18</f>
        <v>CORRUPCION</v>
      </c>
      <c r="D16" s="97"/>
      <c r="E16" s="697"/>
      <c r="F16" s="698"/>
    </row>
    <row r="17" spans="1:6" ht="42.75" customHeight="1" x14ac:dyDescent="0.2">
      <c r="A17" s="685"/>
      <c r="B17" s="687"/>
      <c r="C17" s="690"/>
      <c r="D17" s="97"/>
      <c r="E17" s="697"/>
      <c r="F17" s="698"/>
    </row>
    <row r="18" spans="1:6" ht="42.75" customHeight="1" x14ac:dyDescent="0.2">
      <c r="A18" s="685"/>
      <c r="B18" s="687"/>
      <c r="C18" s="690"/>
      <c r="D18" s="97" t="str">
        <f>'IDENTIFICACION DE RIESGOS'!B16</f>
        <v>Contratar bienes, obras y servicios no relacionados ni vinculados con la emergencia y/o justificándose en ella.</v>
      </c>
      <c r="E18" s="699" t="str">
        <f>'IDENTIFICACION DE RIESGOS'!D16</f>
        <v>Pérdida de credibilidad</v>
      </c>
      <c r="F18" s="700"/>
    </row>
    <row r="19" spans="1:6" ht="70.5" customHeight="1" x14ac:dyDescent="0.2">
      <c r="A19" s="685"/>
      <c r="B19" s="687"/>
      <c r="C19" s="690"/>
      <c r="D19" s="97" t="str">
        <f>'IDENTIFICACION DE RIESGOS'!B17</f>
        <v>Adjudicación de contratos a proveedores sin idoneidad, o sin adecuada capacidad financiera o experiencia necesaria en detrimento de la ejecución del contrato</v>
      </c>
      <c r="E19" s="699" t="str">
        <f>'IDENTIFICACION DE RIESGOS'!D17</f>
        <v>Detrimento del erario</v>
      </c>
      <c r="F19" s="700"/>
    </row>
    <row r="20" spans="1:6" ht="91.5" customHeight="1" x14ac:dyDescent="0.2">
      <c r="A20" s="685"/>
      <c r="B20" s="687"/>
      <c r="C20" s="690"/>
      <c r="D20" s="97" t="str">
        <f>'IDENTIFICACION DE RIESGOS'!B18</f>
        <v>Sobrecostos en los contratos de bienes, obras o servicios independiente de posibles distorsiones del mercado</v>
      </c>
      <c r="E20" s="688" t="str">
        <f>'IDENTIFICACION DE RIESGOS'!D18</f>
        <v>Detrimento del erario</v>
      </c>
      <c r="F20" s="689"/>
    </row>
    <row r="21" spans="1:6" ht="57" customHeight="1" x14ac:dyDescent="0.2">
      <c r="A21" s="673"/>
      <c r="B21" s="681"/>
      <c r="C21" s="676"/>
      <c r="D21" s="102"/>
      <c r="E21" s="679"/>
      <c r="F21" s="680"/>
    </row>
    <row r="22" spans="1:6" ht="57" customHeight="1" x14ac:dyDescent="0.2">
      <c r="A22" s="674"/>
      <c r="B22" s="682"/>
      <c r="C22" s="677"/>
      <c r="D22" s="102">
        <f>'IDENTIFICACION DE RIESGOS'!B19</f>
        <v>0</v>
      </c>
      <c r="E22" s="679">
        <f>'IDENTIFICACION DE RIESGOS'!D19</f>
        <v>0</v>
      </c>
      <c r="F22" s="680"/>
    </row>
    <row r="23" spans="1:6" ht="57" customHeight="1" x14ac:dyDescent="0.2">
      <c r="A23" s="675"/>
      <c r="B23" s="683"/>
      <c r="C23" s="678"/>
      <c r="D23" s="102">
        <f>'IDENTIFICACION DE RIESGOS'!B20</f>
        <v>0</v>
      </c>
      <c r="E23" s="679">
        <f>'IDENTIFICACION DE RIESGOS'!D20</f>
        <v>0</v>
      </c>
      <c r="F23" s="680"/>
    </row>
    <row r="24" spans="1:6" ht="63" customHeight="1" x14ac:dyDescent="0.2">
      <c r="A24" s="673" t="str">
        <f>'IDENTIFICACION DE RIESGOS'!E21</f>
        <v>e</v>
      </c>
      <c r="B24" s="681"/>
      <c r="C24" s="676">
        <f>'IDENTIFICACION DE RIESGOS'!F21</f>
        <v>0</v>
      </c>
      <c r="D24" s="102">
        <f>'IDENTIFICACION DE RIESGOS'!B21</f>
        <v>0</v>
      </c>
      <c r="E24" s="679">
        <f>'IDENTIFICACION DE RIESGOS'!D21</f>
        <v>0</v>
      </c>
      <c r="F24" s="680"/>
    </row>
    <row r="25" spans="1:6" ht="54.75" customHeight="1" x14ac:dyDescent="0.2">
      <c r="A25" s="674"/>
      <c r="B25" s="682"/>
      <c r="C25" s="677"/>
      <c r="D25" s="102">
        <f>'IDENTIFICACION DE RIESGOS'!B22</f>
        <v>0</v>
      </c>
      <c r="E25" s="679">
        <f>'IDENTIFICACION DE RIESGOS'!D22</f>
        <v>0</v>
      </c>
      <c r="F25" s="680"/>
    </row>
    <row r="26" spans="1:6" ht="54.75" customHeight="1" x14ac:dyDescent="0.2">
      <c r="A26" s="675"/>
      <c r="B26" s="683"/>
      <c r="C26" s="678"/>
      <c r="D26" s="102">
        <f>'IDENTIFICACION DE RIESGOS'!B23</f>
        <v>0</v>
      </c>
      <c r="E26" s="679">
        <f>'IDENTIFICACION DE RIESGOS'!D23</f>
        <v>0</v>
      </c>
      <c r="F26" s="680"/>
    </row>
    <row r="27" spans="1:6" ht="47.25" customHeight="1" x14ac:dyDescent="0.2">
      <c r="A27" s="673" t="str">
        <f>'IDENTIFICACION DE RIESGOS'!E24</f>
        <v>f</v>
      </c>
      <c r="B27" s="681"/>
      <c r="C27" s="676">
        <f>'IDENTIFICACION DE RIESGOS'!F24</f>
        <v>0</v>
      </c>
      <c r="D27" s="102">
        <f>'IDENTIFICACION DE RIESGOS'!B24</f>
        <v>0</v>
      </c>
      <c r="E27" s="679">
        <f>'IDENTIFICACION DE RIESGOS'!D24</f>
        <v>0</v>
      </c>
      <c r="F27" s="680"/>
    </row>
    <row r="28" spans="1:6" ht="44.25" customHeight="1" x14ac:dyDescent="0.2">
      <c r="A28" s="674"/>
      <c r="B28" s="682"/>
      <c r="C28" s="677"/>
      <c r="D28" s="102">
        <f>'IDENTIFICACION DE RIESGOS'!B25</f>
        <v>0</v>
      </c>
      <c r="E28" s="679">
        <f>'IDENTIFICACION DE RIESGOS'!D25</f>
        <v>0</v>
      </c>
      <c r="F28" s="680"/>
    </row>
    <row r="29" spans="1:6" ht="45" customHeight="1" x14ac:dyDescent="0.2">
      <c r="A29" s="675"/>
      <c r="B29" s="683"/>
      <c r="C29" s="678"/>
      <c r="D29" s="102">
        <f>'IDENTIFICACION DE RIESGOS'!B26</f>
        <v>0</v>
      </c>
      <c r="E29" s="679">
        <f>'IDENTIFICACION DE RIESGOS'!D26</f>
        <v>0</v>
      </c>
      <c r="F29" s="680"/>
    </row>
    <row r="30" spans="1:6" ht="58.5" customHeight="1" x14ac:dyDescent="0.2">
      <c r="A30" s="673" t="str">
        <f>'IDENTIFICACION DE RIESGOS'!E27</f>
        <v>g</v>
      </c>
      <c r="B30" s="681"/>
      <c r="C30" s="676">
        <f>'IDENTIFICACION DE RIESGOS'!F27</f>
        <v>0</v>
      </c>
      <c r="D30" s="102">
        <f>'IDENTIFICACION DE RIESGOS'!B27</f>
        <v>0</v>
      </c>
      <c r="E30" s="679">
        <f>'IDENTIFICACION DE RIESGOS'!D27</f>
        <v>0</v>
      </c>
      <c r="F30" s="680"/>
    </row>
    <row r="31" spans="1:6" ht="55.5" customHeight="1" x14ac:dyDescent="0.2">
      <c r="A31" s="674"/>
      <c r="B31" s="682"/>
      <c r="C31" s="677"/>
      <c r="D31" s="102">
        <f>'IDENTIFICACION DE RIESGOS'!B28</f>
        <v>0</v>
      </c>
      <c r="E31" s="679">
        <f>'IDENTIFICACION DE RIESGOS'!D28</f>
        <v>0</v>
      </c>
      <c r="F31" s="680"/>
    </row>
    <row r="32" spans="1:6" ht="63.75" customHeight="1" x14ac:dyDescent="0.2">
      <c r="A32" s="675"/>
      <c r="B32" s="683"/>
      <c r="C32" s="678"/>
      <c r="D32" s="102">
        <f>'IDENTIFICACION DE RIESGOS'!B29</f>
        <v>0</v>
      </c>
      <c r="E32" s="679">
        <f>'IDENTIFICACION DE RIESGOS'!D29</f>
        <v>0</v>
      </c>
      <c r="F32" s="680"/>
    </row>
    <row r="33" spans="1:6" ht="47.25" customHeight="1" x14ac:dyDescent="0.2">
      <c r="A33" s="673" t="str">
        <f>'IDENTIFICACION DE RIESGOS'!E30</f>
        <v>h</v>
      </c>
      <c r="B33" s="681"/>
      <c r="C33" s="676">
        <f>'IDENTIFICACION DE RIESGOS'!F30</f>
        <v>0</v>
      </c>
      <c r="D33" s="102">
        <f>'IDENTIFICACION DE RIESGOS'!B30</f>
        <v>0</v>
      </c>
      <c r="E33" s="679">
        <f>'IDENTIFICACION DE RIESGOS'!D30</f>
        <v>0</v>
      </c>
      <c r="F33" s="680"/>
    </row>
    <row r="34" spans="1:6" ht="55.5" customHeight="1" x14ac:dyDescent="0.2">
      <c r="A34" s="674"/>
      <c r="B34" s="682"/>
      <c r="C34" s="677"/>
      <c r="D34" s="102">
        <f>'IDENTIFICACION DE RIESGOS'!B31</f>
        <v>0</v>
      </c>
      <c r="E34" s="679">
        <f>'IDENTIFICACION DE RIESGOS'!D31</f>
        <v>0</v>
      </c>
      <c r="F34" s="680"/>
    </row>
    <row r="35" spans="1:6" ht="57.75" customHeight="1" x14ac:dyDescent="0.2">
      <c r="A35" s="675"/>
      <c r="B35" s="683"/>
      <c r="C35" s="678"/>
      <c r="D35" s="102">
        <f>'IDENTIFICACION DE RIESGOS'!B32</f>
        <v>0</v>
      </c>
      <c r="E35" s="679">
        <f>'IDENTIFICACION DE RIESGOS'!D32</f>
        <v>0</v>
      </c>
      <c r="F35" s="680"/>
    </row>
    <row r="36" spans="1:6" ht="45.75" customHeight="1" x14ac:dyDescent="0.2">
      <c r="A36" s="657" t="str">
        <f>'IDENTIFICACION DE RIESGOS'!E33</f>
        <v>i</v>
      </c>
      <c r="B36" s="669"/>
      <c r="C36" s="660">
        <f>'IDENTIFICACION DE RIESGOS'!F33</f>
        <v>0</v>
      </c>
      <c r="D36" s="103">
        <f>'IDENTIFICACION DE RIESGOS'!B33</f>
        <v>0</v>
      </c>
      <c r="E36" s="663">
        <f>'IDENTIFICACION DE RIESGOS'!D33</f>
        <v>0</v>
      </c>
      <c r="F36" s="664"/>
    </row>
    <row r="37" spans="1:6" ht="57.75" customHeight="1" x14ac:dyDescent="0.2">
      <c r="A37" s="658"/>
      <c r="B37" s="670"/>
      <c r="C37" s="661"/>
      <c r="D37" s="104">
        <f>'IDENTIFICACION DE RIESGOS'!B34</f>
        <v>0</v>
      </c>
      <c r="E37" s="663">
        <f>'IDENTIFICACION DE RIESGOS'!D34</f>
        <v>0</v>
      </c>
      <c r="F37" s="664"/>
    </row>
    <row r="38" spans="1:6" ht="51" customHeight="1" x14ac:dyDescent="0.2">
      <c r="A38" s="659"/>
      <c r="B38" s="671"/>
      <c r="C38" s="662"/>
      <c r="D38" s="104">
        <f>'IDENTIFICACION DE RIESGOS'!B35</f>
        <v>0</v>
      </c>
      <c r="E38" s="663">
        <f>'IDENTIFICACION DE RIESGOS'!D35</f>
        <v>0</v>
      </c>
      <c r="F38" s="664"/>
    </row>
    <row r="39" spans="1:6" ht="51" customHeight="1" x14ac:dyDescent="0.2">
      <c r="A39" s="657" t="str">
        <f>'IDENTIFICACION DE RIESGOS'!E36</f>
        <v>j</v>
      </c>
      <c r="B39" s="669"/>
      <c r="C39" s="660">
        <f>'IDENTIFICACION DE RIESGOS'!F38</f>
        <v>0</v>
      </c>
      <c r="D39" s="104">
        <f>'IDENTIFICACION DE RIESGOS'!B36</f>
        <v>0</v>
      </c>
      <c r="E39" s="663">
        <f>'IDENTIFICACION DE RIESGOS'!D36</f>
        <v>0</v>
      </c>
      <c r="F39" s="664"/>
    </row>
    <row r="40" spans="1:6" ht="51" customHeight="1" x14ac:dyDescent="0.2">
      <c r="A40" s="658"/>
      <c r="B40" s="670"/>
      <c r="C40" s="661"/>
      <c r="D40" s="104">
        <f>'IDENTIFICACION DE RIESGOS'!B37</f>
        <v>0</v>
      </c>
      <c r="E40" s="663">
        <f>'IDENTIFICACION DE RIESGOS'!D37</f>
        <v>0</v>
      </c>
      <c r="F40" s="664"/>
    </row>
    <row r="41" spans="1:6" ht="54" customHeight="1" thickBot="1" x14ac:dyDescent="0.25">
      <c r="A41" s="666"/>
      <c r="B41" s="672"/>
      <c r="C41" s="665"/>
      <c r="D41" s="105">
        <f>'IDENTIFICACION DE RIESGOS'!B38</f>
        <v>0</v>
      </c>
      <c r="E41" s="667">
        <f>'IDENTIFICACION DE RIESGOS'!D38</f>
        <v>0</v>
      </c>
      <c r="F41" s="668"/>
    </row>
  </sheetData>
  <sheetProtection selectLockedCells="1"/>
  <mergeCells count="75">
    <mergeCell ref="D11:D12"/>
    <mergeCell ref="E11:F12"/>
    <mergeCell ref="A13:A15"/>
    <mergeCell ref="B13:B15"/>
    <mergeCell ref="E13:F13"/>
    <mergeCell ref="E15:F15"/>
    <mergeCell ref="C13:C15"/>
    <mergeCell ref="E14:F14"/>
    <mergeCell ref="E16:F16"/>
    <mergeCell ref="E17:F17"/>
    <mergeCell ref="E20:F20"/>
    <mergeCell ref="E18:F18"/>
    <mergeCell ref="E19:F19"/>
    <mergeCell ref="A1:A4"/>
    <mergeCell ref="B1:C1"/>
    <mergeCell ref="D1:E1"/>
    <mergeCell ref="F1:F4"/>
    <mergeCell ref="B2:C4"/>
    <mergeCell ref="D2:E2"/>
    <mergeCell ref="D3:E3"/>
    <mergeCell ref="D4:E4"/>
    <mergeCell ref="A8:F8"/>
    <mergeCell ref="A5:F5"/>
    <mergeCell ref="E21:F21"/>
    <mergeCell ref="E24:F24"/>
    <mergeCell ref="E27:F27"/>
    <mergeCell ref="A10:A12"/>
    <mergeCell ref="B10:B12"/>
    <mergeCell ref="E9:F9"/>
    <mergeCell ref="E10:F10"/>
    <mergeCell ref="C10:C12"/>
    <mergeCell ref="A6:F6"/>
    <mergeCell ref="A7:F7"/>
    <mergeCell ref="A16:A20"/>
    <mergeCell ref="B16:B20"/>
    <mergeCell ref="C16:C20"/>
    <mergeCell ref="A21:A23"/>
    <mergeCell ref="E22:F22"/>
    <mergeCell ref="E23:F23"/>
    <mergeCell ref="A24:A26"/>
    <mergeCell ref="C21:C23"/>
    <mergeCell ref="C24:C26"/>
    <mergeCell ref="B21:B23"/>
    <mergeCell ref="B24:B26"/>
    <mergeCell ref="A27:A29"/>
    <mergeCell ref="C27:C29"/>
    <mergeCell ref="E25:F25"/>
    <mergeCell ref="E26:F26"/>
    <mergeCell ref="E28:F28"/>
    <mergeCell ref="E29:F29"/>
    <mergeCell ref="B27:B29"/>
    <mergeCell ref="A30:A32"/>
    <mergeCell ref="C30:C32"/>
    <mergeCell ref="E31:F31"/>
    <mergeCell ref="E32:F32"/>
    <mergeCell ref="A33:A35"/>
    <mergeCell ref="C33:C35"/>
    <mergeCell ref="E34:F34"/>
    <mergeCell ref="E35:F35"/>
    <mergeCell ref="E30:F30"/>
    <mergeCell ref="E33:F33"/>
    <mergeCell ref="B30:B32"/>
    <mergeCell ref="B33:B35"/>
    <mergeCell ref="A36:A38"/>
    <mergeCell ref="C36:C38"/>
    <mergeCell ref="E37:F37"/>
    <mergeCell ref="E38:F38"/>
    <mergeCell ref="C39:C41"/>
    <mergeCell ref="A39:A41"/>
    <mergeCell ref="E39:F39"/>
    <mergeCell ref="E40:F40"/>
    <mergeCell ref="E36:F36"/>
    <mergeCell ref="E41:F41"/>
    <mergeCell ref="B36:B38"/>
    <mergeCell ref="B39:B41"/>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7" zoomScale="110" zoomScaleNormal="110" workbookViewId="0">
      <selection activeCell="T12" sqref="T12"/>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7.85546875" style="72" customWidth="1"/>
    <col min="20" max="20" width="18.85546875" style="1" customWidth="1"/>
    <col min="21" max="16384" width="11.42578125" style="1"/>
  </cols>
  <sheetData>
    <row r="1" spans="1:23" ht="27.75" customHeight="1" x14ac:dyDescent="0.2">
      <c r="A1" s="484"/>
      <c r="B1" s="382" t="str">
        <f>CONTEXTO!B1</f>
        <v>PROCESO: GESTION CONTRACTUAL</v>
      </c>
      <c r="C1" s="383"/>
      <c r="D1" s="383"/>
      <c r="E1" s="383"/>
      <c r="F1" s="383"/>
      <c r="G1" s="383"/>
      <c r="H1" s="383"/>
      <c r="I1" s="383"/>
      <c r="J1" s="383"/>
      <c r="K1" s="383"/>
      <c r="L1" s="383"/>
      <c r="M1" s="383"/>
      <c r="N1" s="383"/>
      <c r="O1" s="383"/>
      <c r="P1" s="384"/>
      <c r="Q1" s="458" t="s">
        <v>523</v>
      </c>
      <c r="R1" s="391"/>
      <c r="S1" s="391"/>
      <c r="T1" s="645"/>
    </row>
    <row r="2" spans="1:23" ht="20.25" customHeight="1" x14ac:dyDescent="0.2">
      <c r="A2" s="485"/>
      <c r="B2" s="487"/>
      <c r="C2" s="472"/>
      <c r="D2" s="472"/>
      <c r="E2" s="472"/>
      <c r="F2" s="472"/>
      <c r="G2" s="472"/>
      <c r="H2" s="472"/>
      <c r="I2" s="472"/>
      <c r="J2" s="472"/>
      <c r="K2" s="472"/>
      <c r="L2" s="472"/>
      <c r="M2" s="472"/>
      <c r="N2" s="472"/>
      <c r="O2" s="472"/>
      <c r="P2" s="473"/>
      <c r="Q2" s="459" t="s">
        <v>515</v>
      </c>
      <c r="R2" s="460"/>
      <c r="S2" s="460"/>
      <c r="T2" s="646"/>
    </row>
    <row r="3" spans="1:23" ht="18.75" customHeight="1" x14ac:dyDescent="0.2">
      <c r="A3" s="485"/>
      <c r="B3" s="491" t="s">
        <v>77</v>
      </c>
      <c r="C3" s="492"/>
      <c r="D3" s="492"/>
      <c r="E3" s="492"/>
      <c r="F3" s="492"/>
      <c r="G3" s="492"/>
      <c r="H3" s="492"/>
      <c r="I3" s="492"/>
      <c r="J3" s="492"/>
      <c r="K3" s="492"/>
      <c r="L3" s="492"/>
      <c r="M3" s="492"/>
      <c r="N3" s="492"/>
      <c r="O3" s="492"/>
      <c r="P3" s="720"/>
      <c r="Q3" s="459" t="s">
        <v>516</v>
      </c>
      <c r="R3" s="460"/>
      <c r="S3" s="460"/>
      <c r="T3" s="646"/>
    </row>
    <row r="4" spans="1:23" ht="19.5" customHeight="1" thickBot="1" x14ac:dyDescent="0.25">
      <c r="A4" s="486"/>
      <c r="B4" s="388"/>
      <c r="C4" s="389"/>
      <c r="D4" s="389"/>
      <c r="E4" s="389"/>
      <c r="F4" s="389"/>
      <c r="G4" s="389"/>
      <c r="H4" s="389"/>
      <c r="I4" s="389"/>
      <c r="J4" s="389"/>
      <c r="K4" s="389"/>
      <c r="L4" s="389"/>
      <c r="M4" s="389"/>
      <c r="N4" s="389"/>
      <c r="O4" s="389"/>
      <c r="P4" s="390"/>
      <c r="Q4" s="459" t="s">
        <v>378</v>
      </c>
      <c r="R4" s="460"/>
      <c r="S4" s="460"/>
      <c r="T4" s="647"/>
    </row>
    <row r="5" spans="1:23" ht="19.5" customHeight="1" x14ac:dyDescent="0.2">
      <c r="A5" s="655"/>
      <c r="B5" s="451"/>
      <c r="C5" s="451"/>
      <c r="D5" s="451"/>
      <c r="E5" s="451"/>
      <c r="F5" s="451"/>
      <c r="G5" s="451"/>
      <c r="H5" s="451"/>
      <c r="I5" s="451"/>
      <c r="J5" s="451"/>
      <c r="K5" s="451"/>
      <c r="L5" s="451"/>
      <c r="M5" s="451"/>
      <c r="N5" s="451"/>
      <c r="O5" s="451"/>
      <c r="P5" s="451"/>
      <c r="Q5" s="451"/>
      <c r="R5" s="451"/>
      <c r="S5" s="451"/>
      <c r="T5" s="656"/>
    </row>
    <row r="6" spans="1:23" ht="24.75" customHeight="1" x14ac:dyDescent="0.2">
      <c r="A6" s="691" t="str">
        <f>CONTEXTO!A8</f>
        <v xml:space="preserve">PROCESO: GESTION CONTRACTUAL </v>
      </c>
      <c r="B6" s="692"/>
      <c r="C6" s="692"/>
      <c r="D6" s="692"/>
      <c r="E6" s="692"/>
      <c r="F6" s="692"/>
      <c r="G6" s="692"/>
      <c r="H6" s="692"/>
      <c r="I6" s="692"/>
      <c r="J6" s="692"/>
      <c r="K6" s="692"/>
      <c r="L6" s="692"/>
      <c r="M6" s="692"/>
      <c r="N6" s="692"/>
      <c r="O6" s="692"/>
      <c r="P6" s="692"/>
      <c r="Q6" s="692"/>
      <c r="R6" s="692"/>
      <c r="S6" s="692"/>
      <c r="T6" s="693"/>
    </row>
    <row r="7" spans="1:23" ht="66.75" customHeight="1" thickBot="1" x14ac:dyDescent="0.25">
      <c r="A7" s="713" t="str">
        <f>CONTEXTO!A9</f>
        <v xml:space="preserve">OBJETIVO: CONTRIBUIR ANUALMENTE EN LA GESTION DE ADQUISICION DE BIENES Y SERVICIOS REQUERIDOS EN LA OPERACIÓN DE LOS PROCESOS DE LA ENTIDAD CUMPLIENDO LA NORMATIVIDAD CONTRACTUAL VIGENTE.
</v>
      </c>
      <c r="B7" s="714"/>
      <c r="C7" s="714"/>
      <c r="D7" s="714"/>
      <c r="E7" s="714"/>
      <c r="F7" s="714"/>
      <c r="G7" s="714"/>
      <c r="H7" s="714"/>
      <c r="I7" s="714"/>
      <c r="J7" s="714"/>
      <c r="K7" s="714"/>
      <c r="L7" s="714"/>
      <c r="M7" s="714"/>
      <c r="N7" s="714"/>
      <c r="O7" s="714"/>
      <c r="P7" s="714"/>
      <c r="Q7" s="714"/>
      <c r="R7" s="714"/>
      <c r="S7" s="714"/>
      <c r="T7" s="715"/>
    </row>
    <row r="8" spans="1:23" ht="19.5" customHeight="1" thickBot="1" x14ac:dyDescent="0.25">
      <c r="A8" s="654"/>
      <c r="B8" s="654"/>
      <c r="C8" s="654"/>
      <c r="D8" s="654"/>
      <c r="E8" s="654"/>
      <c r="F8" s="654"/>
      <c r="G8" s="654"/>
      <c r="H8" s="654"/>
      <c r="I8" s="654"/>
      <c r="J8" s="654"/>
      <c r="K8" s="654"/>
      <c r="L8" s="654"/>
      <c r="M8" s="654"/>
      <c r="N8" s="654"/>
      <c r="O8" s="654"/>
      <c r="P8" s="654"/>
      <c r="Q8" s="654"/>
      <c r="R8" s="654"/>
      <c r="S8" s="654"/>
      <c r="T8" s="684"/>
    </row>
    <row r="9" spans="1:23" ht="37.5" customHeight="1" x14ac:dyDescent="0.2">
      <c r="A9" s="721" t="s">
        <v>69</v>
      </c>
      <c r="B9" s="722"/>
      <c r="C9" s="725" t="s">
        <v>78</v>
      </c>
      <c r="D9" s="726"/>
      <c r="E9" s="726"/>
      <c r="F9" s="726"/>
      <c r="G9" s="726"/>
      <c r="H9" s="726"/>
      <c r="I9" s="726"/>
      <c r="J9" s="726"/>
      <c r="K9" s="726"/>
      <c r="L9" s="726"/>
      <c r="M9" s="726"/>
      <c r="N9" s="726"/>
      <c r="O9" s="726"/>
      <c r="P9" s="726"/>
      <c r="Q9" s="726"/>
      <c r="R9" s="726"/>
      <c r="S9" s="726"/>
      <c r="T9" s="727"/>
    </row>
    <row r="10" spans="1:23" ht="25.5" customHeight="1" x14ac:dyDescent="0.2">
      <c r="A10" s="723"/>
      <c r="B10" s="724"/>
      <c r="C10" s="66" t="s">
        <v>43</v>
      </c>
      <c r="D10" s="66" t="s">
        <v>44</v>
      </c>
      <c r="E10" s="66" t="s">
        <v>45</v>
      </c>
      <c r="F10" s="66" t="s">
        <v>46</v>
      </c>
      <c r="G10" s="66" t="s">
        <v>47</v>
      </c>
      <c r="H10" s="66" t="s">
        <v>48</v>
      </c>
      <c r="I10" s="66" t="s">
        <v>49</v>
      </c>
      <c r="J10" s="66" t="s">
        <v>50</v>
      </c>
      <c r="K10" s="66" t="s">
        <v>51</v>
      </c>
      <c r="L10" s="66" t="s">
        <v>52</v>
      </c>
      <c r="M10" s="66" t="s">
        <v>53</v>
      </c>
      <c r="N10" s="66" t="s">
        <v>54</v>
      </c>
      <c r="O10" s="66" t="s">
        <v>55</v>
      </c>
      <c r="P10" s="66" t="s">
        <v>56</v>
      </c>
      <c r="Q10" s="66" t="s">
        <v>57</v>
      </c>
      <c r="R10" s="67" t="s">
        <v>58</v>
      </c>
      <c r="S10" s="70" t="s">
        <v>59</v>
      </c>
      <c r="T10" s="87" t="s">
        <v>79</v>
      </c>
    </row>
    <row r="11" spans="1:23" ht="60" customHeight="1" x14ac:dyDescent="0.2">
      <c r="A11" s="728" t="str">
        <f>DESCRIPCION!A10</f>
        <v xml:space="preserve">Probabilidad que La entidad  sea relacionada con actividades ilícitas al elegir a proveedores con practicas de lavado de activos, financiación del terrorismo o cualquier otra actividad ilegal. </v>
      </c>
      <c r="B11" s="729"/>
      <c r="C11" s="207">
        <v>1</v>
      </c>
      <c r="D11" s="207">
        <v>5</v>
      </c>
      <c r="E11" s="207">
        <v>3</v>
      </c>
      <c r="F11" s="207">
        <v>4</v>
      </c>
      <c r="G11" s="207">
        <v>5</v>
      </c>
      <c r="H11" s="207">
        <v>3</v>
      </c>
      <c r="I11" s="207">
        <v>4</v>
      </c>
      <c r="J11" s="207">
        <v>5</v>
      </c>
      <c r="K11" s="207">
        <v>3</v>
      </c>
      <c r="L11" s="207">
        <v>4</v>
      </c>
      <c r="M11" s="207"/>
      <c r="N11" s="207"/>
      <c r="O11" s="207"/>
      <c r="P11" s="207"/>
      <c r="Q11" s="207"/>
      <c r="R11" s="100">
        <f>SUM(C11:Q11)</f>
        <v>37</v>
      </c>
      <c r="S11" s="107">
        <f t="shared" ref="S11:S20" si="0">IF(ISERROR(AVERAGE(C11:Q11)),0,AVERAGE(C11:Q11))</f>
        <v>3.7</v>
      </c>
      <c r="T11" s="73" t="str">
        <f>IF(AND(S11&gt;=1,S11&lt;1.5),"Rara Vez",IF(AND(S11&gt;=1.6,S11&lt;2.5),"Improbable",IF(AND(S11&gt;=2.6,S11&lt;3.5),"Posible",IF(AND(S11&gt;=3.6,S11&lt;4.5),"Probable",IF(AND(S11&gt;=4.6),"Casi Seguro"," ")))))</f>
        <v>Probable</v>
      </c>
      <c r="W11" s="71"/>
    </row>
    <row r="12" spans="1:23" ht="38.25" customHeight="1" x14ac:dyDescent="0.2">
      <c r="A12" s="730" t="str">
        <f>DESCRIPCION!A13</f>
        <v>Posibilidad de que se presente direccionamiento de los procesos de contratación a favor de terceros</v>
      </c>
      <c r="B12" s="731"/>
      <c r="C12" s="207">
        <v>1</v>
      </c>
      <c r="D12" s="207">
        <v>3</v>
      </c>
      <c r="E12" s="207">
        <v>2</v>
      </c>
      <c r="F12" s="207">
        <v>4</v>
      </c>
      <c r="G12" s="207">
        <v>5</v>
      </c>
      <c r="H12" s="207">
        <v>5</v>
      </c>
      <c r="I12" s="207">
        <v>5</v>
      </c>
      <c r="J12" s="207">
        <v>1</v>
      </c>
      <c r="K12" s="207">
        <v>5</v>
      </c>
      <c r="L12" s="207">
        <v>1</v>
      </c>
      <c r="M12" s="207"/>
      <c r="N12" s="207"/>
      <c r="O12" s="207"/>
      <c r="P12" s="207"/>
      <c r="Q12" s="207"/>
      <c r="R12" s="100">
        <f>SUM(C12:Q12)</f>
        <v>32</v>
      </c>
      <c r="S12" s="107">
        <f t="shared" si="0"/>
        <v>3.2</v>
      </c>
      <c r="T12" s="73" t="str">
        <f>IF(AND(S12&gt;=1,S12&lt;1.5),"Rara Vez",IF(AND(S12&gt;=1.6,S12&lt;2.5),"Improbable",IF(AND(S12&gt;=2.6,S12&lt;3.5),"Posible",IF(AND(S12&gt;=3.6,S12&lt;4.5),"Probable",IF(AND(S12&gt;=4.6),"Casi Seguro"," ")))))</f>
        <v>Posible</v>
      </c>
      <c r="W12" s="71"/>
    </row>
    <row r="13" spans="1:23" ht="39.75" customHeight="1" x14ac:dyDescent="0.2">
      <c r="A13" s="728" t="str">
        <f>DESCRIPCION!A16</f>
        <v>posibilidad de utilización de la figura de urgencia manifiesta en el marco de la ley 80 de 1993 y sus normas concordantes</v>
      </c>
      <c r="B13" s="729"/>
      <c r="C13" s="207">
        <v>2</v>
      </c>
      <c r="D13" s="207">
        <v>4</v>
      </c>
      <c r="E13" s="207">
        <v>1</v>
      </c>
      <c r="F13" s="207">
        <v>5</v>
      </c>
      <c r="G13" s="207">
        <v>5</v>
      </c>
      <c r="H13" s="207">
        <v>4</v>
      </c>
      <c r="I13" s="207">
        <v>3</v>
      </c>
      <c r="J13" s="207">
        <v>4</v>
      </c>
      <c r="K13" s="207">
        <v>4</v>
      </c>
      <c r="L13" s="207">
        <v>5</v>
      </c>
      <c r="M13" s="207"/>
      <c r="N13" s="207"/>
      <c r="O13" s="207"/>
      <c r="P13" s="207"/>
      <c r="Q13" s="207"/>
      <c r="R13" s="100">
        <f t="shared" ref="R13:R20" si="1">SUM(C13:Q13)</f>
        <v>37</v>
      </c>
      <c r="S13" s="107">
        <f t="shared" si="0"/>
        <v>3.7</v>
      </c>
      <c r="T13" s="73" t="str">
        <f t="shared" ref="T13:T20" si="2">IF(AND(S13&gt;=1,S13&lt;1.5),"Rara Vez",IF(AND(S13&gt;=1.6,S13&lt;2.5),"Improbable",IF(AND(S13&gt;=2.6,S13&lt;3.5),"Posible",IF(AND(S13&gt;=3.6,S13&lt;4.5),"Probable",IF(AND(S13&gt;=4.6),"Casi Seguro"," ")))))</f>
        <v>Probable</v>
      </c>
    </row>
    <row r="14" spans="1:23" ht="39.75" customHeight="1" x14ac:dyDescent="0.2">
      <c r="A14" s="716">
        <f>DESCRIPCION!A21</f>
        <v>0</v>
      </c>
      <c r="B14" s="717"/>
      <c r="C14" s="207"/>
      <c r="D14" s="207"/>
      <c r="E14" s="207"/>
      <c r="F14" s="207"/>
      <c r="G14" s="207"/>
      <c r="H14" s="207"/>
      <c r="I14" s="207"/>
      <c r="J14" s="207"/>
      <c r="K14" s="207"/>
      <c r="L14" s="207"/>
      <c r="M14" s="207"/>
      <c r="N14" s="207"/>
      <c r="O14" s="207"/>
      <c r="P14" s="207"/>
      <c r="Q14" s="207"/>
      <c r="R14" s="100">
        <f t="shared" si="1"/>
        <v>0</v>
      </c>
      <c r="S14" s="107">
        <f t="shared" si="0"/>
        <v>0</v>
      </c>
      <c r="T14" s="73" t="str">
        <f t="shared" si="2"/>
        <v xml:space="preserve"> </v>
      </c>
    </row>
    <row r="15" spans="1:23" ht="39.75" customHeight="1" x14ac:dyDescent="0.2">
      <c r="A15" s="716" t="str">
        <f>DESCRIPCION!A24</f>
        <v>e</v>
      </c>
      <c r="B15" s="717"/>
      <c r="C15" s="207"/>
      <c r="D15" s="207"/>
      <c r="E15" s="207"/>
      <c r="F15" s="207"/>
      <c r="G15" s="207"/>
      <c r="H15" s="207"/>
      <c r="I15" s="207"/>
      <c r="J15" s="207"/>
      <c r="K15" s="207"/>
      <c r="L15" s="207"/>
      <c r="M15" s="207"/>
      <c r="N15" s="207"/>
      <c r="O15" s="207"/>
      <c r="P15" s="207"/>
      <c r="Q15" s="207"/>
      <c r="R15" s="100">
        <f t="shared" si="1"/>
        <v>0</v>
      </c>
      <c r="S15" s="107">
        <f t="shared" si="0"/>
        <v>0</v>
      </c>
      <c r="T15" s="73" t="str">
        <f t="shared" si="2"/>
        <v xml:space="preserve"> </v>
      </c>
    </row>
    <row r="16" spans="1:23" ht="39.75" customHeight="1" x14ac:dyDescent="0.2">
      <c r="A16" s="716" t="str">
        <f>DESCRIPCION!A27</f>
        <v>f</v>
      </c>
      <c r="B16" s="717"/>
      <c r="C16" s="207"/>
      <c r="D16" s="207"/>
      <c r="E16" s="207"/>
      <c r="F16" s="207"/>
      <c r="G16" s="207"/>
      <c r="H16" s="207"/>
      <c r="I16" s="207"/>
      <c r="J16" s="207"/>
      <c r="K16" s="207"/>
      <c r="L16" s="207"/>
      <c r="M16" s="207"/>
      <c r="N16" s="207"/>
      <c r="O16" s="207"/>
      <c r="P16" s="207"/>
      <c r="Q16" s="207"/>
      <c r="R16" s="100">
        <f t="shared" si="1"/>
        <v>0</v>
      </c>
      <c r="S16" s="107">
        <f t="shared" si="0"/>
        <v>0</v>
      </c>
      <c r="T16" s="73" t="str">
        <f t="shared" si="2"/>
        <v xml:space="preserve"> </v>
      </c>
    </row>
    <row r="17" spans="1:20" ht="39.75" customHeight="1" x14ac:dyDescent="0.2">
      <c r="A17" s="716" t="str">
        <f>DESCRIPCION!A30</f>
        <v>g</v>
      </c>
      <c r="B17" s="717"/>
      <c r="C17" s="207"/>
      <c r="D17" s="207"/>
      <c r="E17" s="207"/>
      <c r="F17" s="207"/>
      <c r="G17" s="207"/>
      <c r="H17" s="207"/>
      <c r="I17" s="207"/>
      <c r="J17" s="207"/>
      <c r="K17" s="207"/>
      <c r="L17" s="207"/>
      <c r="M17" s="207"/>
      <c r="N17" s="207"/>
      <c r="O17" s="207"/>
      <c r="P17" s="207"/>
      <c r="Q17" s="207"/>
      <c r="R17" s="100">
        <f t="shared" si="1"/>
        <v>0</v>
      </c>
      <c r="S17" s="107">
        <f t="shared" si="0"/>
        <v>0</v>
      </c>
      <c r="T17" s="73" t="str">
        <f t="shared" si="2"/>
        <v xml:space="preserve"> </v>
      </c>
    </row>
    <row r="18" spans="1:20" ht="39.75" customHeight="1" x14ac:dyDescent="0.2">
      <c r="A18" s="716" t="str">
        <f>DESCRIPCION!A33</f>
        <v>h</v>
      </c>
      <c r="B18" s="717"/>
      <c r="C18" s="207"/>
      <c r="D18" s="207"/>
      <c r="E18" s="207"/>
      <c r="F18" s="207"/>
      <c r="G18" s="207"/>
      <c r="H18" s="207"/>
      <c r="I18" s="207"/>
      <c r="J18" s="207"/>
      <c r="K18" s="207"/>
      <c r="L18" s="207"/>
      <c r="M18" s="207"/>
      <c r="N18" s="207"/>
      <c r="O18" s="207"/>
      <c r="P18" s="207"/>
      <c r="Q18" s="207"/>
      <c r="R18" s="100">
        <f t="shared" si="1"/>
        <v>0</v>
      </c>
      <c r="S18" s="107">
        <f t="shared" si="0"/>
        <v>0</v>
      </c>
      <c r="T18" s="73" t="str">
        <f t="shared" si="2"/>
        <v xml:space="preserve"> </v>
      </c>
    </row>
    <row r="19" spans="1:20" ht="39.75" customHeight="1" x14ac:dyDescent="0.2">
      <c r="A19" s="716" t="str">
        <f>DESCRIPCION!A36</f>
        <v>i</v>
      </c>
      <c r="B19" s="717"/>
      <c r="C19" s="207"/>
      <c r="D19" s="207"/>
      <c r="E19" s="207"/>
      <c r="F19" s="207"/>
      <c r="G19" s="207"/>
      <c r="H19" s="207"/>
      <c r="I19" s="207"/>
      <c r="J19" s="207"/>
      <c r="K19" s="207"/>
      <c r="L19" s="207"/>
      <c r="M19" s="207"/>
      <c r="N19" s="207"/>
      <c r="O19" s="207"/>
      <c r="P19" s="207"/>
      <c r="Q19" s="207"/>
      <c r="R19" s="100">
        <f t="shared" si="1"/>
        <v>0</v>
      </c>
      <c r="S19" s="107">
        <f t="shared" si="0"/>
        <v>0</v>
      </c>
      <c r="T19" s="73" t="str">
        <f t="shared" si="2"/>
        <v xml:space="preserve"> </v>
      </c>
    </row>
    <row r="20" spans="1:20" ht="39.75" customHeight="1" thickBot="1" x14ac:dyDescent="0.25">
      <c r="A20" s="718" t="str">
        <f>DESCRIPCION!A39</f>
        <v>j</v>
      </c>
      <c r="B20" s="719"/>
      <c r="C20" s="207"/>
      <c r="D20" s="207"/>
      <c r="E20" s="207"/>
      <c r="F20" s="207"/>
      <c r="G20" s="207"/>
      <c r="H20" s="207"/>
      <c r="I20" s="207"/>
      <c r="J20" s="207"/>
      <c r="K20" s="207"/>
      <c r="L20" s="207"/>
      <c r="M20" s="207"/>
      <c r="N20" s="207"/>
      <c r="O20" s="207"/>
      <c r="P20" s="207"/>
      <c r="Q20" s="207"/>
      <c r="R20" s="101">
        <f t="shared" si="1"/>
        <v>0</v>
      </c>
      <c r="S20" s="108">
        <f t="shared" si="0"/>
        <v>0</v>
      </c>
      <c r="T20" s="88"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zoomScale="80" zoomScaleNormal="80" workbookViewId="0">
      <selection activeCell="C3" sqref="C3:E3"/>
    </sheetView>
  </sheetViews>
  <sheetFormatPr baseColWidth="10" defaultColWidth="11.42578125" defaultRowHeight="14.25" x14ac:dyDescent="0.2"/>
  <cols>
    <col min="1" max="1" width="34" style="273" customWidth="1"/>
    <col min="2" max="2" width="91" style="1" customWidth="1"/>
    <col min="3" max="3" width="16.5703125" style="1" customWidth="1"/>
    <col min="4" max="4" width="10.28515625" style="1" customWidth="1"/>
    <col min="5" max="5" width="8.28515625" style="1" customWidth="1"/>
    <col min="6" max="6" width="32.85546875" style="1" customWidth="1"/>
    <col min="7" max="16384" width="11.42578125" style="1"/>
  </cols>
  <sheetData>
    <row r="1" spans="1:6" ht="22.5" customHeight="1" x14ac:dyDescent="0.2">
      <c r="A1" s="737"/>
      <c r="B1" s="452" t="str">
        <f>CONTEXTO!B1</f>
        <v>PROCESO: GESTION CONTRACTUAL</v>
      </c>
      <c r="C1" s="458" t="s">
        <v>523</v>
      </c>
      <c r="D1" s="391"/>
      <c r="E1" s="391"/>
      <c r="F1" s="747"/>
    </row>
    <row r="2" spans="1:6" ht="15.75" customHeight="1" x14ac:dyDescent="0.2">
      <c r="A2" s="738"/>
      <c r="B2" s="453"/>
      <c r="C2" s="688" t="s">
        <v>515</v>
      </c>
      <c r="D2" s="688"/>
      <c r="E2" s="688"/>
      <c r="F2" s="748"/>
    </row>
    <row r="3" spans="1:6" ht="15" customHeight="1" x14ac:dyDescent="0.2">
      <c r="A3" s="738"/>
      <c r="B3" s="453" t="s">
        <v>84</v>
      </c>
      <c r="C3" s="459" t="s">
        <v>516</v>
      </c>
      <c r="D3" s="460"/>
      <c r="E3" s="460"/>
      <c r="F3" s="748"/>
    </row>
    <row r="4" spans="1:6" ht="15.75" customHeight="1" x14ac:dyDescent="0.2">
      <c r="A4" s="738"/>
      <c r="B4" s="453"/>
      <c r="C4" s="688" t="s">
        <v>379</v>
      </c>
      <c r="D4" s="688"/>
      <c r="E4" s="688"/>
      <c r="F4" s="748"/>
    </row>
    <row r="5" spans="1:6" ht="15.75" customHeight="1" x14ac:dyDescent="0.2">
      <c r="A5" s="732"/>
      <c r="B5" s="733"/>
      <c r="C5" s="733"/>
      <c r="D5" s="733"/>
      <c r="E5" s="733"/>
      <c r="F5" s="734"/>
    </row>
    <row r="6" spans="1:6" x14ac:dyDescent="0.2">
      <c r="A6" s="511" t="str">
        <f>+CONTEXTO!A8</f>
        <v xml:space="preserve">PROCESO: GESTION CONTRACTUAL </v>
      </c>
      <c r="B6" s="512"/>
      <c r="C6" s="512"/>
      <c r="D6" s="512"/>
      <c r="E6" s="512"/>
      <c r="F6" s="513"/>
    </row>
    <row r="7" spans="1:6" ht="12.75" customHeight="1" x14ac:dyDescent="0.2">
      <c r="A7" s="511"/>
      <c r="B7" s="512"/>
      <c r="C7" s="512"/>
      <c r="D7" s="512"/>
      <c r="E7" s="512"/>
      <c r="F7" s="513"/>
    </row>
    <row r="8" spans="1:6" ht="60.75" customHeight="1" x14ac:dyDescent="0.2">
      <c r="A8" s="514" t="str">
        <f>+CONTEXTO!A9</f>
        <v xml:space="preserve">OBJETIVO: CONTRIBUIR ANUALMENTE EN LA GESTION DE ADQUISICION DE BIENES Y SERVICIOS REQUERIDOS EN LA OPERACIÓN DE LOS PROCESOS DE LA ENTIDAD CUMPLIENDO LA NORMATIVIDAD CONTRACTUAL VIGENTE.
</v>
      </c>
      <c r="B8" s="515"/>
      <c r="C8" s="515"/>
      <c r="D8" s="515"/>
      <c r="E8" s="515"/>
      <c r="F8" s="516"/>
    </row>
    <row r="9" spans="1:6" ht="3.75" customHeight="1" thickBot="1" x14ac:dyDescent="0.25">
      <c r="A9" s="517"/>
      <c r="B9" s="518"/>
      <c r="C9" s="518"/>
      <c r="D9" s="518"/>
      <c r="E9" s="518"/>
      <c r="F9" s="519"/>
    </row>
    <row r="10" spans="1:6" ht="13.5" customHeight="1" thickBot="1" x14ac:dyDescent="0.25">
      <c r="A10" s="520"/>
      <c r="B10" s="520"/>
      <c r="C10" s="520"/>
      <c r="D10" s="520"/>
      <c r="E10" s="520"/>
      <c r="F10" s="520"/>
    </row>
    <row r="11" spans="1:6" ht="34.5" customHeight="1" x14ac:dyDescent="0.25">
      <c r="A11" s="735" t="s">
        <v>85</v>
      </c>
      <c r="B11" s="523" t="s">
        <v>86</v>
      </c>
      <c r="C11" s="523"/>
      <c r="D11" s="753" t="s">
        <v>87</v>
      </c>
      <c r="E11" s="753"/>
      <c r="F11" s="749" t="s">
        <v>88</v>
      </c>
    </row>
    <row r="12" spans="1:6" ht="21" customHeight="1" x14ac:dyDescent="0.2">
      <c r="A12" s="736"/>
      <c r="B12" s="524"/>
      <c r="C12" s="524"/>
      <c r="D12" s="93" t="s">
        <v>89</v>
      </c>
      <c r="E12" s="93" t="s">
        <v>90</v>
      </c>
      <c r="F12" s="750"/>
    </row>
    <row r="13" spans="1:6" ht="26.25" customHeight="1" x14ac:dyDescent="0.2">
      <c r="A13" s="739" t="str">
        <f>PROBABILIDAD!A11</f>
        <v xml:space="preserve">Probabilidad que La entidad  sea relacionada con actividades ilícitas al elegir a proveedores con practicas de lavado de activos, financiación del terrorismo o cualquier otra actividad ilegal. </v>
      </c>
      <c r="B13" s="500" t="s">
        <v>91</v>
      </c>
      <c r="C13" s="500"/>
      <c r="D13" s="205" t="s">
        <v>129</v>
      </c>
      <c r="E13" s="205"/>
      <c r="F13" s="742" t="str">
        <f>IF(D28="X","CATASTROFICO",IF(AND(D32&gt;0,D32&lt;=5),"MODERADO",IF(AND(D32&gt;=6,D32&lt;=11),"MAYOR",IF(AND(D32&gt;=12,D32&lt;=19),"CATASTROFICO",IF(AND(D32=0),"MENOR")))))</f>
        <v>CATASTROFICO</v>
      </c>
    </row>
    <row r="14" spans="1:6" ht="26.25" customHeight="1" x14ac:dyDescent="0.2">
      <c r="A14" s="740"/>
      <c r="B14" s="500" t="s">
        <v>92</v>
      </c>
      <c r="C14" s="500"/>
      <c r="D14" s="205" t="s">
        <v>129</v>
      </c>
      <c r="E14" s="205"/>
      <c r="F14" s="743"/>
    </row>
    <row r="15" spans="1:6" ht="26.25" customHeight="1" x14ac:dyDescent="0.2">
      <c r="A15" s="740"/>
      <c r="B15" s="500" t="s">
        <v>93</v>
      </c>
      <c r="C15" s="500"/>
      <c r="D15" s="205" t="s">
        <v>129</v>
      </c>
      <c r="E15" s="205"/>
      <c r="F15" s="743"/>
    </row>
    <row r="16" spans="1:6" ht="26.25" customHeight="1" x14ac:dyDescent="0.2">
      <c r="A16" s="740"/>
      <c r="B16" s="500" t="s">
        <v>94</v>
      </c>
      <c r="C16" s="500"/>
      <c r="D16" s="205" t="s">
        <v>129</v>
      </c>
      <c r="E16" s="205"/>
      <c r="F16" s="743"/>
    </row>
    <row r="17" spans="1:6" ht="26.25" customHeight="1" x14ac:dyDescent="0.2">
      <c r="A17" s="740"/>
      <c r="B17" s="500" t="s">
        <v>95</v>
      </c>
      <c r="C17" s="500"/>
      <c r="D17" s="205" t="s">
        <v>129</v>
      </c>
      <c r="E17" s="205"/>
      <c r="F17" s="743"/>
    </row>
    <row r="18" spans="1:6" ht="26.25" customHeight="1" x14ac:dyDescent="0.2">
      <c r="A18" s="740"/>
      <c r="B18" s="500" t="s">
        <v>96</v>
      </c>
      <c r="C18" s="500"/>
      <c r="D18" s="205" t="s">
        <v>129</v>
      </c>
      <c r="E18" s="205"/>
      <c r="F18" s="743"/>
    </row>
    <row r="19" spans="1:6" ht="26.25" customHeight="1" x14ac:dyDescent="0.2">
      <c r="A19" s="740"/>
      <c r="B19" s="500" t="s">
        <v>97</v>
      </c>
      <c r="C19" s="500"/>
      <c r="D19" s="205" t="s">
        <v>129</v>
      </c>
      <c r="E19" s="205"/>
      <c r="F19" s="743"/>
    </row>
    <row r="20" spans="1:6" ht="33" customHeight="1" x14ac:dyDescent="0.2">
      <c r="A20" s="740"/>
      <c r="B20" s="500" t="s">
        <v>98</v>
      </c>
      <c r="C20" s="500"/>
      <c r="D20" s="205" t="s">
        <v>129</v>
      </c>
      <c r="E20" s="205"/>
      <c r="F20" s="743"/>
    </row>
    <row r="21" spans="1:6" ht="26.25" customHeight="1" x14ac:dyDescent="0.2">
      <c r="A21" s="740"/>
      <c r="B21" s="500" t="s">
        <v>99</v>
      </c>
      <c r="C21" s="500"/>
      <c r="D21" s="205" t="s">
        <v>129</v>
      </c>
      <c r="E21" s="205"/>
      <c r="F21" s="743"/>
    </row>
    <row r="22" spans="1:6" ht="26.25" customHeight="1" x14ac:dyDescent="0.2">
      <c r="A22" s="740"/>
      <c r="B22" s="500" t="s">
        <v>100</v>
      </c>
      <c r="C22" s="500"/>
      <c r="D22" s="205" t="s">
        <v>129</v>
      </c>
      <c r="E22" s="205"/>
      <c r="F22" s="743"/>
    </row>
    <row r="23" spans="1:6" ht="26.25" customHeight="1" x14ac:dyDescent="0.2">
      <c r="A23" s="740"/>
      <c r="B23" s="500" t="s">
        <v>101</v>
      </c>
      <c r="C23" s="500"/>
      <c r="D23" s="205" t="s">
        <v>129</v>
      </c>
      <c r="E23" s="205"/>
      <c r="F23" s="743"/>
    </row>
    <row r="24" spans="1:6" ht="26.25" customHeight="1" x14ac:dyDescent="0.2">
      <c r="A24" s="740"/>
      <c r="B24" s="500" t="s">
        <v>102</v>
      </c>
      <c r="C24" s="500"/>
      <c r="D24" s="205" t="s">
        <v>129</v>
      </c>
      <c r="E24" s="205"/>
      <c r="F24" s="743"/>
    </row>
    <row r="25" spans="1:6" ht="26.25" customHeight="1" x14ac:dyDescent="0.2">
      <c r="A25" s="740"/>
      <c r="B25" s="500" t="s">
        <v>103</v>
      </c>
      <c r="C25" s="500"/>
      <c r="D25" s="205" t="s">
        <v>129</v>
      </c>
      <c r="E25" s="205"/>
      <c r="F25" s="743"/>
    </row>
    <row r="26" spans="1:6" ht="26.25" customHeight="1" x14ac:dyDescent="0.2">
      <c r="A26" s="740"/>
      <c r="B26" s="500" t="s">
        <v>104</v>
      </c>
      <c r="C26" s="500"/>
      <c r="D26" s="205" t="s">
        <v>129</v>
      </c>
      <c r="E26" s="205"/>
      <c r="F26" s="743"/>
    </row>
    <row r="27" spans="1:6" ht="26.25" customHeight="1" x14ac:dyDescent="0.2">
      <c r="A27" s="740"/>
      <c r="B27" s="500" t="s">
        <v>105</v>
      </c>
      <c r="C27" s="500"/>
      <c r="D27" s="205" t="s">
        <v>129</v>
      </c>
      <c r="E27" s="205"/>
      <c r="F27" s="743"/>
    </row>
    <row r="28" spans="1:6" ht="26.25" customHeight="1" x14ac:dyDescent="0.2">
      <c r="A28" s="740"/>
      <c r="B28" s="500" t="s">
        <v>106</v>
      </c>
      <c r="C28" s="500"/>
      <c r="D28" s="205"/>
      <c r="E28" s="205" t="s">
        <v>129</v>
      </c>
      <c r="F28" s="743"/>
    </row>
    <row r="29" spans="1:6" ht="26.25" customHeight="1" x14ac:dyDescent="0.2">
      <c r="A29" s="740"/>
      <c r="B29" s="500" t="s">
        <v>107</v>
      </c>
      <c r="C29" s="500"/>
      <c r="D29" s="205" t="s">
        <v>129</v>
      </c>
      <c r="E29" s="205" t="s">
        <v>129</v>
      </c>
      <c r="F29" s="743"/>
    </row>
    <row r="30" spans="1:6" ht="26.25" customHeight="1" x14ac:dyDescent="0.2">
      <c r="A30" s="740"/>
      <c r="B30" s="500" t="s">
        <v>108</v>
      </c>
      <c r="C30" s="500"/>
      <c r="D30" s="205" t="s">
        <v>129</v>
      </c>
      <c r="E30" s="205"/>
      <c r="F30" s="743"/>
    </row>
    <row r="31" spans="1:6" ht="26.25" customHeight="1" x14ac:dyDescent="0.2">
      <c r="A31" s="740"/>
      <c r="B31" s="500" t="s">
        <v>109</v>
      </c>
      <c r="C31" s="500"/>
      <c r="D31" s="205"/>
      <c r="E31" s="205" t="s">
        <v>129</v>
      </c>
      <c r="F31" s="743"/>
    </row>
    <row r="32" spans="1:6" ht="16.5" thickBot="1" x14ac:dyDescent="0.3">
      <c r="A32" s="741"/>
      <c r="B32" s="745" t="s">
        <v>58</v>
      </c>
      <c r="C32" s="746"/>
      <c r="D32" s="89">
        <f>+NOOO!B54</f>
        <v>17</v>
      </c>
      <c r="E32" s="90"/>
      <c r="F32" s="744"/>
    </row>
    <row r="33" spans="1:6" ht="15.75" customHeight="1" thickBot="1" x14ac:dyDescent="0.25">
      <c r="A33" s="751"/>
      <c r="B33" s="413"/>
      <c r="C33" s="413"/>
      <c r="D33" s="413"/>
      <c r="E33" s="413"/>
      <c r="F33" s="752"/>
    </row>
    <row r="34" spans="1:6" ht="34.5" customHeight="1" x14ac:dyDescent="0.25">
      <c r="A34" s="735" t="s">
        <v>85</v>
      </c>
      <c r="B34" s="523" t="s">
        <v>86</v>
      </c>
      <c r="C34" s="523"/>
      <c r="D34" s="753" t="s">
        <v>87</v>
      </c>
      <c r="E34" s="753"/>
      <c r="F34" s="749" t="s">
        <v>88</v>
      </c>
    </row>
    <row r="35" spans="1:6" ht="21" customHeight="1" x14ac:dyDescent="0.25">
      <c r="A35" s="736"/>
      <c r="B35" s="524"/>
      <c r="C35" s="524"/>
      <c r="D35" s="74" t="s">
        <v>89</v>
      </c>
      <c r="E35" s="74" t="s">
        <v>90</v>
      </c>
      <c r="F35" s="750"/>
    </row>
    <row r="36" spans="1:6" ht="26.25" customHeight="1" x14ac:dyDescent="0.2">
      <c r="A36" s="497" t="str">
        <f>PROBABILIDAD!A12</f>
        <v>Posibilidad de que se presente direccionamiento de los procesos de contratación a favor de terceros</v>
      </c>
      <c r="B36" s="500" t="s">
        <v>91</v>
      </c>
      <c r="C36" s="500"/>
      <c r="D36" s="205" t="s">
        <v>129</v>
      </c>
      <c r="E36" s="205"/>
      <c r="F36" s="754" t="str">
        <f>IF(D51="X","CATASTROFICO",IF(AND(D55&gt;0,D55&lt;=5),"MODERADO",IF(AND(D55&gt;=6,D55&lt;=11),"MAYOR",IF(AND(D55&gt;=12,D55&lt;=19),"CATASTROFICO"," "))))</f>
        <v>MAYOR</v>
      </c>
    </row>
    <row r="37" spans="1:6" ht="26.25" customHeight="1" x14ac:dyDescent="0.2">
      <c r="A37" s="497"/>
      <c r="B37" s="500" t="s">
        <v>92</v>
      </c>
      <c r="C37" s="500"/>
      <c r="D37" s="205"/>
      <c r="E37" s="205" t="s">
        <v>129</v>
      </c>
      <c r="F37" s="754"/>
    </row>
    <row r="38" spans="1:6" ht="26.25" customHeight="1" x14ac:dyDescent="0.2">
      <c r="A38" s="497"/>
      <c r="B38" s="500" t="s">
        <v>93</v>
      </c>
      <c r="C38" s="500"/>
      <c r="D38" s="205"/>
      <c r="E38" s="205" t="s">
        <v>129</v>
      </c>
      <c r="F38" s="754"/>
    </row>
    <row r="39" spans="1:6" ht="26.25" customHeight="1" x14ac:dyDescent="0.2">
      <c r="A39" s="497"/>
      <c r="B39" s="500" t="s">
        <v>94</v>
      </c>
      <c r="C39" s="500"/>
      <c r="D39" s="205" t="s">
        <v>129</v>
      </c>
      <c r="E39" s="205"/>
      <c r="F39" s="754"/>
    </row>
    <row r="40" spans="1:6" ht="26.25" customHeight="1" x14ac:dyDescent="0.2">
      <c r="A40" s="497"/>
      <c r="B40" s="500" t="s">
        <v>95</v>
      </c>
      <c r="C40" s="500"/>
      <c r="D40" s="205" t="s">
        <v>129</v>
      </c>
      <c r="E40" s="205"/>
      <c r="F40" s="754"/>
    </row>
    <row r="41" spans="1:6" ht="26.25" customHeight="1" x14ac:dyDescent="0.2">
      <c r="A41" s="497"/>
      <c r="B41" s="500" t="s">
        <v>96</v>
      </c>
      <c r="C41" s="500"/>
      <c r="D41" s="205"/>
      <c r="E41" s="205" t="s">
        <v>129</v>
      </c>
      <c r="F41" s="754"/>
    </row>
    <row r="42" spans="1:6" ht="26.25" customHeight="1" x14ac:dyDescent="0.2">
      <c r="A42" s="497"/>
      <c r="B42" s="500" t="s">
        <v>97</v>
      </c>
      <c r="C42" s="500"/>
      <c r="D42" s="205" t="s">
        <v>129</v>
      </c>
      <c r="E42" s="205"/>
      <c r="F42" s="754"/>
    </row>
    <row r="43" spans="1:6" ht="33" customHeight="1" x14ac:dyDescent="0.2">
      <c r="A43" s="497"/>
      <c r="B43" s="500" t="s">
        <v>98</v>
      </c>
      <c r="C43" s="500"/>
      <c r="D43" s="205"/>
      <c r="E43" s="205" t="s">
        <v>129</v>
      </c>
      <c r="F43" s="754"/>
    </row>
    <row r="44" spans="1:6" ht="26.25" customHeight="1" x14ac:dyDescent="0.2">
      <c r="A44" s="497"/>
      <c r="B44" s="500" t="s">
        <v>99</v>
      </c>
      <c r="C44" s="500"/>
      <c r="D44" s="205"/>
      <c r="E44" s="205" t="s">
        <v>129</v>
      </c>
      <c r="F44" s="754"/>
    </row>
    <row r="45" spans="1:6" ht="26.25" customHeight="1" x14ac:dyDescent="0.2">
      <c r="A45" s="497"/>
      <c r="B45" s="500" t="s">
        <v>100</v>
      </c>
      <c r="C45" s="500"/>
      <c r="D45" s="205" t="s">
        <v>129</v>
      </c>
      <c r="E45" s="205"/>
      <c r="F45" s="754"/>
    </row>
    <row r="46" spans="1:6" ht="26.25" customHeight="1" x14ac:dyDescent="0.2">
      <c r="A46" s="497"/>
      <c r="B46" s="500" t="s">
        <v>101</v>
      </c>
      <c r="C46" s="500"/>
      <c r="D46" s="205" t="s">
        <v>129</v>
      </c>
      <c r="E46" s="205"/>
      <c r="F46" s="754"/>
    </row>
    <row r="47" spans="1:6" ht="26.25" customHeight="1" x14ac:dyDescent="0.2">
      <c r="A47" s="497"/>
      <c r="B47" s="500" t="s">
        <v>102</v>
      </c>
      <c r="C47" s="500"/>
      <c r="D47" s="209" t="s">
        <v>129</v>
      </c>
      <c r="E47" s="209"/>
      <c r="F47" s="754"/>
    </row>
    <row r="48" spans="1:6" ht="26.25" customHeight="1" x14ac:dyDescent="0.2">
      <c r="A48" s="497"/>
      <c r="B48" s="500" t="s">
        <v>103</v>
      </c>
      <c r="C48" s="500"/>
      <c r="D48" s="209" t="s">
        <v>129</v>
      </c>
      <c r="E48" s="209"/>
      <c r="F48" s="754"/>
    </row>
    <row r="49" spans="1:6" ht="26.25" customHeight="1" x14ac:dyDescent="0.2">
      <c r="A49" s="497"/>
      <c r="B49" s="500" t="s">
        <v>104</v>
      </c>
      <c r="C49" s="500"/>
      <c r="D49" s="209" t="s">
        <v>129</v>
      </c>
      <c r="E49" s="209"/>
      <c r="F49" s="754"/>
    </row>
    <row r="50" spans="1:6" ht="26.25" customHeight="1" x14ac:dyDescent="0.2">
      <c r="A50" s="497"/>
      <c r="B50" s="500" t="s">
        <v>105</v>
      </c>
      <c r="C50" s="500"/>
      <c r="D50" s="209" t="s">
        <v>129</v>
      </c>
      <c r="E50" s="209"/>
      <c r="F50" s="754"/>
    </row>
    <row r="51" spans="1:6" ht="26.25" customHeight="1" x14ac:dyDescent="0.2">
      <c r="A51" s="497"/>
      <c r="B51" s="500" t="s">
        <v>106</v>
      </c>
      <c r="C51" s="500"/>
      <c r="D51" s="209"/>
      <c r="E51" s="209" t="s">
        <v>129</v>
      </c>
      <c r="F51" s="754"/>
    </row>
    <row r="52" spans="1:6" ht="26.25" customHeight="1" x14ac:dyDescent="0.2">
      <c r="A52" s="497"/>
      <c r="B52" s="500" t="s">
        <v>107</v>
      </c>
      <c r="C52" s="500"/>
      <c r="D52" s="209"/>
      <c r="E52" s="209" t="s">
        <v>129</v>
      </c>
      <c r="F52" s="754"/>
    </row>
    <row r="53" spans="1:6" ht="26.25" customHeight="1" x14ac:dyDescent="0.2">
      <c r="A53" s="497"/>
      <c r="B53" s="500" t="s">
        <v>108</v>
      </c>
      <c r="C53" s="500"/>
      <c r="D53" s="209"/>
      <c r="E53" s="209" t="s">
        <v>129</v>
      </c>
      <c r="F53" s="754"/>
    </row>
    <row r="54" spans="1:6" ht="26.25" customHeight="1" x14ac:dyDescent="0.2">
      <c r="A54" s="497"/>
      <c r="B54" s="500" t="s">
        <v>109</v>
      </c>
      <c r="C54" s="500"/>
      <c r="D54" s="209"/>
      <c r="E54" s="209" t="s">
        <v>129</v>
      </c>
      <c r="F54" s="754"/>
    </row>
    <row r="55" spans="1:6" ht="16.5" thickBot="1" x14ac:dyDescent="0.3">
      <c r="A55" s="498"/>
      <c r="B55" s="745" t="s">
        <v>58</v>
      </c>
      <c r="C55" s="746"/>
      <c r="D55" s="89">
        <f>+NOOO!B77</f>
        <v>10</v>
      </c>
      <c r="E55" s="90"/>
      <c r="F55" s="755"/>
    </row>
    <row r="56" spans="1:6" ht="15" thickBot="1" x14ac:dyDescent="0.25"/>
    <row r="57" spans="1:6" ht="34.5" customHeight="1" x14ac:dyDescent="0.25">
      <c r="A57" s="735" t="s">
        <v>85</v>
      </c>
      <c r="B57" s="523" t="s">
        <v>86</v>
      </c>
      <c r="C57" s="523"/>
      <c r="D57" s="753" t="s">
        <v>87</v>
      </c>
      <c r="E57" s="753"/>
      <c r="F57" s="749" t="s">
        <v>88</v>
      </c>
    </row>
    <row r="58" spans="1:6" ht="21" customHeight="1" x14ac:dyDescent="0.25">
      <c r="A58" s="736"/>
      <c r="B58" s="524"/>
      <c r="C58" s="524"/>
      <c r="D58" s="74" t="s">
        <v>89</v>
      </c>
      <c r="E58" s="74" t="s">
        <v>90</v>
      </c>
      <c r="F58" s="750"/>
    </row>
    <row r="59" spans="1:6" ht="26.25" customHeight="1" x14ac:dyDescent="0.2">
      <c r="A59" s="497" t="str">
        <f>PROBABILIDAD!A13</f>
        <v>posibilidad de utilización de la figura de urgencia manifiesta en el marco de la ley 80 de 1993 y sus normas concordantes</v>
      </c>
      <c r="B59" s="500" t="s">
        <v>91</v>
      </c>
      <c r="C59" s="500"/>
      <c r="D59" s="210" t="s">
        <v>129</v>
      </c>
      <c r="E59" s="210"/>
      <c r="F59" s="754" t="str">
        <f>IF(D74="X","CATASTROFICO",IF(AND(D78&gt;0,D78&lt;=5),"MODERADO",IF(AND(D78&gt;=6,D78&lt;=11),"MAYOR",IF(AND(D78&gt;=12,D78&lt;=19),"CATASTROFICO"," "))))</f>
        <v>MAYOR</v>
      </c>
    </row>
    <row r="60" spans="1:6" ht="26.25" customHeight="1" x14ac:dyDescent="0.2">
      <c r="A60" s="497"/>
      <c r="B60" s="500" t="s">
        <v>92</v>
      </c>
      <c r="C60" s="500"/>
      <c r="D60" s="210" t="s">
        <v>129</v>
      </c>
      <c r="E60" s="210"/>
      <c r="F60" s="754"/>
    </row>
    <row r="61" spans="1:6" ht="26.25" customHeight="1" x14ac:dyDescent="0.2">
      <c r="A61" s="497"/>
      <c r="B61" s="500" t="s">
        <v>93</v>
      </c>
      <c r="C61" s="500"/>
      <c r="D61" s="210"/>
      <c r="E61" s="210" t="s">
        <v>129</v>
      </c>
      <c r="F61" s="754"/>
    </row>
    <row r="62" spans="1:6" ht="26.25" customHeight="1" x14ac:dyDescent="0.2">
      <c r="A62" s="497"/>
      <c r="B62" s="500" t="s">
        <v>94</v>
      </c>
      <c r="C62" s="500"/>
      <c r="D62" s="210"/>
      <c r="E62" s="210" t="s">
        <v>129</v>
      </c>
      <c r="F62" s="754"/>
    </row>
    <row r="63" spans="1:6" ht="26.25" customHeight="1" x14ac:dyDescent="0.2">
      <c r="A63" s="497"/>
      <c r="B63" s="500" t="s">
        <v>95</v>
      </c>
      <c r="C63" s="500"/>
      <c r="D63" s="210"/>
      <c r="E63" s="210" t="s">
        <v>129</v>
      </c>
      <c r="F63" s="754"/>
    </row>
    <row r="64" spans="1:6" ht="26.25" customHeight="1" x14ac:dyDescent="0.2">
      <c r="A64" s="497"/>
      <c r="B64" s="500" t="s">
        <v>96</v>
      </c>
      <c r="C64" s="500"/>
      <c r="D64" s="210"/>
      <c r="E64" s="210" t="s">
        <v>129</v>
      </c>
      <c r="F64" s="754"/>
    </row>
    <row r="65" spans="1:6" ht="26.25" customHeight="1" x14ac:dyDescent="0.2">
      <c r="A65" s="497"/>
      <c r="B65" s="500" t="s">
        <v>97</v>
      </c>
      <c r="C65" s="500"/>
      <c r="D65" s="210"/>
      <c r="E65" s="210" t="s">
        <v>129</v>
      </c>
      <c r="F65" s="754"/>
    </row>
    <row r="66" spans="1:6" ht="32.25" customHeight="1" x14ac:dyDescent="0.2">
      <c r="A66" s="497"/>
      <c r="B66" s="500" t="s">
        <v>98</v>
      </c>
      <c r="C66" s="500"/>
      <c r="D66" s="210"/>
      <c r="E66" s="210" t="s">
        <v>129</v>
      </c>
      <c r="F66" s="754"/>
    </row>
    <row r="67" spans="1:6" ht="26.25" customHeight="1" x14ac:dyDescent="0.2">
      <c r="A67" s="497"/>
      <c r="B67" s="500" t="s">
        <v>99</v>
      </c>
      <c r="C67" s="500"/>
      <c r="D67" s="210"/>
      <c r="E67" s="210" t="s">
        <v>129</v>
      </c>
      <c r="F67" s="754"/>
    </row>
    <row r="68" spans="1:6" ht="26.25" customHeight="1" x14ac:dyDescent="0.2">
      <c r="A68" s="497"/>
      <c r="B68" s="500" t="s">
        <v>100</v>
      </c>
      <c r="C68" s="500"/>
      <c r="D68" s="210" t="s">
        <v>129</v>
      </c>
      <c r="E68" s="210"/>
      <c r="F68" s="754"/>
    </row>
    <row r="69" spans="1:6" ht="26.25" customHeight="1" x14ac:dyDescent="0.2">
      <c r="A69" s="497"/>
      <c r="B69" s="500" t="s">
        <v>101</v>
      </c>
      <c r="C69" s="500"/>
      <c r="D69" s="210" t="s">
        <v>129</v>
      </c>
      <c r="E69" s="210"/>
      <c r="F69" s="754"/>
    </row>
    <row r="70" spans="1:6" ht="26.25" customHeight="1" x14ac:dyDescent="0.2">
      <c r="A70" s="497"/>
      <c r="B70" s="500" t="s">
        <v>102</v>
      </c>
      <c r="C70" s="500"/>
      <c r="D70" s="210" t="s">
        <v>129</v>
      </c>
      <c r="E70" s="210"/>
      <c r="F70" s="754"/>
    </row>
    <row r="71" spans="1:6" ht="26.25" customHeight="1" x14ac:dyDescent="0.2">
      <c r="A71" s="497"/>
      <c r="B71" s="500" t="s">
        <v>103</v>
      </c>
      <c r="C71" s="500"/>
      <c r="D71" s="210" t="s">
        <v>129</v>
      </c>
      <c r="E71" s="210"/>
      <c r="F71" s="754"/>
    </row>
    <row r="72" spans="1:6" ht="26.25" customHeight="1" x14ac:dyDescent="0.2">
      <c r="A72" s="497"/>
      <c r="B72" s="500" t="s">
        <v>104</v>
      </c>
      <c r="C72" s="500"/>
      <c r="D72" s="210"/>
      <c r="E72" s="210" t="s">
        <v>129</v>
      </c>
      <c r="F72" s="754"/>
    </row>
    <row r="73" spans="1:6" ht="26.25" customHeight="1" x14ac:dyDescent="0.2">
      <c r="A73" s="497"/>
      <c r="B73" s="500" t="s">
        <v>105</v>
      </c>
      <c r="C73" s="500"/>
      <c r="D73" s="210"/>
      <c r="E73" s="210" t="s">
        <v>129</v>
      </c>
      <c r="F73" s="754"/>
    </row>
    <row r="74" spans="1:6" ht="26.25" customHeight="1" x14ac:dyDescent="0.2">
      <c r="A74" s="497"/>
      <c r="B74" s="500" t="s">
        <v>106</v>
      </c>
      <c r="C74" s="500"/>
      <c r="D74" s="210"/>
      <c r="E74" s="210" t="s">
        <v>129</v>
      </c>
      <c r="F74" s="754"/>
    </row>
    <row r="75" spans="1:6" ht="26.25" customHeight="1" x14ac:dyDescent="0.2">
      <c r="A75" s="497"/>
      <c r="B75" s="500" t="s">
        <v>107</v>
      </c>
      <c r="C75" s="500"/>
      <c r="D75" s="210"/>
      <c r="E75" s="210" t="s">
        <v>129</v>
      </c>
      <c r="F75" s="754"/>
    </row>
    <row r="76" spans="1:6" ht="26.25" customHeight="1" x14ac:dyDescent="0.2">
      <c r="A76" s="497"/>
      <c r="B76" s="500" t="s">
        <v>108</v>
      </c>
      <c r="C76" s="500"/>
      <c r="D76" s="210"/>
      <c r="E76" s="210" t="s">
        <v>129</v>
      </c>
      <c r="F76" s="754"/>
    </row>
    <row r="77" spans="1:6" ht="26.25" customHeight="1" x14ac:dyDescent="0.2">
      <c r="A77" s="497"/>
      <c r="B77" s="500" t="s">
        <v>109</v>
      </c>
      <c r="C77" s="500"/>
      <c r="D77" s="210"/>
      <c r="E77" s="210" t="s">
        <v>129</v>
      </c>
      <c r="F77" s="754"/>
    </row>
    <row r="78" spans="1:6" ht="16.5" thickBot="1" x14ac:dyDescent="0.3">
      <c r="A78" s="498"/>
      <c r="B78" s="745" t="s">
        <v>58</v>
      </c>
      <c r="C78" s="746"/>
      <c r="D78" s="89">
        <f>+NOOO!B100</f>
        <v>6</v>
      </c>
      <c r="E78" s="90"/>
      <c r="F78" s="755"/>
    </row>
    <row r="79" spans="1:6" ht="15" thickBot="1" x14ac:dyDescent="0.25"/>
    <row r="80" spans="1:6" ht="34.5" customHeight="1" x14ac:dyDescent="0.25">
      <c r="A80" s="735" t="s">
        <v>85</v>
      </c>
      <c r="B80" s="523" t="s">
        <v>86</v>
      </c>
      <c r="C80" s="523"/>
      <c r="D80" s="753" t="s">
        <v>87</v>
      </c>
      <c r="E80" s="753"/>
      <c r="F80" s="749" t="s">
        <v>88</v>
      </c>
    </row>
    <row r="81" spans="1:6" ht="21" customHeight="1" x14ac:dyDescent="0.25">
      <c r="A81" s="736"/>
      <c r="B81" s="524"/>
      <c r="C81" s="524"/>
      <c r="D81" s="74" t="s">
        <v>89</v>
      </c>
      <c r="E81" s="74" t="s">
        <v>90</v>
      </c>
      <c r="F81" s="750"/>
    </row>
    <row r="82" spans="1:6" ht="26.25" customHeight="1" x14ac:dyDescent="0.2">
      <c r="A82" s="756"/>
      <c r="B82" s="500" t="s">
        <v>91</v>
      </c>
      <c r="C82" s="500"/>
      <c r="D82" s="210"/>
      <c r="E82" s="210"/>
      <c r="F82" s="754" t="str">
        <f>IF(D97="X","CATASTROFICO",IF(AND(D101&gt;0,D101&lt;=5),"MODERADO",IF(AND(D101&gt;=6,D101&lt;=11),"MAYOR",IF(AND(D101&gt;=12,D101&lt;=19),"CATASTROFICO"," "))))</f>
        <v xml:space="preserve"> </v>
      </c>
    </row>
    <row r="83" spans="1:6" ht="26.25" customHeight="1" x14ac:dyDescent="0.2">
      <c r="A83" s="756"/>
      <c r="B83" s="500" t="s">
        <v>92</v>
      </c>
      <c r="C83" s="500"/>
      <c r="D83" s="210"/>
      <c r="E83" s="210"/>
      <c r="F83" s="754"/>
    </row>
    <row r="84" spans="1:6" ht="26.25" customHeight="1" x14ac:dyDescent="0.2">
      <c r="A84" s="756"/>
      <c r="B84" s="500" t="s">
        <v>93</v>
      </c>
      <c r="C84" s="500"/>
      <c r="D84" s="210"/>
      <c r="E84" s="210"/>
      <c r="F84" s="754"/>
    </row>
    <row r="85" spans="1:6" ht="26.25" customHeight="1" x14ac:dyDescent="0.2">
      <c r="A85" s="756"/>
      <c r="B85" s="500" t="s">
        <v>94</v>
      </c>
      <c r="C85" s="500"/>
      <c r="D85" s="210"/>
      <c r="E85" s="210"/>
      <c r="F85" s="754"/>
    </row>
    <row r="86" spans="1:6" ht="26.25" customHeight="1" x14ac:dyDescent="0.2">
      <c r="A86" s="756"/>
      <c r="B86" s="500" t="s">
        <v>95</v>
      </c>
      <c r="C86" s="500"/>
      <c r="D86" s="210"/>
      <c r="E86" s="210"/>
      <c r="F86" s="754"/>
    </row>
    <row r="87" spans="1:6" ht="26.25" customHeight="1" x14ac:dyDescent="0.2">
      <c r="A87" s="756"/>
      <c r="B87" s="500" t="s">
        <v>96</v>
      </c>
      <c r="C87" s="500"/>
      <c r="D87" s="210"/>
      <c r="E87" s="210"/>
      <c r="F87" s="754"/>
    </row>
    <row r="88" spans="1:6" ht="26.25" customHeight="1" x14ac:dyDescent="0.2">
      <c r="A88" s="756"/>
      <c r="B88" s="500" t="s">
        <v>97</v>
      </c>
      <c r="C88" s="500"/>
      <c r="D88" s="210"/>
      <c r="E88" s="210"/>
      <c r="F88" s="754"/>
    </row>
    <row r="89" spans="1:6" ht="33" customHeight="1" x14ac:dyDescent="0.2">
      <c r="A89" s="756"/>
      <c r="B89" s="500" t="s">
        <v>98</v>
      </c>
      <c r="C89" s="500"/>
      <c r="D89" s="210"/>
      <c r="E89" s="210"/>
      <c r="F89" s="754"/>
    </row>
    <row r="90" spans="1:6" ht="26.25" customHeight="1" x14ac:dyDescent="0.2">
      <c r="A90" s="756"/>
      <c r="B90" s="500" t="s">
        <v>99</v>
      </c>
      <c r="C90" s="500"/>
      <c r="D90" s="210"/>
      <c r="E90" s="210"/>
      <c r="F90" s="754"/>
    </row>
    <row r="91" spans="1:6" ht="26.25" customHeight="1" x14ac:dyDescent="0.2">
      <c r="A91" s="756"/>
      <c r="B91" s="500" t="s">
        <v>100</v>
      </c>
      <c r="C91" s="500"/>
      <c r="D91" s="210"/>
      <c r="E91" s="210"/>
      <c r="F91" s="754"/>
    </row>
    <row r="92" spans="1:6" ht="26.25" customHeight="1" x14ac:dyDescent="0.2">
      <c r="A92" s="756"/>
      <c r="B92" s="500" t="s">
        <v>101</v>
      </c>
      <c r="C92" s="500"/>
      <c r="D92" s="210"/>
      <c r="E92" s="210"/>
      <c r="F92" s="754"/>
    </row>
    <row r="93" spans="1:6" ht="26.25" customHeight="1" x14ac:dyDescent="0.2">
      <c r="A93" s="756"/>
      <c r="B93" s="500" t="s">
        <v>102</v>
      </c>
      <c r="C93" s="500"/>
      <c r="D93" s="210"/>
      <c r="E93" s="210"/>
      <c r="F93" s="754"/>
    </row>
    <row r="94" spans="1:6" ht="26.25" customHeight="1" x14ac:dyDescent="0.2">
      <c r="A94" s="756"/>
      <c r="B94" s="500" t="s">
        <v>103</v>
      </c>
      <c r="C94" s="500"/>
      <c r="D94" s="210"/>
      <c r="E94" s="210"/>
      <c r="F94" s="754"/>
    </row>
    <row r="95" spans="1:6" ht="26.25" customHeight="1" x14ac:dyDescent="0.2">
      <c r="A95" s="756"/>
      <c r="B95" s="500" t="s">
        <v>104</v>
      </c>
      <c r="C95" s="500"/>
      <c r="D95" s="210"/>
      <c r="E95" s="210"/>
      <c r="F95" s="754"/>
    </row>
    <row r="96" spans="1:6" ht="26.25" customHeight="1" x14ac:dyDescent="0.2">
      <c r="A96" s="756"/>
      <c r="B96" s="500" t="s">
        <v>105</v>
      </c>
      <c r="C96" s="500"/>
      <c r="D96" s="210"/>
      <c r="E96" s="210"/>
      <c r="F96" s="754"/>
    </row>
    <row r="97" spans="1:6" ht="26.25" customHeight="1" x14ac:dyDescent="0.2">
      <c r="A97" s="756"/>
      <c r="B97" s="500" t="s">
        <v>106</v>
      </c>
      <c r="C97" s="500"/>
      <c r="D97" s="210"/>
      <c r="E97" s="210"/>
      <c r="F97" s="754"/>
    </row>
    <row r="98" spans="1:6" ht="26.25" customHeight="1" x14ac:dyDescent="0.2">
      <c r="A98" s="756"/>
      <c r="B98" s="500" t="s">
        <v>107</v>
      </c>
      <c r="C98" s="500"/>
      <c r="D98" s="210"/>
      <c r="E98" s="210"/>
      <c r="F98" s="754"/>
    </row>
    <row r="99" spans="1:6" ht="26.25" customHeight="1" x14ac:dyDescent="0.2">
      <c r="A99" s="756"/>
      <c r="B99" s="500" t="s">
        <v>108</v>
      </c>
      <c r="C99" s="500"/>
      <c r="D99" s="210"/>
      <c r="E99" s="210"/>
      <c r="F99" s="754"/>
    </row>
    <row r="100" spans="1:6" ht="26.25" customHeight="1" x14ac:dyDescent="0.2">
      <c r="A100" s="756"/>
      <c r="B100" s="500" t="s">
        <v>109</v>
      </c>
      <c r="C100" s="500"/>
      <c r="D100" s="210"/>
      <c r="E100" s="210"/>
      <c r="F100" s="754"/>
    </row>
    <row r="101" spans="1:6" ht="16.5" thickBot="1" x14ac:dyDescent="0.3">
      <c r="A101" s="757"/>
      <c r="B101" s="745" t="s">
        <v>58</v>
      </c>
      <c r="C101" s="746"/>
      <c r="D101" s="89">
        <f>+NOOO!B123</f>
        <v>0</v>
      </c>
      <c r="E101" s="90"/>
      <c r="F101" s="755"/>
    </row>
    <row r="102" spans="1:6" ht="15" thickBot="1" x14ac:dyDescent="0.25"/>
    <row r="103" spans="1:6" ht="34.5" customHeight="1" x14ac:dyDescent="0.25">
      <c r="A103" s="735" t="s">
        <v>85</v>
      </c>
      <c r="B103" s="523" t="s">
        <v>86</v>
      </c>
      <c r="C103" s="523"/>
      <c r="D103" s="753" t="s">
        <v>87</v>
      </c>
      <c r="E103" s="753"/>
      <c r="F103" s="749" t="s">
        <v>88</v>
      </c>
    </row>
    <row r="104" spans="1:6" ht="21" customHeight="1" x14ac:dyDescent="0.25">
      <c r="A104" s="736"/>
      <c r="B104" s="524"/>
      <c r="C104" s="524"/>
      <c r="D104" s="74" t="s">
        <v>89</v>
      </c>
      <c r="E104" s="74" t="s">
        <v>90</v>
      </c>
      <c r="F104" s="750"/>
    </row>
    <row r="105" spans="1:6" ht="26.25" customHeight="1" x14ac:dyDescent="0.2">
      <c r="A105" s="756"/>
      <c r="B105" s="500" t="s">
        <v>91</v>
      </c>
      <c r="C105" s="500"/>
      <c r="D105" s="210"/>
      <c r="E105" s="210"/>
      <c r="F105" s="754" t="str">
        <f>IF(D120="X","CATASTROFICO",IF(AND(D124&gt;0,D124&lt;=5),"MODERADO",IF(AND(D124&gt;=6,D124&lt;=11),"MAYOR",IF(AND(D124&gt;=12,D124&lt;=19),"CATASTROFICO"," "))))</f>
        <v xml:space="preserve"> </v>
      </c>
    </row>
    <row r="106" spans="1:6" ht="26.25" customHeight="1" x14ac:dyDescent="0.2">
      <c r="A106" s="756"/>
      <c r="B106" s="500" t="s">
        <v>92</v>
      </c>
      <c r="C106" s="500"/>
      <c r="D106" s="210"/>
      <c r="E106" s="210"/>
      <c r="F106" s="754"/>
    </row>
    <row r="107" spans="1:6" ht="26.25" customHeight="1" x14ac:dyDescent="0.2">
      <c r="A107" s="756"/>
      <c r="B107" s="500" t="s">
        <v>93</v>
      </c>
      <c r="C107" s="500"/>
      <c r="D107" s="210"/>
      <c r="E107" s="210"/>
      <c r="F107" s="754"/>
    </row>
    <row r="108" spans="1:6" ht="26.25" customHeight="1" x14ac:dyDescent="0.2">
      <c r="A108" s="756"/>
      <c r="B108" s="500" t="s">
        <v>94</v>
      </c>
      <c r="C108" s="500"/>
      <c r="D108" s="210"/>
      <c r="E108" s="210"/>
      <c r="F108" s="754"/>
    </row>
    <row r="109" spans="1:6" ht="26.25" customHeight="1" x14ac:dyDescent="0.2">
      <c r="A109" s="756"/>
      <c r="B109" s="500" t="s">
        <v>95</v>
      </c>
      <c r="C109" s="500"/>
      <c r="D109" s="210"/>
      <c r="E109" s="210"/>
      <c r="F109" s="754"/>
    </row>
    <row r="110" spans="1:6" ht="26.25" customHeight="1" x14ac:dyDescent="0.2">
      <c r="A110" s="756"/>
      <c r="B110" s="500" t="s">
        <v>96</v>
      </c>
      <c r="C110" s="500"/>
      <c r="D110" s="210"/>
      <c r="E110" s="210"/>
      <c r="F110" s="754"/>
    </row>
    <row r="111" spans="1:6" ht="26.25" customHeight="1" x14ac:dyDescent="0.2">
      <c r="A111" s="756"/>
      <c r="B111" s="500" t="s">
        <v>97</v>
      </c>
      <c r="C111" s="500"/>
      <c r="D111" s="210"/>
      <c r="E111" s="210"/>
      <c r="F111" s="754"/>
    </row>
    <row r="112" spans="1:6" ht="36" customHeight="1" x14ac:dyDescent="0.2">
      <c r="A112" s="756"/>
      <c r="B112" s="500" t="s">
        <v>98</v>
      </c>
      <c r="C112" s="500"/>
      <c r="D112" s="210"/>
      <c r="E112" s="210"/>
      <c r="F112" s="754"/>
    </row>
    <row r="113" spans="1:6" ht="26.25" customHeight="1" x14ac:dyDescent="0.2">
      <c r="A113" s="756"/>
      <c r="B113" s="500" t="s">
        <v>99</v>
      </c>
      <c r="C113" s="500"/>
      <c r="D113" s="210"/>
      <c r="E113" s="210"/>
      <c r="F113" s="754"/>
    </row>
    <row r="114" spans="1:6" ht="26.25" customHeight="1" x14ac:dyDescent="0.2">
      <c r="A114" s="756"/>
      <c r="B114" s="500" t="s">
        <v>100</v>
      </c>
      <c r="C114" s="500"/>
      <c r="D114" s="210"/>
      <c r="E114" s="210"/>
      <c r="F114" s="754"/>
    </row>
    <row r="115" spans="1:6" ht="26.25" customHeight="1" x14ac:dyDescent="0.2">
      <c r="A115" s="756"/>
      <c r="B115" s="500" t="s">
        <v>101</v>
      </c>
      <c r="C115" s="500"/>
      <c r="D115" s="210"/>
      <c r="E115" s="210"/>
      <c r="F115" s="754"/>
    </row>
    <row r="116" spans="1:6" ht="26.25" customHeight="1" x14ac:dyDescent="0.2">
      <c r="A116" s="756"/>
      <c r="B116" s="500" t="s">
        <v>102</v>
      </c>
      <c r="C116" s="500"/>
      <c r="D116" s="210"/>
      <c r="E116" s="210"/>
      <c r="F116" s="754"/>
    </row>
    <row r="117" spans="1:6" ht="26.25" customHeight="1" x14ac:dyDescent="0.2">
      <c r="A117" s="756"/>
      <c r="B117" s="500" t="s">
        <v>103</v>
      </c>
      <c r="C117" s="500"/>
      <c r="D117" s="210"/>
      <c r="E117" s="210"/>
      <c r="F117" s="754"/>
    </row>
    <row r="118" spans="1:6" ht="26.25" customHeight="1" x14ac:dyDescent="0.2">
      <c r="A118" s="756"/>
      <c r="B118" s="500" t="s">
        <v>104</v>
      </c>
      <c r="C118" s="500"/>
      <c r="D118" s="210"/>
      <c r="E118" s="210"/>
      <c r="F118" s="754"/>
    </row>
    <row r="119" spans="1:6" ht="26.25" customHeight="1" x14ac:dyDescent="0.2">
      <c r="A119" s="756"/>
      <c r="B119" s="500" t="s">
        <v>105</v>
      </c>
      <c r="C119" s="500"/>
      <c r="D119" s="210"/>
      <c r="E119" s="210"/>
      <c r="F119" s="754"/>
    </row>
    <row r="120" spans="1:6" ht="26.25" customHeight="1" x14ac:dyDescent="0.2">
      <c r="A120" s="756"/>
      <c r="B120" s="500" t="s">
        <v>106</v>
      </c>
      <c r="C120" s="500"/>
      <c r="D120" s="210"/>
      <c r="E120" s="210"/>
      <c r="F120" s="754"/>
    </row>
    <row r="121" spans="1:6" ht="26.25" customHeight="1" x14ac:dyDescent="0.2">
      <c r="A121" s="756"/>
      <c r="B121" s="500" t="s">
        <v>107</v>
      </c>
      <c r="C121" s="500"/>
      <c r="D121" s="210"/>
      <c r="E121" s="210"/>
      <c r="F121" s="754"/>
    </row>
    <row r="122" spans="1:6" ht="26.25" customHeight="1" x14ac:dyDescent="0.2">
      <c r="A122" s="756"/>
      <c r="B122" s="500" t="s">
        <v>108</v>
      </c>
      <c r="C122" s="500"/>
      <c r="D122" s="210"/>
      <c r="E122" s="210"/>
      <c r="F122" s="754"/>
    </row>
    <row r="123" spans="1:6" ht="26.25" customHeight="1" x14ac:dyDescent="0.2">
      <c r="A123" s="756"/>
      <c r="B123" s="500" t="s">
        <v>109</v>
      </c>
      <c r="C123" s="500"/>
      <c r="D123" s="210"/>
      <c r="E123" s="210"/>
      <c r="F123" s="754"/>
    </row>
    <row r="124" spans="1:6" ht="16.5" thickBot="1" x14ac:dyDescent="0.3">
      <c r="A124" s="757"/>
      <c r="B124" s="745" t="s">
        <v>58</v>
      </c>
      <c r="C124" s="746"/>
      <c r="D124" s="89">
        <f>+NOOO!B146</f>
        <v>0</v>
      </c>
      <c r="E124" s="90"/>
      <c r="F124" s="755"/>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zoomScale="85" zoomScaleNormal="85" workbookViewId="0">
      <selection activeCell="K13" sqref="K13"/>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73"/>
      <c r="B1" s="452" t="s">
        <v>517</v>
      </c>
      <c r="C1" s="452"/>
      <c r="D1" s="452"/>
      <c r="E1" s="253" t="s">
        <v>514</v>
      </c>
      <c r="F1" s="376"/>
      <c r="G1" s="2"/>
      <c r="J1" s="451"/>
    </row>
    <row r="2" spans="1:10" ht="15" customHeight="1" x14ac:dyDescent="0.2">
      <c r="A2" s="374"/>
      <c r="B2" s="453"/>
      <c r="C2" s="453"/>
      <c r="D2" s="453"/>
      <c r="E2" s="254" t="s">
        <v>515</v>
      </c>
      <c r="F2" s="377"/>
      <c r="G2" s="2"/>
      <c r="J2" s="451"/>
    </row>
    <row r="3" spans="1:10" ht="15" customHeight="1" x14ac:dyDescent="0.2">
      <c r="A3" s="374"/>
      <c r="B3" s="453" t="s">
        <v>3</v>
      </c>
      <c r="C3" s="453"/>
      <c r="D3" s="453"/>
      <c r="E3" s="254" t="s">
        <v>516</v>
      </c>
      <c r="F3" s="377"/>
      <c r="G3" s="2"/>
      <c r="J3" s="451"/>
    </row>
    <row r="4" spans="1:10" ht="15.75" customHeight="1" x14ac:dyDescent="0.2">
      <c r="A4" s="374"/>
      <c r="B4" s="453"/>
      <c r="C4" s="453"/>
      <c r="D4" s="453"/>
      <c r="E4" s="254" t="s">
        <v>373</v>
      </c>
      <c r="F4" s="377"/>
      <c r="G4" s="2"/>
      <c r="J4" s="451"/>
    </row>
    <row r="5" spans="1:10" ht="15.75" customHeight="1" x14ac:dyDescent="0.2">
      <c r="A5" s="439"/>
      <c r="B5" s="440"/>
      <c r="C5" s="440"/>
      <c r="D5" s="440"/>
      <c r="E5" s="440"/>
      <c r="F5" s="441"/>
      <c r="G5" s="2"/>
      <c r="J5" s="60"/>
    </row>
    <row r="6" spans="1:10" ht="15" customHeight="1" x14ac:dyDescent="0.2">
      <c r="A6" s="448" t="s">
        <v>6</v>
      </c>
      <c r="B6" s="449"/>
      <c r="C6" s="449"/>
      <c r="D6" s="449"/>
      <c r="E6" s="449"/>
      <c r="F6" s="450"/>
    </row>
    <row r="7" spans="1:10" ht="15.75" customHeight="1" x14ac:dyDescent="0.2">
      <c r="A7" s="448"/>
      <c r="B7" s="449"/>
      <c r="C7" s="449"/>
      <c r="D7" s="449"/>
      <c r="E7" s="449"/>
      <c r="F7" s="450"/>
    </row>
    <row r="8" spans="1:10" ht="27" customHeight="1" x14ac:dyDescent="0.2">
      <c r="A8" s="442" t="s">
        <v>387</v>
      </c>
      <c r="B8" s="443"/>
      <c r="C8" s="443"/>
      <c r="D8" s="443"/>
      <c r="E8" s="443"/>
      <c r="F8" s="444"/>
    </row>
    <row r="9" spans="1:10" ht="77.25" customHeight="1" thickBot="1" x14ac:dyDescent="0.25">
      <c r="A9" s="445" t="s">
        <v>388</v>
      </c>
      <c r="B9" s="446"/>
      <c r="C9" s="446"/>
      <c r="D9" s="446"/>
      <c r="E9" s="446"/>
      <c r="F9" s="447"/>
    </row>
    <row r="10" spans="1:10" ht="18.75" customHeight="1" thickBot="1" x14ac:dyDescent="0.25">
      <c r="A10" s="438"/>
      <c r="B10" s="438"/>
      <c r="C10" s="438"/>
      <c r="D10" s="438"/>
      <c r="E10" s="438"/>
      <c r="F10" s="438"/>
    </row>
    <row r="11" spans="1:10" ht="22.5" customHeight="1" thickBot="1" x14ac:dyDescent="0.25">
      <c r="A11" s="195" t="s">
        <v>7</v>
      </c>
      <c r="B11" s="196" t="s">
        <v>8</v>
      </c>
      <c r="C11" s="196" t="s">
        <v>9</v>
      </c>
      <c r="D11" s="292" t="s">
        <v>8</v>
      </c>
      <c r="E11" s="292" t="s">
        <v>10</v>
      </c>
      <c r="F11" s="293" t="s">
        <v>8</v>
      </c>
    </row>
    <row r="12" spans="1:10" ht="75" customHeight="1" x14ac:dyDescent="0.2">
      <c r="A12" s="252" t="s">
        <v>272</v>
      </c>
      <c r="B12" s="304" t="s">
        <v>389</v>
      </c>
      <c r="C12" s="264" t="s">
        <v>276</v>
      </c>
      <c r="D12" s="303" t="s">
        <v>390</v>
      </c>
      <c r="E12" s="264" t="s">
        <v>280</v>
      </c>
      <c r="F12" s="299" t="s">
        <v>391</v>
      </c>
    </row>
    <row r="13" spans="1:10" ht="60" customHeight="1" x14ac:dyDescent="0.2">
      <c r="A13" s="199" t="s">
        <v>270</v>
      </c>
      <c r="B13" s="295" t="s">
        <v>392</v>
      </c>
      <c r="C13" s="265" t="s">
        <v>288</v>
      </c>
      <c r="D13" s="303" t="s">
        <v>393</v>
      </c>
      <c r="E13" s="265" t="s">
        <v>281</v>
      </c>
      <c r="F13" s="299" t="s">
        <v>394</v>
      </c>
    </row>
    <row r="14" spans="1:10" ht="93.75" customHeight="1" x14ac:dyDescent="0.2">
      <c r="A14" s="199" t="s">
        <v>271</v>
      </c>
      <c r="B14" s="305" t="s">
        <v>395</v>
      </c>
      <c r="C14" s="265" t="s">
        <v>288</v>
      </c>
      <c r="D14" s="296" t="s">
        <v>396</v>
      </c>
      <c r="E14" s="265" t="s">
        <v>247</v>
      </c>
      <c r="F14" s="299" t="s">
        <v>397</v>
      </c>
    </row>
    <row r="15" spans="1:10" ht="73.5" customHeight="1" x14ac:dyDescent="0.2">
      <c r="A15" s="199" t="s">
        <v>275</v>
      </c>
      <c r="B15" s="294" t="s">
        <v>519</v>
      </c>
      <c r="C15" s="265" t="s">
        <v>288</v>
      </c>
      <c r="D15" s="297" t="s">
        <v>399</v>
      </c>
      <c r="E15" s="265" t="s">
        <v>283</v>
      </c>
      <c r="F15" s="299" t="s">
        <v>400</v>
      </c>
    </row>
    <row r="16" spans="1:10" ht="127.5" customHeight="1" x14ac:dyDescent="0.2">
      <c r="A16" s="199" t="s">
        <v>273</v>
      </c>
      <c r="B16" s="294" t="s">
        <v>531</v>
      </c>
      <c r="C16" s="265" t="s">
        <v>288</v>
      </c>
      <c r="D16" s="298" t="s">
        <v>402</v>
      </c>
      <c r="E16" s="265" t="s">
        <v>281</v>
      </c>
      <c r="F16" s="300" t="s">
        <v>403</v>
      </c>
    </row>
    <row r="17" spans="1:6" ht="69.75" customHeight="1" x14ac:dyDescent="0.2">
      <c r="A17" s="199"/>
      <c r="B17" s="251"/>
      <c r="C17" s="265" t="s">
        <v>277</v>
      </c>
      <c r="D17" s="298" t="s">
        <v>404</v>
      </c>
      <c r="E17" s="265" t="s">
        <v>281</v>
      </c>
      <c r="F17" s="300" t="s">
        <v>405</v>
      </c>
    </row>
    <row r="18" spans="1:6" ht="114.75" customHeight="1" x14ac:dyDescent="0.2">
      <c r="A18" s="199"/>
      <c r="B18" s="251"/>
      <c r="C18" s="265" t="s">
        <v>287</v>
      </c>
      <c r="D18" s="301" t="s">
        <v>406</v>
      </c>
      <c r="E18" s="265" t="s">
        <v>281</v>
      </c>
      <c r="F18" s="300" t="s">
        <v>407</v>
      </c>
    </row>
    <row r="19" spans="1:6" ht="73.5" customHeight="1" x14ac:dyDescent="0.2">
      <c r="A19" s="199"/>
      <c r="B19" s="256"/>
      <c r="C19" s="265" t="s">
        <v>279</v>
      </c>
      <c r="D19" s="301" t="s">
        <v>408</v>
      </c>
      <c r="E19" s="265" t="s">
        <v>281</v>
      </c>
      <c r="F19" s="300" t="s">
        <v>409</v>
      </c>
    </row>
    <row r="20" spans="1:6" ht="96" customHeight="1" x14ac:dyDescent="0.25">
      <c r="A20" s="199"/>
      <c r="B20" s="256"/>
      <c r="C20" s="265" t="s">
        <v>14</v>
      </c>
      <c r="D20" s="301" t="s">
        <v>410</v>
      </c>
      <c r="E20" s="265" t="s">
        <v>246</v>
      </c>
      <c r="F20" s="306" t="s">
        <v>411</v>
      </c>
    </row>
    <row r="21" spans="1:6" ht="81" customHeight="1" x14ac:dyDescent="0.2">
      <c r="A21" s="199"/>
      <c r="B21" s="256"/>
      <c r="C21" s="265" t="s">
        <v>278</v>
      </c>
      <c r="D21" s="301" t="s">
        <v>412</v>
      </c>
      <c r="E21" s="265" t="s">
        <v>246</v>
      </c>
      <c r="F21" s="307" t="s">
        <v>500</v>
      </c>
    </row>
    <row r="22" spans="1:6" ht="69" customHeight="1" x14ac:dyDescent="0.2">
      <c r="A22" s="199"/>
      <c r="B22" s="94"/>
      <c r="C22" s="201"/>
      <c r="D22" s="197"/>
      <c r="E22" s="201"/>
      <c r="F22" s="106"/>
    </row>
    <row r="23" spans="1:6" ht="61.5" customHeight="1" x14ac:dyDescent="0.2">
      <c r="A23" s="199"/>
      <c r="B23" s="94"/>
      <c r="C23" s="201"/>
      <c r="D23" s="197"/>
      <c r="E23" s="201"/>
      <c r="F23" s="106"/>
    </row>
    <row r="24" spans="1:6" ht="57.75" customHeight="1" x14ac:dyDescent="0.2">
      <c r="A24" s="199"/>
      <c r="B24" s="94"/>
      <c r="C24" s="201"/>
      <c r="D24" s="197"/>
      <c r="E24" s="201"/>
      <c r="F24" s="106"/>
    </row>
    <row r="25" spans="1:6" ht="62.25" customHeight="1" x14ac:dyDescent="0.2">
      <c r="A25" s="199"/>
      <c r="B25" s="94"/>
      <c r="C25" s="201"/>
      <c r="D25" s="197"/>
      <c r="E25" s="201"/>
      <c r="F25" s="106"/>
    </row>
    <row r="26" spans="1:6" ht="56.25" customHeight="1" thickBot="1" x14ac:dyDescent="0.25">
      <c r="A26" s="200"/>
      <c r="B26" s="153"/>
      <c r="C26" s="202"/>
      <c r="D26" s="198"/>
      <c r="E26" s="202"/>
      <c r="F26" s="154"/>
    </row>
    <row r="27" spans="1:6" ht="65.25" customHeight="1" x14ac:dyDescent="0.2">
      <c r="A27" s="189"/>
      <c r="B27" s="132"/>
      <c r="C27" s="189"/>
      <c r="D27" s="190"/>
      <c r="E27" s="189"/>
      <c r="F27" s="190"/>
    </row>
    <row r="28" spans="1:6" ht="62.25" customHeight="1" x14ac:dyDescent="0.2">
      <c r="A28" s="189"/>
      <c r="B28" s="132"/>
      <c r="C28" s="189"/>
      <c r="D28" s="190"/>
      <c r="E28" s="189"/>
      <c r="F28" s="190"/>
    </row>
    <row r="29" spans="1:6" ht="63" customHeight="1" x14ac:dyDescent="0.2">
      <c r="A29" s="189"/>
      <c r="B29" s="132"/>
      <c r="C29" s="189"/>
      <c r="D29" s="190"/>
      <c r="E29" s="189"/>
      <c r="F29" s="132"/>
    </row>
    <row r="30" spans="1:6" ht="51.75" customHeight="1" x14ac:dyDescent="0.2">
      <c r="A30" s="189"/>
      <c r="B30" s="132"/>
      <c r="C30" s="189"/>
      <c r="D30" s="190"/>
      <c r="E30" s="189"/>
      <c r="F30" s="132"/>
    </row>
    <row r="31" spans="1:6" ht="52.5" customHeight="1" x14ac:dyDescent="0.2">
      <c r="A31" s="189"/>
      <c r="B31" s="190"/>
      <c r="C31" s="189"/>
      <c r="D31" s="190"/>
      <c r="E31" s="189"/>
      <c r="F31" s="190"/>
    </row>
    <row r="32" spans="1:6" ht="63.75" customHeight="1" x14ac:dyDescent="0.2">
      <c r="A32" s="189"/>
      <c r="B32" s="190"/>
      <c r="C32" s="189"/>
      <c r="D32" s="190"/>
      <c r="E32" s="189"/>
      <c r="F32" s="190"/>
    </row>
    <row r="33" spans="1:6" ht="66" customHeight="1" x14ac:dyDescent="0.2">
      <c r="A33" s="189"/>
      <c r="B33" s="191"/>
      <c r="C33" s="189"/>
      <c r="D33" s="192"/>
      <c r="E33" s="189"/>
      <c r="F33" s="191"/>
    </row>
    <row r="34" spans="1:6" ht="55.5" customHeight="1" x14ac:dyDescent="0.2">
      <c r="A34" s="189"/>
      <c r="B34" s="191"/>
      <c r="C34" s="189"/>
      <c r="D34" s="192"/>
      <c r="E34" s="189"/>
      <c r="F34" s="193"/>
    </row>
    <row r="35" spans="1:6" ht="51.75" customHeight="1" x14ac:dyDescent="0.2">
      <c r="A35" s="189"/>
      <c r="B35" s="193"/>
      <c r="C35" s="189"/>
      <c r="D35" s="194"/>
      <c r="E35" s="189"/>
      <c r="F35" s="193"/>
    </row>
    <row r="36" spans="1:6" ht="55.5" customHeight="1" x14ac:dyDescent="0.2">
      <c r="A36" s="189"/>
      <c r="B36" s="193"/>
      <c r="C36" s="189"/>
      <c r="D36" s="193"/>
      <c r="E36" s="189"/>
      <c r="F36" s="193"/>
    </row>
    <row r="37" spans="1:6" ht="55.5" customHeight="1" x14ac:dyDescent="0.2">
      <c r="A37" s="189"/>
      <c r="B37" s="193"/>
      <c r="C37" s="189"/>
      <c r="D37" s="193"/>
      <c r="E37" s="189"/>
      <c r="F37" s="193"/>
    </row>
    <row r="38" spans="1:6" ht="54.75" customHeight="1" x14ac:dyDescent="0.2">
      <c r="A38" s="189"/>
      <c r="B38" s="193"/>
      <c r="C38" s="189"/>
      <c r="D38" s="193"/>
      <c r="E38" s="189"/>
      <c r="F38" s="193"/>
    </row>
    <row r="39" spans="1:6" ht="56.25" customHeight="1" x14ac:dyDescent="0.2">
      <c r="A39" s="189"/>
      <c r="B39" s="193"/>
      <c r="C39" s="189"/>
      <c r="D39" s="193"/>
      <c r="E39" s="189"/>
      <c r="F39" s="193"/>
    </row>
    <row r="40" spans="1:6" ht="54.75" customHeight="1" x14ac:dyDescent="0.2">
      <c r="A40" s="189"/>
      <c r="B40" s="191"/>
      <c r="C40" s="189"/>
      <c r="D40" s="192"/>
      <c r="E40" s="189"/>
      <c r="F40" s="191"/>
    </row>
    <row r="41" spans="1:6" ht="55.5" customHeight="1" x14ac:dyDescent="0.2">
      <c r="A41" s="189"/>
      <c r="B41" s="191"/>
      <c r="C41" s="189"/>
      <c r="D41" s="192"/>
      <c r="E41" s="189"/>
      <c r="F41" s="193"/>
    </row>
    <row r="42" spans="1:6" ht="54.75" customHeight="1" x14ac:dyDescent="0.2">
      <c r="A42" s="189"/>
      <c r="B42" s="193"/>
      <c r="C42" s="189"/>
      <c r="D42" s="194"/>
      <c r="E42" s="189"/>
      <c r="F42" s="193"/>
    </row>
    <row r="43" spans="1:6" ht="55.5" customHeight="1" x14ac:dyDescent="0.2">
      <c r="A43" s="189"/>
      <c r="B43" s="193"/>
      <c r="C43" s="189"/>
      <c r="D43" s="193"/>
      <c r="E43" s="189"/>
      <c r="F43" s="193"/>
    </row>
    <row r="44" spans="1:6" ht="56.25" customHeight="1" x14ac:dyDescent="0.2">
      <c r="A44" s="189"/>
      <c r="B44" s="193"/>
      <c r="C44" s="189"/>
      <c r="D44" s="193"/>
      <c r="E44" s="189"/>
      <c r="F44" s="193"/>
    </row>
    <row r="45" spans="1:6" ht="59.25" customHeight="1" x14ac:dyDescent="0.2">
      <c r="A45" s="189"/>
      <c r="B45" s="193"/>
      <c r="C45" s="189"/>
      <c r="D45" s="193"/>
      <c r="E45" s="189"/>
      <c r="F45" s="193"/>
    </row>
    <row r="46" spans="1:6" ht="55.5" customHeight="1" x14ac:dyDescent="0.2">
      <c r="A46" s="189"/>
      <c r="B46" s="193"/>
      <c r="C46" s="189"/>
      <c r="D46" s="193"/>
      <c r="E46" s="189"/>
      <c r="F46" s="193"/>
    </row>
    <row r="47" spans="1:6" ht="55.5" customHeight="1" x14ac:dyDescent="0.2">
      <c r="A47" s="189"/>
      <c r="B47" s="191"/>
      <c r="C47" s="189"/>
      <c r="D47" s="192"/>
      <c r="E47" s="189"/>
      <c r="F47" s="191"/>
    </row>
    <row r="48" spans="1:6" ht="56.25" customHeight="1" x14ac:dyDescent="0.2">
      <c r="A48" s="189"/>
      <c r="B48" s="191"/>
      <c r="C48" s="189"/>
      <c r="D48" s="192"/>
      <c r="E48" s="189"/>
      <c r="F48" s="193"/>
    </row>
    <row r="49" spans="1:6" ht="54" customHeight="1" x14ac:dyDescent="0.2">
      <c r="A49" s="189"/>
      <c r="B49" s="193"/>
      <c r="C49" s="189"/>
      <c r="D49" s="194"/>
      <c r="E49" s="189"/>
      <c r="F49" s="193"/>
    </row>
    <row r="50" spans="1:6" ht="56.25" customHeight="1" x14ac:dyDescent="0.2">
      <c r="A50" s="189"/>
      <c r="B50" s="193"/>
      <c r="C50" s="189"/>
      <c r="D50" s="193"/>
      <c r="E50" s="189"/>
      <c r="F50" s="193"/>
    </row>
    <row r="51" spans="1:6" ht="59.25" customHeight="1" x14ac:dyDescent="0.2">
      <c r="A51" s="189"/>
      <c r="B51" s="193"/>
      <c r="C51" s="189"/>
      <c r="D51" s="193"/>
      <c r="E51" s="189"/>
      <c r="F51" s="193"/>
    </row>
    <row r="52" spans="1:6" ht="54.75" customHeight="1" x14ac:dyDescent="0.2">
      <c r="A52" s="189"/>
      <c r="B52" s="193"/>
      <c r="C52" s="189"/>
      <c r="D52" s="193"/>
      <c r="E52" s="189"/>
      <c r="F52" s="193"/>
    </row>
    <row r="53" spans="1:6" ht="55.5" customHeight="1" x14ac:dyDescent="0.2">
      <c r="A53" s="189"/>
      <c r="B53" s="193"/>
      <c r="C53" s="189"/>
      <c r="D53" s="193"/>
      <c r="E53" s="189"/>
      <c r="F53" s="193"/>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C22:C26</xm:sqref>
        </x14:dataValidation>
        <x14:dataValidation type="list" allowBlank="1" showInputMessage="1" showErrorMessage="1">
          <x14:formula1>
            <xm:f>'LISTAS CONTEXTO'!$C$1:$C$10</xm:f>
          </x14:formula1>
          <xm:sqref>E22:E26</xm:sqref>
        </x14:dataValidation>
        <x14:dataValidation type="list" allowBlank="1" showInputMessage="1" showErrorMessage="1">
          <x14:formula1>
            <xm:f>'C:\Users\CAROLINA\Desktop\MEMORIA LUMERO\POR CONTESTAR\SIGAMI 2023\MAPAS 2023\[Monitoreo mapa de Corrupcion septiembre y octubre 2023.xlsx]LISTAS CONTEXTO'!#REF!</xm:f>
          </x14:formula1>
          <xm:sqref>E12:E21 C12:C21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zoomScaleNormal="100" workbookViewId="0">
      <selection activeCell="B51" sqref="B51:I51"/>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84"/>
      <c r="B1" s="845"/>
      <c r="C1" s="452" t="str">
        <f>CONTEXTO!B1</f>
        <v>PROCESO: GESTION CONTRACTUAL</v>
      </c>
      <c r="D1" s="452"/>
      <c r="E1" s="452"/>
      <c r="F1" s="452"/>
      <c r="G1" s="458" t="s">
        <v>523</v>
      </c>
      <c r="H1" s="391"/>
      <c r="I1" s="391"/>
      <c r="J1" s="843"/>
      <c r="K1" s="376"/>
    </row>
    <row r="2" spans="1:11" ht="15" customHeight="1" x14ac:dyDescent="0.2">
      <c r="A2" s="485"/>
      <c r="B2" s="479"/>
      <c r="C2" s="453"/>
      <c r="D2" s="453"/>
      <c r="E2" s="453"/>
      <c r="F2" s="453"/>
      <c r="G2" s="459" t="s">
        <v>524</v>
      </c>
      <c r="H2" s="460"/>
      <c r="I2" s="460"/>
      <c r="J2" s="844"/>
      <c r="K2" s="377"/>
    </row>
    <row r="3" spans="1:11" ht="34.5" customHeight="1" x14ac:dyDescent="0.2">
      <c r="A3" s="485"/>
      <c r="B3" s="479"/>
      <c r="C3" s="453" t="s">
        <v>32</v>
      </c>
      <c r="D3" s="453"/>
      <c r="E3" s="453"/>
      <c r="F3" s="453"/>
      <c r="G3" s="459" t="s">
        <v>516</v>
      </c>
      <c r="H3" s="460"/>
      <c r="I3" s="460"/>
      <c r="J3" s="844"/>
      <c r="K3" s="377"/>
    </row>
    <row r="4" spans="1:11" ht="15.75" customHeight="1" x14ac:dyDescent="0.2">
      <c r="A4" s="485"/>
      <c r="B4" s="479"/>
      <c r="C4" s="453"/>
      <c r="D4" s="453"/>
      <c r="E4" s="453"/>
      <c r="F4" s="453"/>
      <c r="G4" s="459" t="s">
        <v>380</v>
      </c>
      <c r="H4" s="460"/>
      <c r="I4" s="460"/>
      <c r="J4" s="844"/>
      <c r="K4" s="377"/>
    </row>
    <row r="5" spans="1:11" ht="15.75" customHeight="1" x14ac:dyDescent="0.2">
      <c r="A5" s="439"/>
      <c r="B5" s="440"/>
      <c r="C5" s="440"/>
      <c r="D5" s="440"/>
      <c r="E5" s="440"/>
      <c r="F5" s="440"/>
      <c r="G5" s="440"/>
      <c r="H5" s="440"/>
      <c r="I5" s="440"/>
      <c r="J5" s="440"/>
      <c r="K5" s="441"/>
    </row>
    <row r="6" spans="1:11" x14ac:dyDescent="0.2">
      <c r="A6" s="852" t="s">
        <v>110</v>
      </c>
      <c r="B6" s="853"/>
      <c r="C6" s="853"/>
      <c r="D6" s="853"/>
      <c r="E6" s="853"/>
      <c r="F6" s="853"/>
      <c r="G6" s="853"/>
      <c r="H6" s="853"/>
      <c r="I6" s="853"/>
      <c r="J6" s="853"/>
      <c r="K6" s="854"/>
    </row>
    <row r="7" spans="1:11" ht="11.25" customHeight="1" x14ac:dyDescent="0.2">
      <c r="A7" s="852"/>
      <c r="B7" s="853"/>
      <c r="C7" s="853"/>
      <c r="D7" s="853"/>
      <c r="E7" s="853"/>
      <c r="F7" s="853"/>
      <c r="G7" s="853"/>
      <c r="H7" s="853"/>
      <c r="I7" s="853"/>
      <c r="J7" s="853"/>
      <c r="K7" s="854"/>
    </row>
    <row r="8" spans="1:11" ht="24" customHeight="1" x14ac:dyDescent="0.2">
      <c r="A8" s="848" t="str">
        <f>CONTEXTO!A8</f>
        <v xml:space="preserve">PROCESO: GESTION CONTRACTUAL </v>
      </c>
      <c r="B8" s="443"/>
      <c r="C8" s="443"/>
      <c r="D8" s="443"/>
      <c r="E8" s="443"/>
      <c r="F8" s="443"/>
      <c r="G8" s="443"/>
      <c r="H8" s="443"/>
      <c r="I8" s="443"/>
      <c r="J8" s="443"/>
      <c r="K8" s="444"/>
    </row>
    <row r="9" spans="1:11" ht="56.25" customHeight="1" thickBot="1" x14ac:dyDescent="0.25">
      <c r="A9" s="849" t="str">
        <f>CONTEXTO!A9</f>
        <v xml:space="preserve">OBJETIVO: CONTRIBUIR ANUALMENTE EN LA GESTION DE ADQUISICION DE BIENES Y SERVICIOS REQUERIDOS EN LA OPERACIÓN DE LOS PROCESOS DE LA ENTIDAD CUMPLIENDO LA NORMATIVIDAD CONTRACTUAL VIGENTE.
</v>
      </c>
      <c r="B9" s="850"/>
      <c r="C9" s="850"/>
      <c r="D9" s="850"/>
      <c r="E9" s="850"/>
      <c r="F9" s="850"/>
      <c r="G9" s="850"/>
      <c r="H9" s="850"/>
      <c r="I9" s="850"/>
      <c r="J9" s="850"/>
      <c r="K9" s="851"/>
    </row>
    <row r="10" spans="1:11" ht="19.5" customHeight="1" thickBot="1" x14ac:dyDescent="0.25">
      <c r="A10" s="846"/>
      <c r="B10" s="847"/>
      <c r="C10" s="847"/>
      <c r="D10" s="847"/>
      <c r="E10" s="847"/>
      <c r="F10" s="847"/>
      <c r="G10" s="847"/>
      <c r="H10" s="847"/>
      <c r="I10" s="847"/>
      <c r="J10" s="847"/>
      <c r="K10" s="847"/>
    </row>
    <row r="11" spans="1:11" ht="29.25" customHeight="1" thickBot="1" x14ac:dyDescent="0.25">
      <c r="A11" s="135" t="s">
        <v>111</v>
      </c>
      <c r="B11" s="787" t="str">
        <f>DESCRIPCION!A10</f>
        <v xml:space="preserve">Probabilidad que La entidad  sea relacionada con actividades ilícitas al elegir a proveedores con practicas de lavado de activos, financiación del terrorismo o cualquier otra actividad ilegal. </v>
      </c>
      <c r="C11" s="788"/>
      <c r="D11" s="788"/>
      <c r="E11" s="788"/>
      <c r="F11" s="788"/>
      <c r="G11" s="788"/>
      <c r="H11" s="788"/>
      <c r="I11" s="789"/>
      <c r="J11" s="136" t="s">
        <v>340</v>
      </c>
      <c r="K11" s="139" t="str">
        <f>IF(J17="x","EXTREMA",IF(J19="x","ALTA",IF(J21="x","MODERADA",IF(J23="x","BAJA",""))))</f>
        <v>EXTREMA</v>
      </c>
    </row>
    <row r="12" spans="1:11" ht="16.5" customHeight="1" thickBot="1" x14ac:dyDescent="0.25">
      <c r="A12" s="796" t="s">
        <v>113</v>
      </c>
      <c r="B12" s="797"/>
      <c r="C12" s="797"/>
      <c r="D12" s="798" t="str">
        <f>PROBABILIDAD!T11</f>
        <v>Probable</v>
      </c>
      <c r="E12" s="799"/>
      <c r="F12" s="796" t="s">
        <v>341</v>
      </c>
      <c r="G12" s="797"/>
      <c r="H12" s="797"/>
      <c r="I12" s="800"/>
      <c r="J12" s="801" t="s">
        <v>126</v>
      </c>
      <c r="K12" s="802"/>
    </row>
    <row r="13" spans="1:11" x14ac:dyDescent="0.2">
      <c r="A13" s="168"/>
      <c r="B13" s="147"/>
      <c r="C13" s="147"/>
      <c r="D13" s="147"/>
      <c r="E13" s="147"/>
      <c r="F13" s="147"/>
      <c r="G13" s="147"/>
      <c r="H13" s="147"/>
      <c r="I13" s="147"/>
      <c r="J13" s="164"/>
      <c r="K13" s="165"/>
    </row>
    <row r="14" spans="1:11" x14ac:dyDescent="0.2">
      <c r="A14" s="168"/>
      <c r="B14" s="147"/>
      <c r="C14" s="169"/>
      <c r="D14" s="147"/>
      <c r="E14" s="147"/>
      <c r="F14" s="147"/>
      <c r="G14" s="147"/>
      <c r="H14" s="147"/>
      <c r="I14" s="147"/>
      <c r="J14" s="164"/>
      <c r="K14" s="165"/>
    </row>
    <row r="15" spans="1:11" ht="30" customHeight="1" x14ac:dyDescent="0.2">
      <c r="A15" s="782" t="s">
        <v>113</v>
      </c>
      <c r="B15" s="147">
        <v>5</v>
      </c>
      <c r="C15" s="783"/>
      <c r="D15" s="762"/>
      <c r="E15" s="763"/>
      <c r="F15" s="763"/>
      <c r="G15" s="763"/>
      <c r="H15" s="147"/>
      <c r="I15" s="147"/>
      <c r="J15" s="777" t="s">
        <v>112</v>
      </c>
      <c r="K15" s="778"/>
    </row>
    <row r="16" spans="1:11" ht="30" customHeight="1" x14ac:dyDescent="0.2">
      <c r="A16" s="782"/>
      <c r="B16" s="147" t="s">
        <v>115</v>
      </c>
      <c r="C16" s="784"/>
      <c r="D16" s="762"/>
      <c r="E16" s="763"/>
      <c r="F16" s="763"/>
      <c r="G16" s="763"/>
      <c r="H16" s="147"/>
      <c r="I16" s="147"/>
      <c r="J16" s="149"/>
      <c r="K16" s="150"/>
    </row>
    <row r="17" spans="1:11" ht="30" customHeight="1" x14ac:dyDescent="0.2">
      <c r="A17" s="782"/>
      <c r="B17" s="147">
        <v>4</v>
      </c>
      <c r="C17" s="785"/>
      <c r="D17" s="762"/>
      <c r="E17" s="762"/>
      <c r="F17" s="775"/>
      <c r="G17" s="763" t="s">
        <v>337</v>
      </c>
      <c r="H17" s="147"/>
      <c r="I17" s="147"/>
      <c r="J17" s="155" t="str">
        <f xml:space="preserve"> IF(OR(E15="X",F15="X",G15="x",F17="x",G17="X",F19="X",G19="X",G21="X" ),"x","")</f>
        <v>x</v>
      </c>
      <c r="K17" s="150" t="s">
        <v>114</v>
      </c>
    </row>
    <row r="18" spans="1:11" ht="30" customHeight="1" x14ac:dyDescent="0.2">
      <c r="A18" s="782"/>
      <c r="B18" s="147" t="s">
        <v>117</v>
      </c>
      <c r="C18" s="786"/>
      <c r="D18" s="762"/>
      <c r="E18" s="762"/>
      <c r="F18" s="775"/>
      <c r="G18" s="763"/>
      <c r="H18" s="147"/>
      <c r="I18" s="147"/>
      <c r="J18" s="156"/>
      <c r="K18" s="150"/>
    </row>
    <row r="19" spans="1:11" ht="30" customHeight="1" x14ac:dyDescent="0.2">
      <c r="A19" s="782"/>
      <c r="B19" s="147">
        <v>3</v>
      </c>
      <c r="C19" s="765"/>
      <c r="D19" s="760"/>
      <c r="E19" s="761"/>
      <c r="F19" s="775"/>
      <c r="G19" s="763"/>
      <c r="H19" s="147"/>
      <c r="I19" s="147"/>
      <c r="J19" s="157" t="str">
        <f xml:space="preserve"> IF(OR(C15="X",D15="X",D17="x",E17="x",E19="X",F21="X",F23="X",G23="X" ),"x","")</f>
        <v/>
      </c>
      <c r="K19" s="150" t="s">
        <v>116</v>
      </c>
    </row>
    <row r="20" spans="1:11" ht="30" customHeight="1" x14ac:dyDescent="0.2">
      <c r="A20" s="782"/>
      <c r="B20" s="147" t="s">
        <v>119</v>
      </c>
      <c r="C20" s="776"/>
      <c r="D20" s="760"/>
      <c r="E20" s="762"/>
      <c r="F20" s="775"/>
      <c r="G20" s="763"/>
      <c r="H20" s="147"/>
      <c r="I20" s="147"/>
      <c r="J20" s="158"/>
      <c r="K20" s="150"/>
    </row>
    <row r="21" spans="1:11" ht="30" customHeight="1" x14ac:dyDescent="0.2">
      <c r="A21" s="782"/>
      <c r="B21" s="147">
        <v>2</v>
      </c>
      <c r="C21" s="765"/>
      <c r="D21" s="758"/>
      <c r="E21" s="759"/>
      <c r="F21" s="761"/>
      <c r="G21" s="763"/>
      <c r="H21" s="147"/>
      <c r="I21" s="147"/>
      <c r="J21" s="159" t="str">
        <f xml:space="preserve"> IF(OR(C17="X",D19="X",E21="x",E23="x" ),"x","")</f>
        <v/>
      </c>
      <c r="K21" s="150" t="s">
        <v>118</v>
      </c>
    </row>
    <row r="22" spans="1:11" ht="30" customHeight="1" x14ac:dyDescent="0.2">
      <c r="A22" s="782"/>
      <c r="B22" s="147" t="s">
        <v>240</v>
      </c>
      <c r="C22" s="776"/>
      <c r="D22" s="758"/>
      <c r="E22" s="760"/>
      <c r="F22" s="762"/>
      <c r="G22" s="763"/>
      <c r="H22" s="147"/>
      <c r="I22" s="147"/>
      <c r="J22" s="158"/>
      <c r="K22" s="150"/>
    </row>
    <row r="23" spans="1:11" ht="30" customHeight="1" x14ac:dyDescent="0.2">
      <c r="A23" s="782"/>
      <c r="B23" s="147">
        <v>1</v>
      </c>
      <c r="C23" s="765"/>
      <c r="D23" s="767"/>
      <c r="E23" s="769"/>
      <c r="F23" s="771"/>
      <c r="G23" s="773"/>
      <c r="H23" s="147"/>
      <c r="I23" s="147"/>
      <c r="J23" s="160" t="str">
        <f xml:space="preserve"> IF(OR(C19="X",C21="X",C23="x",D21="x",D23="x" ),"x","")</f>
        <v/>
      </c>
      <c r="K23" s="150" t="s">
        <v>120</v>
      </c>
    </row>
    <row r="24" spans="1:11" ht="30" customHeight="1" x14ac:dyDescent="0.2">
      <c r="A24" s="782"/>
      <c r="B24" s="147" t="s">
        <v>121</v>
      </c>
      <c r="C24" s="766"/>
      <c r="D24" s="768"/>
      <c r="E24" s="770"/>
      <c r="F24" s="772"/>
      <c r="G24" s="774"/>
      <c r="H24" s="147"/>
      <c r="I24" s="147"/>
      <c r="J24" s="137"/>
      <c r="K24" s="138"/>
    </row>
    <row r="25" spans="1:11" x14ac:dyDescent="0.2">
      <c r="A25" s="168"/>
      <c r="B25" s="147"/>
      <c r="C25" s="147">
        <v>1</v>
      </c>
      <c r="D25" s="147">
        <v>2</v>
      </c>
      <c r="E25" s="147">
        <v>3</v>
      </c>
      <c r="F25" s="147">
        <v>4</v>
      </c>
      <c r="G25" s="147">
        <v>5</v>
      </c>
      <c r="H25" s="147"/>
      <c r="I25" s="147"/>
      <c r="J25" s="856"/>
      <c r="K25" s="857"/>
    </row>
    <row r="26" spans="1:11" x14ac:dyDescent="0.2">
      <c r="A26" s="168"/>
      <c r="B26" s="147"/>
      <c r="C26" s="147" t="s">
        <v>122</v>
      </c>
      <c r="D26" s="147" t="s">
        <v>123</v>
      </c>
      <c r="E26" s="147" t="s">
        <v>124</v>
      </c>
      <c r="F26" s="147" t="s">
        <v>125</v>
      </c>
      <c r="G26" s="147" t="s">
        <v>126</v>
      </c>
      <c r="H26" s="147"/>
      <c r="I26" s="147"/>
      <c r="J26" s="147"/>
      <c r="K26" s="165"/>
    </row>
    <row r="27" spans="1:11" x14ac:dyDescent="0.2">
      <c r="A27" s="168"/>
      <c r="B27" s="147"/>
      <c r="C27" s="764" t="s">
        <v>127</v>
      </c>
      <c r="D27" s="764"/>
      <c r="E27" s="764"/>
      <c r="F27" s="764"/>
      <c r="G27" s="764"/>
      <c r="H27" s="147"/>
      <c r="I27" s="147"/>
      <c r="J27" s="147"/>
      <c r="K27" s="165"/>
    </row>
    <row r="28" spans="1:11" x14ac:dyDescent="0.2">
      <c r="A28" s="168"/>
      <c r="B28" s="147"/>
      <c r="C28" s="764"/>
      <c r="D28" s="764"/>
      <c r="E28" s="764"/>
      <c r="F28" s="764"/>
      <c r="G28" s="764"/>
      <c r="H28" s="147"/>
      <c r="I28" s="147"/>
      <c r="J28" s="147"/>
      <c r="K28" s="165"/>
    </row>
    <row r="29" spans="1:11" ht="15.75" customHeight="1" thickBot="1" x14ac:dyDescent="0.25">
      <c r="A29" s="170"/>
      <c r="B29" s="171"/>
      <c r="C29" s="171"/>
      <c r="D29" s="171"/>
      <c r="E29" s="171"/>
      <c r="F29" s="171"/>
      <c r="G29" s="171"/>
      <c r="H29" s="171"/>
      <c r="I29" s="171"/>
      <c r="J29" s="171"/>
      <c r="K29" s="172"/>
    </row>
    <row r="30" spans="1:11" ht="15" thickBot="1" x14ac:dyDescent="0.25"/>
    <row r="31" spans="1:11" ht="28.5" customHeight="1" thickBot="1" x14ac:dyDescent="0.25">
      <c r="A31" s="91" t="s">
        <v>111</v>
      </c>
      <c r="B31" s="855" t="str">
        <f>DESCRIPCION!A13</f>
        <v>Posibilidad de que se presente direccionamiento de los procesos de contratación a favor de terceros</v>
      </c>
      <c r="C31" s="788"/>
      <c r="D31" s="788"/>
      <c r="E31" s="788"/>
      <c r="F31" s="788"/>
      <c r="G31" s="788"/>
      <c r="H31" s="788"/>
      <c r="I31" s="789"/>
      <c r="J31" s="136" t="s">
        <v>340</v>
      </c>
      <c r="K31" s="134" t="str">
        <f>IF(J37="x","EXTREMA",IF(J39="x","ALTA",IF(J41="x","MODERADA",IF(J43="x","BAJA",""))))</f>
        <v>EXTREMA</v>
      </c>
    </row>
    <row r="32" spans="1:11" ht="16.5" thickBot="1" x14ac:dyDescent="0.25">
      <c r="A32" s="796" t="s">
        <v>113</v>
      </c>
      <c r="B32" s="797"/>
      <c r="C32" s="797"/>
      <c r="D32" s="798" t="str">
        <f>PROBABILIDAD!T12</f>
        <v>Posible</v>
      </c>
      <c r="E32" s="799"/>
      <c r="F32" s="796" t="s">
        <v>341</v>
      </c>
      <c r="G32" s="797"/>
      <c r="H32" s="797"/>
      <c r="I32" s="800"/>
      <c r="J32" s="801" t="s">
        <v>125</v>
      </c>
      <c r="K32" s="802"/>
    </row>
    <row r="33" spans="1:11" ht="15" x14ac:dyDescent="0.2">
      <c r="A33" s="163"/>
      <c r="B33" s="162"/>
      <c r="C33" s="162"/>
      <c r="D33" s="162"/>
      <c r="E33" s="162"/>
      <c r="F33" s="162"/>
      <c r="G33" s="162"/>
      <c r="H33" s="162"/>
      <c r="I33" s="162"/>
      <c r="J33" s="164"/>
      <c r="K33" s="165"/>
    </row>
    <row r="34" spans="1:11" ht="15.75" thickBot="1" x14ac:dyDescent="0.25">
      <c r="A34" s="163"/>
      <c r="B34" s="161"/>
      <c r="C34" s="162"/>
      <c r="D34" s="162"/>
      <c r="E34" s="162"/>
      <c r="F34" s="162"/>
      <c r="G34" s="162"/>
      <c r="H34" s="162"/>
      <c r="I34" s="162"/>
      <c r="J34" s="164"/>
      <c r="K34" s="165"/>
    </row>
    <row r="35" spans="1:11" ht="30.75" customHeight="1" thickBot="1" x14ac:dyDescent="0.25">
      <c r="A35" s="827" t="s">
        <v>113</v>
      </c>
      <c r="B35" s="161">
        <v>5</v>
      </c>
      <c r="C35" s="828"/>
      <c r="D35" s="829"/>
      <c r="E35" s="823"/>
      <c r="F35" s="823"/>
      <c r="G35" s="823"/>
      <c r="H35" s="162"/>
      <c r="I35" s="162"/>
      <c r="J35" s="825" t="s">
        <v>112</v>
      </c>
      <c r="K35" s="826"/>
    </row>
    <row r="36" spans="1:11" ht="21" customHeight="1" thickBot="1" x14ac:dyDescent="0.25">
      <c r="A36" s="827"/>
      <c r="B36" s="161" t="s">
        <v>115</v>
      </c>
      <c r="C36" s="828"/>
      <c r="D36" s="829"/>
      <c r="E36" s="823"/>
      <c r="F36" s="823"/>
      <c r="G36" s="823"/>
      <c r="H36" s="162"/>
      <c r="I36" s="162"/>
      <c r="J36" s="166"/>
      <c r="K36" s="20"/>
    </row>
    <row r="37" spans="1:11" ht="34.5" customHeight="1" thickBot="1" x14ac:dyDescent="0.25">
      <c r="A37" s="827"/>
      <c r="B37" s="161">
        <v>4</v>
      </c>
      <c r="C37" s="830"/>
      <c r="D37" s="829"/>
      <c r="E37" s="829"/>
      <c r="F37" s="831"/>
      <c r="G37" s="823"/>
      <c r="H37" s="162"/>
      <c r="I37" s="162"/>
      <c r="J37" s="176" t="str">
        <f xml:space="preserve"> IF(OR(E35="X",F35="X",G35="x",F37="x",G37="X",F39="X",G39="X",G41="X" ),"x","")</f>
        <v>x</v>
      </c>
      <c r="K37" s="20" t="s">
        <v>114</v>
      </c>
    </row>
    <row r="38" spans="1:11" ht="29.25" thickBot="1" x14ac:dyDescent="0.25">
      <c r="A38" s="827"/>
      <c r="B38" s="161" t="s">
        <v>117</v>
      </c>
      <c r="C38" s="830"/>
      <c r="D38" s="829"/>
      <c r="E38" s="829"/>
      <c r="F38" s="832"/>
      <c r="G38" s="823"/>
      <c r="H38" s="162"/>
      <c r="I38" s="162"/>
      <c r="J38" s="177"/>
      <c r="K38" s="20"/>
    </row>
    <row r="39" spans="1:11" ht="35.25" customHeight="1" thickBot="1" x14ac:dyDescent="0.25">
      <c r="A39" s="827"/>
      <c r="B39" s="161">
        <v>3</v>
      </c>
      <c r="C39" s="833"/>
      <c r="D39" s="820"/>
      <c r="E39" s="834"/>
      <c r="F39" s="831" t="s">
        <v>337</v>
      </c>
      <c r="G39" s="823"/>
      <c r="H39" s="162"/>
      <c r="I39" s="162"/>
      <c r="J39" s="178" t="str">
        <f xml:space="preserve"> IF(OR(C35="X",D35="X",D37="x",E37="x",E39="X",F41="X",F43="X",G43="X" ),"x","")</f>
        <v/>
      </c>
      <c r="K39" s="20" t="s">
        <v>116</v>
      </c>
    </row>
    <row r="40" spans="1:11" ht="29.25" thickBot="1" x14ac:dyDescent="0.25">
      <c r="A40" s="827"/>
      <c r="B40" s="161" t="s">
        <v>119</v>
      </c>
      <c r="C40" s="833"/>
      <c r="D40" s="820"/>
      <c r="E40" s="829"/>
      <c r="F40" s="832"/>
      <c r="G40" s="823"/>
      <c r="H40" s="162"/>
      <c r="I40" s="162"/>
      <c r="J40" s="179"/>
      <c r="K40" s="20"/>
    </row>
    <row r="41" spans="1:11" ht="36" customHeight="1" thickBot="1" x14ac:dyDescent="0.25">
      <c r="A41" s="827"/>
      <c r="B41" s="161">
        <v>2</v>
      </c>
      <c r="C41" s="833"/>
      <c r="D41" s="836"/>
      <c r="E41" s="819"/>
      <c r="F41" s="821"/>
      <c r="G41" s="823"/>
      <c r="H41" s="162"/>
      <c r="I41" s="162"/>
      <c r="J41" s="180" t="str">
        <f xml:space="preserve"> IF(OR(C37="X",D39="X",E41="x",E43="x" ),"x","")</f>
        <v/>
      </c>
      <c r="K41" s="20" t="s">
        <v>118</v>
      </c>
    </row>
    <row r="42" spans="1:11" ht="29.25" thickBot="1" x14ac:dyDescent="0.25">
      <c r="A42" s="827"/>
      <c r="B42" s="161" t="s">
        <v>240</v>
      </c>
      <c r="C42" s="833"/>
      <c r="D42" s="836"/>
      <c r="E42" s="820"/>
      <c r="F42" s="822"/>
      <c r="G42" s="823"/>
      <c r="H42" s="162"/>
      <c r="I42" s="162"/>
      <c r="J42" s="179"/>
      <c r="K42" s="20"/>
    </row>
    <row r="43" spans="1:11" ht="38.25" customHeight="1" thickBot="1" x14ac:dyDescent="0.25">
      <c r="A43" s="827"/>
      <c r="B43" s="161">
        <v>1</v>
      </c>
      <c r="C43" s="833"/>
      <c r="D43" s="836"/>
      <c r="E43" s="840"/>
      <c r="F43" s="841"/>
      <c r="G43" s="829"/>
      <c r="H43" s="162"/>
      <c r="I43" s="162"/>
      <c r="J43" s="181" t="str">
        <f xml:space="preserve"> IF(OR(C39="X",C41="X",D41="x",C43="x",D43="x" ),"x","")</f>
        <v/>
      </c>
      <c r="K43" s="20" t="s">
        <v>120</v>
      </c>
    </row>
    <row r="44" spans="1:11" ht="17.25" customHeight="1" thickBot="1" x14ac:dyDescent="0.25">
      <c r="A44" s="827"/>
      <c r="B44" s="161" t="s">
        <v>121</v>
      </c>
      <c r="C44" s="835"/>
      <c r="D44" s="837"/>
      <c r="E44" s="838"/>
      <c r="F44" s="842"/>
      <c r="G44" s="839"/>
      <c r="H44" s="167"/>
      <c r="I44" s="162"/>
      <c r="J44" s="162"/>
      <c r="K44" s="161"/>
    </row>
    <row r="45" spans="1:11" ht="15" x14ac:dyDescent="0.2">
      <c r="A45" s="163"/>
      <c r="B45" s="162"/>
      <c r="C45" s="162">
        <v>1</v>
      </c>
      <c r="D45" s="162">
        <v>2</v>
      </c>
      <c r="E45" s="162">
        <v>3</v>
      </c>
      <c r="F45" s="162">
        <v>4</v>
      </c>
      <c r="G45" s="162">
        <v>5</v>
      </c>
      <c r="H45" s="162"/>
      <c r="I45" s="162"/>
      <c r="J45" s="162"/>
      <c r="K45" s="161"/>
    </row>
    <row r="46" spans="1:11" ht="15" x14ac:dyDescent="0.2">
      <c r="A46" s="163"/>
      <c r="B46" s="162"/>
      <c r="C46" s="162" t="s">
        <v>122</v>
      </c>
      <c r="D46" s="162" t="s">
        <v>123</v>
      </c>
      <c r="E46" s="162" t="s">
        <v>124</v>
      </c>
      <c r="F46" s="162" t="s">
        <v>125</v>
      </c>
      <c r="G46" s="162" t="s">
        <v>126</v>
      </c>
      <c r="H46" s="162"/>
      <c r="I46" s="162"/>
      <c r="J46" s="162"/>
      <c r="K46" s="161"/>
    </row>
    <row r="47" spans="1:11" ht="15" x14ac:dyDescent="0.2">
      <c r="A47" s="163"/>
      <c r="B47" s="162"/>
      <c r="C47" s="824" t="s">
        <v>127</v>
      </c>
      <c r="D47" s="824"/>
      <c r="E47" s="824"/>
      <c r="F47" s="824"/>
      <c r="G47" s="824"/>
      <c r="H47" s="162"/>
      <c r="I47" s="162"/>
      <c r="J47" s="162"/>
      <c r="K47" s="161"/>
    </row>
    <row r="48" spans="1:11" ht="15" x14ac:dyDescent="0.2">
      <c r="A48" s="163"/>
      <c r="B48" s="162"/>
      <c r="C48" s="824"/>
      <c r="D48" s="824"/>
      <c r="E48" s="824"/>
      <c r="F48" s="824"/>
      <c r="G48" s="824"/>
      <c r="H48" s="162"/>
      <c r="I48" s="162"/>
      <c r="J48" s="162"/>
      <c r="K48" s="161"/>
    </row>
    <row r="49" spans="1:11" ht="22.5" customHeight="1" thickBot="1" x14ac:dyDescent="0.3">
      <c r="A49" s="21"/>
      <c r="B49" s="19"/>
      <c r="C49" s="19"/>
      <c r="D49" s="19"/>
      <c r="E49" s="19"/>
      <c r="F49" s="19"/>
      <c r="G49" s="19"/>
      <c r="H49" s="19"/>
      <c r="I49" s="19"/>
      <c r="J49" s="19"/>
      <c r="K49" s="133"/>
    </row>
    <row r="50" spans="1:11" ht="15" thickBot="1" x14ac:dyDescent="0.25"/>
    <row r="51" spans="1:11" ht="36.75" customHeight="1" thickBot="1" x14ac:dyDescent="0.25">
      <c r="A51" s="140" t="s">
        <v>111</v>
      </c>
      <c r="B51" s="787" t="str">
        <f>DESCRIPCION!A16</f>
        <v>posibilidad de utilización de la figura de urgencia manifiesta en el marco de la ley 80 de 1993 y sus normas concordantes</v>
      </c>
      <c r="C51" s="788"/>
      <c r="D51" s="788"/>
      <c r="E51" s="788"/>
      <c r="F51" s="788"/>
      <c r="G51" s="788"/>
      <c r="H51" s="788"/>
      <c r="I51" s="789"/>
      <c r="J51" s="136" t="s">
        <v>340</v>
      </c>
      <c r="K51" s="134" t="str">
        <f>IF(J57="x","EXTREMA",IF(J59="x","ALTA",IF(J61="x","MODERADA",IF(J63="x","BAJA",""))))</f>
        <v>EXTREMA</v>
      </c>
    </row>
    <row r="52" spans="1:11" ht="16.5" thickBot="1" x14ac:dyDescent="0.25">
      <c r="A52" s="796" t="s">
        <v>113</v>
      </c>
      <c r="B52" s="797"/>
      <c r="C52" s="797"/>
      <c r="D52" s="798" t="str">
        <f>PROBABILIDAD!T13</f>
        <v>Probable</v>
      </c>
      <c r="E52" s="799"/>
      <c r="F52" s="796" t="s">
        <v>341</v>
      </c>
      <c r="G52" s="797"/>
      <c r="H52" s="797"/>
      <c r="I52" s="800"/>
      <c r="J52" s="801" t="s">
        <v>125</v>
      </c>
      <c r="K52" s="802"/>
    </row>
    <row r="53" spans="1:11" ht="15" x14ac:dyDescent="0.2">
      <c r="A53" s="163"/>
      <c r="B53" s="162"/>
      <c r="C53" s="162"/>
      <c r="D53" s="162"/>
      <c r="E53" s="162"/>
      <c r="F53" s="162"/>
      <c r="G53" s="162"/>
      <c r="H53" s="162"/>
      <c r="I53" s="162"/>
      <c r="J53" s="164"/>
      <c r="K53" s="165"/>
    </row>
    <row r="54" spans="1:11" ht="15.75" thickBot="1" x14ac:dyDescent="0.25">
      <c r="A54" s="163"/>
      <c r="B54" s="161"/>
      <c r="C54" s="162"/>
      <c r="D54" s="162"/>
      <c r="E54" s="162"/>
      <c r="F54" s="162"/>
      <c r="G54" s="162"/>
      <c r="H54" s="162"/>
      <c r="I54" s="162"/>
      <c r="J54" s="164"/>
      <c r="K54" s="165"/>
    </row>
    <row r="55" spans="1:11" ht="26.25" customHeight="1" thickBot="1" x14ac:dyDescent="0.25">
      <c r="A55" s="827" t="s">
        <v>113</v>
      </c>
      <c r="B55" s="161">
        <v>5</v>
      </c>
      <c r="C55" s="828"/>
      <c r="D55" s="829"/>
      <c r="E55" s="823"/>
      <c r="F55" s="823"/>
      <c r="G55" s="823"/>
      <c r="H55" s="162"/>
      <c r="I55" s="162"/>
      <c r="J55" s="825" t="s">
        <v>112</v>
      </c>
      <c r="K55" s="826"/>
    </row>
    <row r="56" spans="1:11" ht="18.75" customHeight="1" thickBot="1" x14ac:dyDescent="0.25">
      <c r="A56" s="827"/>
      <c r="B56" s="161" t="s">
        <v>115</v>
      </c>
      <c r="C56" s="828"/>
      <c r="D56" s="829"/>
      <c r="E56" s="823"/>
      <c r="F56" s="823"/>
      <c r="G56" s="823"/>
      <c r="H56" s="162"/>
      <c r="I56" s="162"/>
      <c r="J56" s="166"/>
      <c r="K56" s="20"/>
    </row>
    <row r="57" spans="1:11" ht="30.75" customHeight="1" thickBot="1" x14ac:dyDescent="0.25">
      <c r="A57" s="827"/>
      <c r="B57" s="161">
        <v>4</v>
      </c>
      <c r="C57" s="830"/>
      <c r="D57" s="829"/>
      <c r="E57" s="829"/>
      <c r="F57" s="831" t="s">
        <v>129</v>
      </c>
      <c r="G57" s="823"/>
      <c r="H57" s="162"/>
      <c r="I57" s="162"/>
      <c r="J57" s="176" t="s">
        <v>129</v>
      </c>
      <c r="K57" s="20" t="s">
        <v>114</v>
      </c>
    </row>
    <row r="58" spans="1:11" ht="29.25" thickBot="1" x14ac:dyDescent="0.25">
      <c r="A58" s="827"/>
      <c r="B58" s="161" t="s">
        <v>117</v>
      </c>
      <c r="C58" s="830"/>
      <c r="D58" s="829"/>
      <c r="E58" s="829"/>
      <c r="F58" s="832"/>
      <c r="G58" s="823"/>
      <c r="H58" s="162"/>
      <c r="I58" s="162"/>
      <c r="J58" s="177"/>
      <c r="K58" s="20"/>
    </row>
    <row r="59" spans="1:11" ht="26.25" customHeight="1" thickBot="1" x14ac:dyDescent="0.25">
      <c r="A59" s="827"/>
      <c r="B59" s="161">
        <v>3</v>
      </c>
      <c r="C59" s="833"/>
      <c r="D59" s="820"/>
      <c r="E59" s="834"/>
      <c r="F59" s="831"/>
      <c r="G59" s="823"/>
      <c r="H59" s="162"/>
      <c r="I59" s="162"/>
      <c r="J59" s="178"/>
      <c r="K59" s="20" t="s">
        <v>116</v>
      </c>
    </row>
    <row r="60" spans="1:11" ht="29.25" thickBot="1" x14ac:dyDescent="0.25">
      <c r="A60" s="827"/>
      <c r="B60" s="161" t="s">
        <v>119</v>
      </c>
      <c r="C60" s="833"/>
      <c r="D60" s="820"/>
      <c r="E60" s="829"/>
      <c r="F60" s="832"/>
      <c r="G60" s="823"/>
      <c r="H60" s="162"/>
      <c r="I60" s="162"/>
      <c r="J60" s="179"/>
      <c r="K60" s="20"/>
    </row>
    <row r="61" spans="1:11" ht="30" customHeight="1" thickBot="1" x14ac:dyDescent="0.25">
      <c r="A61" s="827"/>
      <c r="B61" s="161">
        <v>2</v>
      </c>
      <c r="C61" s="833"/>
      <c r="D61" s="836"/>
      <c r="E61" s="819"/>
      <c r="F61" s="821"/>
      <c r="G61" s="823"/>
      <c r="H61" s="162"/>
      <c r="I61" s="162"/>
      <c r="J61" s="180" t="str">
        <f xml:space="preserve"> IF(OR(C57="X",D59="X",E61="x",E63="x" ),"x","")</f>
        <v/>
      </c>
      <c r="K61" s="20" t="s">
        <v>118</v>
      </c>
    </row>
    <row r="62" spans="1:11" ht="29.25" thickBot="1" x14ac:dyDescent="0.25">
      <c r="A62" s="827"/>
      <c r="B62" s="161" t="s">
        <v>240</v>
      </c>
      <c r="C62" s="833"/>
      <c r="D62" s="836"/>
      <c r="E62" s="820"/>
      <c r="F62" s="822"/>
      <c r="G62" s="823"/>
      <c r="H62" s="162"/>
      <c r="I62" s="162"/>
      <c r="J62" s="179"/>
      <c r="K62" s="20"/>
    </row>
    <row r="63" spans="1:11" ht="30.75" customHeight="1" thickBot="1" x14ac:dyDescent="0.25">
      <c r="A63" s="827"/>
      <c r="B63" s="161">
        <v>1</v>
      </c>
      <c r="C63" s="833"/>
      <c r="D63" s="836"/>
      <c r="E63" s="820"/>
      <c r="F63" s="829"/>
      <c r="G63" s="829"/>
      <c r="H63" s="162"/>
      <c r="I63" s="162"/>
      <c r="J63" s="181" t="str">
        <f xml:space="preserve"> IF(OR(C59="X",C61="X",D61="x",C63="x",D63="x" ),"x","")</f>
        <v/>
      </c>
      <c r="K63" s="20" t="s">
        <v>120</v>
      </c>
    </row>
    <row r="64" spans="1:11" ht="20.25" customHeight="1" thickBot="1" x14ac:dyDescent="0.25">
      <c r="A64" s="827"/>
      <c r="B64" s="161" t="s">
        <v>121</v>
      </c>
      <c r="C64" s="835"/>
      <c r="D64" s="837"/>
      <c r="E64" s="838"/>
      <c r="F64" s="839"/>
      <c r="G64" s="839"/>
      <c r="H64" s="167"/>
      <c r="I64" s="162"/>
      <c r="J64" s="162"/>
      <c r="K64" s="161"/>
    </row>
    <row r="65" spans="1:11" ht="15" x14ac:dyDescent="0.2">
      <c r="A65" s="163"/>
      <c r="B65" s="162"/>
      <c r="C65" s="162">
        <v>1</v>
      </c>
      <c r="D65" s="162">
        <v>2</v>
      </c>
      <c r="E65" s="162">
        <v>3</v>
      </c>
      <c r="F65" s="162">
        <v>4</v>
      </c>
      <c r="G65" s="162">
        <v>5</v>
      </c>
      <c r="H65" s="162"/>
      <c r="I65" s="162"/>
      <c r="J65" s="162"/>
      <c r="K65" s="161"/>
    </row>
    <row r="66" spans="1:11" ht="15" x14ac:dyDescent="0.2">
      <c r="A66" s="163"/>
      <c r="B66" s="162"/>
      <c r="C66" s="162" t="s">
        <v>122</v>
      </c>
      <c r="D66" s="162" t="s">
        <v>123</v>
      </c>
      <c r="E66" s="162" t="s">
        <v>124</v>
      </c>
      <c r="F66" s="162" t="s">
        <v>125</v>
      </c>
      <c r="G66" s="162" t="s">
        <v>126</v>
      </c>
      <c r="H66" s="162"/>
      <c r="I66" s="162"/>
      <c r="J66" s="162"/>
      <c r="K66" s="161"/>
    </row>
    <row r="67" spans="1:11" ht="15" customHeight="1" x14ac:dyDescent="0.2">
      <c r="A67" s="163"/>
      <c r="B67" s="162"/>
      <c r="C67" s="824" t="s">
        <v>127</v>
      </c>
      <c r="D67" s="824"/>
      <c r="E67" s="824"/>
      <c r="F67" s="824"/>
      <c r="G67" s="824"/>
      <c r="H67" s="162"/>
      <c r="I67" s="162"/>
      <c r="J67" s="162"/>
      <c r="K67" s="161"/>
    </row>
    <row r="68" spans="1:11" ht="15" customHeight="1" x14ac:dyDescent="0.2">
      <c r="A68" s="163"/>
      <c r="B68" s="162"/>
      <c r="C68" s="824"/>
      <c r="D68" s="824"/>
      <c r="E68" s="824"/>
      <c r="F68" s="824"/>
      <c r="G68" s="824"/>
      <c r="H68" s="162"/>
      <c r="I68" s="162"/>
      <c r="J68" s="162"/>
      <c r="K68" s="161"/>
    </row>
    <row r="69" spans="1:11" ht="45.75" customHeight="1" thickBot="1" x14ac:dyDescent="0.25">
      <c r="A69" s="173"/>
      <c r="B69" s="174"/>
      <c r="C69" s="174"/>
      <c r="D69" s="174"/>
      <c r="E69" s="174"/>
      <c r="F69" s="174"/>
      <c r="G69" s="174"/>
      <c r="H69" s="174"/>
      <c r="I69" s="174"/>
      <c r="J69" s="174"/>
      <c r="K69" s="175"/>
    </row>
    <row r="70" spans="1:11" ht="15" thickBot="1" x14ac:dyDescent="0.25"/>
    <row r="71" spans="1:11" ht="30.75" customHeight="1" thickBot="1" x14ac:dyDescent="0.25">
      <c r="A71" s="91" t="s">
        <v>111</v>
      </c>
      <c r="B71" s="855">
        <f>DESCRIPCION!A21</f>
        <v>0</v>
      </c>
      <c r="C71" s="788"/>
      <c r="D71" s="788"/>
      <c r="E71" s="788"/>
      <c r="F71" s="788"/>
      <c r="G71" s="788"/>
      <c r="H71" s="788"/>
      <c r="I71" s="789"/>
      <c r="J71" s="136" t="s">
        <v>340</v>
      </c>
      <c r="K71" s="134" t="str">
        <f>IF(J77="x","EXTREMA",IF(J79="x","ALTA",IF(J81="x","MODERADA",IF(J83="x","BAJA",""))))</f>
        <v/>
      </c>
    </row>
    <row r="72" spans="1:11" ht="16.5" thickBot="1" x14ac:dyDescent="0.25">
      <c r="A72" s="796" t="s">
        <v>113</v>
      </c>
      <c r="B72" s="797"/>
      <c r="C72" s="797"/>
      <c r="D72" s="798" t="str">
        <f>PROBABILIDAD!T14</f>
        <v xml:space="preserve"> </v>
      </c>
      <c r="E72" s="799"/>
      <c r="F72" s="796" t="s">
        <v>341</v>
      </c>
      <c r="G72" s="797"/>
      <c r="H72" s="797"/>
      <c r="I72" s="800"/>
      <c r="J72" s="801"/>
      <c r="K72" s="802"/>
    </row>
    <row r="73" spans="1:11" ht="21.75" customHeight="1" x14ac:dyDescent="0.2">
      <c r="A73" s="168"/>
      <c r="B73" s="147"/>
      <c r="C73" s="147"/>
      <c r="D73" s="147"/>
      <c r="E73" s="147"/>
      <c r="F73" s="147"/>
      <c r="G73" s="147"/>
      <c r="H73" s="147"/>
      <c r="I73" s="147"/>
      <c r="J73" s="164"/>
      <c r="K73" s="165"/>
    </row>
    <row r="74" spans="1:11" ht="18.75" customHeight="1" x14ac:dyDescent="0.2">
      <c r="A74" s="168"/>
      <c r="B74" s="147"/>
      <c r="C74" s="169"/>
      <c r="D74" s="147"/>
      <c r="E74" s="147"/>
      <c r="F74" s="147"/>
      <c r="G74" s="147"/>
      <c r="H74" s="147"/>
      <c r="I74" s="147"/>
      <c r="J74" s="164"/>
      <c r="K74" s="165"/>
    </row>
    <row r="75" spans="1:11" ht="42.75" customHeight="1" x14ac:dyDescent="0.2">
      <c r="A75" s="782" t="s">
        <v>113</v>
      </c>
      <c r="B75" s="147">
        <v>5</v>
      </c>
      <c r="C75" s="783"/>
      <c r="D75" s="762"/>
      <c r="E75" s="763"/>
      <c r="F75" s="763"/>
      <c r="G75" s="763"/>
      <c r="H75" s="147"/>
      <c r="I75" s="147"/>
      <c r="J75" s="777" t="s">
        <v>112</v>
      </c>
      <c r="K75" s="778"/>
    </row>
    <row r="76" spans="1:11" ht="15" x14ac:dyDescent="0.2">
      <c r="A76" s="782"/>
      <c r="B76" s="147" t="s">
        <v>115</v>
      </c>
      <c r="C76" s="784"/>
      <c r="D76" s="762"/>
      <c r="E76" s="763"/>
      <c r="F76" s="763"/>
      <c r="G76" s="763"/>
      <c r="H76" s="147"/>
      <c r="I76" s="147"/>
      <c r="J76" s="149"/>
      <c r="K76" s="150"/>
    </row>
    <row r="77" spans="1:11" ht="29.25" customHeight="1" x14ac:dyDescent="0.2">
      <c r="A77" s="782"/>
      <c r="B77" s="147">
        <v>4</v>
      </c>
      <c r="C77" s="785"/>
      <c r="D77" s="762"/>
      <c r="E77" s="762"/>
      <c r="F77" s="775"/>
      <c r="G77" s="763"/>
      <c r="H77" s="147"/>
      <c r="I77" s="147"/>
      <c r="J77" s="155" t="str">
        <f xml:space="preserve"> IF(OR(E75="X",F75="X",G75="x",F77="x",G77="X",F79="X",G79="X",G81="X" ),"x","")</f>
        <v/>
      </c>
      <c r="K77" s="150" t="s">
        <v>114</v>
      </c>
    </row>
    <row r="78" spans="1:11" ht="27.75" x14ac:dyDescent="0.2">
      <c r="A78" s="782"/>
      <c r="B78" s="147" t="s">
        <v>117</v>
      </c>
      <c r="C78" s="786"/>
      <c r="D78" s="762"/>
      <c r="E78" s="762"/>
      <c r="F78" s="775"/>
      <c r="G78" s="763"/>
      <c r="H78" s="147"/>
      <c r="I78" s="147"/>
      <c r="J78" s="156"/>
      <c r="K78" s="150"/>
    </row>
    <row r="79" spans="1:11" ht="29.25" customHeight="1" x14ac:dyDescent="0.2">
      <c r="A79" s="782"/>
      <c r="B79" s="147">
        <v>3</v>
      </c>
      <c r="C79" s="765"/>
      <c r="D79" s="760"/>
      <c r="E79" s="761"/>
      <c r="F79" s="775"/>
      <c r="G79" s="763"/>
      <c r="H79" s="147"/>
      <c r="I79" s="147"/>
      <c r="J79" s="157" t="str">
        <f xml:space="preserve"> IF(OR(C75="X",D75="X",D77="x",E77="x",E79="X",F81="X",F83="X",G83="X" ),"x","")</f>
        <v/>
      </c>
      <c r="K79" s="150" t="s">
        <v>116</v>
      </c>
    </row>
    <row r="80" spans="1:11" ht="27.75" x14ac:dyDescent="0.2">
      <c r="A80" s="782"/>
      <c r="B80" s="147" t="s">
        <v>119</v>
      </c>
      <c r="C80" s="776"/>
      <c r="D80" s="760"/>
      <c r="E80" s="762"/>
      <c r="F80" s="775"/>
      <c r="G80" s="763"/>
      <c r="H80" s="147"/>
      <c r="I80" s="147"/>
      <c r="J80" s="158"/>
      <c r="K80" s="150"/>
    </row>
    <row r="81" spans="1:11" ht="29.25" customHeight="1" x14ac:dyDescent="0.2">
      <c r="A81" s="782"/>
      <c r="B81" s="147">
        <v>2</v>
      </c>
      <c r="C81" s="765"/>
      <c r="D81" s="758"/>
      <c r="E81" s="759"/>
      <c r="F81" s="761"/>
      <c r="G81" s="763"/>
      <c r="H81" s="147"/>
      <c r="I81" s="147"/>
      <c r="J81" s="159" t="str">
        <f xml:space="preserve"> IF(OR(C77="X",D79="X",E81="x",E83="x" ),"x","")</f>
        <v/>
      </c>
      <c r="K81" s="150" t="s">
        <v>118</v>
      </c>
    </row>
    <row r="82" spans="1:11" ht="27.75" x14ac:dyDescent="0.2">
      <c r="A82" s="782"/>
      <c r="B82" s="147" t="s">
        <v>240</v>
      </c>
      <c r="C82" s="776"/>
      <c r="D82" s="758"/>
      <c r="E82" s="760"/>
      <c r="F82" s="762"/>
      <c r="G82" s="763"/>
      <c r="H82" s="147"/>
      <c r="I82" s="147"/>
      <c r="J82" s="158"/>
      <c r="K82" s="150"/>
    </row>
    <row r="83" spans="1:11" ht="28.5" customHeight="1" x14ac:dyDescent="0.2">
      <c r="A83" s="782"/>
      <c r="B83" s="147">
        <v>1</v>
      </c>
      <c r="C83" s="765"/>
      <c r="D83" s="767"/>
      <c r="E83" s="769"/>
      <c r="F83" s="771"/>
      <c r="G83" s="773"/>
      <c r="H83" s="147"/>
      <c r="I83" s="147"/>
      <c r="J83" s="160" t="str">
        <f xml:space="preserve"> IF(OR(C79="X",C81="X",D81="x",D83="x",C83="x" ),"x","")</f>
        <v/>
      </c>
      <c r="K83" s="150" t="s">
        <v>120</v>
      </c>
    </row>
    <row r="84" spans="1:11" ht="19.5" customHeight="1" x14ac:dyDescent="0.2">
      <c r="A84" s="782"/>
      <c r="B84" s="147" t="s">
        <v>121</v>
      </c>
      <c r="C84" s="766"/>
      <c r="D84" s="768"/>
      <c r="E84" s="770"/>
      <c r="F84" s="772"/>
      <c r="G84" s="774"/>
      <c r="H84" s="147"/>
      <c r="I84" s="147"/>
      <c r="J84" s="147"/>
      <c r="K84" s="148"/>
    </row>
    <row r="85" spans="1:11" x14ac:dyDescent="0.2">
      <c r="A85" s="168"/>
      <c r="B85" s="147"/>
      <c r="C85" s="147">
        <v>1</v>
      </c>
      <c r="D85" s="147">
        <v>2</v>
      </c>
      <c r="E85" s="147">
        <v>3</v>
      </c>
      <c r="F85" s="147">
        <v>4</v>
      </c>
      <c r="G85" s="147">
        <v>5</v>
      </c>
      <c r="H85" s="147"/>
      <c r="I85" s="147"/>
      <c r="J85" s="147"/>
      <c r="K85" s="148"/>
    </row>
    <row r="86" spans="1:11" x14ac:dyDescent="0.2">
      <c r="A86" s="168"/>
      <c r="B86" s="147"/>
      <c r="C86" s="147" t="s">
        <v>122</v>
      </c>
      <c r="D86" s="147" t="s">
        <v>123</v>
      </c>
      <c r="E86" s="147" t="s">
        <v>124</v>
      </c>
      <c r="F86" s="147" t="s">
        <v>125</v>
      </c>
      <c r="G86" s="147" t="s">
        <v>126</v>
      </c>
      <c r="H86" s="147"/>
      <c r="I86" s="147"/>
      <c r="J86" s="147"/>
      <c r="K86" s="148"/>
    </row>
    <row r="87" spans="1:11" x14ac:dyDescent="0.2">
      <c r="A87" s="168"/>
      <c r="B87" s="147"/>
      <c r="C87" s="764" t="s">
        <v>127</v>
      </c>
      <c r="D87" s="764"/>
      <c r="E87" s="764"/>
      <c r="F87" s="764"/>
      <c r="G87" s="764"/>
      <c r="H87" s="147"/>
      <c r="I87" s="147"/>
      <c r="J87" s="147"/>
      <c r="K87" s="148"/>
    </row>
    <row r="88" spans="1:11" x14ac:dyDescent="0.2">
      <c r="A88" s="168"/>
      <c r="B88" s="147"/>
      <c r="C88" s="764"/>
      <c r="D88" s="764"/>
      <c r="E88" s="764"/>
      <c r="F88" s="764"/>
      <c r="G88" s="764"/>
      <c r="H88" s="147"/>
      <c r="I88" s="147"/>
      <c r="J88" s="147"/>
      <c r="K88" s="148"/>
    </row>
    <row r="89" spans="1:11" ht="15" thickBot="1" x14ac:dyDescent="0.25">
      <c r="A89" s="76"/>
      <c r="B89" s="77"/>
      <c r="C89" s="77"/>
      <c r="D89" s="77"/>
      <c r="E89" s="77"/>
      <c r="F89" s="77"/>
      <c r="G89" s="77"/>
      <c r="H89" s="77"/>
      <c r="I89" s="77"/>
      <c r="J89" s="77"/>
      <c r="K89" s="78"/>
    </row>
    <row r="90" spans="1:11" ht="15" thickBot="1" x14ac:dyDescent="0.25"/>
    <row r="91" spans="1:11" ht="33.75" customHeight="1" thickBot="1" x14ac:dyDescent="0.25">
      <c r="A91" s="135" t="s">
        <v>111</v>
      </c>
      <c r="B91" s="787" t="str">
        <f>DESCRIPCION!A24</f>
        <v>e</v>
      </c>
      <c r="C91" s="788"/>
      <c r="D91" s="788"/>
      <c r="E91" s="788"/>
      <c r="F91" s="788"/>
      <c r="G91" s="788"/>
      <c r="H91" s="788"/>
      <c r="I91" s="789"/>
      <c r="J91" s="136" t="s">
        <v>340</v>
      </c>
      <c r="K91" s="134" t="str">
        <f>IF(J97="x","EXTREMA",IF(J99="x","ALTA",IF(J101="x","MODERADA",IF(J103="x","BAJA",""))))</f>
        <v/>
      </c>
    </row>
    <row r="92" spans="1:11" ht="16.5" thickBot="1" x14ac:dyDescent="0.25">
      <c r="A92" s="796" t="s">
        <v>113</v>
      </c>
      <c r="B92" s="797"/>
      <c r="C92" s="797"/>
      <c r="D92" s="798" t="str">
        <f>PROBABILIDAD!T15</f>
        <v xml:space="preserve"> </v>
      </c>
      <c r="E92" s="799"/>
      <c r="F92" s="796" t="s">
        <v>341</v>
      </c>
      <c r="G92" s="797"/>
      <c r="H92" s="797"/>
      <c r="I92" s="800"/>
      <c r="J92" s="801"/>
      <c r="K92" s="802"/>
    </row>
    <row r="93" spans="1:11" x14ac:dyDescent="0.2">
      <c r="A93" s="75"/>
      <c r="B93" s="79"/>
      <c r="C93" s="79"/>
      <c r="D93" s="79"/>
      <c r="E93" s="79"/>
      <c r="F93" s="79"/>
      <c r="G93" s="79"/>
      <c r="H93" s="79"/>
      <c r="I93" s="79"/>
      <c r="K93" s="68"/>
    </row>
    <row r="94" spans="1:11" x14ac:dyDescent="0.2">
      <c r="A94" s="168"/>
      <c r="B94" s="147"/>
      <c r="C94" s="169"/>
      <c r="D94" s="147"/>
      <c r="E94" s="147"/>
      <c r="F94" s="147"/>
      <c r="G94" s="147"/>
      <c r="H94" s="147"/>
      <c r="I94" s="147"/>
      <c r="J94" s="164"/>
      <c r="K94" s="165"/>
    </row>
    <row r="95" spans="1:11" ht="56.25" customHeight="1" x14ac:dyDescent="0.2">
      <c r="A95" s="782" t="s">
        <v>113</v>
      </c>
      <c r="B95" s="147">
        <v>5</v>
      </c>
      <c r="C95" s="783"/>
      <c r="D95" s="762"/>
      <c r="E95" s="763"/>
      <c r="F95" s="763"/>
      <c r="G95" s="763"/>
      <c r="H95" s="147"/>
      <c r="I95" s="147"/>
      <c r="J95" s="777" t="s">
        <v>112</v>
      </c>
      <c r="K95" s="778"/>
    </row>
    <row r="96" spans="1:11" ht="5.25" customHeight="1" x14ac:dyDescent="0.2">
      <c r="A96" s="782"/>
      <c r="B96" s="147" t="s">
        <v>115</v>
      </c>
      <c r="C96" s="784"/>
      <c r="D96" s="762"/>
      <c r="E96" s="763"/>
      <c r="F96" s="763"/>
      <c r="G96" s="763"/>
      <c r="H96" s="147"/>
      <c r="I96" s="147"/>
      <c r="J96" s="149"/>
      <c r="K96" s="150"/>
    </row>
    <row r="97" spans="1:11" ht="27.75" customHeight="1" x14ac:dyDescent="0.2">
      <c r="A97" s="782"/>
      <c r="B97" s="147">
        <v>4</v>
      </c>
      <c r="C97" s="785"/>
      <c r="D97" s="762"/>
      <c r="E97" s="762"/>
      <c r="F97" s="775"/>
      <c r="G97" s="763"/>
      <c r="H97" s="147"/>
      <c r="I97" s="147"/>
      <c r="J97" s="155" t="str">
        <f xml:space="preserve"> IF(OR(E95="X",F95="X",G95="x",F97="x",G97="X",F99="X",G99="X",G101="X" ),"x","")</f>
        <v/>
      </c>
      <c r="K97" s="150" t="s">
        <v>114</v>
      </c>
    </row>
    <row r="98" spans="1:11" ht="27.75" x14ac:dyDescent="0.2">
      <c r="A98" s="782"/>
      <c r="B98" s="147" t="s">
        <v>117</v>
      </c>
      <c r="C98" s="786"/>
      <c r="D98" s="762"/>
      <c r="E98" s="762"/>
      <c r="F98" s="775"/>
      <c r="G98" s="763"/>
      <c r="H98" s="147"/>
      <c r="I98" s="147"/>
      <c r="J98" s="156"/>
      <c r="K98" s="150"/>
    </row>
    <row r="99" spans="1:11" ht="27" customHeight="1" x14ac:dyDescent="0.2">
      <c r="A99" s="782"/>
      <c r="B99" s="147">
        <v>3</v>
      </c>
      <c r="C99" s="765"/>
      <c r="D99" s="760"/>
      <c r="E99" s="761"/>
      <c r="F99" s="775"/>
      <c r="G99" s="763"/>
      <c r="H99" s="147"/>
      <c r="I99" s="147"/>
      <c r="J99" s="157" t="str">
        <f xml:space="preserve"> IF(OR(C95="X",D95="X",D97="x",E97="x",E99="X",F101="X",F103="X",G103="X" ),"x","")</f>
        <v/>
      </c>
      <c r="K99" s="150" t="s">
        <v>116</v>
      </c>
    </row>
    <row r="100" spans="1:11" ht="27.75" x14ac:dyDescent="0.2">
      <c r="A100" s="782"/>
      <c r="B100" s="147" t="s">
        <v>119</v>
      </c>
      <c r="C100" s="776"/>
      <c r="D100" s="760"/>
      <c r="E100" s="762"/>
      <c r="F100" s="775"/>
      <c r="G100" s="763"/>
      <c r="H100" s="147"/>
      <c r="I100" s="147"/>
      <c r="J100" s="158"/>
      <c r="K100" s="150"/>
    </row>
    <row r="101" spans="1:11" ht="25.5" customHeight="1" x14ac:dyDescent="0.2">
      <c r="A101" s="782"/>
      <c r="B101" s="147">
        <v>2</v>
      </c>
      <c r="C101" s="765"/>
      <c r="D101" s="758"/>
      <c r="E101" s="759"/>
      <c r="F101" s="761"/>
      <c r="G101" s="763"/>
      <c r="H101" s="147"/>
      <c r="I101" s="147"/>
      <c r="J101" s="159" t="str">
        <f xml:space="preserve"> IF(OR(C97="X",D99="X",E103="x",E101="x" ),"x","")</f>
        <v/>
      </c>
      <c r="K101" s="150" t="s">
        <v>118</v>
      </c>
    </row>
    <row r="102" spans="1:11" ht="27.75" x14ac:dyDescent="0.2">
      <c r="A102" s="782"/>
      <c r="B102" s="147" t="s">
        <v>240</v>
      </c>
      <c r="C102" s="776"/>
      <c r="D102" s="758"/>
      <c r="E102" s="760"/>
      <c r="F102" s="762"/>
      <c r="G102" s="763"/>
      <c r="H102" s="147"/>
      <c r="I102" s="147"/>
      <c r="J102" s="158"/>
      <c r="K102" s="150"/>
    </row>
    <row r="103" spans="1:11" ht="29.25" customHeight="1" x14ac:dyDescent="0.2">
      <c r="A103" s="782"/>
      <c r="B103" s="147">
        <v>1</v>
      </c>
      <c r="C103" s="765"/>
      <c r="D103" s="767"/>
      <c r="E103" s="769"/>
      <c r="F103" s="771"/>
      <c r="G103" s="773"/>
      <c r="H103" s="147"/>
      <c r="I103" s="147"/>
      <c r="J103" s="160" t="str">
        <f xml:space="preserve"> IF(OR(C99="X",C101="X",C103="x",D101="x",D103="x" ),"x","")</f>
        <v/>
      </c>
      <c r="K103" s="150" t="s">
        <v>120</v>
      </c>
    </row>
    <row r="104" spans="1:11" ht="13.5" customHeight="1" x14ac:dyDescent="0.2">
      <c r="A104" s="782"/>
      <c r="B104" s="147" t="s">
        <v>121</v>
      </c>
      <c r="C104" s="766"/>
      <c r="D104" s="768"/>
      <c r="E104" s="770"/>
      <c r="F104" s="772"/>
      <c r="G104" s="774"/>
      <c r="H104" s="147"/>
      <c r="I104" s="147"/>
      <c r="J104" s="147"/>
      <c r="K104" s="148"/>
    </row>
    <row r="105" spans="1:11" x14ac:dyDescent="0.2">
      <c r="A105" s="168"/>
      <c r="B105" s="147"/>
      <c r="C105" s="147">
        <v>1</v>
      </c>
      <c r="D105" s="147">
        <v>2</v>
      </c>
      <c r="E105" s="147">
        <v>3</v>
      </c>
      <c r="F105" s="147">
        <v>4</v>
      </c>
      <c r="G105" s="147">
        <v>5</v>
      </c>
      <c r="H105" s="147"/>
      <c r="I105" s="147"/>
      <c r="J105" s="147"/>
      <c r="K105" s="148"/>
    </row>
    <row r="106" spans="1:11" x14ac:dyDescent="0.2">
      <c r="A106" s="168"/>
      <c r="B106" s="147"/>
      <c r="C106" s="147" t="s">
        <v>122</v>
      </c>
      <c r="D106" s="147" t="s">
        <v>123</v>
      </c>
      <c r="E106" s="147" t="s">
        <v>124</v>
      </c>
      <c r="F106" s="147" t="s">
        <v>125</v>
      </c>
      <c r="G106" s="147" t="s">
        <v>126</v>
      </c>
      <c r="H106" s="147"/>
      <c r="I106" s="147"/>
      <c r="J106" s="147"/>
      <c r="K106" s="148"/>
    </row>
    <row r="107" spans="1:11" x14ac:dyDescent="0.2">
      <c r="A107" s="168"/>
      <c r="B107" s="147"/>
      <c r="C107" s="764" t="s">
        <v>127</v>
      </c>
      <c r="D107" s="764"/>
      <c r="E107" s="764"/>
      <c r="F107" s="764"/>
      <c r="G107" s="764"/>
      <c r="H107" s="147"/>
      <c r="I107" s="147"/>
      <c r="J107" s="147"/>
      <c r="K107" s="148"/>
    </row>
    <row r="108" spans="1:11" x14ac:dyDescent="0.2">
      <c r="A108" s="168"/>
      <c r="B108" s="147"/>
      <c r="C108" s="764"/>
      <c r="D108" s="764"/>
      <c r="E108" s="764"/>
      <c r="F108" s="764"/>
      <c r="G108" s="764"/>
      <c r="H108" s="147"/>
      <c r="I108" s="147"/>
      <c r="J108" s="147"/>
      <c r="K108" s="148"/>
    </row>
    <row r="109" spans="1:11" ht="15" thickBot="1" x14ac:dyDescent="0.25">
      <c r="A109" s="76"/>
      <c r="B109" s="77"/>
      <c r="C109" s="77"/>
      <c r="D109" s="77"/>
      <c r="E109" s="77"/>
      <c r="F109" s="77"/>
      <c r="G109" s="77"/>
      <c r="H109" s="77"/>
      <c r="I109" s="77"/>
      <c r="J109" s="77"/>
      <c r="K109" s="78"/>
    </row>
    <row r="110" spans="1:11" ht="15" thickBot="1" x14ac:dyDescent="0.25"/>
    <row r="111" spans="1:11" ht="33.75" customHeight="1" thickBot="1" x14ac:dyDescent="0.25">
      <c r="A111" s="135" t="s">
        <v>111</v>
      </c>
      <c r="B111" s="787" t="str">
        <f>DESCRIPCION!A27</f>
        <v>f</v>
      </c>
      <c r="C111" s="788"/>
      <c r="D111" s="788"/>
      <c r="E111" s="788"/>
      <c r="F111" s="788"/>
      <c r="G111" s="788"/>
      <c r="H111" s="788"/>
      <c r="I111" s="789"/>
      <c r="J111" s="136" t="s">
        <v>340</v>
      </c>
      <c r="K111" s="134" t="str">
        <f>IF(J117="x","EXTREMA",IF(J119="x","ALTA",IF(J121="x","MODERADA",IF(J123="x","BAJA",""))))</f>
        <v/>
      </c>
    </row>
    <row r="112" spans="1:11" ht="16.5" thickBot="1" x14ac:dyDescent="0.25">
      <c r="A112" s="796" t="s">
        <v>113</v>
      </c>
      <c r="B112" s="797"/>
      <c r="C112" s="797"/>
      <c r="D112" s="798" t="str">
        <f>PROBABILIDAD!T16</f>
        <v xml:space="preserve"> </v>
      </c>
      <c r="E112" s="799"/>
      <c r="F112" s="796" t="s">
        <v>341</v>
      </c>
      <c r="G112" s="797"/>
      <c r="H112" s="797"/>
      <c r="I112" s="800"/>
      <c r="J112" s="801"/>
      <c r="K112" s="802"/>
    </row>
    <row r="113" spans="1:11" x14ac:dyDescent="0.2">
      <c r="A113" s="168"/>
      <c r="B113" s="147"/>
      <c r="C113" s="147"/>
      <c r="D113" s="147"/>
      <c r="E113" s="147"/>
      <c r="F113" s="147"/>
      <c r="G113" s="147"/>
      <c r="H113" s="147"/>
      <c r="I113" s="147"/>
      <c r="K113" s="68"/>
    </row>
    <row r="114" spans="1:11" x14ac:dyDescent="0.2">
      <c r="A114" s="168"/>
      <c r="B114" s="147"/>
      <c r="C114" s="169"/>
      <c r="D114" s="147"/>
      <c r="E114" s="147"/>
      <c r="F114" s="147"/>
      <c r="G114" s="147"/>
      <c r="H114" s="147"/>
      <c r="I114" s="147"/>
      <c r="K114" s="68"/>
    </row>
    <row r="115" spans="1:11" ht="33" x14ac:dyDescent="0.2">
      <c r="A115" s="782" t="s">
        <v>113</v>
      </c>
      <c r="B115" s="147">
        <v>5</v>
      </c>
      <c r="C115" s="803"/>
      <c r="D115" s="794"/>
      <c r="E115" s="795"/>
      <c r="F115" s="795"/>
      <c r="G115" s="795"/>
      <c r="H115" s="182"/>
      <c r="I115" s="147"/>
      <c r="J115" s="777" t="s">
        <v>112</v>
      </c>
      <c r="K115" s="778"/>
    </row>
    <row r="116" spans="1:11" ht="33" x14ac:dyDescent="0.2">
      <c r="A116" s="782"/>
      <c r="B116" s="147" t="s">
        <v>115</v>
      </c>
      <c r="C116" s="804"/>
      <c r="D116" s="794"/>
      <c r="E116" s="795"/>
      <c r="F116" s="795"/>
      <c r="G116" s="795"/>
      <c r="H116" s="182"/>
      <c r="I116" s="147"/>
      <c r="J116" s="149"/>
      <c r="K116" s="150"/>
    </row>
    <row r="117" spans="1:11" ht="33" x14ac:dyDescent="0.2">
      <c r="A117" s="782"/>
      <c r="B117" s="147">
        <v>4</v>
      </c>
      <c r="C117" s="805"/>
      <c r="D117" s="794"/>
      <c r="E117" s="794"/>
      <c r="F117" s="807"/>
      <c r="G117" s="795"/>
      <c r="H117" s="182"/>
      <c r="I117" s="147"/>
      <c r="J117" s="155" t="str">
        <f xml:space="preserve"> IF(OR(E115="X",F115="X",G115="x",F117="x",G117="X",F119="X",G119="X",G121="X" ),"x","")</f>
        <v/>
      </c>
      <c r="K117" s="150" t="s">
        <v>114</v>
      </c>
    </row>
    <row r="118" spans="1:11" ht="33" x14ac:dyDescent="0.2">
      <c r="A118" s="782"/>
      <c r="B118" s="147" t="s">
        <v>117</v>
      </c>
      <c r="C118" s="806"/>
      <c r="D118" s="794"/>
      <c r="E118" s="794"/>
      <c r="F118" s="807"/>
      <c r="G118" s="795"/>
      <c r="H118" s="182"/>
      <c r="I118" s="147"/>
      <c r="J118" s="156"/>
      <c r="K118" s="150"/>
    </row>
    <row r="119" spans="1:11" ht="33" x14ac:dyDescent="0.2">
      <c r="A119" s="782"/>
      <c r="B119" s="147">
        <v>3</v>
      </c>
      <c r="C119" s="808"/>
      <c r="D119" s="792"/>
      <c r="E119" s="793"/>
      <c r="F119" s="807"/>
      <c r="G119" s="795"/>
      <c r="H119" s="182"/>
      <c r="I119" s="147"/>
      <c r="J119" s="157" t="str">
        <f xml:space="preserve"> IF(OR(C115="X",D115="X",D117="x",E117="x",E119="X",F121="X",F123="X",G123="X" ),"x","")</f>
        <v/>
      </c>
      <c r="K119" s="150" t="s">
        <v>116</v>
      </c>
    </row>
    <row r="120" spans="1:11" ht="33" x14ac:dyDescent="0.2">
      <c r="A120" s="782"/>
      <c r="B120" s="147" t="s">
        <v>119</v>
      </c>
      <c r="C120" s="809"/>
      <c r="D120" s="792"/>
      <c r="E120" s="794"/>
      <c r="F120" s="807"/>
      <c r="G120" s="795"/>
      <c r="H120" s="182"/>
      <c r="I120" s="147"/>
      <c r="J120" s="158"/>
      <c r="K120" s="150"/>
    </row>
    <row r="121" spans="1:11" ht="33" x14ac:dyDescent="0.2">
      <c r="A121" s="782"/>
      <c r="B121" s="147">
        <v>2</v>
      </c>
      <c r="C121" s="808"/>
      <c r="D121" s="790"/>
      <c r="E121" s="791"/>
      <c r="F121" s="793"/>
      <c r="G121" s="795"/>
      <c r="H121" s="182"/>
      <c r="I121" s="147"/>
      <c r="J121" s="159" t="str">
        <f xml:space="preserve"> IF(OR(C117="X",D119="X",E121="x",E123="x" ),"x","")</f>
        <v/>
      </c>
      <c r="K121" s="150" t="s">
        <v>118</v>
      </c>
    </row>
    <row r="122" spans="1:11" ht="33" x14ac:dyDescent="0.2">
      <c r="A122" s="782"/>
      <c r="B122" s="147" t="s">
        <v>240</v>
      </c>
      <c r="C122" s="809"/>
      <c r="D122" s="790"/>
      <c r="E122" s="792"/>
      <c r="F122" s="794"/>
      <c r="G122" s="795"/>
      <c r="H122" s="182"/>
      <c r="I122" s="147"/>
      <c r="J122" s="158"/>
      <c r="K122" s="150"/>
    </row>
    <row r="123" spans="1:11" ht="33" x14ac:dyDescent="0.2">
      <c r="A123" s="782"/>
      <c r="B123" s="147">
        <v>1</v>
      </c>
      <c r="C123" s="808"/>
      <c r="D123" s="811"/>
      <c r="E123" s="813"/>
      <c r="F123" s="815"/>
      <c r="G123" s="817"/>
      <c r="H123" s="182"/>
      <c r="I123" s="147"/>
      <c r="J123" s="160" t="str">
        <f xml:space="preserve"> IF(OR(C119="X",C121="X",D121="x",C123="x",D123="x" ),"x","")</f>
        <v/>
      </c>
      <c r="K123" s="150" t="s">
        <v>120</v>
      </c>
    </row>
    <row r="124" spans="1:11" ht="33" x14ac:dyDescent="0.2">
      <c r="A124" s="782"/>
      <c r="B124" s="147" t="s">
        <v>121</v>
      </c>
      <c r="C124" s="810"/>
      <c r="D124" s="812"/>
      <c r="E124" s="814"/>
      <c r="F124" s="816"/>
      <c r="G124" s="818"/>
      <c r="H124" s="182"/>
      <c r="I124" s="147"/>
      <c r="J124" s="147"/>
      <c r="K124" s="148"/>
    </row>
    <row r="125" spans="1:11" x14ac:dyDescent="0.2">
      <c r="A125" s="168"/>
      <c r="B125" s="147"/>
      <c r="C125" s="147">
        <v>1</v>
      </c>
      <c r="D125" s="147">
        <v>2</v>
      </c>
      <c r="E125" s="147">
        <v>3</v>
      </c>
      <c r="F125" s="147">
        <v>4</v>
      </c>
      <c r="G125" s="147">
        <v>5</v>
      </c>
      <c r="H125" s="147"/>
      <c r="I125" s="147"/>
      <c r="J125" s="147"/>
      <c r="K125" s="148"/>
    </row>
    <row r="126" spans="1:11" x14ac:dyDescent="0.2">
      <c r="A126" s="168"/>
      <c r="B126" s="147"/>
      <c r="C126" s="147" t="s">
        <v>122</v>
      </c>
      <c r="D126" s="147" t="s">
        <v>123</v>
      </c>
      <c r="E126" s="147" t="s">
        <v>124</v>
      </c>
      <c r="F126" s="147" t="s">
        <v>125</v>
      </c>
      <c r="G126" s="147" t="s">
        <v>126</v>
      </c>
      <c r="H126" s="147"/>
      <c r="I126" s="147"/>
      <c r="J126" s="147"/>
      <c r="K126" s="148"/>
    </row>
    <row r="127" spans="1:11" x14ac:dyDescent="0.2">
      <c r="A127" s="168"/>
      <c r="B127" s="147"/>
      <c r="C127" s="764" t="s">
        <v>127</v>
      </c>
      <c r="D127" s="764"/>
      <c r="E127" s="764"/>
      <c r="F127" s="764"/>
      <c r="G127" s="764"/>
      <c r="H127" s="147"/>
      <c r="I127" s="147"/>
      <c r="J127" s="147"/>
      <c r="K127" s="148"/>
    </row>
    <row r="128" spans="1:11" x14ac:dyDescent="0.2">
      <c r="A128" s="168"/>
      <c r="B128" s="147"/>
      <c r="C128" s="764"/>
      <c r="D128" s="764"/>
      <c r="E128" s="764"/>
      <c r="F128" s="764"/>
      <c r="G128" s="764"/>
      <c r="H128" s="147"/>
      <c r="I128" s="147"/>
      <c r="J128" s="147"/>
      <c r="K128" s="148"/>
    </row>
    <row r="129" spans="1:11" ht="15" thickBot="1" x14ac:dyDescent="0.25">
      <c r="A129" s="76"/>
      <c r="B129" s="77"/>
      <c r="C129" s="77"/>
      <c r="D129" s="77"/>
      <c r="E129" s="77"/>
      <c r="F129" s="77"/>
      <c r="G129" s="77"/>
      <c r="H129" s="77"/>
      <c r="I129" s="77"/>
      <c r="J129" s="77"/>
      <c r="K129" s="78"/>
    </row>
    <row r="130" spans="1:11" ht="15" thickBot="1" x14ac:dyDescent="0.25"/>
    <row r="131" spans="1:11" ht="38.25" customHeight="1" thickBot="1" x14ac:dyDescent="0.25">
      <c r="A131" s="135" t="s">
        <v>111</v>
      </c>
      <c r="B131" s="787" t="str">
        <f>DESCRIPCION!A30</f>
        <v>g</v>
      </c>
      <c r="C131" s="788"/>
      <c r="D131" s="788"/>
      <c r="E131" s="788"/>
      <c r="F131" s="788"/>
      <c r="G131" s="788"/>
      <c r="H131" s="788"/>
      <c r="I131" s="789"/>
      <c r="J131" s="136" t="s">
        <v>340</v>
      </c>
      <c r="K131" s="134" t="str">
        <f>IF(J137="x","EXTREMA",IF(J139="x","ALTA",IF(J141="x","MODERADA",IF(J143="x","BAJA",""))))</f>
        <v/>
      </c>
    </row>
    <row r="132" spans="1:11" ht="16.5" thickBot="1" x14ac:dyDescent="0.25">
      <c r="A132" s="796" t="s">
        <v>113</v>
      </c>
      <c r="B132" s="797"/>
      <c r="C132" s="797"/>
      <c r="D132" s="798" t="str">
        <f>PROBABILIDAD!T17</f>
        <v xml:space="preserve"> </v>
      </c>
      <c r="E132" s="799"/>
      <c r="F132" s="796" t="s">
        <v>341</v>
      </c>
      <c r="G132" s="797"/>
      <c r="H132" s="797"/>
      <c r="I132" s="800"/>
      <c r="J132" s="801"/>
      <c r="K132" s="802"/>
    </row>
    <row r="133" spans="1:11" x14ac:dyDescent="0.2">
      <c r="A133" s="168"/>
      <c r="B133" s="147"/>
      <c r="C133" s="147"/>
      <c r="D133" s="147"/>
      <c r="E133" s="147"/>
      <c r="F133" s="147"/>
      <c r="G133" s="147"/>
      <c r="H133" s="147"/>
      <c r="I133" s="147"/>
      <c r="J133" s="164"/>
      <c r="K133" s="165"/>
    </row>
    <row r="134" spans="1:11" x14ac:dyDescent="0.2">
      <c r="A134" s="168"/>
      <c r="B134" s="147"/>
      <c r="C134" s="169"/>
      <c r="D134" s="147"/>
      <c r="E134" s="147"/>
      <c r="F134" s="147"/>
      <c r="G134" s="147"/>
      <c r="H134" s="147"/>
      <c r="I134" s="147"/>
      <c r="J134" s="164"/>
      <c r="K134" s="165"/>
    </row>
    <row r="135" spans="1:11" ht="45.75" customHeight="1" x14ac:dyDescent="0.2">
      <c r="A135" s="782" t="s">
        <v>113</v>
      </c>
      <c r="B135" s="147">
        <v>5</v>
      </c>
      <c r="C135" s="783"/>
      <c r="D135" s="762"/>
      <c r="E135" s="763"/>
      <c r="F135" s="763"/>
      <c r="G135" s="763"/>
      <c r="H135" s="147"/>
      <c r="I135" s="147"/>
      <c r="J135" s="777" t="s">
        <v>112</v>
      </c>
      <c r="K135" s="778"/>
    </row>
    <row r="136" spans="1:11" ht="15" x14ac:dyDescent="0.2">
      <c r="A136" s="782"/>
      <c r="B136" s="147" t="s">
        <v>115</v>
      </c>
      <c r="C136" s="784"/>
      <c r="D136" s="762"/>
      <c r="E136" s="763"/>
      <c r="F136" s="763"/>
      <c r="G136" s="763"/>
      <c r="H136" s="147"/>
      <c r="I136" s="147"/>
      <c r="J136" s="149"/>
      <c r="K136" s="150"/>
    </row>
    <row r="137" spans="1:11" ht="27" customHeight="1" x14ac:dyDescent="0.2">
      <c r="A137" s="782"/>
      <c r="B137" s="147">
        <v>4</v>
      </c>
      <c r="C137" s="785"/>
      <c r="D137" s="762"/>
      <c r="E137" s="762"/>
      <c r="F137" s="775"/>
      <c r="G137" s="763"/>
      <c r="H137" s="147"/>
      <c r="I137" s="147"/>
      <c r="J137" s="155" t="str">
        <f xml:space="preserve"> IF(OR(E135="X",F135="X",G135="x",F137="x",G137="X",F139="X",G139="X",G141="X" ),"x","")</f>
        <v/>
      </c>
      <c r="K137" s="150" t="s">
        <v>114</v>
      </c>
    </row>
    <row r="138" spans="1:11" ht="27.75" x14ac:dyDescent="0.2">
      <c r="A138" s="782"/>
      <c r="B138" s="147" t="s">
        <v>117</v>
      </c>
      <c r="C138" s="786"/>
      <c r="D138" s="762"/>
      <c r="E138" s="762"/>
      <c r="F138" s="775"/>
      <c r="G138" s="763"/>
      <c r="H138" s="147"/>
      <c r="I138" s="147"/>
      <c r="J138" s="156"/>
      <c r="K138" s="150"/>
    </row>
    <row r="139" spans="1:11" ht="32.25" customHeight="1" x14ac:dyDescent="0.2">
      <c r="A139" s="782"/>
      <c r="B139" s="147">
        <v>3</v>
      </c>
      <c r="C139" s="765"/>
      <c r="D139" s="760"/>
      <c r="E139" s="761"/>
      <c r="F139" s="775"/>
      <c r="G139" s="763"/>
      <c r="H139" s="147"/>
      <c r="I139" s="147"/>
      <c r="J139" s="157" t="str">
        <f xml:space="preserve"> IF(OR(C135="X",D135="X",D137="x",E137="x",E139="X",F141="X",F143="X",G143="X" ),"x","")</f>
        <v/>
      </c>
      <c r="K139" s="150" t="s">
        <v>116</v>
      </c>
    </row>
    <row r="140" spans="1:11" ht="27.75" x14ac:dyDescent="0.2">
      <c r="A140" s="782"/>
      <c r="B140" s="147" t="s">
        <v>119</v>
      </c>
      <c r="C140" s="776"/>
      <c r="D140" s="760"/>
      <c r="E140" s="762"/>
      <c r="F140" s="775"/>
      <c r="G140" s="763"/>
      <c r="H140" s="147"/>
      <c r="I140" s="147"/>
      <c r="J140" s="158"/>
      <c r="K140" s="150"/>
    </row>
    <row r="141" spans="1:11" ht="27.75" customHeight="1" x14ac:dyDescent="0.2">
      <c r="A141" s="782"/>
      <c r="B141" s="147">
        <v>2</v>
      </c>
      <c r="C141" s="765"/>
      <c r="D141" s="758"/>
      <c r="E141" s="759"/>
      <c r="F141" s="761"/>
      <c r="G141" s="763"/>
      <c r="H141" s="147"/>
      <c r="I141" s="147"/>
      <c r="J141" s="159" t="str">
        <f xml:space="preserve"> IF(OR(C137="X",D139="X",E141="x",E143="x" ),"x","")</f>
        <v/>
      </c>
      <c r="K141" s="150" t="s">
        <v>118</v>
      </c>
    </row>
    <row r="142" spans="1:11" ht="27.75" x14ac:dyDescent="0.2">
      <c r="A142" s="782"/>
      <c r="B142" s="147" t="s">
        <v>240</v>
      </c>
      <c r="C142" s="776"/>
      <c r="D142" s="758"/>
      <c r="E142" s="760"/>
      <c r="F142" s="762"/>
      <c r="G142" s="763"/>
      <c r="H142" s="147"/>
      <c r="I142" s="147"/>
      <c r="J142" s="158"/>
      <c r="K142" s="150"/>
    </row>
    <row r="143" spans="1:11" ht="30" customHeight="1" x14ac:dyDescent="0.2">
      <c r="A143" s="782"/>
      <c r="B143" s="147">
        <v>1</v>
      </c>
      <c r="C143" s="765"/>
      <c r="D143" s="767"/>
      <c r="E143" s="769"/>
      <c r="F143" s="771"/>
      <c r="G143" s="773"/>
      <c r="H143" s="147"/>
      <c r="I143" s="147"/>
      <c r="J143" s="160" t="str">
        <f xml:space="preserve"> IF(OR(C139="X",C141="X",C143="x",D141="x",D143="x" ),"x","")</f>
        <v/>
      </c>
      <c r="K143" s="150" t="s">
        <v>120</v>
      </c>
    </row>
    <row r="144" spans="1:11" x14ac:dyDescent="0.2">
      <c r="A144" s="782"/>
      <c r="B144" s="147" t="s">
        <v>121</v>
      </c>
      <c r="C144" s="766"/>
      <c r="D144" s="768"/>
      <c r="E144" s="770"/>
      <c r="F144" s="772"/>
      <c r="G144" s="774"/>
      <c r="H144" s="147"/>
      <c r="I144" s="147"/>
      <c r="J144" s="147"/>
      <c r="K144" s="148"/>
    </row>
    <row r="145" spans="1:11" x14ac:dyDescent="0.2">
      <c r="A145" s="168"/>
      <c r="B145" s="147"/>
      <c r="C145" s="147">
        <v>1</v>
      </c>
      <c r="D145" s="147">
        <v>2</v>
      </c>
      <c r="E145" s="147">
        <v>3</v>
      </c>
      <c r="F145" s="147">
        <v>4</v>
      </c>
      <c r="G145" s="147">
        <v>5</v>
      </c>
      <c r="H145" s="147"/>
      <c r="I145" s="147"/>
      <c r="J145" s="147"/>
      <c r="K145" s="148"/>
    </row>
    <row r="146" spans="1:11" x14ac:dyDescent="0.2">
      <c r="A146" s="168"/>
      <c r="B146" s="147"/>
      <c r="C146" s="147" t="s">
        <v>122</v>
      </c>
      <c r="D146" s="147" t="s">
        <v>123</v>
      </c>
      <c r="E146" s="147" t="s">
        <v>124</v>
      </c>
      <c r="F146" s="147" t="s">
        <v>125</v>
      </c>
      <c r="G146" s="147" t="s">
        <v>126</v>
      </c>
      <c r="H146" s="147"/>
      <c r="I146" s="147"/>
      <c r="J146" s="147"/>
      <c r="K146" s="148"/>
    </row>
    <row r="147" spans="1:11" x14ac:dyDescent="0.2">
      <c r="A147" s="168"/>
      <c r="B147" s="147"/>
      <c r="C147" s="764" t="s">
        <v>127</v>
      </c>
      <c r="D147" s="764"/>
      <c r="E147" s="764"/>
      <c r="F147" s="764"/>
      <c r="G147" s="764"/>
      <c r="H147" s="147"/>
      <c r="I147" s="147"/>
      <c r="J147" s="147"/>
      <c r="K147" s="148"/>
    </row>
    <row r="148" spans="1:11" x14ac:dyDescent="0.2">
      <c r="A148" s="168"/>
      <c r="B148" s="147"/>
      <c r="C148" s="764"/>
      <c r="D148" s="764"/>
      <c r="E148" s="764"/>
      <c r="F148" s="764"/>
      <c r="G148" s="764"/>
      <c r="H148" s="147"/>
      <c r="I148" s="147"/>
      <c r="J148" s="147"/>
      <c r="K148" s="148"/>
    </row>
    <row r="149" spans="1:11" ht="15" thickBot="1" x14ac:dyDescent="0.25">
      <c r="A149" s="170"/>
      <c r="B149" s="171"/>
      <c r="C149" s="171"/>
      <c r="D149" s="171"/>
      <c r="E149" s="171"/>
      <c r="F149" s="171"/>
      <c r="G149" s="171"/>
      <c r="H149" s="171"/>
      <c r="I149" s="171"/>
      <c r="J149" s="171"/>
      <c r="K149" s="172"/>
    </row>
    <row r="150" spans="1:11" ht="15" thickBot="1" x14ac:dyDescent="0.25"/>
    <row r="151" spans="1:11" ht="31.5" customHeight="1" thickBot="1" x14ac:dyDescent="0.25">
      <c r="A151" s="135" t="s">
        <v>111</v>
      </c>
      <c r="B151" s="787" t="str">
        <f>DESCRIPCION!A33</f>
        <v>h</v>
      </c>
      <c r="C151" s="788"/>
      <c r="D151" s="788"/>
      <c r="E151" s="788"/>
      <c r="F151" s="788"/>
      <c r="G151" s="788"/>
      <c r="H151" s="788"/>
      <c r="I151" s="789"/>
      <c r="J151" s="136" t="s">
        <v>340</v>
      </c>
      <c r="K151" s="134" t="str">
        <f>IF(J157="x","EXTREMA",IF(J159="x","ALTA",IF(J161="x","MODERADA",IF(J163="x","BAJA",""))))</f>
        <v/>
      </c>
    </row>
    <row r="152" spans="1:11" ht="16.5" thickBot="1" x14ac:dyDescent="0.25">
      <c r="A152" s="796" t="s">
        <v>113</v>
      </c>
      <c r="B152" s="797"/>
      <c r="C152" s="797"/>
      <c r="D152" s="798" t="str">
        <f>PROBABILIDAD!T18</f>
        <v xml:space="preserve"> </v>
      </c>
      <c r="E152" s="799"/>
      <c r="F152" s="796" t="s">
        <v>341</v>
      </c>
      <c r="G152" s="797"/>
      <c r="H152" s="797"/>
      <c r="I152" s="800"/>
      <c r="J152" s="801"/>
      <c r="K152" s="802"/>
    </row>
    <row r="153" spans="1:11" x14ac:dyDescent="0.2">
      <c r="A153" s="168"/>
      <c r="B153" s="147"/>
      <c r="C153" s="147"/>
      <c r="D153" s="147"/>
      <c r="E153" s="147"/>
      <c r="F153" s="147"/>
      <c r="G153" s="147"/>
      <c r="H153" s="147"/>
      <c r="I153" s="147"/>
      <c r="J153" s="164"/>
      <c r="K153" s="165"/>
    </row>
    <row r="154" spans="1:11" x14ac:dyDescent="0.2">
      <c r="A154" s="168"/>
      <c r="B154" s="147"/>
      <c r="C154" s="169"/>
      <c r="D154" s="147"/>
      <c r="E154" s="147"/>
      <c r="F154" s="147"/>
      <c r="G154" s="147"/>
      <c r="H154" s="147"/>
      <c r="I154" s="147"/>
      <c r="J154" s="164"/>
      <c r="K154" s="165"/>
    </row>
    <row r="155" spans="1:11" ht="36" customHeight="1" x14ac:dyDescent="0.2">
      <c r="A155" s="782" t="s">
        <v>113</v>
      </c>
      <c r="B155" s="147">
        <v>5</v>
      </c>
      <c r="C155" s="783"/>
      <c r="D155" s="762"/>
      <c r="E155" s="763"/>
      <c r="F155" s="763"/>
      <c r="G155" s="763"/>
      <c r="H155" s="147"/>
      <c r="I155" s="147"/>
      <c r="J155" s="777" t="s">
        <v>112</v>
      </c>
      <c r="K155" s="778"/>
    </row>
    <row r="156" spans="1:11" ht="15" x14ac:dyDescent="0.2">
      <c r="A156" s="782"/>
      <c r="B156" s="147" t="s">
        <v>115</v>
      </c>
      <c r="C156" s="784"/>
      <c r="D156" s="762"/>
      <c r="E156" s="763"/>
      <c r="F156" s="763"/>
      <c r="G156" s="763"/>
      <c r="H156" s="147"/>
      <c r="I156" s="147"/>
      <c r="J156" s="149"/>
      <c r="K156" s="150"/>
    </row>
    <row r="157" spans="1:11" ht="27" customHeight="1" x14ac:dyDescent="0.2">
      <c r="A157" s="782"/>
      <c r="B157" s="147">
        <v>4</v>
      </c>
      <c r="C157" s="785"/>
      <c r="D157" s="762"/>
      <c r="E157" s="762"/>
      <c r="F157" s="775"/>
      <c r="G157" s="763"/>
      <c r="H157" s="147"/>
      <c r="I157" s="147"/>
      <c r="J157" s="155" t="str">
        <f xml:space="preserve"> IF(OR(E155="X",F155="X",G155="x",F157="x",G157="X",F159="X",G159="X",G161="X" ),"x","")</f>
        <v/>
      </c>
      <c r="K157" s="150" t="s">
        <v>114</v>
      </c>
    </row>
    <row r="158" spans="1:11" ht="27.75" x14ac:dyDescent="0.2">
      <c r="A158" s="782"/>
      <c r="B158" s="147" t="s">
        <v>117</v>
      </c>
      <c r="C158" s="786"/>
      <c r="D158" s="762"/>
      <c r="E158" s="762"/>
      <c r="F158" s="775"/>
      <c r="G158" s="763"/>
      <c r="H158" s="147"/>
      <c r="I158" s="147"/>
      <c r="J158" s="156"/>
      <c r="K158" s="150"/>
    </row>
    <row r="159" spans="1:11" ht="27.75" customHeight="1" x14ac:dyDescent="0.2">
      <c r="A159" s="782"/>
      <c r="B159" s="147">
        <v>3</v>
      </c>
      <c r="C159" s="765"/>
      <c r="D159" s="760"/>
      <c r="E159" s="761"/>
      <c r="F159" s="775"/>
      <c r="G159" s="763"/>
      <c r="H159" s="147"/>
      <c r="I159" s="147"/>
      <c r="J159" s="157" t="str">
        <f xml:space="preserve"> IF(OR(C155="X",D155="X",D157="x",E157="x",E159="X",F161="X",F163="X",G163="X" ),"x","")</f>
        <v/>
      </c>
      <c r="K159" s="150" t="s">
        <v>116</v>
      </c>
    </row>
    <row r="160" spans="1:11" ht="27.75" x14ac:dyDescent="0.2">
      <c r="A160" s="782"/>
      <c r="B160" s="147" t="s">
        <v>119</v>
      </c>
      <c r="C160" s="776"/>
      <c r="D160" s="760"/>
      <c r="E160" s="762"/>
      <c r="F160" s="775"/>
      <c r="G160" s="763"/>
      <c r="H160" s="147"/>
      <c r="I160" s="147"/>
      <c r="J160" s="158"/>
      <c r="K160" s="150"/>
    </row>
    <row r="161" spans="1:11" ht="27.75" customHeight="1" x14ac:dyDescent="0.2">
      <c r="A161" s="782"/>
      <c r="B161" s="147">
        <v>2</v>
      </c>
      <c r="C161" s="765"/>
      <c r="D161" s="758"/>
      <c r="E161" s="759"/>
      <c r="F161" s="761"/>
      <c r="G161" s="763"/>
      <c r="H161" s="147"/>
      <c r="I161" s="147"/>
      <c r="J161" s="159" t="str">
        <f xml:space="preserve"> IF(OR(C157="X",D159="X",E161="x",E163="x" ),"x","")</f>
        <v/>
      </c>
      <c r="K161" s="150" t="s">
        <v>118</v>
      </c>
    </row>
    <row r="162" spans="1:11" ht="27.75" x14ac:dyDescent="0.2">
      <c r="A162" s="782"/>
      <c r="B162" s="147" t="s">
        <v>240</v>
      </c>
      <c r="C162" s="776"/>
      <c r="D162" s="758"/>
      <c r="E162" s="760"/>
      <c r="F162" s="762"/>
      <c r="G162" s="763"/>
      <c r="H162" s="147"/>
      <c r="I162" s="147"/>
      <c r="J162" s="158"/>
      <c r="K162" s="150"/>
    </row>
    <row r="163" spans="1:11" ht="27.75" x14ac:dyDescent="0.2">
      <c r="A163" s="782"/>
      <c r="B163" s="147">
        <v>1</v>
      </c>
      <c r="C163" s="765"/>
      <c r="D163" s="767"/>
      <c r="E163" s="769"/>
      <c r="F163" s="771"/>
      <c r="G163" s="773"/>
      <c r="H163" s="147"/>
      <c r="I163" s="147"/>
      <c r="J163" s="160" t="str">
        <f xml:space="preserve"> IF(OR(C159="X",C161="X",C163="x",D161="x",D163="x" ),"x","")</f>
        <v/>
      </c>
      <c r="K163" s="150" t="s">
        <v>120</v>
      </c>
    </row>
    <row r="164" spans="1:11" ht="26.25" customHeight="1" x14ac:dyDescent="0.2">
      <c r="A164" s="782"/>
      <c r="B164" s="147" t="s">
        <v>121</v>
      </c>
      <c r="C164" s="766"/>
      <c r="D164" s="768"/>
      <c r="E164" s="770"/>
      <c r="F164" s="772"/>
      <c r="G164" s="774"/>
      <c r="H164" s="147"/>
      <c r="I164" s="147"/>
      <c r="J164" s="147"/>
      <c r="K164" s="148"/>
    </row>
    <row r="165" spans="1:11" x14ac:dyDescent="0.2">
      <c r="A165" s="168"/>
      <c r="B165" s="147"/>
      <c r="C165" s="147">
        <v>1</v>
      </c>
      <c r="D165" s="147">
        <v>2</v>
      </c>
      <c r="E165" s="147">
        <v>3</v>
      </c>
      <c r="F165" s="147">
        <v>4</v>
      </c>
      <c r="G165" s="147">
        <v>5</v>
      </c>
      <c r="H165" s="147"/>
      <c r="I165" s="147"/>
      <c r="J165" s="147"/>
      <c r="K165" s="148"/>
    </row>
    <row r="166" spans="1:11" x14ac:dyDescent="0.2">
      <c r="A166" s="168"/>
      <c r="B166" s="147"/>
      <c r="C166" s="147" t="s">
        <v>122</v>
      </c>
      <c r="D166" s="147" t="s">
        <v>123</v>
      </c>
      <c r="E166" s="147" t="s">
        <v>124</v>
      </c>
      <c r="F166" s="147" t="s">
        <v>125</v>
      </c>
      <c r="G166" s="147" t="s">
        <v>126</v>
      </c>
      <c r="H166" s="147"/>
      <c r="I166" s="147"/>
      <c r="J166" s="147"/>
      <c r="K166" s="148"/>
    </row>
    <row r="167" spans="1:11" x14ac:dyDescent="0.2">
      <c r="A167" s="168"/>
      <c r="B167" s="147"/>
      <c r="C167" s="764" t="s">
        <v>127</v>
      </c>
      <c r="D167" s="764"/>
      <c r="E167" s="764"/>
      <c r="F167" s="764"/>
      <c r="G167" s="764"/>
      <c r="H167" s="147"/>
      <c r="I167" s="147"/>
      <c r="J167" s="147"/>
      <c r="K167" s="148"/>
    </row>
    <row r="168" spans="1:11" x14ac:dyDescent="0.2">
      <c r="A168" s="168"/>
      <c r="B168" s="147"/>
      <c r="C168" s="764"/>
      <c r="D168" s="764"/>
      <c r="E168" s="764"/>
      <c r="F168" s="764"/>
      <c r="G168" s="764"/>
      <c r="H168" s="147"/>
      <c r="I168" s="147"/>
      <c r="J168" s="147"/>
      <c r="K168" s="148"/>
    </row>
    <row r="169" spans="1:11" ht="15" thickBot="1" x14ac:dyDescent="0.25">
      <c r="A169" s="170"/>
      <c r="B169" s="171"/>
      <c r="C169" s="171"/>
      <c r="D169" s="171"/>
      <c r="E169" s="171"/>
      <c r="F169" s="171"/>
      <c r="G169" s="171"/>
      <c r="H169" s="171"/>
      <c r="I169" s="171"/>
      <c r="J169" s="171"/>
      <c r="K169" s="172"/>
    </row>
    <row r="171" spans="1:11" ht="15" thickBot="1" x14ac:dyDescent="0.25"/>
    <row r="172" spans="1:11" ht="33.75" customHeight="1" thickBot="1" x14ac:dyDescent="0.25">
      <c r="A172" s="135" t="s">
        <v>111</v>
      </c>
      <c r="B172" s="779" t="str">
        <f>DESCRIPCION!A36</f>
        <v>i</v>
      </c>
      <c r="C172" s="780"/>
      <c r="D172" s="780"/>
      <c r="E172" s="780"/>
      <c r="F172" s="780"/>
      <c r="G172" s="780"/>
      <c r="H172" s="780"/>
      <c r="I172" s="781"/>
      <c r="J172" s="136" t="s">
        <v>340</v>
      </c>
      <c r="K172" s="134" t="str">
        <f>IF(J178="x","EXTREMA",IF(J180="x","ALTA",IF(J182="x","MODERADA",IF(J184="x","BAJA",""))))</f>
        <v/>
      </c>
    </row>
    <row r="173" spans="1:11" ht="16.5" thickBot="1" x14ac:dyDescent="0.25">
      <c r="A173" s="796" t="s">
        <v>113</v>
      </c>
      <c r="B173" s="797"/>
      <c r="C173" s="797"/>
      <c r="D173" s="798" t="str">
        <f>PROBABILIDAD!T19</f>
        <v xml:space="preserve"> </v>
      </c>
      <c r="E173" s="799"/>
      <c r="F173" s="796" t="s">
        <v>341</v>
      </c>
      <c r="G173" s="797"/>
      <c r="H173" s="797"/>
      <c r="I173" s="800"/>
      <c r="J173" s="801"/>
      <c r="K173" s="802"/>
    </row>
    <row r="174" spans="1:11" x14ac:dyDescent="0.2">
      <c r="A174" s="168"/>
      <c r="B174" s="147"/>
      <c r="C174" s="147"/>
      <c r="D174" s="147"/>
      <c r="E174" s="147"/>
      <c r="F174" s="147"/>
      <c r="G174" s="147"/>
      <c r="H174" s="147"/>
      <c r="I174" s="147"/>
      <c r="J174" s="164"/>
      <c r="K174" s="165"/>
    </row>
    <row r="175" spans="1:11" x14ac:dyDescent="0.2">
      <c r="A175" s="168"/>
      <c r="B175" s="147"/>
      <c r="C175" s="169"/>
      <c r="D175" s="147"/>
      <c r="E175" s="147"/>
      <c r="F175" s="147"/>
      <c r="G175" s="147"/>
      <c r="H175" s="147"/>
      <c r="I175" s="147"/>
      <c r="J175" s="164"/>
      <c r="K175" s="165"/>
    </row>
    <row r="176" spans="1:11" ht="31.5" customHeight="1" x14ac:dyDescent="0.2">
      <c r="A176" s="782" t="s">
        <v>113</v>
      </c>
      <c r="B176" s="147">
        <v>5</v>
      </c>
      <c r="C176" s="783"/>
      <c r="D176" s="762"/>
      <c r="E176" s="763"/>
      <c r="F176" s="763"/>
      <c r="G176" s="763"/>
      <c r="H176" s="147"/>
      <c r="I176" s="147"/>
      <c r="J176" s="777" t="s">
        <v>112</v>
      </c>
      <c r="K176" s="778"/>
    </row>
    <row r="177" spans="1:11" ht="15" x14ac:dyDescent="0.2">
      <c r="A177" s="782"/>
      <c r="B177" s="147" t="s">
        <v>115</v>
      </c>
      <c r="C177" s="784"/>
      <c r="D177" s="762"/>
      <c r="E177" s="763"/>
      <c r="F177" s="763"/>
      <c r="G177" s="763"/>
      <c r="H177" s="147"/>
      <c r="I177" s="147"/>
      <c r="J177" s="149"/>
      <c r="K177" s="150"/>
    </row>
    <row r="178" spans="1:11" ht="27.75" customHeight="1" x14ac:dyDescent="0.2">
      <c r="A178" s="782"/>
      <c r="B178" s="147">
        <v>4</v>
      </c>
      <c r="C178" s="785"/>
      <c r="D178" s="762"/>
      <c r="E178" s="762"/>
      <c r="F178" s="775"/>
      <c r="G178" s="763"/>
      <c r="H178" s="147"/>
      <c r="I178" s="147"/>
      <c r="J178" s="155" t="str">
        <f xml:space="preserve"> IF(OR(E176="X",F176="X",G176="x",F178="x",G178="X",F180="X",G180="X",G182="X" ),"x","")</f>
        <v/>
      </c>
      <c r="K178" s="150" t="s">
        <v>114</v>
      </c>
    </row>
    <row r="179" spans="1:11" ht="27.75" x14ac:dyDescent="0.2">
      <c r="A179" s="782"/>
      <c r="B179" s="147" t="s">
        <v>117</v>
      </c>
      <c r="C179" s="786"/>
      <c r="D179" s="762"/>
      <c r="E179" s="762"/>
      <c r="F179" s="775"/>
      <c r="G179" s="763"/>
      <c r="H179" s="147"/>
      <c r="I179" s="147"/>
      <c r="J179" s="156"/>
      <c r="K179" s="150"/>
    </row>
    <row r="180" spans="1:11" ht="32.25" customHeight="1" x14ac:dyDescent="0.2">
      <c r="A180" s="782"/>
      <c r="B180" s="147">
        <v>3</v>
      </c>
      <c r="C180" s="765"/>
      <c r="D180" s="760"/>
      <c r="E180" s="761"/>
      <c r="F180" s="775"/>
      <c r="G180" s="763"/>
      <c r="H180" s="147"/>
      <c r="I180" s="147"/>
      <c r="J180" s="157" t="str">
        <f xml:space="preserve"> IF(OR(C176="X",D176="X",D178="x",E178="x",E180="X",F182="X",F184="X",G184="X" ),"x","")</f>
        <v/>
      </c>
      <c r="K180" s="150" t="s">
        <v>116</v>
      </c>
    </row>
    <row r="181" spans="1:11" ht="27.75" x14ac:dyDescent="0.2">
      <c r="A181" s="782"/>
      <c r="B181" s="147" t="s">
        <v>119</v>
      </c>
      <c r="C181" s="776"/>
      <c r="D181" s="760"/>
      <c r="E181" s="762"/>
      <c r="F181" s="775"/>
      <c r="G181" s="763"/>
      <c r="H181" s="147"/>
      <c r="I181" s="147"/>
      <c r="J181" s="158"/>
      <c r="K181" s="150"/>
    </row>
    <row r="182" spans="1:11" ht="32.25" customHeight="1" x14ac:dyDescent="0.2">
      <c r="A182" s="782"/>
      <c r="B182" s="147">
        <v>2</v>
      </c>
      <c r="C182" s="765"/>
      <c r="D182" s="758"/>
      <c r="E182" s="759"/>
      <c r="F182" s="761"/>
      <c r="G182" s="763"/>
      <c r="H182" s="147"/>
      <c r="I182" s="147"/>
      <c r="J182" s="159" t="str">
        <f xml:space="preserve"> IF(OR(E182="X",D180="X",C178="x",E184="x" ),"x","")</f>
        <v/>
      </c>
      <c r="K182" s="150" t="s">
        <v>118</v>
      </c>
    </row>
    <row r="183" spans="1:11" ht="27.75" x14ac:dyDescent="0.2">
      <c r="A183" s="782"/>
      <c r="B183" s="147" t="s">
        <v>240</v>
      </c>
      <c r="C183" s="776"/>
      <c r="D183" s="758"/>
      <c r="E183" s="760"/>
      <c r="F183" s="762"/>
      <c r="G183" s="763"/>
      <c r="H183" s="147"/>
      <c r="I183" s="147"/>
      <c r="J183" s="158"/>
      <c r="K183" s="150"/>
    </row>
    <row r="184" spans="1:11" ht="27.75" x14ac:dyDescent="0.2">
      <c r="A184" s="782"/>
      <c r="B184" s="147">
        <v>1</v>
      </c>
      <c r="C184" s="765"/>
      <c r="D184" s="767"/>
      <c r="E184" s="769"/>
      <c r="F184" s="771"/>
      <c r="G184" s="773"/>
      <c r="H184" s="147"/>
      <c r="I184" s="147"/>
      <c r="J184" s="160" t="str">
        <f xml:space="preserve"> IF(OR(C180="X",C182="X",D182="x",D184="x",C184="x" ),"x","")</f>
        <v/>
      </c>
      <c r="K184" s="150" t="s">
        <v>120</v>
      </c>
    </row>
    <row r="185" spans="1:11" ht="24" customHeight="1" x14ac:dyDescent="0.2">
      <c r="A185" s="782"/>
      <c r="B185" s="147" t="s">
        <v>121</v>
      </c>
      <c r="C185" s="766"/>
      <c r="D185" s="768"/>
      <c r="E185" s="770"/>
      <c r="F185" s="772"/>
      <c r="G185" s="774"/>
      <c r="H185" s="147"/>
      <c r="I185" s="147"/>
      <c r="J185" s="147"/>
      <c r="K185" s="148"/>
    </row>
    <row r="186" spans="1:11" x14ac:dyDescent="0.2">
      <c r="A186" s="168"/>
      <c r="B186" s="147"/>
      <c r="C186" s="147">
        <v>1</v>
      </c>
      <c r="D186" s="147">
        <v>2</v>
      </c>
      <c r="E186" s="147">
        <v>3</v>
      </c>
      <c r="F186" s="147">
        <v>4</v>
      </c>
      <c r="G186" s="147">
        <v>5</v>
      </c>
      <c r="H186" s="147"/>
      <c r="I186" s="147"/>
      <c r="J186" s="147"/>
      <c r="K186" s="148"/>
    </row>
    <row r="187" spans="1:11" x14ac:dyDescent="0.2">
      <c r="A187" s="168"/>
      <c r="B187" s="147"/>
      <c r="C187" s="147" t="s">
        <v>122</v>
      </c>
      <c r="D187" s="147" t="s">
        <v>123</v>
      </c>
      <c r="E187" s="147" t="s">
        <v>124</v>
      </c>
      <c r="F187" s="147" t="s">
        <v>125</v>
      </c>
      <c r="G187" s="147" t="s">
        <v>126</v>
      </c>
      <c r="H187" s="147"/>
      <c r="I187" s="147"/>
      <c r="J187" s="147"/>
      <c r="K187" s="148"/>
    </row>
    <row r="188" spans="1:11" x14ac:dyDescent="0.2">
      <c r="A188" s="168"/>
      <c r="B188" s="147"/>
      <c r="C188" s="764" t="s">
        <v>127</v>
      </c>
      <c r="D188" s="764"/>
      <c r="E188" s="764"/>
      <c r="F188" s="764"/>
      <c r="G188" s="764"/>
      <c r="H188" s="147"/>
      <c r="I188" s="147"/>
      <c r="J188" s="147"/>
      <c r="K188" s="148"/>
    </row>
    <row r="189" spans="1:11" x14ac:dyDescent="0.2">
      <c r="A189" s="168"/>
      <c r="B189" s="147"/>
      <c r="C189" s="764"/>
      <c r="D189" s="764"/>
      <c r="E189" s="764"/>
      <c r="F189" s="764"/>
      <c r="G189" s="764"/>
      <c r="H189" s="147"/>
      <c r="I189" s="147"/>
      <c r="J189" s="147"/>
      <c r="K189" s="148"/>
    </row>
    <row r="190" spans="1:11" ht="15" thickBot="1" x14ac:dyDescent="0.25">
      <c r="A190" s="76"/>
      <c r="B190" s="77"/>
      <c r="C190" s="77"/>
      <c r="D190" s="77"/>
      <c r="E190" s="77"/>
      <c r="F190" s="77"/>
      <c r="G190" s="77"/>
      <c r="H190" s="77"/>
      <c r="I190" s="77"/>
      <c r="J190" s="77"/>
      <c r="K190" s="78"/>
    </row>
    <row r="191" spans="1:11" ht="15" thickBot="1" x14ac:dyDescent="0.25"/>
    <row r="192" spans="1:11" ht="33" customHeight="1" thickBot="1" x14ac:dyDescent="0.25">
      <c r="A192" s="135" t="s">
        <v>111</v>
      </c>
      <c r="B192" s="787" t="str">
        <f>DESCRIPCION!A39</f>
        <v>j</v>
      </c>
      <c r="C192" s="788"/>
      <c r="D192" s="788"/>
      <c r="E192" s="788"/>
      <c r="F192" s="788"/>
      <c r="G192" s="788"/>
      <c r="H192" s="788"/>
      <c r="I192" s="789"/>
      <c r="J192" s="136" t="s">
        <v>340</v>
      </c>
      <c r="K192" s="134" t="str">
        <f>IF(J198="x","EXTREMA",IF(J200="x","ALTA",IF(J202="x","MODERADA",IF(J204="x","BAJA",""))))</f>
        <v/>
      </c>
    </row>
    <row r="193" spans="1:11" ht="16.5" thickBot="1" x14ac:dyDescent="0.25">
      <c r="A193" s="796" t="s">
        <v>113</v>
      </c>
      <c r="B193" s="797"/>
      <c r="C193" s="797"/>
      <c r="D193" s="798" t="str">
        <f>PROBABILIDAD!T20</f>
        <v xml:space="preserve"> </v>
      </c>
      <c r="E193" s="799"/>
      <c r="F193" s="796" t="s">
        <v>341</v>
      </c>
      <c r="G193" s="797"/>
      <c r="H193" s="797"/>
      <c r="I193" s="800"/>
      <c r="J193" s="801"/>
      <c r="K193" s="802"/>
    </row>
    <row r="194" spans="1:11" x14ac:dyDescent="0.2">
      <c r="A194" s="168"/>
      <c r="B194" s="147"/>
      <c r="C194" s="147"/>
      <c r="D194" s="147"/>
      <c r="E194" s="147"/>
      <c r="F194" s="147"/>
      <c r="G194" s="147"/>
      <c r="H194" s="147"/>
      <c r="I194" s="147"/>
      <c r="J194" s="164"/>
      <c r="K194" s="165"/>
    </row>
    <row r="195" spans="1:11" x14ac:dyDescent="0.2">
      <c r="A195" s="168"/>
      <c r="B195" s="147"/>
      <c r="C195" s="169"/>
      <c r="D195" s="147"/>
      <c r="E195" s="147"/>
      <c r="F195" s="147"/>
      <c r="G195" s="147"/>
      <c r="H195" s="147"/>
      <c r="I195" s="147"/>
      <c r="J195" s="164"/>
      <c r="K195" s="165"/>
    </row>
    <row r="196" spans="1:11" ht="27" customHeight="1" x14ac:dyDescent="0.2">
      <c r="A196" s="782" t="s">
        <v>113</v>
      </c>
      <c r="B196" s="147">
        <v>5</v>
      </c>
      <c r="C196" s="783"/>
      <c r="D196" s="762"/>
      <c r="E196" s="763"/>
      <c r="F196" s="763"/>
      <c r="G196" s="763"/>
      <c r="H196" s="147"/>
      <c r="I196" s="147"/>
      <c r="J196" s="777" t="s">
        <v>112</v>
      </c>
      <c r="K196" s="778"/>
    </row>
    <row r="197" spans="1:11" ht="15" x14ac:dyDescent="0.2">
      <c r="A197" s="782"/>
      <c r="B197" s="147" t="s">
        <v>115</v>
      </c>
      <c r="C197" s="784"/>
      <c r="D197" s="762"/>
      <c r="E197" s="763"/>
      <c r="F197" s="763"/>
      <c r="G197" s="763"/>
      <c r="H197" s="147"/>
      <c r="I197" s="147"/>
      <c r="J197" s="149"/>
      <c r="K197" s="150"/>
    </row>
    <row r="198" spans="1:11" ht="30.75" customHeight="1" x14ac:dyDescent="0.2">
      <c r="A198" s="782"/>
      <c r="B198" s="147">
        <v>4</v>
      </c>
      <c r="C198" s="785"/>
      <c r="D198" s="762"/>
      <c r="E198" s="762"/>
      <c r="F198" s="775"/>
      <c r="G198" s="763"/>
      <c r="H198" s="147"/>
      <c r="I198" s="147"/>
      <c r="J198" s="155" t="str">
        <f xml:space="preserve"> IF(OR(E196="X",F196="X",G196="x",F198="x",G198="X",F200="X",G200="X",G202="X" ),"x","")</f>
        <v/>
      </c>
      <c r="K198" s="150" t="s">
        <v>114</v>
      </c>
    </row>
    <row r="199" spans="1:11" ht="27.75" x14ac:dyDescent="0.2">
      <c r="A199" s="782"/>
      <c r="B199" s="147" t="s">
        <v>117</v>
      </c>
      <c r="C199" s="786"/>
      <c r="D199" s="762"/>
      <c r="E199" s="762"/>
      <c r="F199" s="775"/>
      <c r="G199" s="763"/>
      <c r="H199" s="147"/>
      <c r="I199" s="147"/>
      <c r="J199" s="156"/>
      <c r="K199" s="150"/>
    </row>
    <row r="200" spans="1:11" ht="25.5" customHeight="1" x14ac:dyDescent="0.2">
      <c r="A200" s="782"/>
      <c r="B200" s="147">
        <v>3</v>
      </c>
      <c r="C200" s="765"/>
      <c r="D200" s="760"/>
      <c r="E200" s="761"/>
      <c r="F200" s="775"/>
      <c r="G200" s="763"/>
      <c r="H200" s="147"/>
      <c r="I200" s="147"/>
      <c r="J200" s="157" t="str">
        <f xml:space="preserve"> IF(OR(C196="X",D196="X",D198="x",E198="x",E200="X",F202="X",F204="X",G204="X" ),"x","")</f>
        <v/>
      </c>
      <c r="K200" s="150" t="s">
        <v>116</v>
      </c>
    </row>
    <row r="201" spans="1:11" ht="27.75" x14ac:dyDescent="0.2">
      <c r="A201" s="782"/>
      <c r="B201" s="147" t="s">
        <v>119</v>
      </c>
      <c r="C201" s="776"/>
      <c r="D201" s="760"/>
      <c r="E201" s="762"/>
      <c r="F201" s="775"/>
      <c r="G201" s="763"/>
      <c r="H201" s="147"/>
      <c r="I201" s="147"/>
      <c r="J201" s="158"/>
      <c r="K201" s="150"/>
    </row>
    <row r="202" spans="1:11" ht="32.25" customHeight="1" x14ac:dyDescent="0.2">
      <c r="A202" s="782"/>
      <c r="B202" s="147">
        <v>2</v>
      </c>
      <c r="C202" s="765"/>
      <c r="D202" s="758"/>
      <c r="E202" s="759"/>
      <c r="F202" s="761"/>
      <c r="G202" s="763"/>
      <c r="H202" s="147"/>
      <c r="I202" s="147"/>
      <c r="J202" s="159" t="str">
        <f xml:space="preserve"> IF(OR(C198="X",D200="X",E202="x",E204="x" ),"x","")</f>
        <v/>
      </c>
      <c r="K202" s="150" t="s">
        <v>118</v>
      </c>
    </row>
    <row r="203" spans="1:11" ht="27.75" x14ac:dyDescent="0.2">
      <c r="A203" s="782"/>
      <c r="B203" s="147" t="s">
        <v>240</v>
      </c>
      <c r="C203" s="776"/>
      <c r="D203" s="758"/>
      <c r="E203" s="760"/>
      <c r="F203" s="762"/>
      <c r="G203" s="763"/>
      <c r="H203" s="147"/>
      <c r="I203" s="147"/>
      <c r="J203" s="158"/>
      <c r="K203" s="150"/>
    </row>
    <row r="204" spans="1:11" ht="27.75" x14ac:dyDescent="0.2">
      <c r="A204" s="782"/>
      <c r="B204" s="147">
        <v>1</v>
      </c>
      <c r="C204" s="765"/>
      <c r="D204" s="767"/>
      <c r="E204" s="769"/>
      <c r="F204" s="771"/>
      <c r="G204" s="773"/>
      <c r="H204" s="147"/>
      <c r="I204" s="147"/>
      <c r="J204" s="160" t="str">
        <f xml:space="preserve"> IF(OR(C200="X",C202="X",D202="x",D204="x",C204="x" ),"x","")</f>
        <v/>
      </c>
      <c r="K204" s="150" t="s">
        <v>120</v>
      </c>
    </row>
    <row r="205" spans="1:11" ht="26.25" customHeight="1" x14ac:dyDescent="0.2">
      <c r="A205" s="782"/>
      <c r="B205" s="147" t="s">
        <v>121</v>
      </c>
      <c r="C205" s="766"/>
      <c r="D205" s="768"/>
      <c r="E205" s="770"/>
      <c r="F205" s="772"/>
      <c r="G205" s="774"/>
      <c r="H205" s="147"/>
      <c r="I205" s="147"/>
      <c r="J205" s="147"/>
      <c r="K205" s="148"/>
    </row>
    <row r="206" spans="1:11" x14ac:dyDescent="0.2">
      <c r="A206" s="168"/>
      <c r="B206" s="147"/>
      <c r="C206" s="147">
        <v>1</v>
      </c>
      <c r="D206" s="147">
        <v>2</v>
      </c>
      <c r="E206" s="147">
        <v>3</v>
      </c>
      <c r="F206" s="147">
        <v>4</v>
      </c>
      <c r="G206" s="147">
        <v>5</v>
      </c>
      <c r="H206" s="147"/>
      <c r="I206" s="147"/>
      <c r="J206" s="147"/>
      <c r="K206" s="148"/>
    </row>
    <row r="207" spans="1:11" x14ac:dyDescent="0.2">
      <c r="A207" s="168"/>
      <c r="B207" s="147"/>
      <c r="C207" s="147" t="s">
        <v>122</v>
      </c>
      <c r="D207" s="147" t="s">
        <v>123</v>
      </c>
      <c r="E207" s="147" t="s">
        <v>124</v>
      </c>
      <c r="F207" s="147" t="s">
        <v>125</v>
      </c>
      <c r="G207" s="147" t="s">
        <v>126</v>
      </c>
      <c r="H207" s="147"/>
      <c r="I207" s="147"/>
      <c r="J207" s="147"/>
      <c r="K207" s="148"/>
    </row>
    <row r="208" spans="1:11" x14ac:dyDescent="0.2">
      <c r="A208" s="168"/>
      <c r="B208" s="147"/>
      <c r="C208" s="764" t="s">
        <v>127</v>
      </c>
      <c r="D208" s="764"/>
      <c r="E208" s="764"/>
      <c r="F208" s="764"/>
      <c r="G208" s="764"/>
      <c r="H208" s="147"/>
      <c r="I208" s="147"/>
      <c r="J208" s="147"/>
      <c r="K208" s="148"/>
    </row>
    <row r="209" spans="1:11" x14ac:dyDescent="0.2">
      <c r="A209" s="168"/>
      <c r="B209" s="147"/>
      <c r="C209" s="764"/>
      <c r="D209" s="764"/>
      <c r="E209" s="764"/>
      <c r="F209" s="764"/>
      <c r="G209" s="764"/>
      <c r="H209" s="147"/>
      <c r="I209" s="147"/>
      <c r="J209" s="147"/>
      <c r="K209" s="148"/>
    </row>
    <row r="210" spans="1:11" ht="15" thickBot="1" x14ac:dyDescent="0.25">
      <c r="A210" s="76"/>
      <c r="B210" s="77"/>
      <c r="C210" s="77"/>
      <c r="D210" s="77"/>
      <c r="E210" s="77"/>
      <c r="F210" s="77"/>
      <c r="G210" s="77"/>
      <c r="H210" s="77"/>
      <c r="I210" s="77"/>
      <c r="J210" s="77"/>
      <c r="K210" s="78"/>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122</v>
      </c>
    </row>
    <row r="2" spans="1:1" x14ac:dyDescent="0.25">
      <c r="A2" t="s">
        <v>123</v>
      </c>
    </row>
    <row r="3" spans="1:1" x14ac:dyDescent="0.25">
      <c r="A3" t="s">
        <v>124</v>
      </c>
    </row>
    <row r="4" spans="1:1" x14ac:dyDescent="0.25">
      <c r="A4" t="s">
        <v>125</v>
      </c>
    </row>
    <row r="5" spans="1:1" x14ac:dyDescent="0.25">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6" t="s">
        <v>128</v>
      </c>
    </row>
    <row r="2" spans="1:1" x14ac:dyDescent="0.25">
      <c r="A2" s="8"/>
    </row>
    <row r="3" spans="1:1" x14ac:dyDescent="0.25">
      <c r="A3" s="8" t="s">
        <v>129</v>
      </c>
    </row>
    <row r="4" spans="1:1" x14ac:dyDescent="0.25">
      <c r="A4" s="8" t="s">
        <v>130</v>
      </c>
    </row>
    <row r="6" spans="1:1" x14ac:dyDescent="0.25">
      <c r="A6" s="36" t="s">
        <v>131</v>
      </c>
    </row>
    <row r="7" spans="1:1" x14ac:dyDescent="0.25">
      <c r="A7" t="s">
        <v>76</v>
      </c>
    </row>
    <row r="8" spans="1:1" x14ac:dyDescent="0.25">
      <c r="A8" t="s">
        <v>132</v>
      </c>
    </row>
    <row r="9" spans="1:1" x14ac:dyDescent="0.25">
      <c r="A9" t="s">
        <v>133</v>
      </c>
    </row>
    <row r="10" spans="1:1" x14ac:dyDescent="0.25">
      <c r="A10" t="s">
        <v>134</v>
      </c>
    </row>
    <row r="11" spans="1:1" x14ac:dyDescent="0.25">
      <c r="A11" t="s">
        <v>135</v>
      </c>
    </row>
    <row r="12" spans="1:1" x14ac:dyDescent="0.25">
      <c r="A12" t="s">
        <v>136</v>
      </c>
    </row>
    <row r="13" spans="1:1" x14ac:dyDescent="0.25">
      <c r="A13" t="s">
        <v>137</v>
      </c>
    </row>
    <row r="14" spans="1:1" x14ac:dyDescent="0.25">
      <c r="A14" t="s">
        <v>138</v>
      </c>
    </row>
    <row r="15" spans="1:1" x14ac:dyDescent="0.25">
      <c r="A15" t="s">
        <v>139</v>
      </c>
    </row>
    <row r="16" spans="1:1" x14ac:dyDescent="0.25">
      <c r="A16" t="s">
        <v>140</v>
      </c>
    </row>
    <row r="19" spans="1:3" x14ac:dyDescent="0.25">
      <c r="A19" s="36" t="s">
        <v>127</v>
      </c>
    </row>
    <row r="20" spans="1:3" x14ac:dyDescent="0.25">
      <c r="A20" t="s">
        <v>83</v>
      </c>
    </row>
    <row r="21" spans="1:3" x14ac:dyDescent="0.25">
      <c r="A21" t="s">
        <v>141</v>
      </c>
    </row>
    <row r="22" spans="1:3" x14ac:dyDescent="0.25">
      <c r="A22" t="s">
        <v>142</v>
      </c>
    </row>
    <row r="23" spans="1:3" x14ac:dyDescent="0.25">
      <c r="A23" t="s">
        <v>143</v>
      </c>
    </row>
    <row r="24" spans="1:3" x14ac:dyDescent="0.25">
      <c r="A24" t="s">
        <v>144</v>
      </c>
    </row>
    <row r="25" spans="1:3" x14ac:dyDescent="0.25">
      <c r="A25" t="s">
        <v>145</v>
      </c>
    </row>
    <row r="28" spans="1:3" ht="141" customHeight="1" x14ac:dyDescent="0.25">
      <c r="A28" s="44" t="s">
        <v>146</v>
      </c>
      <c r="B28" s="46" t="s">
        <v>147</v>
      </c>
      <c r="C28" s="46" t="s">
        <v>148</v>
      </c>
    </row>
    <row r="29" spans="1:3" ht="144" customHeight="1" x14ac:dyDescent="0.25">
      <c r="A29" t="s">
        <v>149</v>
      </c>
      <c r="B29" s="37" t="s">
        <v>150</v>
      </c>
      <c r="C29" s="45" t="s">
        <v>151</v>
      </c>
    </row>
    <row r="30" spans="1:3" ht="135" x14ac:dyDescent="0.25">
      <c r="A30" s="42" t="s">
        <v>152</v>
      </c>
      <c r="B30" s="35" t="s">
        <v>153</v>
      </c>
      <c r="C30" s="45" t="s">
        <v>154</v>
      </c>
    </row>
    <row r="31" spans="1:3" ht="102.75" x14ac:dyDescent="0.25">
      <c r="A31" t="s">
        <v>155</v>
      </c>
      <c r="B31" s="35" t="s">
        <v>156</v>
      </c>
      <c r="C31" s="45" t="s">
        <v>157</v>
      </c>
    </row>
    <row r="32" spans="1:3" ht="102.75" x14ac:dyDescent="0.25">
      <c r="A32" t="s">
        <v>158</v>
      </c>
      <c r="B32" s="35" t="s">
        <v>159</v>
      </c>
      <c r="C32" s="45" t="s">
        <v>160</v>
      </c>
    </row>
    <row r="34" spans="1:3" x14ac:dyDescent="0.25">
      <c r="A34" t="s">
        <v>161</v>
      </c>
      <c r="C34" s="47" t="s">
        <v>162</v>
      </c>
    </row>
    <row r="35" spans="1:3" x14ac:dyDescent="0.25">
      <c r="A35">
        <v>1</v>
      </c>
      <c r="B35">
        <f>IF(' IMPACTO RIESGOS CORRUPCION'!D13="X",1,0)</f>
        <v>1</v>
      </c>
    </row>
    <row r="36" spans="1:3" x14ac:dyDescent="0.25">
      <c r="A36">
        <v>2</v>
      </c>
      <c r="B36">
        <f>IF(' IMPACTO RIESGOS CORRUPCION'!D14="X",1,0)</f>
        <v>1</v>
      </c>
      <c r="C36" s="24" t="s">
        <v>129</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1</v>
      </c>
    </row>
    <row r="52" spans="1:2" x14ac:dyDescent="0.25">
      <c r="A52">
        <v>18</v>
      </c>
      <c r="B52">
        <f>IF(' IMPACTO RIESGOS CORRUPCION'!D30="X",1,0)</f>
        <v>1</v>
      </c>
    </row>
    <row r="53" spans="1:2" x14ac:dyDescent="0.25">
      <c r="A53">
        <v>19</v>
      </c>
      <c r="B53">
        <f>IF(' IMPACTO RIESGOS CORRUPCION'!D31="X",1,0)</f>
        <v>0</v>
      </c>
    </row>
    <row r="54" spans="1:2" x14ac:dyDescent="0.25">
      <c r="A54" t="s">
        <v>163</v>
      </c>
      <c r="B54">
        <f>SUM(B35:B53)</f>
        <v>17</v>
      </c>
    </row>
    <row r="57" spans="1:2" x14ac:dyDescent="0.25">
      <c r="A57" t="s">
        <v>164</v>
      </c>
    </row>
    <row r="58" spans="1:2" x14ac:dyDescent="0.25">
      <c r="A58">
        <v>1</v>
      </c>
      <c r="B58">
        <f>IF(' IMPACTO RIESGOS CORRUPCION'!D36="X",1,0)</f>
        <v>1</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1</v>
      </c>
    </row>
    <row r="62" spans="1:2" x14ac:dyDescent="0.25">
      <c r="A62">
        <v>5</v>
      </c>
      <c r="B62">
        <f>IF(' IMPACTO RIESGOS CORRUPCION'!D40="X",1,0)</f>
        <v>1</v>
      </c>
    </row>
    <row r="63" spans="1:2" x14ac:dyDescent="0.25">
      <c r="A63">
        <v>6</v>
      </c>
      <c r="B63">
        <f>IF(' IMPACTO RIESGOS CORRUPCION'!D41="X",1,0)</f>
        <v>0</v>
      </c>
    </row>
    <row r="64" spans="1:2" x14ac:dyDescent="0.25">
      <c r="A64">
        <v>7</v>
      </c>
      <c r="B64">
        <f>IF(' IMPACTO RIESGOS CORRUPCION'!D42="X",1,0)</f>
        <v>1</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1</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163</v>
      </c>
      <c r="B77">
        <f>SUM(B58:B76)</f>
        <v>10</v>
      </c>
    </row>
    <row r="80" spans="1:2" x14ac:dyDescent="0.25">
      <c r="A80" t="s">
        <v>165</v>
      </c>
    </row>
    <row r="81" spans="1:2" x14ac:dyDescent="0.25">
      <c r="A81">
        <v>1</v>
      </c>
      <c r="B81">
        <f>IF(' IMPACTO RIESGOS CORRUPCION'!D59="X",1,0)</f>
        <v>1</v>
      </c>
    </row>
    <row r="82" spans="1:2" x14ac:dyDescent="0.25">
      <c r="A82">
        <v>2</v>
      </c>
      <c r="B82">
        <f>IF(' IMPACTO RIESGOS CORRUPCION'!D60="X",1,0)</f>
        <v>1</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1</v>
      </c>
    </row>
    <row r="91" spans="1:2" x14ac:dyDescent="0.25">
      <c r="A91">
        <v>11</v>
      </c>
      <c r="B91">
        <f>IF(' IMPACTO RIESGOS CORRUPCION'!D69="X",1,0)</f>
        <v>1</v>
      </c>
    </row>
    <row r="92" spans="1:2" x14ac:dyDescent="0.25">
      <c r="A92">
        <v>12</v>
      </c>
      <c r="B92">
        <f>IF(' IMPACTO RIESGOS CORRUPCION'!D70="X",1,0)</f>
        <v>1</v>
      </c>
    </row>
    <row r="93" spans="1:2" x14ac:dyDescent="0.25">
      <c r="A93">
        <v>13</v>
      </c>
      <c r="B93">
        <f>IF(' IMPACTO RIESGOS CORRUPCION'!D71="X",1,0)</f>
        <v>1</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163</v>
      </c>
      <c r="B100">
        <f>SUM(B81:B99)</f>
        <v>6</v>
      </c>
    </row>
    <row r="103" spans="1:2" x14ac:dyDescent="0.25">
      <c r="A103" t="s">
        <v>166</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163</v>
      </c>
      <c r="B123">
        <f>SUM(B104:B122)</f>
        <v>0</v>
      </c>
    </row>
    <row r="126" spans="1:2" x14ac:dyDescent="0.25">
      <c r="A126" t="s">
        <v>166</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163</v>
      </c>
      <c r="B146">
        <f>SUM(B127:B145)</f>
        <v>0</v>
      </c>
    </row>
    <row r="150" spans="1:2" x14ac:dyDescent="0.25">
      <c r="A150" t="s">
        <v>167</v>
      </c>
    </row>
    <row r="151" spans="1:2" x14ac:dyDescent="0.25">
      <c r="A151" s="41" t="s">
        <v>168</v>
      </c>
    </row>
    <row r="152" spans="1:2" x14ac:dyDescent="0.25">
      <c r="A152" t="s">
        <v>169</v>
      </c>
    </row>
    <row r="153" spans="1:2" x14ac:dyDescent="0.25">
      <c r="A153" t="s">
        <v>170</v>
      </c>
    </row>
    <row r="154" spans="1:2" x14ac:dyDescent="0.25">
      <c r="A154" t="s">
        <v>171</v>
      </c>
    </row>
    <row r="155" spans="1:2" x14ac:dyDescent="0.25">
      <c r="A155" t="s">
        <v>169</v>
      </c>
    </row>
    <row r="156" spans="1:2" x14ac:dyDescent="0.25">
      <c r="A156" t="s">
        <v>172</v>
      </c>
    </row>
    <row r="157" spans="1:2" x14ac:dyDescent="0.25">
      <c r="A157" t="s">
        <v>173</v>
      </c>
    </row>
    <row r="159" spans="1:2" x14ac:dyDescent="0.25">
      <c r="A159" s="41" t="s">
        <v>174</v>
      </c>
      <c r="B159" t="s">
        <v>130</v>
      </c>
    </row>
    <row r="160" spans="1:2" x14ac:dyDescent="0.25">
      <c r="A160" t="s">
        <v>169</v>
      </c>
    </row>
    <row r="161" spans="1:1" x14ac:dyDescent="0.25">
      <c r="A161" t="s">
        <v>175</v>
      </c>
    </row>
    <row r="162" spans="1:1" x14ac:dyDescent="0.25">
      <c r="A162" t="s">
        <v>176</v>
      </c>
    </row>
    <row r="164" spans="1:1" x14ac:dyDescent="0.25">
      <c r="A164" s="41" t="s">
        <v>177</v>
      </c>
    </row>
    <row r="165" spans="1:1" x14ac:dyDescent="0.25">
      <c r="A165" t="s">
        <v>169</v>
      </c>
    </row>
    <row r="166" spans="1:1" x14ac:dyDescent="0.25">
      <c r="A166" t="s">
        <v>178</v>
      </c>
    </row>
    <row r="167" spans="1:1" x14ac:dyDescent="0.25">
      <c r="A167" t="s">
        <v>179</v>
      </c>
    </row>
    <row r="168" spans="1:1" x14ac:dyDescent="0.25">
      <c r="A168" t="s">
        <v>180</v>
      </c>
    </row>
    <row r="170" spans="1:1" x14ac:dyDescent="0.25">
      <c r="A170" s="41" t="s">
        <v>181</v>
      </c>
    </row>
    <row r="171" spans="1:1" x14ac:dyDescent="0.25">
      <c r="A171" t="s">
        <v>169</v>
      </c>
    </row>
    <row r="172" spans="1:1" x14ac:dyDescent="0.25">
      <c r="A172" t="s">
        <v>182</v>
      </c>
    </row>
    <row r="173" spans="1:1" x14ac:dyDescent="0.25">
      <c r="A173" t="s">
        <v>183</v>
      </c>
    </row>
    <row r="175" spans="1:1" x14ac:dyDescent="0.25">
      <c r="A175" s="41" t="s">
        <v>184</v>
      </c>
    </row>
    <row r="176" spans="1:1" x14ac:dyDescent="0.25">
      <c r="A176" t="s">
        <v>169</v>
      </c>
    </row>
    <row r="177" spans="1:1" x14ac:dyDescent="0.25">
      <c r="A177" t="s">
        <v>185</v>
      </c>
    </row>
    <row r="178" spans="1:1" x14ac:dyDescent="0.25">
      <c r="A178" t="s">
        <v>186</v>
      </c>
    </row>
    <row r="180" spans="1:1" x14ac:dyDescent="0.25">
      <c r="A180" s="41" t="s">
        <v>187</v>
      </c>
    </row>
    <row r="181" spans="1:1" x14ac:dyDescent="0.25">
      <c r="A181" t="s">
        <v>169</v>
      </c>
    </row>
    <row r="182" spans="1:1" x14ac:dyDescent="0.25">
      <c r="A182" t="s">
        <v>188</v>
      </c>
    </row>
    <row r="183" spans="1:1" x14ac:dyDescent="0.25">
      <c r="A183" t="s">
        <v>189</v>
      </c>
    </row>
    <row r="184" spans="1:1" x14ac:dyDescent="0.25">
      <c r="A184" t="s">
        <v>190</v>
      </c>
    </row>
    <row r="186" spans="1:1" x14ac:dyDescent="0.25">
      <c r="A186" s="41" t="s">
        <v>191</v>
      </c>
    </row>
    <row r="187" spans="1:1" x14ac:dyDescent="0.25">
      <c r="A187" t="s">
        <v>169</v>
      </c>
    </row>
    <row r="188" spans="1:1" x14ac:dyDescent="0.25">
      <c r="A188" t="s">
        <v>192</v>
      </c>
    </row>
    <row r="189" spans="1:1" x14ac:dyDescent="0.25">
      <c r="A189" t="s">
        <v>193</v>
      </c>
    </row>
    <row r="190" spans="1:1" x14ac:dyDescent="0.25">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342</v>
      </c>
      <c r="C1" t="s">
        <v>122</v>
      </c>
    </row>
    <row r="2" spans="1:3" x14ac:dyDescent="0.25">
      <c r="A2" t="s">
        <v>240</v>
      </c>
      <c r="C2" t="s">
        <v>123</v>
      </c>
    </row>
    <row r="3" spans="1:3" x14ac:dyDescent="0.25">
      <c r="A3" t="s">
        <v>119</v>
      </c>
      <c r="C3" t="s">
        <v>124</v>
      </c>
    </row>
    <row r="4" spans="1:3" x14ac:dyDescent="0.25">
      <c r="A4" t="s">
        <v>117</v>
      </c>
      <c r="C4" t="s">
        <v>125</v>
      </c>
    </row>
    <row r="5" spans="1:3" x14ac:dyDescent="0.25">
      <c r="A5" t="s">
        <v>343</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46"/>
  <sheetViews>
    <sheetView topLeftCell="D51" zoomScale="84" zoomScaleNormal="84" workbookViewId="0">
      <selection activeCell="E65" sqref="E65"/>
    </sheetView>
  </sheetViews>
  <sheetFormatPr baseColWidth="10" defaultColWidth="11.42578125" defaultRowHeight="14.25" x14ac:dyDescent="0.2"/>
  <cols>
    <col min="1" max="1" width="31.140625" style="273" customWidth="1"/>
    <col min="2"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942"/>
      <c r="B1" s="917" t="str">
        <f>CONTEXTO!B1</f>
        <v>PROCESO: GESTION CONTRACTUAL</v>
      </c>
      <c r="C1" s="918"/>
      <c r="D1" s="918"/>
      <c r="E1" s="918"/>
      <c r="F1" s="918"/>
      <c r="G1" s="918"/>
      <c r="H1" s="919"/>
      <c r="I1" s="458" t="s">
        <v>523</v>
      </c>
      <c r="J1" s="391"/>
      <c r="K1" s="902"/>
    </row>
    <row r="2" spans="1:230" customFormat="1" ht="15.75" customHeight="1" x14ac:dyDescent="0.25">
      <c r="A2" s="943"/>
      <c r="B2" s="920"/>
      <c r="C2" s="921"/>
      <c r="D2" s="921"/>
      <c r="E2" s="921"/>
      <c r="F2" s="921"/>
      <c r="G2" s="921"/>
      <c r="H2" s="922"/>
      <c r="I2" s="459" t="s">
        <v>515</v>
      </c>
      <c r="J2" s="460"/>
      <c r="K2" s="903"/>
    </row>
    <row r="3" spans="1:230" customFormat="1" ht="36" customHeight="1" x14ac:dyDescent="0.25">
      <c r="A3" s="943"/>
      <c r="B3" s="923" t="s">
        <v>195</v>
      </c>
      <c r="C3" s="923"/>
      <c r="D3" s="923"/>
      <c r="E3" s="923"/>
      <c r="F3" s="923"/>
      <c r="G3" s="923"/>
      <c r="H3" s="923"/>
      <c r="I3" s="459" t="s">
        <v>516</v>
      </c>
      <c r="J3" s="460"/>
      <c r="K3" s="903"/>
    </row>
    <row r="4" spans="1:230" customFormat="1" ht="15.75" customHeight="1" thickBot="1" x14ac:dyDescent="0.3">
      <c r="A4" s="944"/>
      <c r="B4" s="924"/>
      <c r="C4" s="924"/>
      <c r="D4" s="924"/>
      <c r="E4" s="924"/>
      <c r="F4" s="924"/>
      <c r="G4" s="924"/>
      <c r="H4" s="924"/>
      <c r="I4" s="501" t="s">
        <v>381</v>
      </c>
      <c r="J4" s="362"/>
      <c r="K4" s="904"/>
    </row>
    <row r="5" spans="1:230" ht="15" thickBot="1" x14ac:dyDescent="0.25">
      <c r="B5" s="413"/>
      <c r="C5" s="413"/>
      <c r="D5" s="413"/>
      <c r="E5" s="413"/>
      <c r="F5" s="413"/>
      <c r="G5" s="413"/>
    </row>
    <row r="6" spans="1:230" customFormat="1" ht="24" customHeight="1" x14ac:dyDescent="0.25">
      <c r="A6" s="911" t="str">
        <f>CONTEXTO!A8</f>
        <v xml:space="preserve">PROCESO: GESTION CONTRACTUAL </v>
      </c>
      <c r="B6" s="912"/>
      <c r="C6" s="912"/>
      <c r="D6" s="912"/>
      <c r="E6" s="912"/>
      <c r="F6" s="912"/>
      <c r="G6" s="912"/>
      <c r="H6" s="912"/>
      <c r="I6" s="912"/>
      <c r="J6" s="912"/>
      <c r="K6" s="913"/>
    </row>
    <row r="7" spans="1:230" customFormat="1" ht="54.75" customHeight="1" thickBot="1" x14ac:dyDescent="0.3">
      <c r="A7" s="914" t="str">
        <f>+CONTEXTO!A9</f>
        <v xml:space="preserve">OBJETIVO: CONTRIBUIR ANUALMENTE EN LA GESTION DE ADQUISICION DE BIENES Y SERVICIOS REQUERIDOS EN LA OPERACIÓN DE LOS PROCESOS DE LA ENTIDAD CUMPLIENDO LA NORMATIVIDAD CONTRACTUAL VIGENTE.
</v>
      </c>
      <c r="B7" s="915"/>
      <c r="C7" s="915"/>
      <c r="D7" s="915"/>
      <c r="E7" s="915"/>
      <c r="F7" s="915"/>
      <c r="G7" s="915"/>
      <c r="H7" s="915"/>
      <c r="I7" s="915"/>
      <c r="J7" s="915"/>
      <c r="K7" s="916"/>
    </row>
    <row r="8" spans="1:230" ht="15" thickBot="1" x14ac:dyDescent="0.25">
      <c r="C8" s="30"/>
      <c r="D8" s="30"/>
      <c r="E8" s="30"/>
      <c r="F8" s="30"/>
      <c r="G8" s="30"/>
      <c r="H8" s="30"/>
    </row>
    <row r="9" spans="1:230" s="51" customFormat="1" ht="30" customHeight="1" x14ac:dyDescent="0.25">
      <c r="A9" s="895" t="s">
        <v>82</v>
      </c>
      <c r="B9" s="876" t="s">
        <v>223</v>
      </c>
      <c r="C9" s="897" t="s">
        <v>241</v>
      </c>
      <c r="D9" s="887" t="s">
        <v>197</v>
      </c>
      <c r="E9" s="887"/>
      <c r="F9" s="887"/>
      <c r="G9" s="887"/>
      <c r="H9" s="887"/>
      <c r="I9" s="98" t="s">
        <v>198</v>
      </c>
      <c r="J9" s="888" t="s">
        <v>199</v>
      </c>
      <c r="K9" s="890" t="s">
        <v>200</v>
      </c>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2"/>
      <c r="EN9" s="52"/>
      <c r="EO9" s="52"/>
      <c r="EP9" s="52"/>
      <c r="EQ9" s="52"/>
      <c r="ER9" s="52"/>
      <c r="ES9" s="52"/>
      <c r="ET9" s="52"/>
      <c r="EU9" s="52"/>
      <c r="EV9" s="52"/>
      <c r="EW9" s="52"/>
      <c r="EX9" s="52"/>
      <c r="EY9" s="52"/>
      <c r="EZ9" s="52"/>
      <c r="FA9" s="52"/>
      <c r="FB9" s="52"/>
      <c r="FC9" s="52"/>
      <c r="FD9" s="52"/>
      <c r="FE9" s="52"/>
      <c r="FF9" s="52"/>
      <c r="FG9" s="52"/>
      <c r="FH9" s="52"/>
      <c r="FI9" s="52"/>
      <c r="FJ9" s="52"/>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row>
    <row r="10" spans="1:230" s="52" customFormat="1" ht="60.75" thickBot="1" x14ac:dyDescent="0.3">
      <c r="A10" s="896"/>
      <c r="B10" s="877"/>
      <c r="C10" s="898"/>
      <c r="D10" s="99" t="s">
        <v>201</v>
      </c>
      <c r="E10" s="49" t="s">
        <v>202</v>
      </c>
      <c r="F10" s="145" t="s">
        <v>203</v>
      </c>
      <c r="G10" s="145" t="s">
        <v>204</v>
      </c>
      <c r="H10" s="99" t="s">
        <v>205</v>
      </c>
      <c r="I10" s="50" t="s">
        <v>206</v>
      </c>
      <c r="J10" s="889"/>
      <c r="K10" s="891"/>
    </row>
    <row r="11" spans="1:230" ht="20.25" customHeight="1" x14ac:dyDescent="0.2">
      <c r="A11" s="861" t="str">
        <f>PROBABILIDAD!A11</f>
        <v xml:space="preserve">Probabilidad que La entidad  sea relacionada con actividades ilícitas al elegir a proveedores con practicas de lavado de activos, financiación del terrorismo o cualquier otra actividad ilegal. </v>
      </c>
      <c r="B11" s="866" t="str">
        <f>'IDENTIFICACION DE RIESGOS'!B10</f>
        <v>Falta de estructuración de los requisitos juridicos habilitantes por parte de las secretarias ejecutoras</v>
      </c>
      <c r="C11" s="908" t="s">
        <v>506</v>
      </c>
      <c r="D11" s="864" t="s">
        <v>207</v>
      </c>
      <c r="E11" s="118" t="s">
        <v>208</v>
      </c>
      <c r="F11" s="238" t="s">
        <v>170</v>
      </c>
      <c r="G11" s="119">
        <f>IF(F11="Asignado",15,0)</f>
        <v>15</v>
      </c>
      <c r="H11" s="892" t="str">
        <f>IF(AND(G18&gt;0,G18&lt;=85),"Débil",IF(AND(G18&gt;85,G18&lt;=95),"Moderado",IF(G18&gt;96,"Fuerte"," ")))</f>
        <v>Fuerte</v>
      </c>
      <c r="I11" s="870" t="s">
        <v>192</v>
      </c>
      <c r="J11" s="905"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906" t="s">
        <v>90</v>
      </c>
      <c r="L11" s="59"/>
    </row>
    <row r="12" spans="1:230" ht="29.25" customHeight="1" x14ac:dyDescent="0.2">
      <c r="A12" s="861"/>
      <c r="B12" s="866"/>
      <c r="C12" s="909"/>
      <c r="D12" s="864"/>
      <c r="E12" s="256" t="s">
        <v>209</v>
      </c>
      <c r="F12" s="257" t="s">
        <v>172</v>
      </c>
      <c r="G12" s="61">
        <f>IF(F12="Adecuado",15,0)</f>
        <v>15</v>
      </c>
      <c r="H12" s="892"/>
      <c r="I12" s="894"/>
      <c r="J12" s="885"/>
      <c r="K12" s="907"/>
    </row>
    <row r="13" spans="1:230" ht="43.5" customHeight="1" x14ac:dyDescent="0.2">
      <c r="A13" s="861"/>
      <c r="B13" s="866"/>
      <c r="C13" s="909"/>
      <c r="D13" s="48" t="s">
        <v>210</v>
      </c>
      <c r="E13" s="94" t="s">
        <v>211</v>
      </c>
      <c r="F13" s="62" t="s">
        <v>175</v>
      </c>
      <c r="G13" s="61">
        <f>IF(F13="Oportuna",15,0)</f>
        <v>15</v>
      </c>
      <c r="H13" s="892"/>
      <c r="I13" s="894"/>
      <c r="J13" s="885"/>
      <c r="K13" s="907"/>
      <c r="N13" s="204"/>
    </row>
    <row r="14" spans="1:230" ht="43.5" customHeight="1" x14ac:dyDescent="0.2">
      <c r="A14" s="861"/>
      <c r="B14" s="866"/>
      <c r="C14" s="909"/>
      <c r="D14" s="48" t="s">
        <v>212</v>
      </c>
      <c r="E14" s="94" t="s">
        <v>213</v>
      </c>
      <c r="F14" s="205" t="s">
        <v>178</v>
      </c>
      <c r="G14" s="61">
        <f>IF(F14="Prevenir",15,IF(F14="Detectar",10,0))</f>
        <v>15</v>
      </c>
      <c r="H14" s="892"/>
      <c r="I14" s="894"/>
      <c r="J14" s="885"/>
      <c r="K14" s="907"/>
    </row>
    <row r="15" spans="1:230" ht="29.25" customHeight="1" x14ac:dyDescent="0.2">
      <c r="A15" s="861"/>
      <c r="B15" s="866"/>
      <c r="C15" s="909"/>
      <c r="D15" s="48" t="s">
        <v>267</v>
      </c>
      <c r="E15" s="94" t="s">
        <v>215</v>
      </c>
      <c r="F15" s="62" t="s">
        <v>182</v>
      </c>
      <c r="G15" s="61">
        <f>IF(F15="Confiable",15,0)</f>
        <v>15</v>
      </c>
      <c r="H15" s="892"/>
      <c r="I15" s="894"/>
      <c r="J15" s="885"/>
      <c r="K15" s="907"/>
    </row>
    <row r="16" spans="1:230" ht="43.5" customHeight="1" x14ac:dyDescent="0.2">
      <c r="A16" s="861"/>
      <c r="B16" s="866"/>
      <c r="C16" s="909"/>
      <c r="D16" s="48" t="s">
        <v>268</v>
      </c>
      <c r="E16" s="94" t="s">
        <v>217</v>
      </c>
      <c r="F16" s="205" t="s">
        <v>185</v>
      </c>
      <c r="G16" s="61">
        <f>IF(F16="Se investigan y se resuelven oportunamente",15,0)</f>
        <v>15</v>
      </c>
      <c r="H16" s="892"/>
      <c r="I16" s="894"/>
      <c r="J16" s="885"/>
      <c r="K16" s="907"/>
    </row>
    <row r="17" spans="1:11" ht="29.25" customHeight="1" x14ac:dyDescent="0.2">
      <c r="A17" s="862"/>
      <c r="B17" s="866"/>
      <c r="C17" s="910"/>
      <c r="D17" s="43" t="s">
        <v>218</v>
      </c>
      <c r="E17" s="94" t="s">
        <v>219</v>
      </c>
      <c r="F17" s="62" t="s">
        <v>188</v>
      </c>
      <c r="G17" s="61">
        <f>IF(F17="Completa",10,IF(F17="Incompleta",5,0))</f>
        <v>10</v>
      </c>
      <c r="H17" s="893"/>
      <c r="I17" s="894"/>
      <c r="J17" s="885"/>
      <c r="K17" s="907"/>
    </row>
    <row r="18" spans="1:11" ht="15.75" thickBot="1" x14ac:dyDescent="0.25">
      <c r="A18" s="275"/>
      <c r="B18" s="276"/>
      <c r="C18" s="109"/>
      <c r="D18" s="55"/>
      <c r="E18" s="56" t="s">
        <v>220</v>
      </c>
      <c r="F18" s="16"/>
      <c r="G18" s="120">
        <f>SUM(G11:G17)</f>
        <v>100</v>
      </c>
      <c r="H18" s="57"/>
      <c r="I18" s="111"/>
      <c r="J18" s="111"/>
      <c r="K18" s="112"/>
    </row>
    <row r="19" spans="1:11" ht="30" x14ac:dyDescent="0.2">
      <c r="A19" s="945" t="s">
        <v>82</v>
      </c>
      <c r="B19" s="934" t="s">
        <v>223</v>
      </c>
      <c r="C19" s="897" t="s">
        <v>196</v>
      </c>
      <c r="D19" s="887" t="s">
        <v>197</v>
      </c>
      <c r="E19" s="887"/>
      <c r="F19" s="887"/>
      <c r="G19" s="887"/>
      <c r="H19" s="887"/>
      <c r="I19" s="98" t="s">
        <v>198</v>
      </c>
      <c r="J19" s="888" t="s">
        <v>199</v>
      </c>
      <c r="K19" s="890" t="s">
        <v>200</v>
      </c>
    </row>
    <row r="20" spans="1:11" ht="60.75" thickBot="1" x14ac:dyDescent="0.25">
      <c r="A20" s="946"/>
      <c r="B20" s="935"/>
      <c r="C20" s="946"/>
      <c r="D20" s="277" t="s">
        <v>201</v>
      </c>
      <c r="E20" s="278" t="s">
        <v>202</v>
      </c>
      <c r="F20" s="277" t="s">
        <v>203</v>
      </c>
      <c r="G20" s="277" t="s">
        <v>204</v>
      </c>
      <c r="H20" s="277" t="s">
        <v>221</v>
      </c>
      <c r="I20" s="279" t="s">
        <v>206</v>
      </c>
      <c r="J20" s="947"/>
      <c r="K20" s="948"/>
    </row>
    <row r="21" spans="1:11" ht="120" customHeight="1" x14ac:dyDescent="0.2">
      <c r="A21" s="946" t="str">
        <f>PROBABILIDAD!A11</f>
        <v xml:space="preserve">Probabilidad que La entidad  sea relacionada con actividades ilícitas al elegir a proveedores con practicas de lavado de activos, financiación del terrorismo o cualquier otra actividad ilegal. </v>
      </c>
      <c r="B21" s="866" t="str">
        <f>'IDENTIFICACION DE RIESGOS'!B11</f>
        <v>Falta de revisión por parte de la oficina de contratacion de los requisitos juridicos habilitantes</v>
      </c>
      <c r="C21" s="951" t="s">
        <v>525</v>
      </c>
      <c r="D21" s="949" t="s">
        <v>207</v>
      </c>
      <c r="E21" s="118" t="s">
        <v>208</v>
      </c>
      <c r="F21" s="238" t="s">
        <v>170</v>
      </c>
      <c r="G21" s="119">
        <f>IF(F21="Asignado",15,0)</f>
        <v>15</v>
      </c>
      <c r="H21" s="892" t="str">
        <f>IF(AND(G28&gt;0,G28&lt;=85),"Débil",IF(AND(G28&gt;85,G28&lt;=95),"Moderado",IF(G28&gt;96,"Fuerte"," ")))</f>
        <v>Fuerte</v>
      </c>
      <c r="I21" s="870" t="s">
        <v>192</v>
      </c>
      <c r="J21" s="905" t="str">
        <f>IF(AND(H21="Fuerte",I21="Fuerte (Siempre se Ejecuta)"),"Fuerte",IF(AND(H21="Fuerte",I21="Moderado (Algunas veces se ejecuta)"),"Moderado",IF(AND(H21="Fuerte",I21="Débil (No se ejecuta)"),"Débil",IF(AND(H21="Moderado",I21="Fuerte (Siempre se Ejecuta)"),"Moderado",IF(AND(H21="Moderado",I21="Moderado (Algunas veces se ejecuta)"),"Moderado",IF(AND(H21="Moderado",I21="Débil (No se ejecuta)"),"Débil",IF(AND(H21="Débil",I21="Fuerte (Siempre se Ejecuta)"),"Débil",IF(AND(H21="Débil",I21="Moderado (Algunas veces se ejecuta)"),"Débil",IF(AND(H21="Débil",I21="Débil (No se ejecuta)"),"Débil"," ")))))))))</f>
        <v>Fuerte</v>
      </c>
      <c r="K21" s="906" t="s">
        <v>90</v>
      </c>
    </row>
    <row r="22" spans="1:11" ht="120" customHeight="1" x14ac:dyDescent="0.2">
      <c r="A22" s="953"/>
      <c r="B22" s="866"/>
      <c r="C22" s="952"/>
      <c r="D22" s="950"/>
      <c r="E22" s="256" t="s">
        <v>209</v>
      </c>
      <c r="F22" s="257" t="s">
        <v>172</v>
      </c>
      <c r="G22" s="61">
        <f>IF(F22="Adecuado",15,0)</f>
        <v>15</v>
      </c>
      <c r="H22" s="892"/>
      <c r="I22" s="894"/>
      <c r="J22" s="885"/>
      <c r="K22" s="907"/>
    </row>
    <row r="23" spans="1:11" ht="28.5" customHeight="1" x14ac:dyDescent="0.2">
      <c r="A23" s="953"/>
      <c r="B23" s="866"/>
      <c r="C23" s="952"/>
      <c r="D23" s="94" t="s">
        <v>210</v>
      </c>
      <c r="E23" s="94" t="s">
        <v>213</v>
      </c>
      <c r="F23" s="62" t="s">
        <v>175</v>
      </c>
      <c r="G23" s="61">
        <f>IF(F23="Oportuna",15,0)</f>
        <v>15</v>
      </c>
      <c r="H23" s="892"/>
      <c r="I23" s="894"/>
      <c r="J23" s="885"/>
      <c r="K23" s="907"/>
    </row>
    <row r="24" spans="1:11" ht="42.75" x14ac:dyDescent="0.2">
      <c r="A24" s="953"/>
      <c r="B24" s="866"/>
      <c r="C24" s="952"/>
      <c r="D24" s="94" t="s">
        <v>212</v>
      </c>
      <c r="E24" s="94" t="s">
        <v>211</v>
      </c>
      <c r="F24" s="205" t="s">
        <v>178</v>
      </c>
      <c r="G24" s="61">
        <f>IF(F24="Prevenir",15,IF(F24="Detectar",10,0))</f>
        <v>15</v>
      </c>
      <c r="H24" s="892"/>
      <c r="I24" s="894"/>
      <c r="J24" s="885"/>
      <c r="K24" s="907"/>
    </row>
    <row r="25" spans="1:11" ht="28.5" x14ac:dyDescent="0.2">
      <c r="A25" s="953"/>
      <c r="B25" s="866"/>
      <c r="C25" s="952"/>
      <c r="D25" s="94" t="s">
        <v>267</v>
      </c>
      <c r="E25" s="94" t="s">
        <v>215</v>
      </c>
      <c r="F25" s="62" t="s">
        <v>182</v>
      </c>
      <c r="G25" s="61">
        <f>IF(F25="Confiable",15,0)</f>
        <v>15</v>
      </c>
      <c r="H25" s="892"/>
      <c r="I25" s="894"/>
      <c r="J25" s="885"/>
      <c r="K25" s="907"/>
    </row>
    <row r="26" spans="1:11" ht="42.75" x14ac:dyDescent="0.2">
      <c r="A26" s="953"/>
      <c r="B26" s="866"/>
      <c r="C26" s="952"/>
      <c r="D26" s="94" t="s">
        <v>268</v>
      </c>
      <c r="E26" s="94" t="s">
        <v>217</v>
      </c>
      <c r="F26" s="205" t="s">
        <v>185</v>
      </c>
      <c r="G26" s="61">
        <f>IF(F26="Se investigan y se resuelven oportunamente",15,0)</f>
        <v>15</v>
      </c>
      <c r="H26" s="892"/>
      <c r="I26" s="894"/>
      <c r="J26" s="885"/>
      <c r="K26" s="907"/>
    </row>
    <row r="27" spans="1:11" ht="28.5" x14ac:dyDescent="0.2">
      <c r="A27" s="953"/>
      <c r="B27" s="866"/>
      <c r="C27" s="952"/>
      <c r="D27" s="94" t="s">
        <v>218</v>
      </c>
      <c r="E27" s="94" t="s">
        <v>219</v>
      </c>
      <c r="F27" s="62" t="s">
        <v>188</v>
      </c>
      <c r="G27" s="61">
        <f>IF(F27="Completa",10,IF(F27="Incompleta",5,0))</f>
        <v>10</v>
      </c>
      <c r="H27" s="893"/>
      <c r="I27" s="894"/>
      <c r="J27" s="885"/>
      <c r="K27" s="907"/>
    </row>
    <row r="28" spans="1:11" s="291" customFormat="1" ht="15.75" thickBot="1" x14ac:dyDescent="0.25">
      <c r="A28" s="282"/>
      <c r="B28" s="283"/>
      <c r="C28" s="284"/>
      <c r="D28" s="285"/>
      <c r="E28" s="286" t="s">
        <v>220</v>
      </c>
      <c r="F28" s="287"/>
      <c r="G28" s="288">
        <v>100</v>
      </c>
      <c r="H28" s="221"/>
      <c r="I28" s="221"/>
      <c r="J28" s="289"/>
      <c r="K28" s="290"/>
    </row>
    <row r="29" spans="1:11" s="52" customFormat="1" ht="30" customHeight="1" x14ac:dyDescent="0.25">
      <c r="A29" s="895" t="s">
        <v>82</v>
      </c>
      <c r="B29" s="934" t="s">
        <v>223</v>
      </c>
      <c r="C29" s="897" t="s">
        <v>196</v>
      </c>
      <c r="D29" s="925" t="s">
        <v>197</v>
      </c>
      <c r="E29" s="925"/>
      <c r="F29" s="925"/>
      <c r="G29" s="925"/>
      <c r="H29" s="925"/>
      <c r="I29" s="281" t="s">
        <v>198</v>
      </c>
      <c r="J29" s="926" t="s">
        <v>199</v>
      </c>
      <c r="K29" s="927" t="s">
        <v>200</v>
      </c>
    </row>
    <row r="30" spans="1:11" s="52" customFormat="1" ht="60.75" thickBot="1" x14ac:dyDescent="0.3">
      <c r="A30" s="896"/>
      <c r="B30" s="935"/>
      <c r="C30" s="898"/>
      <c r="D30" s="99" t="s">
        <v>201</v>
      </c>
      <c r="E30" s="49" t="s">
        <v>202</v>
      </c>
      <c r="F30" s="99" t="s">
        <v>203</v>
      </c>
      <c r="G30" s="99" t="s">
        <v>204</v>
      </c>
      <c r="H30" s="99" t="s">
        <v>221</v>
      </c>
      <c r="I30" s="50" t="s">
        <v>206</v>
      </c>
      <c r="J30" s="889"/>
      <c r="K30" s="891"/>
    </row>
    <row r="31" spans="1:11" ht="20.25" customHeight="1" x14ac:dyDescent="0.2">
      <c r="A31" s="931" t="str">
        <f>PROBABILIDAD!A12</f>
        <v>Posibilidad de que se presente direccionamiento de los procesos de contratación a favor de terceros</v>
      </c>
      <c r="B31" s="931" t="str">
        <f>'IDENTIFICACION DE RIESGOS'!B13</f>
        <v xml:space="preserve">Falta de Etica y valores  y de aplicación del código de integridad y buen gobierno. </v>
      </c>
      <c r="C31" s="928" t="s">
        <v>526</v>
      </c>
      <c r="D31" s="863" t="s">
        <v>207</v>
      </c>
      <c r="E31" s="96" t="s">
        <v>208</v>
      </c>
      <c r="F31" s="206" t="s">
        <v>170</v>
      </c>
      <c r="G31" s="122">
        <f>IF(F31="Asignado",15,0)</f>
        <v>15</v>
      </c>
      <c r="H31" s="892" t="str">
        <f>IF(AND(G38&gt;0,G38&lt;=85),"Débil",IF(AND(G38&gt;85,G38&lt;=95),"Moderado",IF(G38&gt;96,"Fuerte"," ")))</f>
        <v>Fuerte</v>
      </c>
      <c r="I31" s="929" t="s">
        <v>192</v>
      </c>
      <c r="J31" s="905" t="str">
        <f>IF(AND(H31="Fuerte",I31="Fuerte (Siempre se Ejecuta)"),"Fuerte",IF(AND(H31="Fuerte",I31="Moderado (Algunas veces se ejecuta)"),"Moderado",IF(AND(H31="Fuerte",I31="Débil (No se ejecuta)"),"Débil",IF(AND(H31="Moderado",I31="Fuerte (Siempre se Ejecuta)"),"Moderado",IF(AND(H31="Moderado",I31="Moderado (Algunas veces se ejecuta)"),"Moderado",IF(AND(H31="Moderado",I31="Débil (No se ejecuta)"),"Débil",IF(AND(H31="Débil",I31="Fuerte (Siempre se Ejecuta)"),"Débil",IF(AND(H31="Débil",I31="Moderado (Algunas veces se ejecuta)"),"Débil",IF(AND(H31="Débil",I31="Débil (No se ejecuta)"),"Débil"," ")))))))))</f>
        <v>Fuerte</v>
      </c>
      <c r="K31" s="930" t="s">
        <v>90</v>
      </c>
    </row>
    <row r="32" spans="1:11" ht="29.25" customHeight="1" x14ac:dyDescent="0.2">
      <c r="A32" s="932"/>
      <c r="B32" s="932"/>
      <c r="C32" s="900"/>
      <c r="D32" s="864"/>
      <c r="E32" s="94" t="s">
        <v>209</v>
      </c>
      <c r="F32" s="62" t="s">
        <v>172</v>
      </c>
      <c r="G32" s="61">
        <f>IF(F32="Adecuado",15,0)</f>
        <v>15</v>
      </c>
      <c r="H32" s="892"/>
      <c r="I32" s="894"/>
      <c r="J32" s="885"/>
      <c r="K32" s="886"/>
    </row>
    <row r="33" spans="1:76" ht="43.5" customHeight="1" x14ac:dyDescent="0.2">
      <c r="A33" s="932"/>
      <c r="B33" s="932"/>
      <c r="C33" s="900"/>
      <c r="D33" s="48" t="s">
        <v>210</v>
      </c>
      <c r="E33" s="94" t="s">
        <v>211</v>
      </c>
      <c r="F33" s="62" t="s">
        <v>175</v>
      </c>
      <c r="G33" s="61">
        <f>IF(F33="Oportuna",15,0)</f>
        <v>15</v>
      </c>
      <c r="H33" s="892"/>
      <c r="I33" s="894"/>
      <c r="J33" s="885"/>
      <c r="K33" s="886"/>
    </row>
    <row r="34" spans="1:76" ht="43.5" customHeight="1" x14ac:dyDescent="0.2">
      <c r="A34" s="932"/>
      <c r="B34" s="932"/>
      <c r="C34" s="900"/>
      <c r="D34" s="48" t="s">
        <v>212</v>
      </c>
      <c r="E34" s="94" t="s">
        <v>213</v>
      </c>
      <c r="F34" s="205" t="s">
        <v>178</v>
      </c>
      <c r="G34" s="61">
        <f>IF(F34="Prevenir",15,IF(F34="Detectar",10,0))</f>
        <v>15</v>
      </c>
      <c r="H34" s="892"/>
      <c r="I34" s="894"/>
      <c r="J34" s="885"/>
      <c r="K34" s="886"/>
    </row>
    <row r="35" spans="1:76" ht="29.25" customHeight="1" x14ac:dyDescent="0.2">
      <c r="A35" s="932"/>
      <c r="B35" s="932"/>
      <c r="C35" s="900"/>
      <c r="D35" s="48" t="s">
        <v>214</v>
      </c>
      <c r="E35" s="94" t="s">
        <v>215</v>
      </c>
      <c r="F35" s="62" t="s">
        <v>182</v>
      </c>
      <c r="G35" s="61">
        <f>IF(F35="Confiable",15,0)</f>
        <v>15</v>
      </c>
      <c r="H35" s="892"/>
      <c r="I35" s="894"/>
      <c r="J35" s="885"/>
      <c r="K35" s="886"/>
    </row>
    <row r="36" spans="1:76" ht="43.5" customHeight="1" x14ac:dyDescent="0.2">
      <c r="A36" s="932"/>
      <c r="B36" s="932"/>
      <c r="C36" s="900"/>
      <c r="D36" s="48" t="s">
        <v>216</v>
      </c>
      <c r="E36" s="94" t="s">
        <v>217</v>
      </c>
      <c r="F36" s="205" t="s">
        <v>185</v>
      </c>
      <c r="G36" s="61">
        <f>IF(F36="Se investigan y se resuelven oportunamente",15,0)</f>
        <v>15</v>
      </c>
      <c r="H36" s="892"/>
      <c r="I36" s="894"/>
      <c r="J36" s="885"/>
      <c r="K36" s="886"/>
    </row>
    <row r="37" spans="1:76" ht="29.25" customHeight="1" x14ac:dyDescent="0.2">
      <c r="A37" s="933"/>
      <c r="B37" s="932"/>
      <c r="C37" s="901"/>
      <c r="D37" s="43" t="s">
        <v>218</v>
      </c>
      <c r="E37" s="94" t="s">
        <v>219</v>
      </c>
      <c r="F37" s="62" t="s">
        <v>188</v>
      </c>
      <c r="G37" s="61">
        <f>IF(F37="Completa",10,IF(F37="Incompleta",5,0))</f>
        <v>10</v>
      </c>
      <c r="H37" s="893"/>
      <c r="I37" s="894"/>
      <c r="J37" s="885"/>
      <c r="K37" s="886"/>
    </row>
    <row r="38" spans="1:76" s="58" customFormat="1" ht="15.75" thickBot="1" x14ac:dyDescent="0.25">
      <c r="A38" s="110"/>
      <c r="B38" s="113"/>
      <c r="C38" s="54"/>
      <c r="D38" s="55"/>
      <c r="E38" s="121" t="s">
        <v>220</v>
      </c>
      <c r="F38" s="120"/>
      <c r="G38" s="120">
        <f>SUM(G31:G37)</f>
        <v>100</v>
      </c>
      <c r="H38" s="57"/>
      <c r="I38" s="111"/>
      <c r="J38" s="111"/>
      <c r="K38" s="11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spans="1:76" ht="15" thickBot="1" x14ac:dyDescent="0.25"/>
    <row r="40" spans="1:76" s="51" customFormat="1" ht="30" customHeight="1" x14ac:dyDescent="0.25">
      <c r="A40" s="895" t="s">
        <v>82</v>
      </c>
      <c r="B40" s="876" t="s">
        <v>223</v>
      </c>
      <c r="C40" s="897" t="s">
        <v>196</v>
      </c>
      <c r="D40" s="887" t="s">
        <v>197</v>
      </c>
      <c r="E40" s="887"/>
      <c r="F40" s="887"/>
      <c r="G40" s="887"/>
      <c r="H40" s="887"/>
      <c r="I40" s="98" t="s">
        <v>198</v>
      </c>
      <c r="J40" s="888" t="s">
        <v>199</v>
      </c>
      <c r="K40" s="890" t="s">
        <v>200</v>
      </c>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row>
    <row r="41" spans="1:76" s="52" customFormat="1" ht="60.75" thickBot="1" x14ac:dyDescent="0.3">
      <c r="A41" s="896"/>
      <c r="B41" s="877"/>
      <c r="C41" s="898"/>
      <c r="D41" s="99" t="s">
        <v>201</v>
      </c>
      <c r="E41" s="49" t="s">
        <v>202</v>
      </c>
      <c r="F41" s="99" t="s">
        <v>203</v>
      </c>
      <c r="G41" s="99" t="s">
        <v>204</v>
      </c>
      <c r="H41" s="99" t="s">
        <v>221</v>
      </c>
      <c r="I41" s="50" t="s">
        <v>206</v>
      </c>
      <c r="J41" s="889"/>
      <c r="K41" s="891"/>
    </row>
    <row r="42" spans="1:76" ht="20.25" customHeight="1" x14ac:dyDescent="0.2">
      <c r="A42" s="860" t="str">
        <f>PROBABILIDAD!A12</f>
        <v>Posibilidad de que se presente direccionamiento de los procesos de contratación a favor de terceros</v>
      </c>
      <c r="B42" s="865" t="str">
        <f>'IDENTIFICACION DE RIESGOS'!B14</f>
        <v>Falta de controles en el proceso de selección de los proponentes</v>
      </c>
      <c r="C42" s="936" t="s">
        <v>527</v>
      </c>
      <c r="D42" s="864" t="s">
        <v>207</v>
      </c>
      <c r="E42" s="118" t="s">
        <v>208</v>
      </c>
      <c r="F42" s="65" t="s">
        <v>170</v>
      </c>
      <c r="G42" s="119">
        <f>IF(F42="Asignado",15,0)</f>
        <v>15</v>
      </c>
      <c r="H42" s="892" t="str">
        <f>IF(AND(G49&gt;0,G49&lt;=85),"Débil",IF(AND(G49&gt;85,G49&lt;=95),"Moderado",IF(G49&gt;96,"Fuerte"," ")))</f>
        <v>Fuerte</v>
      </c>
      <c r="I42" s="870" t="s">
        <v>192</v>
      </c>
      <c r="J42" s="905" t="str">
        <f>IF(AND(H42="Fuerte",I42="Fuerte (Siempre se Ejecuta)"),"Fuerte",IF(AND(H42="Fuerte",I42="Moderado (Algunas veces se ejecuta)"),"Moderado",IF(AND(H42="Fuerte",I42="Débil (No se ejecuta)"),"Débil",IF(AND(H42="Moderado",I42="Fuerte (Siempre se Ejecuta)"),"Moderado",IF(AND(H42="Moderado",I42="Moderado (Algunas veces se ejecuta)"),"Moderado",IF(AND(H42="Moderado",I42="Débil (No se ejecuta)"),"Débil",IF(AND(H42="Débil",I42="Fuerte (Siempre se Ejecuta)"),"Débil",IF(AND(H42="Débil",I42="Moderado (Algunas veces se ejecuta)"),"Débil",IF(AND(H42="Débil",I42="Débil (No se ejecuta)"),"Débil"," ")))))))))</f>
        <v>Fuerte</v>
      </c>
      <c r="K42" s="873" t="s">
        <v>90</v>
      </c>
    </row>
    <row r="43" spans="1:76" ht="28.5" x14ac:dyDescent="0.2">
      <c r="A43" s="861"/>
      <c r="B43" s="866"/>
      <c r="C43" s="937"/>
      <c r="D43" s="864"/>
      <c r="E43" s="94" t="s">
        <v>209</v>
      </c>
      <c r="F43" s="62" t="s">
        <v>172</v>
      </c>
      <c r="G43" s="61">
        <f>IF(F43="Adecuado",15,0)</f>
        <v>15</v>
      </c>
      <c r="H43" s="892"/>
      <c r="I43" s="894"/>
      <c r="J43" s="885"/>
      <c r="K43" s="886"/>
    </row>
    <row r="44" spans="1:76" ht="42.75" x14ac:dyDescent="0.2">
      <c r="A44" s="861"/>
      <c r="B44" s="866"/>
      <c r="C44" s="937"/>
      <c r="D44" s="48" t="s">
        <v>210</v>
      </c>
      <c r="E44" s="94" t="s">
        <v>211</v>
      </c>
      <c r="F44" s="62" t="s">
        <v>175</v>
      </c>
      <c r="G44" s="61">
        <f>IF(F44="Oportuna",15,0)</f>
        <v>15</v>
      </c>
      <c r="H44" s="892"/>
      <c r="I44" s="894"/>
      <c r="J44" s="885"/>
      <c r="K44" s="886"/>
    </row>
    <row r="45" spans="1:76" ht="42.75" x14ac:dyDescent="0.2">
      <c r="A45" s="861"/>
      <c r="B45" s="866"/>
      <c r="C45" s="937"/>
      <c r="D45" s="48" t="s">
        <v>212</v>
      </c>
      <c r="E45" s="94" t="s">
        <v>213</v>
      </c>
      <c r="F45" s="205" t="s">
        <v>178</v>
      </c>
      <c r="G45" s="61">
        <f>IF(F45="Prevenir",15,IF(F45="Detectar",10,0))</f>
        <v>15</v>
      </c>
      <c r="H45" s="892"/>
      <c r="I45" s="894"/>
      <c r="J45" s="885"/>
      <c r="K45" s="886"/>
    </row>
    <row r="46" spans="1:76" ht="28.5" x14ac:dyDescent="0.2">
      <c r="A46" s="861"/>
      <c r="B46" s="866"/>
      <c r="C46" s="937"/>
      <c r="D46" s="48" t="s">
        <v>214</v>
      </c>
      <c r="E46" s="94" t="s">
        <v>215</v>
      </c>
      <c r="F46" s="62" t="s">
        <v>182</v>
      </c>
      <c r="G46" s="61">
        <f>IF(F46="Confiable",15,0)</f>
        <v>15</v>
      </c>
      <c r="H46" s="892"/>
      <c r="I46" s="894"/>
      <c r="J46" s="885"/>
      <c r="K46" s="886"/>
    </row>
    <row r="47" spans="1:76" ht="42.75" x14ac:dyDescent="0.2">
      <c r="A47" s="861"/>
      <c r="B47" s="866"/>
      <c r="C47" s="937"/>
      <c r="D47" s="48" t="s">
        <v>216</v>
      </c>
      <c r="E47" s="94" t="s">
        <v>217</v>
      </c>
      <c r="F47" s="205" t="s">
        <v>185</v>
      </c>
      <c r="G47" s="61">
        <f>IF(F47="Se investigan y se resuelven oportunamente",15,0)</f>
        <v>15</v>
      </c>
      <c r="H47" s="892"/>
      <c r="I47" s="894"/>
      <c r="J47" s="885"/>
      <c r="K47" s="886"/>
    </row>
    <row r="48" spans="1:76" ht="28.5" x14ac:dyDescent="0.2">
      <c r="A48" s="862"/>
      <c r="B48" s="867"/>
      <c r="C48" s="938"/>
      <c r="D48" s="43" t="s">
        <v>218</v>
      </c>
      <c r="E48" s="94" t="s">
        <v>219</v>
      </c>
      <c r="F48" s="62" t="s">
        <v>188</v>
      </c>
      <c r="G48" s="61">
        <f>IF(F48="Completa",10,IF(F48="Incompleta",5,0))</f>
        <v>10</v>
      </c>
      <c r="H48" s="893"/>
      <c r="I48" s="894"/>
      <c r="J48" s="885"/>
      <c r="K48" s="886"/>
    </row>
    <row r="49" spans="1:77" ht="15.75" thickBot="1" x14ac:dyDescent="0.25">
      <c r="A49" s="114"/>
      <c r="B49" s="115"/>
      <c r="C49" s="109"/>
      <c r="D49" s="55"/>
      <c r="E49" s="123" t="s">
        <v>220</v>
      </c>
      <c r="F49" s="120"/>
      <c r="G49" s="120">
        <f>SUM(G42:G48)</f>
        <v>100</v>
      </c>
      <c r="H49" s="57"/>
      <c r="I49" s="111"/>
      <c r="J49" s="111"/>
      <c r="K49" s="112"/>
    </row>
    <row r="50" spans="1:77" ht="15" thickBot="1" x14ac:dyDescent="0.25">
      <c r="A50" s="280"/>
    </row>
    <row r="51" spans="1:77" s="52" customFormat="1" ht="30" customHeight="1" x14ac:dyDescent="0.25">
      <c r="A51" s="895" t="s">
        <v>82</v>
      </c>
      <c r="B51" s="876" t="s">
        <v>223</v>
      </c>
      <c r="C51" s="897" t="s">
        <v>196</v>
      </c>
      <c r="D51" s="887" t="s">
        <v>197</v>
      </c>
      <c r="E51" s="887"/>
      <c r="F51" s="887"/>
      <c r="G51" s="887"/>
      <c r="H51" s="887"/>
      <c r="I51" s="98" t="s">
        <v>198</v>
      </c>
      <c r="J51" s="888" t="s">
        <v>199</v>
      </c>
      <c r="K51" s="890" t="s">
        <v>200</v>
      </c>
    </row>
    <row r="52" spans="1:77" s="52" customFormat="1" ht="60.75" thickBot="1" x14ac:dyDescent="0.3">
      <c r="A52" s="896"/>
      <c r="B52" s="877"/>
      <c r="C52" s="898"/>
      <c r="D52" s="99" t="s">
        <v>201</v>
      </c>
      <c r="E52" s="49" t="s">
        <v>202</v>
      </c>
      <c r="F52" s="99" t="s">
        <v>203</v>
      </c>
      <c r="G52" s="99" t="s">
        <v>204</v>
      </c>
      <c r="H52" s="99" t="s">
        <v>221</v>
      </c>
      <c r="I52" s="50" t="s">
        <v>206</v>
      </c>
      <c r="J52" s="889"/>
      <c r="K52" s="891"/>
    </row>
    <row r="53" spans="1:77" ht="20.25" customHeight="1" x14ac:dyDescent="0.2">
      <c r="A53" s="860" t="str">
        <f>PROBABILIDAD!A12</f>
        <v>Posibilidad de que se presente direccionamiento de los procesos de contratación a favor de terceros</v>
      </c>
      <c r="B53" s="568" t="str">
        <f>'IDENTIFICACION DE RIESGOS'!B15</f>
        <v>No aplicación de la normatividad vigente y de las directrices establecidas en el manual de contratación</v>
      </c>
      <c r="C53" s="899" t="s">
        <v>485</v>
      </c>
      <c r="D53" s="864" t="s">
        <v>207</v>
      </c>
      <c r="E53" s="118" t="s">
        <v>208</v>
      </c>
      <c r="F53" s="65" t="s">
        <v>170</v>
      </c>
      <c r="G53" s="119">
        <f>IF(F53="Asignado",15,0)</f>
        <v>15</v>
      </c>
      <c r="H53" s="892" t="str">
        <f>IF(AND(G60&gt;0,G60&lt;=85),"Débil",IF(AND(G60&gt;85,G60&lt;=95),"Moderado",IF(G60&gt;96,"Fuerte"," ")))</f>
        <v>Fuerte</v>
      </c>
      <c r="I53" s="870" t="s">
        <v>192</v>
      </c>
      <c r="J53" s="905" t="str">
        <f>IF(AND(H53="Fuerte",I53="Fuerte (Siempre se Ejecuta)"),"Fuerte",IF(AND(H53="Fuerte",I53="Moderado (Algunas veces se ejecuta)"),"Moderado",IF(AND(H53="Fuerte",I53="Débil (No se ejecuta)"),"Débil",IF(AND(H53="Moderado",I53="Fuerte (Siempre se Ejecuta)"),"Moderado",IF(AND(H53="Moderado",I53="Moderado (Algunas veces se ejecuta)"),"Moderado",IF(AND(H53="Moderado",I53="Débil (No se ejecuta)"),"Débil",IF(AND(H53="Débil",I53="Fuerte (Siempre se Ejecuta)"),"Débil",IF(AND(H53="Débil",I53="Moderado (Algunas veces se ejecuta)"),"Débil",IF(AND(H53="Débil",I53="Débil (No se ejecuta)"),"Débil"," ")))))))))</f>
        <v>Fuerte</v>
      </c>
      <c r="K53" s="873" t="str">
        <f>IF(J53="Fuerte","NO",IF(J53=" "," ","SI"))</f>
        <v>NO</v>
      </c>
    </row>
    <row r="54" spans="1:77" ht="28.5" x14ac:dyDescent="0.2">
      <c r="A54" s="861"/>
      <c r="B54" s="569"/>
      <c r="C54" s="900"/>
      <c r="D54" s="864"/>
      <c r="E54" s="94" t="s">
        <v>209</v>
      </c>
      <c r="F54" s="62" t="s">
        <v>172</v>
      </c>
      <c r="G54" s="61">
        <f>IF(F54="Adecuado",15,0)</f>
        <v>15</v>
      </c>
      <c r="H54" s="892"/>
      <c r="I54" s="894"/>
      <c r="J54" s="885"/>
      <c r="K54" s="886"/>
    </row>
    <row r="55" spans="1:77" ht="42.75" x14ac:dyDescent="0.2">
      <c r="A55" s="861"/>
      <c r="B55" s="569"/>
      <c r="C55" s="900"/>
      <c r="D55" s="48" t="s">
        <v>210</v>
      </c>
      <c r="E55" s="94" t="s">
        <v>211</v>
      </c>
      <c r="F55" s="62" t="s">
        <v>175</v>
      </c>
      <c r="G55" s="61">
        <f>IF(F55="Oportuna",15,0)</f>
        <v>15</v>
      </c>
      <c r="H55" s="892"/>
      <c r="I55" s="894"/>
      <c r="J55" s="885"/>
      <c r="K55" s="886"/>
    </row>
    <row r="56" spans="1:77" ht="42.75" x14ac:dyDescent="0.2">
      <c r="A56" s="861"/>
      <c r="B56" s="569"/>
      <c r="C56" s="900"/>
      <c r="D56" s="48" t="s">
        <v>212</v>
      </c>
      <c r="E56" s="94" t="s">
        <v>213</v>
      </c>
      <c r="F56" s="205" t="s">
        <v>178</v>
      </c>
      <c r="G56" s="61">
        <f>IF(F56="Prevenir",15,IF(F56="Detectar",10,0))</f>
        <v>15</v>
      </c>
      <c r="H56" s="892"/>
      <c r="I56" s="894"/>
      <c r="J56" s="885"/>
      <c r="K56" s="886"/>
    </row>
    <row r="57" spans="1:77" ht="28.5" x14ac:dyDescent="0.2">
      <c r="A57" s="861"/>
      <c r="B57" s="569"/>
      <c r="C57" s="900"/>
      <c r="D57" s="48" t="s">
        <v>214</v>
      </c>
      <c r="E57" s="94" t="s">
        <v>215</v>
      </c>
      <c r="F57" s="62" t="s">
        <v>182</v>
      </c>
      <c r="G57" s="61">
        <f>IF(F57="Confiable",15,0)</f>
        <v>15</v>
      </c>
      <c r="H57" s="892"/>
      <c r="I57" s="894"/>
      <c r="J57" s="885"/>
      <c r="K57" s="886"/>
    </row>
    <row r="58" spans="1:77" ht="42.75" x14ac:dyDescent="0.2">
      <c r="A58" s="861"/>
      <c r="B58" s="569"/>
      <c r="C58" s="900"/>
      <c r="D58" s="48" t="s">
        <v>216</v>
      </c>
      <c r="E58" s="94" t="s">
        <v>217</v>
      </c>
      <c r="F58" s="205" t="s">
        <v>185</v>
      </c>
      <c r="G58" s="61">
        <f>IF(F58="Se investigan y se resuelven oportunamente",15,0)</f>
        <v>15</v>
      </c>
      <c r="H58" s="892"/>
      <c r="I58" s="894"/>
      <c r="J58" s="885"/>
      <c r="K58" s="886"/>
    </row>
    <row r="59" spans="1:77" ht="28.5" x14ac:dyDescent="0.2">
      <c r="A59" s="862"/>
      <c r="B59" s="569"/>
      <c r="C59" s="901"/>
      <c r="D59" s="43" t="s">
        <v>218</v>
      </c>
      <c r="E59" s="94" t="s">
        <v>219</v>
      </c>
      <c r="F59" s="62" t="s">
        <v>188</v>
      </c>
      <c r="G59" s="61">
        <f>IF(F59="Completa",10,IF(F59="Incompleta",5,0))</f>
        <v>10</v>
      </c>
      <c r="H59" s="893"/>
      <c r="I59" s="894"/>
      <c r="J59" s="885"/>
      <c r="K59" s="886"/>
    </row>
    <row r="60" spans="1:77" s="58" customFormat="1" ht="15.75" thickBot="1" x14ac:dyDescent="0.25">
      <c r="A60" s="114"/>
      <c r="B60" s="116"/>
      <c r="C60" s="54"/>
      <c r="D60" s="55"/>
      <c r="E60" s="123" t="s">
        <v>220</v>
      </c>
      <c r="F60" s="120"/>
      <c r="G60" s="120">
        <f>SUM(G53:G59)</f>
        <v>100</v>
      </c>
      <c r="H60" s="57"/>
      <c r="I60" s="111"/>
      <c r="J60" s="111"/>
      <c r="K60" s="11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row>
    <row r="61" spans="1:77" ht="15" thickBot="1" x14ac:dyDescent="0.25"/>
    <row r="62" spans="1:77" s="51" customFormat="1" ht="30" customHeight="1" x14ac:dyDescent="0.25">
      <c r="A62" s="895" t="s">
        <v>82</v>
      </c>
      <c r="B62" s="876" t="s">
        <v>223</v>
      </c>
      <c r="C62" s="897" t="s">
        <v>196</v>
      </c>
      <c r="D62" s="887" t="s">
        <v>197</v>
      </c>
      <c r="E62" s="887"/>
      <c r="F62" s="887"/>
      <c r="G62" s="887"/>
      <c r="H62" s="887"/>
      <c r="I62" s="98" t="s">
        <v>198</v>
      </c>
      <c r="J62" s="888" t="s">
        <v>199</v>
      </c>
      <c r="K62" s="890" t="s">
        <v>200</v>
      </c>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row>
    <row r="63" spans="1:77" s="52" customFormat="1" ht="60.75" thickBot="1" x14ac:dyDescent="0.3">
      <c r="A63" s="896"/>
      <c r="B63" s="877"/>
      <c r="C63" s="898"/>
      <c r="D63" s="99" t="s">
        <v>201</v>
      </c>
      <c r="E63" s="49" t="s">
        <v>202</v>
      </c>
      <c r="F63" s="99" t="s">
        <v>203</v>
      </c>
      <c r="G63" s="99" t="s">
        <v>204</v>
      </c>
      <c r="H63" s="99" t="s">
        <v>221</v>
      </c>
      <c r="I63" s="50" t="s">
        <v>206</v>
      </c>
      <c r="J63" s="889"/>
      <c r="K63" s="891"/>
    </row>
    <row r="64" spans="1:77" ht="20.25" customHeight="1" x14ac:dyDescent="0.2">
      <c r="A64" s="860" t="str">
        <f>PROBABILIDAD!A13</f>
        <v>posibilidad de utilización de la figura de urgencia manifiesta en el marco de la ley 80 de 1993 y sus normas concordantes</v>
      </c>
      <c r="B64" s="568" t="str">
        <f>'IDENTIFICACION DE RIESGOS'!B16</f>
        <v>Contratar bienes, obras y servicios no relacionados ni vinculados con la emergencia y/o justificándose en ella.</v>
      </c>
      <c r="C64" s="928" t="s">
        <v>528</v>
      </c>
      <c r="D64" s="864" t="s">
        <v>207</v>
      </c>
      <c r="E64" s="118" t="s">
        <v>208</v>
      </c>
      <c r="F64" s="65" t="s">
        <v>170</v>
      </c>
      <c r="G64" s="119">
        <f>IF(F64="Asignado",15,0)</f>
        <v>15</v>
      </c>
      <c r="H64" s="892" t="str">
        <f>IF(AND(G71&gt;0,G71&lt;=85),"Débil",IF(AND(G71&gt;85,G71&lt;=95),"Moderado",IF(G71&gt;96,"Fuerte"," ")))</f>
        <v>Fuerte</v>
      </c>
      <c r="I64" s="870" t="s">
        <v>192</v>
      </c>
      <c r="J64" s="867" t="str">
        <f>IF(AND(H64="Fuerte",I64="Fuerte (Siempre se Ejecuta)"),"Fuerte",IF(AND(H64="Fuerte",I64="Moderado (Algunas veces se ejecuta)"),"Moderado",IF(AND(H64="Fuerte",I64="Débil (No se ejecuta)"),"Débil",IF(AND(H64="Moderado",I64="Fuerte (Siempre se Ejecuta)"),"Moderado",IF(AND(H64="Moderado",I64="Moderado (Algunas veces se ejecuta)"),"Moderado",IF(AND(H64="Moderado",I64="Débil (No se ejecuta)"),"Débil",IF(AND(H64="Débil",I64="Fuerte (Siempre se Ejecuta)"),"Débil",IF(AND(H64="Débil",I64="Moderado (Algunas veces se ejecuta)"),"Débil",IF(AND(H64="Débil",I64="Débil (No se ejecuta)"),"Débil"," ")))))))))</f>
        <v>Fuerte</v>
      </c>
      <c r="K64" s="873" t="str">
        <f>IF(J64="Fuerte","NO",IF(J64=" "," ","SI"))</f>
        <v>NO</v>
      </c>
    </row>
    <row r="65" spans="1:11" ht="28.5" x14ac:dyDescent="0.2">
      <c r="A65" s="861"/>
      <c r="B65" s="569"/>
      <c r="C65" s="900"/>
      <c r="D65" s="864"/>
      <c r="E65" s="94" t="s">
        <v>209</v>
      </c>
      <c r="F65" s="62" t="s">
        <v>172</v>
      </c>
      <c r="G65" s="61">
        <f>IF(F65="Adecuado",15,0)</f>
        <v>15</v>
      </c>
      <c r="H65" s="892"/>
      <c r="I65" s="894"/>
      <c r="J65" s="885"/>
      <c r="K65" s="886"/>
    </row>
    <row r="66" spans="1:11" ht="42.75" x14ac:dyDescent="0.2">
      <c r="A66" s="861"/>
      <c r="B66" s="569"/>
      <c r="C66" s="900"/>
      <c r="D66" s="48" t="s">
        <v>210</v>
      </c>
      <c r="E66" s="94" t="s">
        <v>211</v>
      </c>
      <c r="F66" s="62" t="s">
        <v>175</v>
      </c>
      <c r="G66" s="61">
        <f>IF(F66="Oportuna",15,0)</f>
        <v>15</v>
      </c>
      <c r="H66" s="892"/>
      <c r="I66" s="894"/>
      <c r="J66" s="885"/>
      <c r="K66" s="886"/>
    </row>
    <row r="67" spans="1:11" ht="42.75" x14ac:dyDescent="0.2">
      <c r="A67" s="861"/>
      <c r="B67" s="569"/>
      <c r="C67" s="900"/>
      <c r="D67" s="48" t="s">
        <v>212</v>
      </c>
      <c r="E67" s="94" t="s">
        <v>213</v>
      </c>
      <c r="F67" s="205" t="s">
        <v>178</v>
      </c>
      <c r="G67" s="61">
        <f>IF(F67="Prevenir",15,IF(F67="Detectar",10,0))</f>
        <v>15</v>
      </c>
      <c r="H67" s="892"/>
      <c r="I67" s="894"/>
      <c r="J67" s="885"/>
      <c r="K67" s="886"/>
    </row>
    <row r="68" spans="1:11" ht="28.5" x14ac:dyDescent="0.2">
      <c r="A68" s="861"/>
      <c r="B68" s="569"/>
      <c r="C68" s="900"/>
      <c r="D68" s="48" t="s">
        <v>214</v>
      </c>
      <c r="E68" s="94" t="s">
        <v>215</v>
      </c>
      <c r="F68" s="62" t="s">
        <v>182</v>
      </c>
      <c r="G68" s="61">
        <f>IF(F68="Confiable",15,0)</f>
        <v>15</v>
      </c>
      <c r="H68" s="892"/>
      <c r="I68" s="894"/>
      <c r="J68" s="885"/>
      <c r="K68" s="886"/>
    </row>
    <row r="69" spans="1:11" ht="42.75" x14ac:dyDescent="0.2">
      <c r="A69" s="861"/>
      <c r="B69" s="569"/>
      <c r="C69" s="900"/>
      <c r="D69" s="48" t="s">
        <v>216</v>
      </c>
      <c r="E69" s="94" t="s">
        <v>217</v>
      </c>
      <c r="F69" s="205" t="s">
        <v>185</v>
      </c>
      <c r="G69" s="61">
        <f>IF(F69="Se investigan y se resuelven oportunamente",15,0)</f>
        <v>15</v>
      </c>
      <c r="H69" s="892"/>
      <c r="I69" s="894"/>
      <c r="J69" s="885"/>
      <c r="K69" s="886"/>
    </row>
    <row r="70" spans="1:11" ht="28.5" x14ac:dyDescent="0.2">
      <c r="A70" s="862"/>
      <c r="B70" s="570"/>
      <c r="C70" s="900"/>
      <c r="D70" s="43" t="s">
        <v>218</v>
      </c>
      <c r="E70" s="94" t="s">
        <v>219</v>
      </c>
      <c r="F70" s="62" t="s">
        <v>188</v>
      </c>
      <c r="G70" s="61">
        <f>IF(F70="Completa",10,IF(F70="Incompleta",5,0))</f>
        <v>10</v>
      </c>
      <c r="H70" s="893"/>
      <c r="I70" s="894"/>
      <c r="J70" s="885"/>
      <c r="K70" s="886"/>
    </row>
    <row r="71" spans="1:11" ht="15.75" thickBot="1" x14ac:dyDescent="0.25">
      <c r="A71" s="114"/>
      <c r="B71" s="115"/>
      <c r="C71" s="117"/>
      <c r="D71" s="55"/>
      <c r="E71" s="56" t="s">
        <v>220</v>
      </c>
      <c r="F71" s="16"/>
      <c r="G71" s="16">
        <f>SUM(G64:G70)</f>
        <v>100</v>
      </c>
      <c r="H71" s="57"/>
      <c r="I71" s="111"/>
      <c r="J71" s="111"/>
      <c r="K71" s="112"/>
    </row>
    <row r="72" spans="1:11" ht="15" thickBot="1" x14ac:dyDescent="0.25">
      <c r="A72" s="280"/>
    </row>
    <row r="73" spans="1:11" ht="27" customHeight="1" x14ac:dyDescent="0.2">
      <c r="A73" s="895" t="s">
        <v>82</v>
      </c>
      <c r="B73" s="876" t="s">
        <v>223</v>
      </c>
      <c r="C73" s="897" t="s">
        <v>196</v>
      </c>
      <c r="D73" s="887" t="s">
        <v>197</v>
      </c>
      <c r="E73" s="887"/>
      <c r="F73" s="887"/>
      <c r="G73" s="887"/>
      <c r="H73" s="887"/>
      <c r="I73" s="98" t="s">
        <v>198</v>
      </c>
      <c r="J73" s="888" t="s">
        <v>199</v>
      </c>
      <c r="K73" s="890" t="s">
        <v>200</v>
      </c>
    </row>
    <row r="74" spans="1:11" ht="37.5" customHeight="1" thickBot="1" x14ac:dyDescent="0.25">
      <c r="A74" s="896"/>
      <c r="B74" s="877"/>
      <c r="C74" s="898"/>
      <c r="D74" s="99" t="s">
        <v>201</v>
      </c>
      <c r="E74" s="49" t="s">
        <v>202</v>
      </c>
      <c r="F74" s="99" t="s">
        <v>203</v>
      </c>
      <c r="G74" s="99" t="s">
        <v>204</v>
      </c>
      <c r="H74" s="99" t="s">
        <v>221</v>
      </c>
      <c r="I74" s="50" t="s">
        <v>206</v>
      </c>
      <c r="J74" s="889"/>
      <c r="K74" s="891"/>
    </row>
    <row r="75" spans="1:11" ht="28.5" customHeight="1" x14ac:dyDescent="0.2">
      <c r="A75" s="860" t="str">
        <f>PROBABILIDAD!A13</f>
        <v>posibilidad de utilización de la figura de urgencia manifiesta en el marco de la ley 80 de 1993 y sus normas concordantes</v>
      </c>
      <c r="B75" s="568" t="str">
        <f>'IDENTIFICACION DE RIESGOS'!B17</f>
        <v>Adjudicación de contratos a proveedores sin idoneidad, o sin adecuada capacidad financiera o experiencia necesaria en detrimento de la ejecución del contrato</v>
      </c>
      <c r="C75" s="928" t="s">
        <v>529</v>
      </c>
      <c r="D75" s="864" t="s">
        <v>207</v>
      </c>
      <c r="E75" s="118" t="s">
        <v>208</v>
      </c>
      <c r="F75" s="65" t="s">
        <v>170</v>
      </c>
      <c r="G75" s="119">
        <f>IF(F75="Asignado",15,0)</f>
        <v>15</v>
      </c>
      <c r="H75" s="892" t="str">
        <f>IF(AND(G82&gt;0,G82&lt;=85),"Débil",IF(AND(G82&gt;85,G82&lt;=95),"Moderado",IF(G82&gt;96,"Fuerte"," ")))</f>
        <v>Fuerte</v>
      </c>
      <c r="I75" s="870" t="s">
        <v>192</v>
      </c>
      <c r="J75" s="867" t="str">
        <f>IF(AND(H75="Fuerte",I75="Fuerte (Siempre se Ejecuta)"),"Fuerte",IF(AND(H75="Fuerte",I75="Moderado (Algunas veces se ejecuta)"),"Moderado",IF(AND(H75="Fuerte",I75="Débil (No se ejecuta)"),"Débil",IF(AND(H75="Moderado",I75="Fuerte (Siempre se Ejecuta)"),"Moderado",IF(AND(H75="Moderado",I75="Moderado (Algunas veces se ejecuta)"),"Moderado",IF(AND(H75="Moderado",I75="Débil (No se ejecuta)"),"Débil",IF(AND(H75="Débil",I75="Fuerte (Siempre se Ejecuta)"),"Débil",IF(AND(H75="Débil",I75="Moderado (Algunas veces se ejecuta)"),"Débil",IF(AND(H75="Débil",I75="Débil (No se ejecuta)"),"Débil"," ")))))))))</f>
        <v>Fuerte</v>
      </c>
      <c r="K75" s="873" t="str">
        <f>IF(J75="Fuerte","NO",IF(J75=" "," ","SI"))</f>
        <v>NO</v>
      </c>
    </row>
    <row r="76" spans="1:11" ht="31.5" customHeight="1" x14ac:dyDescent="0.2">
      <c r="A76" s="861"/>
      <c r="B76" s="569"/>
      <c r="C76" s="900"/>
      <c r="D76" s="864"/>
      <c r="E76" s="94" t="s">
        <v>209</v>
      </c>
      <c r="F76" s="62" t="s">
        <v>172</v>
      </c>
      <c r="G76" s="61">
        <f>IF(F76="Adecuado",15,0)</f>
        <v>15</v>
      </c>
      <c r="H76" s="892"/>
      <c r="I76" s="894"/>
      <c r="J76" s="885"/>
      <c r="K76" s="886"/>
    </row>
    <row r="77" spans="1:11" ht="34.5" customHeight="1" x14ac:dyDescent="0.2">
      <c r="A77" s="861"/>
      <c r="B77" s="569"/>
      <c r="C77" s="900"/>
      <c r="D77" s="48" t="s">
        <v>210</v>
      </c>
      <c r="E77" s="94" t="s">
        <v>211</v>
      </c>
      <c r="F77" s="62" t="s">
        <v>175</v>
      </c>
      <c r="G77" s="61">
        <f>IF(F77="Oportuna",15,0)</f>
        <v>15</v>
      </c>
      <c r="H77" s="892"/>
      <c r="I77" s="894"/>
      <c r="J77" s="885"/>
      <c r="K77" s="886"/>
    </row>
    <row r="78" spans="1:11" ht="46.5" customHeight="1" x14ac:dyDescent="0.2">
      <c r="A78" s="861"/>
      <c r="B78" s="569"/>
      <c r="C78" s="900"/>
      <c r="D78" s="48" t="s">
        <v>212</v>
      </c>
      <c r="E78" s="94" t="s">
        <v>213</v>
      </c>
      <c r="F78" s="205" t="s">
        <v>178</v>
      </c>
      <c r="G78" s="61">
        <f>IF(F78="Prevenir",15,IF(F78="Detectar",10,0))</f>
        <v>15</v>
      </c>
      <c r="H78" s="892"/>
      <c r="I78" s="894"/>
      <c r="J78" s="885"/>
      <c r="K78" s="886"/>
    </row>
    <row r="79" spans="1:11" ht="42.75" customHeight="1" x14ac:dyDescent="0.2">
      <c r="A79" s="861"/>
      <c r="B79" s="569"/>
      <c r="C79" s="900"/>
      <c r="D79" s="48" t="s">
        <v>214</v>
      </c>
      <c r="E79" s="94" t="s">
        <v>215</v>
      </c>
      <c r="F79" s="62" t="s">
        <v>182</v>
      </c>
      <c r="G79" s="61">
        <f>IF(F79="Confiable",15,0)</f>
        <v>15</v>
      </c>
      <c r="H79" s="892"/>
      <c r="I79" s="894"/>
      <c r="J79" s="885"/>
      <c r="K79" s="886"/>
    </row>
    <row r="80" spans="1:11" ht="47.25" customHeight="1" x14ac:dyDescent="0.2">
      <c r="A80" s="861"/>
      <c r="B80" s="569"/>
      <c r="C80" s="900"/>
      <c r="D80" s="48" t="s">
        <v>216</v>
      </c>
      <c r="E80" s="94" t="s">
        <v>217</v>
      </c>
      <c r="F80" s="205" t="s">
        <v>185</v>
      </c>
      <c r="G80" s="61">
        <f>IF(F80="Se investigan y se resuelven oportunamente",15,0)</f>
        <v>15</v>
      </c>
      <c r="H80" s="892"/>
      <c r="I80" s="894"/>
      <c r="J80" s="885"/>
      <c r="K80" s="886"/>
    </row>
    <row r="81" spans="1:78" ht="48" customHeight="1" x14ac:dyDescent="0.2">
      <c r="A81" s="862"/>
      <c r="B81" s="570"/>
      <c r="C81" s="900"/>
      <c r="D81" s="43" t="s">
        <v>218</v>
      </c>
      <c r="E81" s="94" t="s">
        <v>219</v>
      </c>
      <c r="F81" s="62" t="s">
        <v>188</v>
      </c>
      <c r="G81" s="61">
        <f>IF(F81="Completa",10,IF(F81="Incompleta",5,0))</f>
        <v>10</v>
      </c>
      <c r="H81" s="893"/>
      <c r="I81" s="894"/>
      <c r="J81" s="885"/>
      <c r="K81" s="886"/>
    </row>
    <row r="82" spans="1:78" ht="29.25" customHeight="1" thickBot="1" x14ac:dyDescent="0.25">
      <c r="A82" s="114"/>
      <c r="B82" s="115"/>
      <c r="C82" s="117"/>
      <c r="D82" s="55"/>
      <c r="E82" s="123" t="s">
        <v>220</v>
      </c>
      <c r="F82" s="120"/>
      <c r="G82" s="120">
        <f>SUM(G75:G81)</f>
        <v>100</v>
      </c>
      <c r="H82" s="57"/>
      <c r="I82" s="111"/>
      <c r="J82" s="111"/>
      <c r="K82" s="112"/>
    </row>
    <row r="83" spans="1:78" ht="18.75" customHeight="1" thickBot="1" x14ac:dyDescent="0.25">
      <c r="A83" s="280"/>
    </row>
    <row r="84" spans="1:78" s="52" customFormat="1" ht="30" customHeight="1" x14ac:dyDescent="0.25">
      <c r="A84" s="895" t="s">
        <v>82</v>
      </c>
      <c r="B84" s="876" t="s">
        <v>223</v>
      </c>
      <c r="C84" s="897" t="s">
        <v>196</v>
      </c>
      <c r="D84" s="887" t="s">
        <v>197</v>
      </c>
      <c r="E84" s="887"/>
      <c r="F84" s="887"/>
      <c r="G84" s="887"/>
      <c r="H84" s="887"/>
      <c r="I84" s="98" t="s">
        <v>198</v>
      </c>
      <c r="J84" s="888" t="s">
        <v>199</v>
      </c>
      <c r="K84" s="890" t="s">
        <v>200</v>
      </c>
    </row>
    <row r="85" spans="1:78" s="52" customFormat="1" ht="60.75" thickBot="1" x14ac:dyDescent="0.3">
      <c r="A85" s="896"/>
      <c r="B85" s="877"/>
      <c r="C85" s="898"/>
      <c r="D85" s="99" t="s">
        <v>201</v>
      </c>
      <c r="E85" s="49" t="s">
        <v>202</v>
      </c>
      <c r="F85" s="99" t="s">
        <v>203</v>
      </c>
      <c r="G85" s="99" t="s">
        <v>204</v>
      </c>
      <c r="H85" s="99" t="s">
        <v>221</v>
      </c>
      <c r="I85" s="50" t="s">
        <v>206</v>
      </c>
      <c r="J85" s="889"/>
      <c r="K85" s="891"/>
    </row>
    <row r="86" spans="1:78" ht="20.25" customHeight="1" x14ac:dyDescent="0.2">
      <c r="A86" s="860" t="str">
        <f>PROBABILIDAD!A13</f>
        <v>posibilidad de utilización de la figura de urgencia manifiesta en el marco de la ley 80 de 1993 y sus normas concordantes</v>
      </c>
      <c r="B86" s="568" t="str">
        <f>'IDENTIFICACION DE RIESGOS'!B18</f>
        <v>Sobrecostos en los contratos de bienes, obras o servicios independiente de posibles distorsiones del mercado</v>
      </c>
      <c r="C86" s="899" t="s">
        <v>530</v>
      </c>
      <c r="D86" s="864" t="s">
        <v>207</v>
      </c>
      <c r="E86" s="118" t="s">
        <v>208</v>
      </c>
      <c r="F86" s="65" t="s">
        <v>170</v>
      </c>
      <c r="G86" s="119">
        <f>IF(F86="Asignado",15,0)</f>
        <v>15</v>
      </c>
      <c r="H86" s="892" t="str">
        <f>IF(AND(G93&gt;0,G93&lt;=85),"Débil",IF(AND(G93&gt;85,G93&lt;=95),"Moderado",IF(G93&gt;96,"Fuerte"," ")))</f>
        <v>Fuerte</v>
      </c>
      <c r="I86" s="870" t="s">
        <v>192</v>
      </c>
      <c r="J86" s="867" t="str">
        <f>IF(AND(H86="Fuerte",I86="Fuerte (Siempre se Ejecuta)"),"Fuerte",IF(AND(H86="Fuerte",I86="Moderado (Algunas veces se ejecuta)"),"Moderado",IF(AND(H86="Fuerte",I86="Débil (No se ejecuta)"),"Débil",IF(AND(H86="Moderado",I86="Fuerte (Siempre se Ejecuta)"),"Moderado",IF(AND(H86="Moderado",I86="Moderado (Algunas veces se ejecuta)"),"Moderado",IF(AND(H86="Moderado",I86="Débil (No se ejecuta)"),"Débil",IF(AND(H86="Débil",I86="Fuerte (Siempre se Ejecuta)"),"Débil",IF(AND(H86="Débil",I86="Moderado (Algunas veces se ejecuta)"),"Débil",IF(AND(H86="Débil",I86="Débil (No se ejecuta)"),"Débil"," ")))))))))</f>
        <v>Fuerte</v>
      </c>
      <c r="K86" s="873" t="str">
        <f>IF(J86="Fuerte","NO",IF(J86=" "," ","SI"))</f>
        <v>NO</v>
      </c>
    </row>
    <row r="87" spans="1:78" ht="28.5" x14ac:dyDescent="0.2">
      <c r="A87" s="861"/>
      <c r="B87" s="569"/>
      <c r="C87" s="900"/>
      <c r="D87" s="864"/>
      <c r="E87" s="94" t="s">
        <v>209</v>
      </c>
      <c r="F87" s="62" t="s">
        <v>172</v>
      </c>
      <c r="G87" s="61">
        <f>IF(F87="Adecuado",15,0)</f>
        <v>15</v>
      </c>
      <c r="H87" s="892"/>
      <c r="I87" s="894"/>
      <c r="J87" s="885"/>
      <c r="K87" s="886"/>
    </row>
    <row r="88" spans="1:78" ht="42.75" x14ac:dyDescent="0.2">
      <c r="A88" s="861"/>
      <c r="B88" s="569"/>
      <c r="C88" s="900"/>
      <c r="D88" s="48" t="s">
        <v>210</v>
      </c>
      <c r="E88" s="94" t="s">
        <v>211</v>
      </c>
      <c r="F88" s="62" t="s">
        <v>175</v>
      </c>
      <c r="G88" s="61">
        <f>IF(F88="Oportuna",15,0)</f>
        <v>15</v>
      </c>
      <c r="H88" s="892"/>
      <c r="I88" s="894"/>
      <c r="J88" s="885"/>
      <c r="K88" s="886"/>
    </row>
    <row r="89" spans="1:78" ht="42.75" x14ac:dyDescent="0.2">
      <c r="A89" s="861"/>
      <c r="B89" s="569"/>
      <c r="C89" s="900"/>
      <c r="D89" s="48" t="s">
        <v>212</v>
      </c>
      <c r="E89" s="94" t="s">
        <v>213</v>
      </c>
      <c r="F89" s="205" t="s">
        <v>178</v>
      </c>
      <c r="G89" s="61">
        <f>IF(F89="Prevenir",15,IF(F89="Detectar",10,0))</f>
        <v>15</v>
      </c>
      <c r="H89" s="892"/>
      <c r="I89" s="894"/>
      <c r="J89" s="885"/>
      <c r="K89" s="886"/>
    </row>
    <row r="90" spans="1:78" ht="28.5" x14ac:dyDescent="0.2">
      <c r="A90" s="861"/>
      <c r="B90" s="569"/>
      <c r="C90" s="900"/>
      <c r="D90" s="48" t="s">
        <v>214</v>
      </c>
      <c r="E90" s="94" t="s">
        <v>215</v>
      </c>
      <c r="F90" s="62" t="s">
        <v>182</v>
      </c>
      <c r="G90" s="61">
        <f>IF(F90="Confiable",15,0)</f>
        <v>15</v>
      </c>
      <c r="H90" s="892"/>
      <c r="I90" s="894"/>
      <c r="J90" s="885"/>
      <c r="K90" s="886"/>
    </row>
    <row r="91" spans="1:78" ht="42.75" x14ac:dyDescent="0.2">
      <c r="A91" s="861"/>
      <c r="B91" s="569"/>
      <c r="C91" s="900"/>
      <c r="D91" s="48" t="s">
        <v>216</v>
      </c>
      <c r="E91" s="94" t="s">
        <v>217</v>
      </c>
      <c r="F91" s="205" t="s">
        <v>185</v>
      </c>
      <c r="G91" s="61">
        <f>IF(F91="Se investigan y se resuelven oportunamente",15,0)</f>
        <v>15</v>
      </c>
      <c r="H91" s="892"/>
      <c r="I91" s="894"/>
      <c r="J91" s="885"/>
      <c r="K91" s="886"/>
    </row>
    <row r="92" spans="1:78" ht="28.5" x14ac:dyDescent="0.2">
      <c r="A92" s="862"/>
      <c r="B92" s="570"/>
      <c r="C92" s="901"/>
      <c r="D92" s="43" t="s">
        <v>218</v>
      </c>
      <c r="E92" s="94" t="s">
        <v>219</v>
      </c>
      <c r="F92" s="62" t="s">
        <v>188</v>
      </c>
      <c r="G92" s="61">
        <f>IF(F92="Completa",10,IF(F92="Incompleta",5,0))</f>
        <v>10</v>
      </c>
      <c r="H92" s="893"/>
      <c r="I92" s="894"/>
      <c r="J92" s="885"/>
      <c r="K92" s="886"/>
    </row>
    <row r="93" spans="1:78" s="58" customFormat="1" ht="15.75" thickBot="1" x14ac:dyDescent="0.25">
      <c r="A93" s="114"/>
      <c r="B93" s="115"/>
      <c r="C93" s="54" t="s">
        <v>242</v>
      </c>
      <c r="D93" s="55"/>
      <c r="E93" s="123" t="s">
        <v>220</v>
      </c>
      <c r="F93" s="120"/>
      <c r="G93" s="120">
        <f>SUM(G86:G92)</f>
        <v>100</v>
      </c>
      <c r="H93" s="57"/>
      <c r="I93" s="111"/>
      <c r="J93" s="111"/>
      <c r="K93" s="11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row>
    <row r="94" spans="1:78" ht="15" thickBot="1" x14ac:dyDescent="0.25"/>
    <row r="95" spans="1:78" s="51" customFormat="1" ht="30" customHeight="1" x14ac:dyDescent="0.25">
      <c r="A95" s="895" t="s">
        <v>82</v>
      </c>
      <c r="B95" s="876" t="s">
        <v>223</v>
      </c>
      <c r="C95" s="897" t="s">
        <v>196</v>
      </c>
      <c r="D95" s="887" t="s">
        <v>197</v>
      </c>
      <c r="E95" s="887"/>
      <c r="F95" s="887"/>
      <c r="G95" s="887"/>
      <c r="H95" s="887"/>
      <c r="I95" s="98" t="s">
        <v>198</v>
      </c>
      <c r="J95" s="888" t="s">
        <v>199</v>
      </c>
      <c r="K95" s="890" t="s">
        <v>200</v>
      </c>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row>
    <row r="96" spans="1:78" s="52" customFormat="1" ht="60.75" thickBot="1" x14ac:dyDescent="0.3">
      <c r="A96" s="896"/>
      <c r="B96" s="877"/>
      <c r="C96" s="898"/>
      <c r="D96" s="99" t="s">
        <v>201</v>
      </c>
      <c r="E96" s="49" t="s">
        <v>202</v>
      </c>
      <c r="F96" s="99" t="s">
        <v>203</v>
      </c>
      <c r="G96" s="99" t="s">
        <v>204</v>
      </c>
      <c r="H96" s="99" t="s">
        <v>221</v>
      </c>
      <c r="I96" s="50" t="s">
        <v>206</v>
      </c>
      <c r="J96" s="889"/>
      <c r="K96" s="891"/>
    </row>
    <row r="97" spans="1:11" ht="20.25" customHeight="1" x14ac:dyDescent="0.2">
      <c r="A97" s="860"/>
      <c r="B97" s="568"/>
      <c r="C97" s="900"/>
      <c r="D97" s="864" t="s">
        <v>207</v>
      </c>
      <c r="E97" s="118" t="s">
        <v>208</v>
      </c>
      <c r="F97" s="65" t="s">
        <v>169</v>
      </c>
      <c r="G97" s="119">
        <f>IF(F97="Asignado",15,0)</f>
        <v>0</v>
      </c>
      <c r="H97" s="892" t="str">
        <f>IF(AND(G104&gt;0,G104&lt;=85),"Débil",IF(AND(G104&gt;85,G104&lt;=95),"Moderado",IF(G104&gt;96,"Fuerte"," ")))</f>
        <v xml:space="preserve"> </v>
      </c>
      <c r="I97" s="870" t="s">
        <v>169</v>
      </c>
      <c r="J97" s="867" t="str">
        <f>IF(AND(H97="Fuerte",I97="Fuerte (Siempre se Ejecuta)"),"Fuerte",IF(AND(H97="Fuerte",I97="Moderado (Algunas veces se ejecuta)"),"Moderado",IF(AND(H97="Fuerte",I97="Débil (No se ejecuta)"),"Débil",IF(AND(H97="Moderado",I97="Fuerte (Siempre se Ejecuta)"),"Moderado",IF(AND(H97="Moderado",I97="Moderado (Algunas veces se ejecuta)"),"Moderado",IF(AND(H97="Moderado",I97="Débil (No se ejecuta)"),"Débil",IF(AND(H97="Débil",I97="Fuerte (Siempre se Ejecuta)"),"Débil",IF(AND(H97="Débil",I97="Moderado (Algunas veces se ejecuta)"),"Débil",IF(AND(H97="Débil",I97="Débil (No se ejecuta)"),"Débil"," ")))))))))</f>
        <v xml:space="preserve"> </v>
      </c>
      <c r="K97" s="873" t="str">
        <f>IF(J97="Fuerte","NO",IF(J97=" "," ","SI"))</f>
        <v xml:space="preserve"> </v>
      </c>
    </row>
    <row r="98" spans="1:11" ht="28.5" x14ac:dyDescent="0.2">
      <c r="A98" s="861"/>
      <c r="B98" s="569"/>
      <c r="C98" s="900"/>
      <c r="D98" s="864"/>
      <c r="E98" s="94" t="s">
        <v>209</v>
      </c>
      <c r="F98" s="62" t="s">
        <v>169</v>
      </c>
      <c r="G98" s="61">
        <f>IF(F98="Adecuado",15,0)</f>
        <v>0</v>
      </c>
      <c r="H98" s="892"/>
      <c r="I98" s="894"/>
      <c r="J98" s="885"/>
      <c r="K98" s="886"/>
    </row>
    <row r="99" spans="1:11" ht="42.75" x14ac:dyDescent="0.2">
      <c r="A99" s="861"/>
      <c r="B99" s="569"/>
      <c r="C99" s="900"/>
      <c r="D99" s="48" t="s">
        <v>210</v>
      </c>
      <c r="E99" s="94" t="s">
        <v>211</v>
      </c>
      <c r="F99" s="62" t="s">
        <v>169</v>
      </c>
      <c r="G99" s="61">
        <f>IF(F99="Oportuna",15,0)</f>
        <v>0</v>
      </c>
      <c r="H99" s="892"/>
      <c r="I99" s="894"/>
      <c r="J99" s="885"/>
      <c r="K99" s="886"/>
    </row>
    <row r="100" spans="1:11" ht="42.75" x14ac:dyDescent="0.2">
      <c r="A100" s="861"/>
      <c r="B100" s="569"/>
      <c r="C100" s="900"/>
      <c r="D100" s="48" t="s">
        <v>212</v>
      </c>
      <c r="E100" s="94" t="s">
        <v>213</v>
      </c>
      <c r="F100" s="205" t="s">
        <v>169</v>
      </c>
      <c r="G100" s="61">
        <f>IF(F100="Prevenir",15,IF(F100="Detectar",10,0))</f>
        <v>0</v>
      </c>
      <c r="H100" s="892"/>
      <c r="I100" s="894"/>
      <c r="J100" s="885"/>
      <c r="K100" s="886"/>
    </row>
    <row r="101" spans="1:11" ht="28.5" x14ac:dyDescent="0.2">
      <c r="A101" s="861"/>
      <c r="B101" s="569"/>
      <c r="C101" s="900"/>
      <c r="D101" s="48" t="s">
        <v>214</v>
      </c>
      <c r="E101" s="94" t="s">
        <v>215</v>
      </c>
      <c r="F101" s="62" t="s">
        <v>169</v>
      </c>
      <c r="G101" s="61">
        <f>IF(F101="Confiable",15,0)</f>
        <v>0</v>
      </c>
      <c r="H101" s="892"/>
      <c r="I101" s="894"/>
      <c r="J101" s="885"/>
      <c r="K101" s="886"/>
    </row>
    <row r="102" spans="1:11" ht="42.75" x14ac:dyDescent="0.2">
      <c r="A102" s="861"/>
      <c r="B102" s="569"/>
      <c r="C102" s="900"/>
      <c r="D102" s="48" t="s">
        <v>216</v>
      </c>
      <c r="E102" s="94" t="s">
        <v>217</v>
      </c>
      <c r="F102" s="205" t="s">
        <v>169</v>
      </c>
      <c r="G102" s="61">
        <f>IF(F102="Se investigan y se resuelven oportunamente",15,0)</f>
        <v>0</v>
      </c>
      <c r="H102" s="892"/>
      <c r="I102" s="894"/>
      <c r="J102" s="885"/>
      <c r="K102" s="886"/>
    </row>
    <row r="103" spans="1:11" ht="28.5" x14ac:dyDescent="0.2">
      <c r="A103" s="862"/>
      <c r="B103" s="570"/>
      <c r="C103" s="901"/>
      <c r="D103" s="43" t="s">
        <v>218</v>
      </c>
      <c r="E103" s="94" t="s">
        <v>219</v>
      </c>
      <c r="F103" s="62" t="s">
        <v>169</v>
      </c>
      <c r="G103" s="61">
        <f>IF(F103="Completa",10,IF(F103="Incompleta",5,0))</f>
        <v>0</v>
      </c>
      <c r="H103" s="893"/>
      <c r="I103" s="894"/>
      <c r="J103" s="885"/>
      <c r="K103" s="886"/>
    </row>
    <row r="104" spans="1:11" ht="15.75" thickBot="1" x14ac:dyDescent="0.25">
      <c r="A104" s="114"/>
      <c r="B104" s="115"/>
      <c r="C104" s="54"/>
      <c r="D104" s="55"/>
      <c r="E104" s="56" t="s">
        <v>220</v>
      </c>
      <c r="F104" s="16"/>
      <c r="G104" s="16">
        <f>SUM(G97:G103)</f>
        <v>0</v>
      </c>
      <c r="H104" s="57"/>
      <c r="I104" s="111"/>
      <c r="J104" s="111"/>
      <c r="K104" s="112"/>
    </row>
    <row r="105" spans="1:11" ht="15" thickBot="1" x14ac:dyDescent="0.25">
      <c r="A105" s="280"/>
    </row>
    <row r="106" spans="1:11" s="52" customFormat="1" ht="30" customHeight="1" x14ac:dyDescent="0.25">
      <c r="A106" s="895" t="s">
        <v>82</v>
      </c>
      <c r="B106" s="876" t="s">
        <v>223</v>
      </c>
      <c r="C106" s="897" t="s">
        <v>196</v>
      </c>
      <c r="D106" s="887" t="s">
        <v>197</v>
      </c>
      <c r="E106" s="887"/>
      <c r="F106" s="887"/>
      <c r="G106" s="887"/>
      <c r="H106" s="887"/>
      <c r="I106" s="98" t="s">
        <v>198</v>
      </c>
      <c r="J106" s="888" t="s">
        <v>199</v>
      </c>
      <c r="K106" s="890" t="s">
        <v>200</v>
      </c>
    </row>
    <row r="107" spans="1:11" s="52" customFormat="1" ht="60.75" thickBot="1" x14ac:dyDescent="0.3">
      <c r="A107" s="896"/>
      <c r="B107" s="877"/>
      <c r="C107" s="898"/>
      <c r="D107" s="99" t="s">
        <v>201</v>
      </c>
      <c r="E107" s="49" t="s">
        <v>202</v>
      </c>
      <c r="F107" s="99" t="s">
        <v>203</v>
      </c>
      <c r="G107" s="99" t="s">
        <v>204</v>
      </c>
      <c r="H107" s="99" t="s">
        <v>221</v>
      </c>
      <c r="I107" s="50" t="s">
        <v>206</v>
      </c>
      <c r="J107" s="889"/>
      <c r="K107" s="891"/>
    </row>
    <row r="108" spans="1:11" ht="20.25" customHeight="1" x14ac:dyDescent="0.2">
      <c r="A108" s="860"/>
      <c r="B108" s="568"/>
      <c r="C108" s="900"/>
      <c r="D108" s="864" t="s">
        <v>207</v>
      </c>
      <c r="E108" s="118" t="s">
        <v>208</v>
      </c>
      <c r="F108" s="65" t="s">
        <v>169</v>
      </c>
      <c r="G108" s="119">
        <f>IF(F108="Asignado",15,0)</f>
        <v>0</v>
      </c>
      <c r="H108" s="892" t="str">
        <f>IF(AND(G115&gt;0,G115&lt;=85),"Débil",IF(AND(G115&gt;85,G115&lt;=95),"Moderado",IF(G115&gt;96,"Fuerte"," ")))</f>
        <v xml:space="preserve"> </v>
      </c>
      <c r="I108" s="870" t="s">
        <v>169</v>
      </c>
      <c r="J108" s="867" t="str">
        <f>IF(AND(H108="Fuerte",I108="Fuerte (Siempre se Ejecuta)"),"Fuerte",IF(AND(H108="Fuerte",I108="Moderado (Algunas veces se ejecuta)"),"Moderado",IF(AND(H108="Fuerte",I108="Débil (No se ejecuta)"),"Débil",IF(AND(H108="Moderado",I108="Fuerte (Siempre se Ejecuta)"),"Moderado",IF(AND(H108="Moderado",I108="Moderado (Algunas veces se ejecuta)"),"Moderado",IF(AND(H108="Moderado",I108="Débil (No se ejecuta)"),"Débil",IF(AND(H108="Débil",I108="Fuerte (Siempre se Ejecuta)"),"Débil",IF(AND(H108="Débil",I108="Moderado (Algunas veces se ejecuta)"),"Débil",IF(AND(H108="Débil",I108="Débil (No se ejecuta)"),"Débil"," ")))))))))</f>
        <v xml:space="preserve"> </v>
      </c>
      <c r="K108" s="873" t="str">
        <f>IF(J108="Fuerte","NO",IF(J108=" "," ","SI"))</f>
        <v xml:space="preserve"> </v>
      </c>
    </row>
    <row r="109" spans="1:11" ht="28.5" x14ac:dyDescent="0.2">
      <c r="A109" s="861"/>
      <c r="B109" s="569"/>
      <c r="C109" s="900"/>
      <c r="D109" s="864"/>
      <c r="E109" s="94" t="s">
        <v>209</v>
      </c>
      <c r="F109" s="62" t="s">
        <v>169</v>
      </c>
      <c r="G109" s="61">
        <f>IF(F109="Adecuado",15,0)</f>
        <v>0</v>
      </c>
      <c r="H109" s="892"/>
      <c r="I109" s="894"/>
      <c r="J109" s="885"/>
      <c r="K109" s="886"/>
    </row>
    <row r="110" spans="1:11" ht="42.75" customHeight="1" x14ac:dyDescent="0.2">
      <c r="A110" s="861"/>
      <c r="B110" s="569"/>
      <c r="C110" s="900"/>
      <c r="D110" s="48" t="s">
        <v>210</v>
      </c>
      <c r="E110" s="94" t="s">
        <v>211</v>
      </c>
      <c r="F110" s="62" t="s">
        <v>169</v>
      </c>
      <c r="G110" s="61">
        <f>IF(F110="Oportuna",15,0)</f>
        <v>0</v>
      </c>
      <c r="H110" s="892"/>
      <c r="I110" s="894"/>
      <c r="J110" s="885"/>
      <c r="K110" s="886"/>
    </row>
    <row r="111" spans="1:11" ht="42.75" x14ac:dyDescent="0.2">
      <c r="A111" s="861"/>
      <c r="B111" s="569"/>
      <c r="C111" s="900"/>
      <c r="D111" s="48" t="s">
        <v>212</v>
      </c>
      <c r="E111" s="94" t="s">
        <v>213</v>
      </c>
      <c r="F111" s="205" t="s">
        <v>169</v>
      </c>
      <c r="G111" s="61">
        <f>IF(F111="Prevenir",15,IF(F111="Detectar",10,0))</f>
        <v>0</v>
      </c>
      <c r="H111" s="892"/>
      <c r="I111" s="894"/>
      <c r="J111" s="885"/>
      <c r="K111" s="886"/>
    </row>
    <row r="112" spans="1:11" ht="28.5" x14ac:dyDescent="0.2">
      <c r="A112" s="861"/>
      <c r="B112" s="569"/>
      <c r="C112" s="900"/>
      <c r="D112" s="48" t="s">
        <v>214</v>
      </c>
      <c r="E112" s="94" t="s">
        <v>215</v>
      </c>
      <c r="F112" s="62" t="s">
        <v>169</v>
      </c>
      <c r="G112" s="61">
        <f>IF(F112="Confiable",15,0)</f>
        <v>0</v>
      </c>
      <c r="H112" s="892"/>
      <c r="I112" s="894"/>
      <c r="J112" s="885"/>
      <c r="K112" s="886"/>
    </row>
    <row r="113" spans="1:78" ht="42.75" x14ac:dyDescent="0.2">
      <c r="A113" s="861"/>
      <c r="B113" s="569"/>
      <c r="C113" s="900"/>
      <c r="D113" s="48" t="s">
        <v>216</v>
      </c>
      <c r="E113" s="94" t="s">
        <v>217</v>
      </c>
      <c r="F113" s="205" t="s">
        <v>169</v>
      </c>
      <c r="G113" s="61">
        <f>IF(F113="Se investigan y se resuelven oportunamente",15,0)</f>
        <v>0</v>
      </c>
      <c r="H113" s="892"/>
      <c r="I113" s="894"/>
      <c r="J113" s="885"/>
      <c r="K113" s="886"/>
    </row>
    <row r="114" spans="1:78" ht="28.5" x14ac:dyDescent="0.2">
      <c r="A114" s="862"/>
      <c r="B114" s="570"/>
      <c r="C114" s="901"/>
      <c r="D114" s="43" t="s">
        <v>218</v>
      </c>
      <c r="E114" s="94" t="s">
        <v>219</v>
      </c>
      <c r="F114" s="62" t="s">
        <v>169</v>
      </c>
      <c r="G114" s="61">
        <f>IF(F114="Completa",10,IF(F114="Incompleta",5,0))</f>
        <v>0</v>
      </c>
      <c r="H114" s="893"/>
      <c r="I114" s="894"/>
      <c r="J114" s="885"/>
      <c r="K114" s="886"/>
    </row>
    <row r="115" spans="1:78" s="58" customFormat="1" ht="15.75" thickBot="1" x14ac:dyDescent="0.25">
      <c r="A115" s="114"/>
      <c r="B115" s="115"/>
      <c r="C115" s="54"/>
      <c r="D115" s="55"/>
      <c r="E115" s="56" t="s">
        <v>220</v>
      </c>
      <c r="F115" s="16"/>
      <c r="G115" s="16">
        <f>SUM(G108:G114)</f>
        <v>0</v>
      </c>
      <c r="H115" s="57"/>
      <c r="I115" s="111"/>
      <c r="J115" s="111"/>
      <c r="K115" s="11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thickBot="1" x14ac:dyDescent="0.25"/>
    <row r="117" spans="1:78" s="51" customFormat="1" ht="30" customHeight="1" x14ac:dyDescent="0.25">
      <c r="A117" s="895" t="s">
        <v>82</v>
      </c>
      <c r="B117" s="876" t="s">
        <v>223</v>
      </c>
      <c r="C117" s="897" t="s">
        <v>196</v>
      </c>
      <c r="D117" s="887" t="s">
        <v>197</v>
      </c>
      <c r="E117" s="887"/>
      <c r="F117" s="887"/>
      <c r="G117" s="887"/>
      <c r="H117" s="887"/>
      <c r="I117" s="98" t="s">
        <v>198</v>
      </c>
      <c r="J117" s="888" t="s">
        <v>199</v>
      </c>
      <c r="K117" s="890" t="s">
        <v>200</v>
      </c>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row>
    <row r="118" spans="1:78" s="52" customFormat="1" ht="60.75" thickBot="1" x14ac:dyDescent="0.3">
      <c r="A118" s="896"/>
      <c r="B118" s="877"/>
      <c r="C118" s="898"/>
      <c r="D118" s="99" t="s">
        <v>201</v>
      </c>
      <c r="E118" s="49" t="s">
        <v>202</v>
      </c>
      <c r="F118" s="99" t="s">
        <v>203</v>
      </c>
      <c r="G118" s="99" t="s">
        <v>204</v>
      </c>
      <c r="H118" s="99" t="s">
        <v>221</v>
      </c>
      <c r="I118" s="50" t="s">
        <v>206</v>
      </c>
      <c r="J118" s="889"/>
      <c r="K118" s="891"/>
    </row>
    <row r="119" spans="1:78" ht="20.25" customHeight="1" x14ac:dyDescent="0.2">
      <c r="A119" s="860">
        <f>DESCRIPCION!A21</f>
        <v>0</v>
      </c>
      <c r="B119" s="568">
        <f>DESCRIPCION!D21</f>
        <v>0</v>
      </c>
      <c r="C119" s="861"/>
      <c r="D119" s="864" t="s">
        <v>207</v>
      </c>
      <c r="E119" s="118" t="s">
        <v>208</v>
      </c>
      <c r="F119" s="65" t="s">
        <v>169</v>
      </c>
      <c r="G119" s="119">
        <f>IF(F119="Asignado",15,0)</f>
        <v>0</v>
      </c>
      <c r="H119" s="892" t="str">
        <f>IF(AND(G126&gt;0,G126&lt;=85),"Débil",IF(AND(G126&gt;85,G126&lt;=95),"Moderado",IF(G126&gt;96,"Fuerte"," ")))</f>
        <v xml:space="preserve"> </v>
      </c>
      <c r="I119" s="870" t="s">
        <v>169</v>
      </c>
      <c r="J119" s="867" t="str">
        <f>IF(AND(H119="Fuerte",I119="Fuerte (Siempre se Ejecuta)"),"Fuerte",IF(AND(H119="Fuerte",I119="Moderado (Algunas veces se ejecuta)"),"Moderado",IF(AND(H119="Fuerte",I119="Débil (No se ejecuta)"),"Débil",IF(AND(H119="Moderado",I119="Fuerte (Siempre se Ejecuta)"),"Moderado",IF(AND(H119="Moderado",I119="Moderado (Algunas veces se ejecuta)"),"Moderado",IF(AND(H119="Moderado",I119="Débil (No se ejecuta)"),"Débil",IF(AND(H119="Débil",I119="Fuerte (Siempre se Ejecuta)"),"Débil",IF(AND(H119="Débil",I119="Moderado (Algunas veces se ejecuta)"),"Débil",IF(AND(H119="Débil",I119="Débil (No se ejecuta)"),"Débil"," ")))))))))</f>
        <v xml:space="preserve"> </v>
      </c>
      <c r="K119" s="873" t="str">
        <f>IF(J119="Fuerte","NO",IF(J119=" "," ","SI"))</f>
        <v xml:space="preserve"> </v>
      </c>
    </row>
    <row r="120" spans="1:78" ht="28.5" x14ac:dyDescent="0.2">
      <c r="A120" s="861"/>
      <c r="B120" s="569"/>
      <c r="C120" s="861"/>
      <c r="D120" s="864"/>
      <c r="E120" s="94" t="s">
        <v>209</v>
      </c>
      <c r="F120" s="62" t="s">
        <v>169</v>
      </c>
      <c r="G120" s="61">
        <f>IF(F120="Adecuado",15,0)</f>
        <v>0</v>
      </c>
      <c r="H120" s="892"/>
      <c r="I120" s="894"/>
      <c r="J120" s="885"/>
      <c r="K120" s="886"/>
    </row>
    <row r="121" spans="1:78" ht="42.75" customHeight="1" x14ac:dyDescent="0.2">
      <c r="A121" s="861"/>
      <c r="B121" s="569"/>
      <c r="C121" s="861"/>
      <c r="D121" s="48" t="s">
        <v>210</v>
      </c>
      <c r="E121" s="94" t="s">
        <v>211</v>
      </c>
      <c r="F121" s="62" t="s">
        <v>169</v>
      </c>
      <c r="G121" s="61">
        <f>IF(F121="Oportuna",15,0)</f>
        <v>0</v>
      </c>
      <c r="H121" s="892"/>
      <c r="I121" s="894"/>
      <c r="J121" s="885"/>
      <c r="K121" s="886"/>
    </row>
    <row r="122" spans="1:78" ht="42.75" x14ac:dyDescent="0.2">
      <c r="A122" s="861"/>
      <c r="B122" s="569"/>
      <c r="C122" s="861"/>
      <c r="D122" s="48" t="s">
        <v>212</v>
      </c>
      <c r="E122" s="94" t="s">
        <v>213</v>
      </c>
      <c r="F122" s="205" t="s">
        <v>169</v>
      </c>
      <c r="G122" s="61">
        <f>IF(F122="Prevenir",15,IF(F122="Detectar",10,0))</f>
        <v>0</v>
      </c>
      <c r="H122" s="892"/>
      <c r="I122" s="894"/>
      <c r="J122" s="885"/>
      <c r="K122" s="886"/>
    </row>
    <row r="123" spans="1:78" ht="28.5" x14ac:dyDescent="0.2">
      <c r="A123" s="861"/>
      <c r="B123" s="569"/>
      <c r="C123" s="861"/>
      <c r="D123" s="48" t="s">
        <v>214</v>
      </c>
      <c r="E123" s="94" t="s">
        <v>215</v>
      </c>
      <c r="F123" s="62" t="s">
        <v>169</v>
      </c>
      <c r="G123" s="61">
        <f>IF(F123="Confiable",15,0)</f>
        <v>0</v>
      </c>
      <c r="H123" s="892"/>
      <c r="I123" s="894"/>
      <c r="J123" s="885"/>
      <c r="K123" s="886"/>
    </row>
    <row r="124" spans="1:78" ht="42.75" x14ac:dyDescent="0.2">
      <c r="A124" s="861"/>
      <c r="B124" s="569"/>
      <c r="C124" s="861"/>
      <c r="D124" s="48" t="s">
        <v>216</v>
      </c>
      <c r="E124" s="94" t="s">
        <v>217</v>
      </c>
      <c r="F124" s="205" t="s">
        <v>169</v>
      </c>
      <c r="G124" s="61">
        <f>IF(F124="Se investigan y se resuelven oportunamente",15,0)</f>
        <v>0</v>
      </c>
      <c r="H124" s="892"/>
      <c r="I124" s="894"/>
      <c r="J124" s="885"/>
      <c r="K124" s="886"/>
    </row>
    <row r="125" spans="1:78" ht="28.5" x14ac:dyDescent="0.2">
      <c r="A125" s="862"/>
      <c r="B125" s="570"/>
      <c r="C125" s="862"/>
      <c r="D125" s="43" t="s">
        <v>218</v>
      </c>
      <c r="E125" s="94" t="s">
        <v>219</v>
      </c>
      <c r="F125" s="62" t="s">
        <v>169</v>
      </c>
      <c r="G125" s="61">
        <f>IF(F125="Completa",10,IF(F125="Incompleta",5,0))</f>
        <v>0</v>
      </c>
      <c r="H125" s="893"/>
      <c r="I125" s="941"/>
      <c r="J125" s="939"/>
      <c r="K125" s="940"/>
    </row>
    <row r="126" spans="1:78" ht="15.75" thickBot="1" x14ac:dyDescent="0.25">
      <c r="A126" s="114"/>
      <c r="B126" s="115"/>
      <c r="C126" s="54"/>
      <c r="D126" s="55"/>
      <c r="E126" s="56" t="s">
        <v>220</v>
      </c>
      <c r="F126" s="16"/>
      <c r="G126" s="16">
        <f>SUM(G119:G125)</f>
        <v>0</v>
      </c>
      <c r="H126" s="124"/>
      <c r="I126" s="125"/>
      <c r="J126" s="125"/>
      <c r="K126" s="126"/>
    </row>
    <row r="127" spans="1:78" ht="15" thickBot="1" x14ac:dyDescent="0.25">
      <c r="A127" s="280"/>
    </row>
    <row r="128" spans="1:78" s="52" customFormat="1" ht="30" customHeight="1" x14ac:dyDescent="0.25">
      <c r="A128" s="874" t="s">
        <v>82</v>
      </c>
      <c r="B128" s="876" t="s">
        <v>223</v>
      </c>
      <c r="C128" s="878" t="s">
        <v>196</v>
      </c>
      <c r="D128" s="880" t="s">
        <v>197</v>
      </c>
      <c r="E128" s="881"/>
      <c r="F128" s="881"/>
      <c r="G128" s="881"/>
      <c r="H128" s="882"/>
      <c r="I128" s="98" t="s">
        <v>198</v>
      </c>
      <c r="J128" s="883" t="s">
        <v>199</v>
      </c>
      <c r="K128" s="858" t="s">
        <v>200</v>
      </c>
    </row>
    <row r="129" spans="1:78" s="52" customFormat="1" ht="60.75" thickBot="1" x14ac:dyDescent="0.3">
      <c r="A129" s="875"/>
      <c r="B129" s="877"/>
      <c r="C129" s="879"/>
      <c r="D129" s="99" t="s">
        <v>201</v>
      </c>
      <c r="E129" s="49" t="s">
        <v>202</v>
      </c>
      <c r="F129" s="99" t="s">
        <v>203</v>
      </c>
      <c r="G129" s="99" t="s">
        <v>204</v>
      </c>
      <c r="H129" s="99" t="s">
        <v>221</v>
      </c>
      <c r="I129" s="50" t="s">
        <v>206</v>
      </c>
      <c r="J129" s="884"/>
      <c r="K129" s="859"/>
    </row>
    <row r="130" spans="1:78" ht="20.25" customHeight="1" x14ac:dyDescent="0.2">
      <c r="A130" s="860">
        <f>DESCRIPCION!A21</f>
        <v>0</v>
      </c>
      <c r="B130" s="568">
        <f>DESCRIPCION!D22</f>
        <v>0</v>
      </c>
      <c r="C130" s="860"/>
      <c r="D130" s="863" t="s">
        <v>207</v>
      </c>
      <c r="E130" s="118" t="s">
        <v>208</v>
      </c>
      <c r="F130" s="65" t="s">
        <v>169</v>
      </c>
      <c r="G130" s="119">
        <f>IF(F130="Asignado",15,0)</f>
        <v>0</v>
      </c>
      <c r="H130" s="865" t="str">
        <f>IF(AND(G137&gt;0,G137&lt;=85),"Débil",IF(AND(G137&gt;85,G137&lt;=95),"Moderado",IF(G137&gt;96,"Fuerte"," ")))</f>
        <v xml:space="preserve"> </v>
      </c>
      <c r="I130" s="868" t="s">
        <v>169</v>
      </c>
      <c r="J130" s="865" t="str">
        <f>IF(AND(H130="Fuerte",I130="Fuerte (Siempre se Ejecuta)"),"Fuerte",IF(AND(H130="Fuerte",I130="Moderado (Algunas veces se ejecuta)"),"Moderado",IF(AND(H130="Fuerte",I130="Débil (No se ejecuta)"),"Débil",IF(AND(H130="Moderado",I130="Fuerte (Siempre se Ejecuta)"),"Moderado",IF(AND(H130="Moderado",I130="Moderado (Algunas veces se ejecuta)"),"Moderado",IF(AND(H130="Moderado",I130="Débil (No se ejecuta)"),"Débil",IF(AND(H130="Débil",I130="Fuerte (Siempre se Ejecuta)"),"Débil",IF(AND(H130="Débil",I130="Moderado (Algunas veces se ejecuta)"),"Débil",IF(AND(H130="Débil",I130="Débil (No se ejecuta)"),"Débil"," ")))))))))</f>
        <v xml:space="preserve"> </v>
      </c>
      <c r="K130" s="871" t="str">
        <f>IF(J130="Fuerte","NO",IF(J130=" "," ","SI"))</f>
        <v xml:space="preserve"> </v>
      </c>
    </row>
    <row r="131" spans="1:78" ht="28.5" x14ac:dyDescent="0.2">
      <c r="A131" s="861"/>
      <c r="B131" s="569"/>
      <c r="C131" s="861"/>
      <c r="D131" s="864"/>
      <c r="E131" s="94" t="s">
        <v>209</v>
      </c>
      <c r="F131" s="62" t="s">
        <v>169</v>
      </c>
      <c r="G131" s="61">
        <f>IF(F131="Adecuado",15,0)</f>
        <v>0</v>
      </c>
      <c r="H131" s="866"/>
      <c r="I131" s="869"/>
      <c r="J131" s="866"/>
      <c r="K131" s="872"/>
    </row>
    <row r="132" spans="1:78" ht="42.75" x14ac:dyDescent="0.2">
      <c r="A132" s="861"/>
      <c r="B132" s="569"/>
      <c r="C132" s="861"/>
      <c r="D132" s="48" t="s">
        <v>210</v>
      </c>
      <c r="E132" s="94" t="s">
        <v>211</v>
      </c>
      <c r="F132" s="62" t="s">
        <v>169</v>
      </c>
      <c r="G132" s="61">
        <f>IF(F132="Oportuna",15,0)</f>
        <v>0</v>
      </c>
      <c r="H132" s="866"/>
      <c r="I132" s="869"/>
      <c r="J132" s="866"/>
      <c r="K132" s="872"/>
    </row>
    <row r="133" spans="1:78" ht="42.75" x14ac:dyDescent="0.2">
      <c r="A133" s="861"/>
      <c r="B133" s="569"/>
      <c r="C133" s="861"/>
      <c r="D133" s="48" t="s">
        <v>212</v>
      </c>
      <c r="E133" s="94" t="s">
        <v>213</v>
      </c>
      <c r="F133" s="205" t="s">
        <v>169</v>
      </c>
      <c r="G133" s="61">
        <f>IF(F133="Prevenir",15,IF(F133="Detectar",10,0))</f>
        <v>0</v>
      </c>
      <c r="H133" s="866"/>
      <c r="I133" s="869"/>
      <c r="J133" s="866"/>
      <c r="K133" s="872"/>
    </row>
    <row r="134" spans="1:78" ht="28.5" x14ac:dyDescent="0.2">
      <c r="A134" s="861"/>
      <c r="B134" s="569"/>
      <c r="C134" s="861"/>
      <c r="D134" s="48" t="s">
        <v>214</v>
      </c>
      <c r="E134" s="94" t="s">
        <v>215</v>
      </c>
      <c r="F134" s="62" t="s">
        <v>169</v>
      </c>
      <c r="G134" s="61">
        <f>IF(F134="Confiable",15,0)</f>
        <v>0</v>
      </c>
      <c r="H134" s="866"/>
      <c r="I134" s="869"/>
      <c r="J134" s="866"/>
      <c r="K134" s="872"/>
    </row>
    <row r="135" spans="1:78" ht="42.75" x14ac:dyDescent="0.2">
      <c r="A135" s="861"/>
      <c r="B135" s="569"/>
      <c r="C135" s="861"/>
      <c r="D135" s="48" t="s">
        <v>216</v>
      </c>
      <c r="E135" s="94" t="s">
        <v>217</v>
      </c>
      <c r="F135" s="205" t="s">
        <v>169</v>
      </c>
      <c r="G135" s="61">
        <f>IF(F135="Se investigan y se resuelven oportunamente",15,0)</f>
        <v>0</v>
      </c>
      <c r="H135" s="866"/>
      <c r="I135" s="869"/>
      <c r="J135" s="866"/>
      <c r="K135" s="872"/>
    </row>
    <row r="136" spans="1:78" ht="28.5" x14ac:dyDescent="0.2">
      <c r="A136" s="862"/>
      <c r="B136" s="570"/>
      <c r="C136" s="862"/>
      <c r="D136" s="43" t="s">
        <v>218</v>
      </c>
      <c r="E136" s="94" t="s">
        <v>219</v>
      </c>
      <c r="F136" s="62" t="s">
        <v>169</v>
      </c>
      <c r="G136" s="61">
        <f>IF(F136="Completa",10,IF(F136="Incompleta",5,0))</f>
        <v>0</v>
      </c>
      <c r="H136" s="867"/>
      <c r="I136" s="870"/>
      <c r="J136" s="867"/>
      <c r="K136" s="873"/>
    </row>
    <row r="137" spans="1:78" s="58" customFormat="1" ht="15.75" thickBot="1" x14ac:dyDescent="0.25">
      <c r="A137" s="114"/>
      <c r="B137" s="115"/>
      <c r="C137" s="54"/>
      <c r="D137" s="55"/>
      <c r="E137" s="56" t="s">
        <v>220</v>
      </c>
      <c r="F137" s="16"/>
      <c r="G137" s="16">
        <f>SUM(G130:G136)</f>
        <v>0</v>
      </c>
      <c r="H137" s="124"/>
      <c r="I137" s="125"/>
      <c r="J137" s="125"/>
      <c r="K137" s="126"/>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thickBot="1" x14ac:dyDescent="0.25"/>
    <row r="139" spans="1:78" s="51" customFormat="1" ht="30" customHeight="1" x14ac:dyDescent="0.25">
      <c r="A139" s="874" t="s">
        <v>82</v>
      </c>
      <c r="B139" s="876" t="s">
        <v>223</v>
      </c>
      <c r="C139" s="878" t="s">
        <v>196</v>
      </c>
      <c r="D139" s="880" t="s">
        <v>197</v>
      </c>
      <c r="E139" s="881"/>
      <c r="F139" s="881"/>
      <c r="G139" s="881"/>
      <c r="H139" s="882"/>
      <c r="I139" s="98" t="s">
        <v>198</v>
      </c>
      <c r="J139" s="883" t="s">
        <v>199</v>
      </c>
      <c r="K139" s="858" t="s">
        <v>200</v>
      </c>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row>
    <row r="140" spans="1:78" s="52" customFormat="1" ht="60.75" thickBot="1" x14ac:dyDescent="0.3">
      <c r="A140" s="875"/>
      <c r="B140" s="877"/>
      <c r="C140" s="879"/>
      <c r="D140" s="99" t="s">
        <v>201</v>
      </c>
      <c r="E140" s="49" t="s">
        <v>202</v>
      </c>
      <c r="F140" s="99" t="s">
        <v>203</v>
      </c>
      <c r="G140" s="99" t="s">
        <v>204</v>
      </c>
      <c r="H140" s="99" t="s">
        <v>221</v>
      </c>
      <c r="I140" s="50" t="s">
        <v>206</v>
      </c>
      <c r="J140" s="884"/>
      <c r="K140" s="859"/>
    </row>
    <row r="141" spans="1:78" ht="20.25" customHeight="1" x14ac:dyDescent="0.2">
      <c r="A141" s="860">
        <f>DESCRIPCION!A21</f>
        <v>0</v>
      </c>
      <c r="B141" s="568">
        <f>DESCRIPCION!D23</f>
        <v>0</v>
      </c>
      <c r="C141" s="860"/>
      <c r="D141" s="863" t="s">
        <v>207</v>
      </c>
      <c r="E141" s="118" t="s">
        <v>208</v>
      </c>
      <c r="F141" s="65" t="s">
        <v>169</v>
      </c>
      <c r="G141" s="119">
        <f>IF(F141="Asignado",15,0)</f>
        <v>0</v>
      </c>
      <c r="H141" s="865" t="str">
        <f>IF(AND(G148&gt;0,G148&lt;=85),"Débil",IF(AND(G148&gt;85,G148&lt;=95),"Moderado",IF(G148&gt;96,"Fuerte"," ")))</f>
        <v xml:space="preserve"> </v>
      </c>
      <c r="I141" s="868" t="s">
        <v>169</v>
      </c>
      <c r="J141" s="865" t="str">
        <f>IF(AND(H141="Fuerte",I141="Fuerte (Siempre se Ejecuta)"),"Fuerte",IF(AND(H141="Fuerte",I141="Moderado (Algunas veces se ejecuta)"),"Moderado",IF(AND(H141="Fuerte",I141="Débil (No se ejecuta)"),"Débil",IF(AND(H141="Moderado",I141="Fuerte (Siempre se Ejecuta)"),"Moderado",IF(AND(H141="Moderado",I141="Moderado (Algunas veces se ejecuta)"),"Moderado",IF(AND(H141="Moderado",I141="Débil (No se ejecuta)"),"Débil",IF(AND(H141="Débil",I141="Fuerte (Siempre se Ejecuta)"),"Débil",IF(AND(H141="Débil",I141="Moderado (Algunas veces se ejecuta)"),"Débil",IF(AND(H141="Débil",I141="Débil (No se ejecuta)"),"Débil"," ")))))))))</f>
        <v xml:space="preserve"> </v>
      </c>
      <c r="K141" s="871" t="str">
        <f>IF(J141="Fuerte","NO",IF(J141=" "," ","SI"))</f>
        <v xml:space="preserve"> </v>
      </c>
    </row>
    <row r="142" spans="1:78" ht="28.5" x14ac:dyDescent="0.2">
      <c r="A142" s="861"/>
      <c r="B142" s="569"/>
      <c r="C142" s="861"/>
      <c r="D142" s="864"/>
      <c r="E142" s="94" t="s">
        <v>209</v>
      </c>
      <c r="F142" s="62" t="s">
        <v>169</v>
      </c>
      <c r="G142" s="61">
        <f>IF(F142="Adecuado",15,0)</f>
        <v>0</v>
      </c>
      <c r="H142" s="866"/>
      <c r="I142" s="869"/>
      <c r="J142" s="866"/>
      <c r="K142" s="872"/>
    </row>
    <row r="143" spans="1:78" ht="42.75" x14ac:dyDescent="0.2">
      <c r="A143" s="861"/>
      <c r="B143" s="569"/>
      <c r="C143" s="861"/>
      <c r="D143" s="48" t="s">
        <v>210</v>
      </c>
      <c r="E143" s="94" t="s">
        <v>211</v>
      </c>
      <c r="F143" s="62" t="s">
        <v>169</v>
      </c>
      <c r="G143" s="61">
        <f>IF(F143="Oportuna",15,0)</f>
        <v>0</v>
      </c>
      <c r="H143" s="866"/>
      <c r="I143" s="869"/>
      <c r="J143" s="866"/>
      <c r="K143" s="872"/>
    </row>
    <row r="144" spans="1:78" ht="42.75" x14ac:dyDescent="0.2">
      <c r="A144" s="861"/>
      <c r="B144" s="569"/>
      <c r="C144" s="861"/>
      <c r="D144" s="48" t="s">
        <v>212</v>
      </c>
      <c r="E144" s="94" t="s">
        <v>213</v>
      </c>
      <c r="F144" s="205" t="s">
        <v>169</v>
      </c>
      <c r="G144" s="61">
        <f>IF(F144="Prevenir",15,IF(F144="Detectar",10,0))</f>
        <v>0</v>
      </c>
      <c r="H144" s="866"/>
      <c r="I144" s="869"/>
      <c r="J144" s="866"/>
      <c r="K144" s="872"/>
    </row>
    <row r="145" spans="1:98" ht="28.5" x14ac:dyDescent="0.2">
      <c r="A145" s="861"/>
      <c r="B145" s="569"/>
      <c r="C145" s="861"/>
      <c r="D145" s="48" t="s">
        <v>214</v>
      </c>
      <c r="E145" s="94" t="s">
        <v>215</v>
      </c>
      <c r="F145" s="62" t="s">
        <v>169</v>
      </c>
      <c r="G145" s="61">
        <f>IF(F145="Confiable",15,0)</f>
        <v>0</v>
      </c>
      <c r="H145" s="866"/>
      <c r="I145" s="869"/>
      <c r="J145" s="866"/>
      <c r="K145" s="872"/>
    </row>
    <row r="146" spans="1:98" ht="42.75" x14ac:dyDescent="0.2">
      <c r="A146" s="861"/>
      <c r="B146" s="569"/>
      <c r="C146" s="861"/>
      <c r="D146" s="48" t="s">
        <v>216</v>
      </c>
      <c r="E146" s="94" t="s">
        <v>217</v>
      </c>
      <c r="F146" s="205" t="s">
        <v>169</v>
      </c>
      <c r="G146" s="61">
        <f>IF(F146="Se investigan y se resuelven oportunamente",15,0)</f>
        <v>0</v>
      </c>
      <c r="H146" s="866"/>
      <c r="I146" s="869"/>
      <c r="J146" s="866"/>
      <c r="K146" s="872"/>
    </row>
    <row r="147" spans="1:98" ht="28.5" x14ac:dyDescent="0.2">
      <c r="A147" s="862"/>
      <c r="B147" s="570"/>
      <c r="C147" s="862"/>
      <c r="D147" s="43" t="s">
        <v>218</v>
      </c>
      <c r="E147" s="94" t="s">
        <v>219</v>
      </c>
      <c r="F147" s="62" t="s">
        <v>169</v>
      </c>
      <c r="G147" s="61">
        <f>IF(F147="Completa",10,IF(F147="Incompleta",5,0))</f>
        <v>0</v>
      </c>
      <c r="H147" s="867"/>
      <c r="I147" s="870"/>
      <c r="J147" s="867"/>
      <c r="K147" s="873"/>
    </row>
    <row r="148" spans="1:98" ht="15.75" thickBot="1" x14ac:dyDescent="0.25">
      <c r="A148" s="114"/>
      <c r="B148" s="115"/>
      <c r="C148" s="54"/>
      <c r="D148" s="55"/>
      <c r="E148" s="56" t="s">
        <v>220</v>
      </c>
      <c r="F148" s="16"/>
      <c r="G148" s="16">
        <f>SUM(G141:G147)</f>
        <v>0</v>
      </c>
      <c r="H148" s="124"/>
      <c r="I148" s="125"/>
      <c r="J148" s="125"/>
      <c r="K148" s="126"/>
    </row>
    <row r="149" spans="1:98" ht="15" thickBot="1" x14ac:dyDescent="0.25">
      <c r="A149" s="280"/>
    </row>
    <row r="150" spans="1:98" s="52" customFormat="1" ht="30" customHeight="1" x14ac:dyDescent="0.25">
      <c r="A150" s="874" t="s">
        <v>82</v>
      </c>
      <c r="B150" s="876" t="s">
        <v>223</v>
      </c>
      <c r="C150" s="878" t="s">
        <v>196</v>
      </c>
      <c r="D150" s="880" t="s">
        <v>197</v>
      </c>
      <c r="E150" s="881"/>
      <c r="F150" s="881"/>
      <c r="G150" s="881"/>
      <c r="H150" s="882"/>
      <c r="I150" s="98" t="s">
        <v>198</v>
      </c>
      <c r="J150" s="883" t="s">
        <v>199</v>
      </c>
      <c r="K150" s="858" t="s">
        <v>200</v>
      </c>
    </row>
    <row r="151" spans="1:98" s="52" customFormat="1" ht="60.75" thickBot="1" x14ac:dyDescent="0.3">
      <c r="A151" s="875"/>
      <c r="B151" s="877"/>
      <c r="C151" s="879"/>
      <c r="D151" s="99" t="s">
        <v>201</v>
      </c>
      <c r="E151" s="49" t="s">
        <v>202</v>
      </c>
      <c r="F151" s="99" t="s">
        <v>203</v>
      </c>
      <c r="G151" s="99" t="s">
        <v>204</v>
      </c>
      <c r="H151" s="99" t="s">
        <v>221</v>
      </c>
      <c r="I151" s="50" t="s">
        <v>206</v>
      </c>
      <c r="J151" s="884"/>
      <c r="K151" s="859"/>
    </row>
    <row r="152" spans="1:98" ht="20.25" customHeight="1" x14ac:dyDescent="0.2">
      <c r="A152" s="860" t="str">
        <f>DESCRIPCION!A24</f>
        <v>e</v>
      </c>
      <c r="B152" s="568">
        <f>DESCRIPCION!D24</f>
        <v>0</v>
      </c>
      <c r="C152" s="860"/>
      <c r="D152" s="863" t="s">
        <v>207</v>
      </c>
      <c r="E152" s="118" t="s">
        <v>208</v>
      </c>
      <c r="F152" s="65" t="s">
        <v>169</v>
      </c>
      <c r="G152" s="119">
        <f>IF(F152="Asignado",15,0)</f>
        <v>0</v>
      </c>
      <c r="H152" s="865" t="str">
        <f>IF(AND(G159&gt;0,G159&lt;=85),"Débil",IF(AND(G159&gt;85,G159&lt;=95),"Moderado",IF(G159&gt;96,"Fuerte"," ")))</f>
        <v xml:space="preserve"> </v>
      </c>
      <c r="I152" s="868" t="s">
        <v>169</v>
      </c>
      <c r="J152" s="865" t="str">
        <f>IF(AND(H152="Fuerte",I152="Fuerte (Siempre se Ejecuta)"),"Fuerte",IF(AND(H152="Fuerte",I152="Moderado (Algunas veces se ejecuta)"),"Moderado",IF(AND(H152="Fuerte",I152="Débil (No se ejecuta)"),"Débil",IF(AND(H152="Moderado",I152="Fuerte (Siempre se Ejecuta)"),"Moderado",IF(AND(H152="Moderado",I152="Moderado (Algunas veces se ejecuta)"),"Moderado",IF(AND(H152="Moderado",I152="Débil (No se ejecuta)"),"Débil",IF(AND(H152="Débil",I152="Fuerte (Siempre se Ejecuta)"),"Débil",IF(AND(H152="Débil",I152="Moderado (Algunas veces se ejecuta)"),"Débil",IF(AND(H152="Débil",I152="Débil (No se ejecuta)"),"Débil"," ")))))))))</f>
        <v xml:space="preserve"> </v>
      </c>
      <c r="K152" s="871" t="str">
        <f>IF(J152="Fuerte","NO",IF(J152=" "," ","SI"))</f>
        <v xml:space="preserve"> </v>
      </c>
    </row>
    <row r="153" spans="1:98" ht="28.5" x14ac:dyDescent="0.2">
      <c r="A153" s="861"/>
      <c r="B153" s="569"/>
      <c r="C153" s="861"/>
      <c r="D153" s="864"/>
      <c r="E153" s="94" t="s">
        <v>209</v>
      </c>
      <c r="F153" s="62" t="s">
        <v>169</v>
      </c>
      <c r="G153" s="61">
        <f>IF(F153="Adecuado",15,0)</f>
        <v>0</v>
      </c>
      <c r="H153" s="866"/>
      <c r="I153" s="869"/>
      <c r="J153" s="866"/>
      <c r="K153" s="872"/>
    </row>
    <row r="154" spans="1:98" ht="42.75" x14ac:dyDescent="0.2">
      <c r="A154" s="861"/>
      <c r="B154" s="569"/>
      <c r="C154" s="861"/>
      <c r="D154" s="48" t="s">
        <v>210</v>
      </c>
      <c r="E154" s="94" t="s">
        <v>211</v>
      </c>
      <c r="F154" s="62" t="s">
        <v>169</v>
      </c>
      <c r="G154" s="61">
        <f>IF(F154="Oportuna",15,0)</f>
        <v>0</v>
      </c>
      <c r="H154" s="866"/>
      <c r="I154" s="869"/>
      <c r="J154" s="866"/>
      <c r="K154" s="872"/>
    </row>
    <row r="155" spans="1:98" ht="42.75" x14ac:dyDescent="0.2">
      <c r="A155" s="861"/>
      <c r="B155" s="569"/>
      <c r="C155" s="861"/>
      <c r="D155" s="48" t="s">
        <v>212</v>
      </c>
      <c r="E155" s="94" t="s">
        <v>213</v>
      </c>
      <c r="F155" s="205" t="s">
        <v>169</v>
      </c>
      <c r="G155" s="61">
        <f>IF(F155="Prevenir",15,IF(F155="Detectar",10,0))</f>
        <v>0</v>
      </c>
      <c r="H155" s="866"/>
      <c r="I155" s="869"/>
      <c r="J155" s="866"/>
      <c r="K155" s="872"/>
    </row>
    <row r="156" spans="1:98" ht="28.5" x14ac:dyDescent="0.2">
      <c r="A156" s="861"/>
      <c r="B156" s="569"/>
      <c r="C156" s="861"/>
      <c r="D156" s="48" t="s">
        <v>214</v>
      </c>
      <c r="E156" s="94" t="s">
        <v>215</v>
      </c>
      <c r="F156" s="62" t="s">
        <v>169</v>
      </c>
      <c r="G156" s="61">
        <f>IF(F156="Confiable",15,0)</f>
        <v>0</v>
      </c>
      <c r="H156" s="866"/>
      <c r="I156" s="869"/>
      <c r="J156" s="866"/>
      <c r="K156" s="872"/>
    </row>
    <row r="157" spans="1:98" ht="42.75" x14ac:dyDescent="0.2">
      <c r="A157" s="861"/>
      <c r="B157" s="569"/>
      <c r="C157" s="861"/>
      <c r="D157" s="48" t="s">
        <v>216</v>
      </c>
      <c r="E157" s="94" t="s">
        <v>217</v>
      </c>
      <c r="F157" s="205" t="s">
        <v>169</v>
      </c>
      <c r="G157" s="61">
        <f>IF(F157="Se investigan y se resuelven oportunamente",15,0)</f>
        <v>0</v>
      </c>
      <c r="H157" s="866"/>
      <c r="I157" s="869"/>
      <c r="J157" s="866"/>
      <c r="K157" s="872"/>
    </row>
    <row r="158" spans="1:98" ht="28.5" x14ac:dyDescent="0.2">
      <c r="A158" s="862"/>
      <c r="B158" s="570"/>
      <c r="C158" s="862"/>
      <c r="D158" s="43" t="s">
        <v>218</v>
      </c>
      <c r="E158" s="94" t="s">
        <v>219</v>
      </c>
      <c r="F158" s="62" t="s">
        <v>169</v>
      </c>
      <c r="G158" s="61">
        <f>IF(F158="Completa",10,IF(F158="Incompleta",5,0))</f>
        <v>0</v>
      </c>
      <c r="H158" s="867"/>
      <c r="I158" s="870"/>
      <c r="J158" s="867"/>
      <c r="K158" s="873"/>
    </row>
    <row r="159" spans="1:98" s="58" customFormat="1" ht="15.75" thickBot="1" x14ac:dyDescent="0.25">
      <c r="A159" s="114"/>
      <c r="B159" s="115"/>
      <c r="C159" s="54"/>
      <c r="D159" s="55"/>
      <c r="E159" s="56" t="s">
        <v>220</v>
      </c>
      <c r="F159" s="16"/>
      <c r="G159" s="16">
        <f>SUM(G152:G158)</f>
        <v>0</v>
      </c>
      <c r="H159" s="124"/>
      <c r="I159" s="125"/>
      <c r="J159" s="125"/>
      <c r="K159" s="126"/>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row>
    <row r="160" spans="1:98" ht="15" thickBot="1" x14ac:dyDescent="0.25"/>
    <row r="161" spans="1:11" ht="30" x14ac:dyDescent="0.2">
      <c r="A161" s="874" t="s">
        <v>82</v>
      </c>
      <c r="B161" s="876" t="s">
        <v>223</v>
      </c>
      <c r="C161" s="878" t="s">
        <v>196</v>
      </c>
      <c r="D161" s="880" t="s">
        <v>197</v>
      </c>
      <c r="E161" s="881"/>
      <c r="F161" s="881"/>
      <c r="G161" s="881"/>
      <c r="H161" s="882"/>
      <c r="I161" s="98" t="s">
        <v>198</v>
      </c>
      <c r="J161" s="883" t="s">
        <v>199</v>
      </c>
      <c r="K161" s="858" t="s">
        <v>200</v>
      </c>
    </row>
    <row r="162" spans="1:11" ht="60.75" thickBot="1" x14ac:dyDescent="0.25">
      <c r="A162" s="875"/>
      <c r="B162" s="877"/>
      <c r="C162" s="879"/>
      <c r="D162" s="99" t="s">
        <v>201</v>
      </c>
      <c r="E162" s="49" t="s">
        <v>202</v>
      </c>
      <c r="F162" s="99" t="s">
        <v>203</v>
      </c>
      <c r="G162" s="99" t="s">
        <v>204</v>
      </c>
      <c r="H162" s="99" t="s">
        <v>221</v>
      </c>
      <c r="I162" s="50" t="s">
        <v>206</v>
      </c>
      <c r="J162" s="884"/>
      <c r="K162" s="859"/>
    </row>
    <row r="163" spans="1:11" x14ac:dyDescent="0.2">
      <c r="A163" s="860" t="str">
        <f>DESCRIPCION!A24</f>
        <v>e</v>
      </c>
      <c r="B163" s="568">
        <f>DESCRIPCION!D25</f>
        <v>0</v>
      </c>
      <c r="C163" s="860"/>
      <c r="D163" s="863" t="s">
        <v>207</v>
      </c>
      <c r="E163" s="118" t="s">
        <v>208</v>
      </c>
      <c r="F163" s="65" t="s">
        <v>169</v>
      </c>
      <c r="G163" s="119">
        <f>IF(F163="Asignado",15,0)</f>
        <v>0</v>
      </c>
      <c r="H163" s="865" t="str">
        <f>IF(AND(G170&gt;0,G170&lt;=85),"Débil",IF(AND(G170&gt;85,G170&lt;=95),"Moderado",IF(G170&gt;96,"Fuerte"," ")))</f>
        <v xml:space="preserve"> </v>
      </c>
      <c r="I163" s="868" t="s">
        <v>169</v>
      </c>
      <c r="J163" s="865" t="str">
        <f>IF(AND(H163="Fuerte",I163="Fuerte (Siempre se Ejecuta)"),"Fuerte",IF(AND(H163="Fuerte",I163="Moderado (Algunas veces se ejecuta)"),"Moderado",IF(AND(H163="Fuerte",I163="Débil (No se ejecuta)"),"Débil",IF(AND(H163="Moderado",I163="Fuerte (Siempre se Ejecuta)"),"Moderado",IF(AND(H163="Moderado",I163="Moderado (Algunas veces se ejecuta)"),"Moderado",IF(AND(H163="Moderado",I163="Débil (No se ejecuta)"),"Débil",IF(AND(H163="Débil",I163="Fuerte (Siempre se Ejecuta)"),"Débil",IF(AND(H163="Débil",I163="Moderado (Algunas veces se ejecuta)"),"Débil",IF(AND(H163="Débil",I163="Débil (No se ejecuta)"),"Débil"," ")))))))))</f>
        <v xml:space="preserve"> </v>
      </c>
      <c r="K163" s="871" t="str">
        <f>IF(J163="Fuerte","NO",IF(J163=" "," ","SI"))</f>
        <v xml:space="preserve"> </v>
      </c>
    </row>
    <row r="164" spans="1:11" ht="28.5" x14ac:dyDescent="0.2">
      <c r="A164" s="861"/>
      <c r="B164" s="569"/>
      <c r="C164" s="861"/>
      <c r="D164" s="864"/>
      <c r="E164" s="94" t="s">
        <v>209</v>
      </c>
      <c r="F164" s="62" t="s">
        <v>169</v>
      </c>
      <c r="G164" s="61">
        <f>IF(F164="Adecuado",15,0)</f>
        <v>0</v>
      </c>
      <c r="H164" s="866"/>
      <c r="I164" s="869"/>
      <c r="J164" s="866"/>
      <c r="K164" s="872"/>
    </row>
    <row r="165" spans="1:11" ht="42.75" x14ac:dyDescent="0.2">
      <c r="A165" s="861"/>
      <c r="B165" s="569"/>
      <c r="C165" s="861"/>
      <c r="D165" s="48" t="s">
        <v>210</v>
      </c>
      <c r="E165" s="94" t="s">
        <v>211</v>
      </c>
      <c r="F165" s="62" t="s">
        <v>169</v>
      </c>
      <c r="G165" s="61">
        <f>IF(F165="Oportuna",15,0)</f>
        <v>0</v>
      </c>
      <c r="H165" s="866"/>
      <c r="I165" s="869"/>
      <c r="J165" s="866"/>
      <c r="K165" s="872"/>
    </row>
    <row r="166" spans="1:11" ht="42.75" x14ac:dyDescent="0.2">
      <c r="A166" s="861"/>
      <c r="B166" s="569"/>
      <c r="C166" s="861"/>
      <c r="D166" s="48" t="s">
        <v>212</v>
      </c>
      <c r="E166" s="94" t="s">
        <v>213</v>
      </c>
      <c r="F166" s="205" t="s">
        <v>169</v>
      </c>
      <c r="G166" s="61">
        <f>IF(F166="Prevenir",15,IF(F166="Detectar",10,0))</f>
        <v>0</v>
      </c>
      <c r="H166" s="866"/>
      <c r="I166" s="869"/>
      <c r="J166" s="866"/>
      <c r="K166" s="872"/>
    </row>
    <row r="167" spans="1:11" ht="28.5" x14ac:dyDescent="0.2">
      <c r="A167" s="861"/>
      <c r="B167" s="569"/>
      <c r="C167" s="861"/>
      <c r="D167" s="48" t="s">
        <v>214</v>
      </c>
      <c r="E167" s="94" t="s">
        <v>215</v>
      </c>
      <c r="F167" s="62" t="s">
        <v>169</v>
      </c>
      <c r="G167" s="61">
        <f>IF(F167="Confiable",15,0)</f>
        <v>0</v>
      </c>
      <c r="H167" s="866"/>
      <c r="I167" s="869"/>
      <c r="J167" s="866"/>
      <c r="K167" s="872"/>
    </row>
    <row r="168" spans="1:11" ht="42.75" x14ac:dyDescent="0.2">
      <c r="A168" s="861"/>
      <c r="B168" s="569"/>
      <c r="C168" s="861"/>
      <c r="D168" s="48" t="s">
        <v>216</v>
      </c>
      <c r="E168" s="94" t="s">
        <v>217</v>
      </c>
      <c r="F168" s="205" t="s">
        <v>169</v>
      </c>
      <c r="G168" s="61">
        <f>IF(F168="Se investigan y se resuelven oportunamente",15,0)</f>
        <v>0</v>
      </c>
      <c r="H168" s="866"/>
      <c r="I168" s="869"/>
      <c r="J168" s="866"/>
      <c r="K168" s="872"/>
    </row>
    <row r="169" spans="1:11" ht="28.5" x14ac:dyDescent="0.2">
      <c r="A169" s="862"/>
      <c r="B169" s="570"/>
      <c r="C169" s="862"/>
      <c r="D169" s="43" t="s">
        <v>218</v>
      </c>
      <c r="E169" s="94" t="s">
        <v>219</v>
      </c>
      <c r="F169" s="62" t="s">
        <v>169</v>
      </c>
      <c r="G169" s="61">
        <f>IF(F169="Completa",10,IF(F169="Incompleta",5,0))</f>
        <v>0</v>
      </c>
      <c r="H169" s="867"/>
      <c r="I169" s="870"/>
      <c r="J169" s="867"/>
      <c r="K169" s="873"/>
    </row>
    <row r="170" spans="1:11" ht="15.75" thickBot="1" x14ac:dyDescent="0.25">
      <c r="A170" s="114"/>
      <c r="B170" s="115"/>
      <c r="C170" s="54"/>
      <c r="D170" s="55"/>
      <c r="E170" s="56" t="s">
        <v>220</v>
      </c>
      <c r="F170" s="16"/>
      <c r="G170" s="16">
        <f>SUM(G163:G169)</f>
        <v>0</v>
      </c>
      <c r="H170" s="124"/>
      <c r="I170" s="125"/>
      <c r="J170" s="125"/>
      <c r="K170" s="126"/>
    </row>
    <row r="171" spans="1:11" ht="15" thickBot="1" x14ac:dyDescent="0.25"/>
    <row r="172" spans="1:11" ht="30" customHeight="1" x14ac:dyDescent="0.2">
      <c r="A172" s="874" t="s">
        <v>82</v>
      </c>
      <c r="B172" s="876" t="s">
        <v>223</v>
      </c>
      <c r="C172" s="878" t="s">
        <v>196</v>
      </c>
      <c r="D172" s="880" t="s">
        <v>197</v>
      </c>
      <c r="E172" s="881"/>
      <c r="F172" s="881"/>
      <c r="G172" s="881"/>
      <c r="H172" s="882"/>
      <c r="I172" s="98" t="s">
        <v>198</v>
      </c>
      <c r="J172" s="883" t="s">
        <v>199</v>
      </c>
      <c r="K172" s="858" t="s">
        <v>200</v>
      </c>
    </row>
    <row r="173" spans="1:11" ht="60.75" thickBot="1" x14ac:dyDescent="0.25">
      <c r="A173" s="875"/>
      <c r="B173" s="877"/>
      <c r="C173" s="879"/>
      <c r="D173" s="99" t="s">
        <v>201</v>
      </c>
      <c r="E173" s="49" t="s">
        <v>202</v>
      </c>
      <c r="F173" s="99" t="s">
        <v>203</v>
      </c>
      <c r="G173" s="99" t="s">
        <v>204</v>
      </c>
      <c r="H173" s="99" t="s">
        <v>221</v>
      </c>
      <c r="I173" s="50" t="s">
        <v>206</v>
      </c>
      <c r="J173" s="884"/>
      <c r="K173" s="859"/>
    </row>
    <row r="174" spans="1:11" ht="14.25" customHeight="1" x14ac:dyDescent="0.2">
      <c r="A174" s="860" t="str">
        <f>DESCRIPCION!A24</f>
        <v>e</v>
      </c>
      <c r="B174" s="568">
        <f>DESCRIPCION!D26</f>
        <v>0</v>
      </c>
      <c r="C174" s="860"/>
      <c r="D174" s="863" t="s">
        <v>207</v>
      </c>
      <c r="E174" s="118" t="s">
        <v>208</v>
      </c>
      <c r="F174" s="65" t="s">
        <v>169</v>
      </c>
      <c r="G174" s="119">
        <f>IF(F174="Asignado",15,0)</f>
        <v>0</v>
      </c>
      <c r="H174" s="865" t="str">
        <f>IF(AND(G181&gt;0,G181&lt;=85),"Débil",IF(AND(G181&gt;85,G181&lt;=95),"Moderado",IF(G181&gt;96,"Fuerte"," ")))</f>
        <v xml:space="preserve"> </v>
      </c>
      <c r="I174" s="868" t="s">
        <v>169</v>
      </c>
      <c r="J174" s="865" t="str">
        <f>IF(AND(H174="Fuerte",I174="Fuerte (Siempre se Ejecuta)"),"Fuerte",IF(AND(H174="Fuerte",I174="Moderado (Algunas veces se ejecuta)"),"Moderado",IF(AND(H174="Fuerte",I174="Débil (No se ejecuta)"),"Débil",IF(AND(H174="Moderado",I174="Fuerte (Siempre se Ejecuta)"),"Moderado",IF(AND(H174="Moderado",I174="Moderado (Algunas veces se ejecuta)"),"Moderado",IF(AND(H174="Moderado",I174="Débil (No se ejecuta)"),"Débil",IF(AND(H174="Débil",I174="Fuerte (Siempre se Ejecuta)"),"Débil",IF(AND(H174="Débil",I174="Moderado (Algunas veces se ejecuta)"),"Débil",IF(AND(H174="Débil",I174="Débil (No se ejecuta)"),"Débil"," ")))))))))</f>
        <v xml:space="preserve"> </v>
      </c>
      <c r="K174" s="871" t="str">
        <f>IF(J174="Fuerte","NO",IF(J174=" "," ","SI"))</f>
        <v xml:space="preserve"> </v>
      </c>
    </row>
    <row r="175" spans="1:11" ht="28.5" x14ac:dyDescent="0.2">
      <c r="A175" s="861"/>
      <c r="B175" s="569"/>
      <c r="C175" s="861"/>
      <c r="D175" s="864"/>
      <c r="E175" s="94" t="s">
        <v>209</v>
      </c>
      <c r="F175" s="62" t="s">
        <v>169</v>
      </c>
      <c r="G175" s="61">
        <f>IF(F175="Adecuado",15,0)</f>
        <v>0</v>
      </c>
      <c r="H175" s="866"/>
      <c r="I175" s="869"/>
      <c r="J175" s="866"/>
      <c r="K175" s="872"/>
    </row>
    <row r="176" spans="1:11" ht="42.75" x14ac:dyDescent="0.2">
      <c r="A176" s="861"/>
      <c r="B176" s="569"/>
      <c r="C176" s="861"/>
      <c r="D176" s="48" t="s">
        <v>210</v>
      </c>
      <c r="E176" s="94" t="s">
        <v>211</v>
      </c>
      <c r="F176" s="62" t="s">
        <v>169</v>
      </c>
      <c r="G176" s="61">
        <f>IF(F176="Oportuna",15,0)</f>
        <v>0</v>
      </c>
      <c r="H176" s="866"/>
      <c r="I176" s="869"/>
      <c r="J176" s="866"/>
      <c r="K176" s="872"/>
    </row>
    <row r="177" spans="1:11" ht="42.75" x14ac:dyDescent="0.2">
      <c r="A177" s="861"/>
      <c r="B177" s="569"/>
      <c r="C177" s="861"/>
      <c r="D177" s="48" t="s">
        <v>212</v>
      </c>
      <c r="E177" s="94" t="s">
        <v>213</v>
      </c>
      <c r="F177" s="205" t="s">
        <v>169</v>
      </c>
      <c r="G177" s="61">
        <f>IF(F177="Prevenir",15,IF(F177="Detectar",10,0))</f>
        <v>0</v>
      </c>
      <c r="H177" s="866"/>
      <c r="I177" s="869"/>
      <c r="J177" s="866"/>
      <c r="K177" s="872"/>
    </row>
    <row r="178" spans="1:11" ht="28.5" x14ac:dyDescent="0.2">
      <c r="A178" s="861"/>
      <c r="B178" s="569"/>
      <c r="C178" s="861"/>
      <c r="D178" s="48" t="s">
        <v>214</v>
      </c>
      <c r="E178" s="94" t="s">
        <v>215</v>
      </c>
      <c r="F178" s="62" t="s">
        <v>169</v>
      </c>
      <c r="G178" s="61">
        <f>IF(F178="Confiable",15,0)</f>
        <v>0</v>
      </c>
      <c r="H178" s="866"/>
      <c r="I178" s="869"/>
      <c r="J178" s="866"/>
      <c r="K178" s="872"/>
    </row>
    <row r="179" spans="1:11" ht="42.75" x14ac:dyDescent="0.2">
      <c r="A179" s="861"/>
      <c r="B179" s="569"/>
      <c r="C179" s="861"/>
      <c r="D179" s="48" t="s">
        <v>216</v>
      </c>
      <c r="E179" s="94" t="s">
        <v>217</v>
      </c>
      <c r="F179" s="205" t="s">
        <v>169</v>
      </c>
      <c r="G179" s="61">
        <f>IF(F179="Se investigan y se resuelven oportunamente",15,0)</f>
        <v>0</v>
      </c>
      <c r="H179" s="866"/>
      <c r="I179" s="869"/>
      <c r="J179" s="866"/>
      <c r="K179" s="872"/>
    </row>
    <row r="180" spans="1:11" ht="28.5" x14ac:dyDescent="0.2">
      <c r="A180" s="862"/>
      <c r="B180" s="570"/>
      <c r="C180" s="862"/>
      <c r="D180" s="43" t="s">
        <v>218</v>
      </c>
      <c r="E180" s="94" t="s">
        <v>219</v>
      </c>
      <c r="F180" s="62" t="s">
        <v>169</v>
      </c>
      <c r="G180" s="61">
        <f>IF(F180="Completa",10,IF(F180="Incompleta",5,0))</f>
        <v>0</v>
      </c>
      <c r="H180" s="867"/>
      <c r="I180" s="870"/>
      <c r="J180" s="867"/>
      <c r="K180" s="873"/>
    </row>
    <row r="181" spans="1:11" ht="15.75" thickBot="1" x14ac:dyDescent="0.25">
      <c r="A181" s="114"/>
      <c r="B181" s="115"/>
      <c r="C181" s="54"/>
      <c r="D181" s="55"/>
      <c r="E181" s="56" t="s">
        <v>220</v>
      </c>
      <c r="F181" s="16"/>
      <c r="G181" s="16">
        <f>SUM(G174:G180)</f>
        <v>0</v>
      </c>
      <c r="H181" s="124"/>
      <c r="I181" s="125"/>
      <c r="J181" s="125"/>
      <c r="K181" s="126"/>
    </row>
    <row r="182" spans="1:11" ht="15" thickBot="1" x14ac:dyDescent="0.25"/>
    <row r="183" spans="1:11" ht="30" x14ac:dyDescent="0.2">
      <c r="A183" s="874" t="s">
        <v>82</v>
      </c>
      <c r="B183" s="876" t="s">
        <v>223</v>
      </c>
      <c r="C183" s="878" t="s">
        <v>196</v>
      </c>
      <c r="D183" s="880" t="s">
        <v>197</v>
      </c>
      <c r="E183" s="881"/>
      <c r="F183" s="881"/>
      <c r="G183" s="881"/>
      <c r="H183" s="882"/>
      <c r="I183" s="98" t="s">
        <v>198</v>
      </c>
      <c r="J183" s="883" t="s">
        <v>199</v>
      </c>
      <c r="K183" s="858" t="s">
        <v>200</v>
      </c>
    </row>
    <row r="184" spans="1:11" ht="60.75" thickBot="1" x14ac:dyDescent="0.25">
      <c r="A184" s="875"/>
      <c r="B184" s="877"/>
      <c r="C184" s="879"/>
      <c r="D184" s="99" t="s">
        <v>201</v>
      </c>
      <c r="E184" s="49" t="s">
        <v>202</v>
      </c>
      <c r="F184" s="99" t="s">
        <v>203</v>
      </c>
      <c r="G184" s="99" t="s">
        <v>204</v>
      </c>
      <c r="H184" s="99" t="s">
        <v>221</v>
      </c>
      <c r="I184" s="50" t="s">
        <v>206</v>
      </c>
      <c r="J184" s="884"/>
      <c r="K184" s="859"/>
    </row>
    <row r="185" spans="1:11" x14ac:dyDescent="0.2">
      <c r="A185" s="860" t="str">
        <f>DESCRIPCION!A27</f>
        <v>f</v>
      </c>
      <c r="B185" s="568">
        <f>DESCRIPCION!D27</f>
        <v>0</v>
      </c>
      <c r="C185" s="860"/>
      <c r="D185" s="863" t="s">
        <v>207</v>
      </c>
      <c r="E185" s="118" t="s">
        <v>208</v>
      </c>
      <c r="F185" s="65" t="s">
        <v>171</v>
      </c>
      <c r="G185" s="119">
        <f>IF(F185="Asignado",15,0)</f>
        <v>0</v>
      </c>
      <c r="H185" s="865" t="str">
        <f>IF(AND(G192&gt;0,G192&lt;=85),"Débil",IF(AND(G192&gt;85,G192&lt;=95),"Moderado",IF(G192&gt;96,"Fuerte"," ")))</f>
        <v>Débil</v>
      </c>
      <c r="I185" s="868" t="s">
        <v>192</v>
      </c>
      <c r="J185" s="865" t="str">
        <f>IF(AND(H185="Fuerte",I185="Fuerte (Siempre se Ejecuta)"),"Fuerte",IF(AND(H185="Fuerte",I185="Moderado (Algunas veces se ejecuta)"),"Moderado",IF(AND(H185="Fuerte",I185="Débil (No se ejecuta)"),"Débil",IF(AND(H185="Moderado",I185="Fuerte (Siempre se Ejecuta)"),"Moderado",IF(AND(H185="Moderado",I185="Moderado (Algunas veces se ejecuta)"),"Moderado",IF(AND(H185="Moderado",I185="Débil (No se ejecuta)"),"Débil",IF(AND(H185="Débil",I185="Fuerte (Siempre se Ejecuta)"),"Débil",IF(AND(H185="Débil",I185="Moderado (Algunas veces se ejecuta)"),"Débil",IF(AND(H185="Débil",I185="Débil (No se ejecuta)"),"Débil"," ")))))))))</f>
        <v>Débil</v>
      </c>
      <c r="K185" s="871" t="str">
        <f>IF(J185="Fuerte","NO",IF(J185=" "," ","SI"))</f>
        <v>SI</v>
      </c>
    </row>
    <row r="186" spans="1:11" ht="28.5" x14ac:dyDescent="0.2">
      <c r="A186" s="861"/>
      <c r="B186" s="569"/>
      <c r="C186" s="861"/>
      <c r="D186" s="864"/>
      <c r="E186" s="94" t="s">
        <v>209</v>
      </c>
      <c r="F186" s="62" t="s">
        <v>172</v>
      </c>
      <c r="G186" s="61">
        <f>IF(F186="Adecuado",15,0)</f>
        <v>15</v>
      </c>
      <c r="H186" s="866"/>
      <c r="I186" s="869"/>
      <c r="J186" s="866"/>
      <c r="K186" s="872"/>
    </row>
    <row r="187" spans="1:11" ht="42.75" x14ac:dyDescent="0.2">
      <c r="A187" s="861"/>
      <c r="B187" s="569"/>
      <c r="C187" s="861"/>
      <c r="D187" s="48" t="s">
        <v>210</v>
      </c>
      <c r="E187" s="94" t="s">
        <v>211</v>
      </c>
      <c r="F187" s="62" t="s">
        <v>175</v>
      </c>
      <c r="G187" s="61">
        <f>IF(F187="Oportuna",15,0)</f>
        <v>15</v>
      </c>
      <c r="H187" s="866"/>
      <c r="I187" s="869"/>
      <c r="J187" s="866"/>
      <c r="K187" s="872"/>
    </row>
    <row r="188" spans="1:11" ht="42.75" x14ac:dyDescent="0.2">
      <c r="A188" s="861"/>
      <c r="B188" s="569"/>
      <c r="C188" s="861"/>
      <c r="D188" s="48" t="s">
        <v>212</v>
      </c>
      <c r="E188" s="94" t="s">
        <v>213</v>
      </c>
      <c r="F188" s="205" t="s">
        <v>169</v>
      </c>
      <c r="G188" s="61">
        <f>IF(F188="Prevenir",15,IF(F188="Detectar",10,0))</f>
        <v>0</v>
      </c>
      <c r="H188" s="866"/>
      <c r="I188" s="869"/>
      <c r="J188" s="866"/>
      <c r="K188" s="872"/>
    </row>
    <row r="189" spans="1:11" ht="28.5" x14ac:dyDescent="0.2">
      <c r="A189" s="861"/>
      <c r="B189" s="569"/>
      <c r="C189" s="861"/>
      <c r="D189" s="48" t="s">
        <v>214</v>
      </c>
      <c r="E189" s="94" t="s">
        <v>215</v>
      </c>
      <c r="F189" s="62" t="s">
        <v>169</v>
      </c>
      <c r="G189" s="61">
        <f>IF(F189="Confiable",15,0)</f>
        <v>0</v>
      </c>
      <c r="H189" s="866"/>
      <c r="I189" s="869"/>
      <c r="J189" s="866"/>
      <c r="K189" s="872"/>
    </row>
    <row r="190" spans="1:11" ht="42.75" x14ac:dyDescent="0.2">
      <c r="A190" s="861"/>
      <c r="B190" s="569"/>
      <c r="C190" s="861"/>
      <c r="D190" s="48" t="s">
        <v>216</v>
      </c>
      <c r="E190" s="94" t="s">
        <v>217</v>
      </c>
      <c r="F190" s="205" t="s">
        <v>169</v>
      </c>
      <c r="G190" s="61">
        <f>IF(F190="Se investigan y se resuelven oportunamente",15,0)</f>
        <v>0</v>
      </c>
      <c r="H190" s="866"/>
      <c r="I190" s="869"/>
      <c r="J190" s="866"/>
      <c r="K190" s="872"/>
    </row>
    <row r="191" spans="1:11" ht="28.5" x14ac:dyDescent="0.2">
      <c r="A191" s="862"/>
      <c r="B191" s="570"/>
      <c r="C191" s="862"/>
      <c r="D191" s="43" t="s">
        <v>218</v>
      </c>
      <c r="E191" s="94" t="s">
        <v>219</v>
      </c>
      <c r="F191" s="62" t="s">
        <v>169</v>
      </c>
      <c r="G191" s="61">
        <f>IF(F191="Completa",10,IF(F191="Incompleta",5,0))</f>
        <v>0</v>
      </c>
      <c r="H191" s="867"/>
      <c r="I191" s="870"/>
      <c r="J191" s="867"/>
      <c r="K191" s="873"/>
    </row>
    <row r="192" spans="1:11" ht="15.75" thickBot="1" x14ac:dyDescent="0.25">
      <c r="A192" s="114"/>
      <c r="B192" s="115"/>
      <c r="C192" s="54"/>
      <c r="D192" s="55"/>
      <c r="E192" s="56" t="s">
        <v>220</v>
      </c>
      <c r="F192" s="16"/>
      <c r="G192" s="16">
        <f>SUM(G185:G191)</f>
        <v>30</v>
      </c>
      <c r="H192" s="124"/>
      <c r="I192" s="125"/>
      <c r="J192" s="125"/>
      <c r="K192" s="126"/>
    </row>
    <row r="193" spans="1:11" ht="15" thickBot="1" x14ac:dyDescent="0.25"/>
    <row r="194" spans="1:11" ht="30" x14ac:dyDescent="0.2">
      <c r="A194" s="874" t="s">
        <v>82</v>
      </c>
      <c r="B194" s="876" t="s">
        <v>223</v>
      </c>
      <c r="C194" s="878" t="s">
        <v>196</v>
      </c>
      <c r="D194" s="880" t="s">
        <v>197</v>
      </c>
      <c r="E194" s="881"/>
      <c r="F194" s="881"/>
      <c r="G194" s="881"/>
      <c r="H194" s="882"/>
      <c r="I194" s="98" t="s">
        <v>198</v>
      </c>
      <c r="J194" s="883" t="s">
        <v>199</v>
      </c>
      <c r="K194" s="858" t="s">
        <v>200</v>
      </c>
    </row>
    <row r="195" spans="1:11" ht="60.75" thickBot="1" x14ac:dyDescent="0.25">
      <c r="A195" s="875"/>
      <c r="B195" s="877"/>
      <c r="C195" s="879"/>
      <c r="D195" s="99" t="s">
        <v>201</v>
      </c>
      <c r="E195" s="49" t="s">
        <v>202</v>
      </c>
      <c r="F195" s="99" t="s">
        <v>203</v>
      </c>
      <c r="G195" s="99" t="s">
        <v>204</v>
      </c>
      <c r="H195" s="99" t="s">
        <v>221</v>
      </c>
      <c r="I195" s="50" t="s">
        <v>206</v>
      </c>
      <c r="J195" s="884"/>
      <c r="K195" s="859"/>
    </row>
    <row r="196" spans="1:11" x14ac:dyDescent="0.2">
      <c r="A196" s="860" t="str">
        <f>DESCRIPCION!A27</f>
        <v>f</v>
      </c>
      <c r="B196" s="568">
        <f>DESCRIPCION!D28</f>
        <v>0</v>
      </c>
      <c r="C196" s="860"/>
      <c r="D196" s="863" t="s">
        <v>207</v>
      </c>
      <c r="E196" s="118" t="s">
        <v>208</v>
      </c>
      <c r="F196" s="65" t="s">
        <v>169</v>
      </c>
      <c r="G196" s="119">
        <f>IF(F196="Asignado",15,0)</f>
        <v>0</v>
      </c>
      <c r="H196" s="865" t="str">
        <f>IF(AND(G203&gt;0,G203&lt;=85),"Débil",IF(AND(G203&gt;85,G203&lt;=95),"Moderado",IF(G203&gt;96,"Fuerte"," ")))</f>
        <v xml:space="preserve"> </v>
      </c>
      <c r="I196" s="868" t="s">
        <v>169</v>
      </c>
      <c r="J196" s="865" t="str">
        <f>IF(AND(H196="Fuerte",I196="Fuerte (Siempre se Ejecuta)"),"Fuerte",IF(AND(H196="Fuerte",I196="Moderado (Algunas veces se ejecuta)"),"Moderado",IF(AND(H196="Fuerte",I196="Débil (No se ejecuta)"),"Débil",IF(AND(H196="Moderado",I196="Fuerte (Siempre se Ejecuta)"),"Moderado",IF(AND(H196="Moderado",I196="Moderado (Algunas veces se ejecuta)"),"Moderado",IF(AND(H196="Moderado",I196="Débil (No se ejecuta)"),"Débil",IF(AND(H196="Débil",I196="Fuerte (Siempre se Ejecuta)"),"Débil",IF(AND(H196="Débil",I196="Moderado (Algunas veces se ejecuta)"),"Débil",IF(AND(H196="Débil",I196="Débil (No se ejecuta)"),"Débil"," ")))))))))</f>
        <v xml:space="preserve"> </v>
      </c>
      <c r="K196" s="871" t="str">
        <f>IF(J196="Fuerte","NO",IF(J196=" "," ","SI"))</f>
        <v xml:space="preserve"> </v>
      </c>
    </row>
    <row r="197" spans="1:11" ht="28.5" x14ac:dyDescent="0.2">
      <c r="A197" s="861"/>
      <c r="B197" s="569"/>
      <c r="C197" s="861"/>
      <c r="D197" s="864"/>
      <c r="E197" s="94" t="s">
        <v>209</v>
      </c>
      <c r="F197" s="62" t="s">
        <v>169</v>
      </c>
      <c r="G197" s="61">
        <f>IF(F197="Adecuado",15,0)</f>
        <v>0</v>
      </c>
      <c r="H197" s="866"/>
      <c r="I197" s="869"/>
      <c r="J197" s="866"/>
      <c r="K197" s="872"/>
    </row>
    <row r="198" spans="1:11" ht="42.75" x14ac:dyDescent="0.2">
      <c r="A198" s="861"/>
      <c r="B198" s="569"/>
      <c r="C198" s="861"/>
      <c r="D198" s="48" t="s">
        <v>210</v>
      </c>
      <c r="E198" s="94" t="s">
        <v>211</v>
      </c>
      <c r="F198" s="62" t="s">
        <v>169</v>
      </c>
      <c r="G198" s="61">
        <f>IF(F198="Oportuna",15,0)</f>
        <v>0</v>
      </c>
      <c r="H198" s="866"/>
      <c r="I198" s="869"/>
      <c r="J198" s="866"/>
      <c r="K198" s="872"/>
    </row>
    <row r="199" spans="1:11" ht="42.75" x14ac:dyDescent="0.2">
      <c r="A199" s="861"/>
      <c r="B199" s="569"/>
      <c r="C199" s="861"/>
      <c r="D199" s="48" t="s">
        <v>212</v>
      </c>
      <c r="E199" s="94" t="s">
        <v>213</v>
      </c>
      <c r="F199" s="205" t="s">
        <v>169</v>
      </c>
      <c r="G199" s="61">
        <f>IF(F199="Prevenir",15,IF(F199="Detectar",10,0))</f>
        <v>0</v>
      </c>
      <c r="H199" s="866"/>
      <c r="I199" s="869"/>
      <c r="J199" s="866"/>
      <c r="K199" s="872"/>
    </row>
    <row r="200" spans="1:11" ht="28.5" x14ac:dyDescent="0.2">
      <c r="A200" s="861"/>
      <c r="B200" s="569"/>
      <c r="C200" s="861"/>
      <c r="D200" s="48" t="s">
        <v>214</v>
      </c>
      <c r="E200" s="94" t="s">
        <v>215</v>
      </c>
      <c r="F200" s="62" t="s">
        <v>169</v>
      </c>
      <c r="G200" s="61">
        <f>IF(F200="Confiable",15,0)</f>
        <v>0</v>
      </c>
      <c r="H200" s="866"/>
      <c r="I200" s="869"/>
      <c r="J200" s="866"/>
      <c r="K200" s="872"/>
    </row>
    <row r="201" spans="1:11" ht="42.75" x14ac:dyDescent="0.2">
      <c r="A201" s="861"/>
      <c r="B201" s="569"/>
      <c r="C201" s="861"/>
      <c r="D201" s="48" t="s">
        <v>216</v>
      </c>
      <c r="E201" s="94" t="s">
        <v>217</v>
      </c>
      <c r="F201" s="205" t="s">
        <v>169</v>
      </c>
      <c r="G201" s="61">
        <f>IF(F201="Se investigan y se resuelven oportunamente",15,0)</f>
        <v>0</v>
      </c>
      <c r="H201" s="866"/>
      <c r="I201" s="869"/>
      <c r="J201" s="866"/>
      <c r="K201" s="872"/>
    </row>
    <row r="202" spans="1:11" ht="28.5" x14ac:dyDescent="0.2">
      <c r="A202" s="862"/>
      <c r="B202" s="570"/>
      <c r="C202" s="862"/>
      <c r="D202" s="43" t="s">
        <v>218</v>
      </c>
      <c r="E202" s="94" t="s">
        <v>219</v>
      </c>
      <c r="F202" s="62" t="s">
        <v>169</v>
      </c>
      <c r="G202" s="61">
        <f>IF(F202="Completa",10,IF(F202="Incompleta",5,0))</f>
        <v>0</v>
      </c>
      <c r="H202" s="867"/>
      <c r="I202" s="870"/>
      <c r="J202" s="867"/>
      <c r="K202" s="873"/>
    </row>
    <row r="203" spans="1:11" ht="15.75" thickBot="1" x14ac:dyDescent="0.25">
      <c r="A203" s="114"/>
      <c r="B203" s="115"/>
      <c r="C203" s="54"/>
      <c r="D203" s="55"/>
      <c r="E203" s="56" t="s">
        <v>220</v>
      </c>
      <c r="F203" s="16"/>
      <c r="G203" s="16">
        <f>SUM(G196:G202)</f>
        <v>0</v>
      </c>
      <c r="H203" s="124"/>
      <c r="I203" s="125"/>
      <c r="J203" s="125"/>
      <c r="K203" s="126"/>
    </row>
    <row r="204" spans="1:11" ht="15" thickBot="1" x14ac:dyDescent="0.25"/>
    <row r="205" spans="1:11" ht="30" x14ac:dyDescent="0.2">
      <c r="A205" s="874" t="s">
        <v>82</v>
      </c>
      <c r="B205" s="876" t="s">
        <v>223</v>
      </c>
      <c r="C205" s="878" t="s">
        <v>196</v>
      </c>
      <c r="D205" s="880" t="s">
        <v>197</v>
      </c>
      <c r="E205" s="881"/>
      <c r="F205" s="881"/>
      <c r="G205" s="881"/>
      <c r="H205" s="882"/>
      <c r="I205" s="98" t="s">
        <v>198</v>
      </c>
      <c r="J205" s="883" t="s">
        <v>199</v>
      </c>
      <c r="K205" s="858" t="s">
        <v>200</v>
      </c>
    </row>
    <row r="206" spans="1:11" ht="60.75" thickBot="1" x14ac:dyDescent="0.25">
      <c r="A206" s="875"/>
      <c r="B206" s="877"/>
      <c r="C206" s="879"/>
      <c r="D206" s="99" t="s">
        <v>201</v>
      </c>
      <c r="E206" s="49" t="s">
        <v>202</v>
      </c>
      <c r="F206" s="99" t="s">
        <v>203</v>
      </c>
      <c r="G206" s="99" t="s">
        <v>204</v>
      </c>
      <c r="H206" s="99" t="s">
        <v>221</v>
      </c>
      <c r="I206" s="50" t="s">
        <v>206</v>
      </c>
      <c r="J206" s="884"/>
      <c r="K206" s="859"/>
    </row>
    <row r="207" spans="1:11" x14ac:dyDescent="0.2">
      <c r="A207" s="860" t="str">
        <f>DESCRIPCION!A27</f>
        <v>f</v>
      </c>
      <c r="B207" s="568">
        <f>DESCRIPCION!D29</f>
        <v>0</v>
      </c>
      <c r="C207" s="860"/>
      <c r="D207" s="863" t="s">
        <v>207</v>
      </c>
      <c r="E207" s="118" t="s">
        <v>208</v>
      </c>
      <c r="F207" s="65" t="s">
        <v>169</v>
      </c>
      <c r="G207" s="119">
        <f>IF(F207="Asignado",15,0)</f>
        <v>0</v>
      </c>
      <c r="H207" s="865" t="str">
        <f>IF(AND(G214&gt;0,G214&lt;=85),"Débil",IF(AND(G214&gt;85,G214&lt;=95),"Moderado",IF(G214&gt;96,"Fuerte"," ")))</f>
        <v xml:space="preserve"> </v>
      </c>
      <c r="I207" s="868" t="s">
        <v>169</v>
      </c>
      <c r="J207" s="865" t="str">
        <f>IF(AND(H207="Fuerte",I207="Fuerte (Siempre se Ejecuta)"),"Fuerte",IF(AND(H207="Fuerte",I207="Moderado (Algunas veces se ejecuta)"),"Moderado",IF(AND(H207="Fuerte",I207="Débil (No se ejecuta)"),"Débil",IF(AND(H207="Moderado",I207="Fuerte (Siempre se Ejecuta)"),"Moderado",IF(AND(H207="Moderado",I207="Moderado (Algunas veces se ejecuta)"),"Moderado",IF(AND(H207="Moderado",I207="Débil (No se ejecuta)"),"Débil",IF(AND(H207="Débil",I207="Fuerte (Siempre se Ejecuta)"),"Débil",IF(AND(H207="Débil",I207="Moderado (Algunas veces se ejecuta)"),"Débil",IF(AND(H207="Débil",I207="Débil (No se ejecuta)"),"Débil"," ")))))))))</f>
        <v xml:space="preserve"> </v>
      </c>
      <c r="K207" s="871" t="str">
        <f>IF(J207="Fuerte","NO",IF(J207=" "," ","SI"))</f>
        <v xml:space="preserve"> </v>
      </c>
    </row>
    <row r="208" spans="1:11" ht="28.5" x14ac:dyDescent="0.2">
      <c r="A208" s="861"/>
      <c r="B208" s="569"/>
      <c r="C208" s="861"/>
      <c r="D208" s="864"/>
      <c r="E208" s="94" t="s">
        <v>209</v>
      </c>
      <c r="F208" s="62" t="s">
        <v>169</v>
      </c>
      <c r="G208" s="61">
        <f>IF(F208="Adecuado",15,0)</f>
        <v>0</v>
      </c>
      <c r="H208" s="866"/>
      <c r="I208" s="869"/>
      <c r="J208" s="866"/>
      <c r="K208" s="872"/>
    </row>
    <row r="209" spans="1:11" ht="42.75" x14ac:dyDescent="0.2">
      <c r="A209" s="861"/>
      <c r="B209" s="569"/>
      <c r="C209" s="861"/>
      <c r="D209" s="48" t="s">
        <v>210</v>
      </c>
      <c r="E209" s="94" t="s">
        <v>211</v>
      </c>
      <c r="F209" s="62" t="s">
        <v>169</v>
      </c>
      <c r="G209" s="61">
        <f>IF(F209="Oportuna",15,0)</f>
        <v>0</v>
      </c>
      <c r="H209" s="866"/>
      <c r="I209" s="869"/>
      <c r="J209" s="866"/>
      <c r="K209" s="872"/>
    </row>
    <row r="210" spans="1:11" ht="42.75" x14ac:dyDescent="0.2">
      <c r="A210" s="861"/>
      <c r="B210" s="569"/>
      <c r="C210" s="861"/>
      <c r="D210" s="48" t="s">
        <v>212</v>
      </c>
      <c r="E210" s="94" t="s">
        <v>213</v>
      </c>
      <c r="F210" s="205" t="s">
        <v>169</v>
      </c>
      <c r="G210" s="61">
        <f>IF(F210="Prevenir",15,IF(F210="Detectar",10,0))</f>
        <v>0</v>
      </c>
      <c r="H210" s="866"/>
      <c r="I210" s="869"/>
      <c r="J210" s="866"/>
      <c r="K210" s="872"/>
    </row>
    <row r="211" spans="1:11" ht="28.5" x14ac:dyDescent="0.2">
      <c r="A211" s="861"/>
      <c r="B211" s="569"/>
      <c r="C211" s="861"/>
      <c r="D211" s="48" t="s">
        <v>214</v>
      </c>
      <c r="E211" s="94" t="s">
        <v>215</v>
      </c>
      <c r="F211" s="62" t="s">
        <v>169</v>
      </c>
      <c r="G211" s="61">
        <f>IF(F211="Confiable",15,0)</f>
        <v>0</v>
      </c>
      <c r="H211" s="866"/>
      <c r="I211" s="869"/>
      <c r="J211" s="866"/>
      <c r="K211" s="872"/>
    </row>
    <row r="212" spans="1:11" ht="42.75" x14ac:dyDescent="0.2">
      <c r="A212" s="861"/>
      <c r="B212" s="569"/>
      <c r="C212" s="861"/>
      <c r="D212" s="48" t="s">
        <v>216</v>
      </c>
      <c r="E212" s="94" t="s">
        <v>217</v>
      </c>
      <c r="F212" s="205" t="s">
        <v>169</v>
      </c>
      <c r="G212" s="61">
        <f>IF(F212="Se investigan y se resuelven oportunamente",15,0)</f>
        <v>0</v>
      </c>
      <c r="H212" s="866"/>
      <c r="I212" s="869"/>
      <c r="J212" s="866"/>
      <c r="K212" s="872"/>
    </row>
    <row r="213" spans="1:11" ht="28.5" x14ac:dyDescent="0.2">
      <c r="A213" s="862"/>
      <c r="B213" s="570"/>
      <c r="C213" s="862"/>
      <c r="D213" s="43" t="s">
        <v>218</v>
      </c>
      <c r="E213" s="94" t="s">
        <v>219</v>
      </c>
      <c r="F213" s="62" t="s">
        <v>169</v>
      </c>
      <c r="G213" s="61">
        <f>IF(F213="Completa",10,IF(F213="Incompleta",5,0))</f>
        <v>0</v>
      </c>
      <c r="H213" s="867"/>
      <c r="I213" s="870"/>
      <c r="J213" s="867"/>
      <c r="K213" s="873"/>
    </row>
    <row r="214" spans="1:11" ht="15.75" thickBot="1" x14ac:dyDescent="0.25">
      <c r="A214" s="114"/>
      <c r="B214" s="115"/>
      <c r="C214" s="54"/>
      <c r="D214" s="55"/>
      <c r="E214" s="56" t="s">
        <v>220</v>
      </c>
      <c r="F214" s="16"/>
      <c r="G214" s="16">
        <f>SUM(G207:G213)</f>
        <v>0</v>
      </c>
      <c r="H214" s="124"/>
      <c r="I214" s="125"/>
      <c r="J214" s="125"/>
      <c r="K214" s="126"/>
    </row>
    <row r="215" spans="1:11" ht="15" thickBot="1" x14ac:dyDescent="0.25"/>
    <row r="216" spans="1:11" ht="30" x14ac:dyDescent="0.2">
      <c r="A216" s="874" t="s">
        <v>82</v>
      </c>
      <c r="B216" s="876" t="s">
        <v>223</v>
      </c>
      <c r="C216" s="878" t="s">
        <v>196</v>
      </c>
      <c r="D216" s="880" t="s">
        <v>197</v>
      </c>
      <c r="E216" s="881"/>
      <c r="F216" s="881"/>
      <c r="G216" s="881"/>
      <c r="H216" s="882"/>
      <c r="I216" s="98" t="s">
        <v>198</v>
      </c>
      <c r="J216" s="883" t="s">
        <v>199</v>
      </c>
      <c r="K216" s="858" t="s">
        <v>200</v>
      </c>
    </row>
    <row r="217" spans="1:11" ht="60.75" thickBot="1" x14ac:dyDescent="0.25">
      <c r="A217" s="875"/>
      <c r="B217" s="877"/>
      <c r="C217" s="879"/>
      <c r="D217" s="99" t="s">
        <v>201</v>
      </c>
      <c r="E217" s="49" t="s">
        <v>202</v>
      </c>
      <c r="F217" s="99" t="s">
        <v>203</v>
      </c>
      <c r="G217" s="99" t="s">
        <v>204</v>
      </c>
      <c r="H217" s="99" t="s">
        <v>221</v>
      </c>
      <c r="I217" s="50" t="s">
        <v>206</v>
      </c>
      <c r="J217" s="884"/>
      <c r="K217" s="859"/>
    </row>
    <row r="218" spans="1:11" x14ac:dyDescent="0.2">
      <c r="A218" s="860" t="str">
        <f>DESCRIPCION!A30</f>
        <v>g</v>
      </c>
      <c r="B218" s="568">
        <f>DESCRIPCION!D30</f>
        <v>0</v>
      </c>
      <c r="C218" s="860"/>
      <c r="D218" s="863" t="s">
        <v>207</v>
      </c>
      <c r="E218" s="118" t="s">
        <v>208</v>
      </c>
      <c r="F218" s="65" t="s">
        <v>169</v>
      </c>
      <c r="G218" s="119">
        <f>IF(F218="Asignado",15,0)</f>
        <v>0</v>
      </c>
      <c r="H218" s="865" t="str">
        <f>IF(AND(G225&gt;0,G225&lt;=85),"Débil",IF(AND(G225&gt;85,G225&lt;=95),"Moderado",IF(G225&gt;96,"Fuerte"," ")))</f>
        <v xml:space="preserve"> </v>
      </c>
      <c r="I218" s="868" t="s">
        <v>169</v>
      </c>
      <c r="J218" s="865" t="str">
        <f>IF(AND(H218="Fuerte",I218="Fuerte (Siempre se Ejecuta)"),"Fuerte",IF(AND(H218="Fuerte",I218="Moderado (Algunas veces se ejecuta)"),"Moderado",IF(AND(H218="Fuerte",I218="Débil (No se ejecuta)"),"Débil",IF(AND(H218="Moderado",I218="Fuerte (Siempre se Ejecuta)"),"Moderado",IF(AND(H218="Moderado",I218="Moderado (Algunas veces se ejecuta)"),"Moderado",IF(AND(H218="Moderado",I218="Débil (No se ejecuta)"),"Débil",IF(AND(H218="Débil",I218="Fuerte (Siempre se Ejecuta)"),"Débil",IF(AND(H218="Débil",I218="Moderado (Algunas veces se ejecuta)"),"Débil",IF(AND(H218="Débil",I218="Débil (No se ejecuta)"),"Débil"," ")))))))))</f>
        <v xml:space="preserve"> </v>
      </c>
      <c r="K218" s="871" t="str">
        <f>IF(J218="Fuerte","NO",IF(J218=" "," ","SI"))</f>
        <v xml:space="preserve"> </v>
      </c>
    </row>
    <row r="219" spans="1:11" ht="28.5" x14ac:dyDescent="0.2">
      <c r="A219" s="861"/>
      <c r="B219" s="569"/>
      <c r="C219" s="861"/>
      <c r="D219" s="864"/>
      <c r="E219" s="94" t="s">
        <v>209</v>
      </c>
      <c r="F219" s="62" t="s">
        <v>169</v>
      </c>
      <c r="G219" s="61">
        <f>IF(F219="Adecuado",15,0)</f>
        <v>0</v>
      </c>
      <c r="H219" s="866"/>
      <c r="I219" s="869"/>
      <c r="J219" s="866"/>
      <c r="K219" s="872"/>
    </row>
    <row r="220" spans="1:11" ht="42.75" x14ac:dyDescent="0.2">
      <c r="A220" s="861"/>
      <c r="B220" s="569"/>
      <c r="C220" s="861"/>
      <c r="D220" s="48" t="s">
        <v>210</v>
      </c>
      <c r="E220" s="94" t="s">
        <v>211</v>
      </c>
      <c r="F220" s="62" t="s">
        <v>169</v>
      </c>
      <c r="G220" s="61">
        <f>IF(F220="Oportuna",15,0)</f>
        <v>0</v>
      </c>
      <c r="H220" s="866"/>
      <c r="I220" s="869"/>
      <c r="J220" s="866"/>
      <c r="K220" s="872"/>
    </row>
    <row r="221" spans="1:11" ht="42.75" x14ac:dyDescent="0.2">
      <c r="A221" s="861"/>
      <c r="B221" s="569"/>
      <c r="C221" s="861"/>
      <c r="D221" s="48" t="s">
        <v>212</v>
      </c>
      <c r="E221" s="94" t="s">
        <v>213</v>
      </c>
      <c r="F221" s="205" t="s">
        <v>169</v>
      </c>
      <c r="G221" s="61">
        <f>IF(F221="Prevenir",15,IF(F221="Detectar",10,0))</f>
        <v>0</v>
      </c>
      <c r="H221" s="866"/>
      <c r="I221" s="869"/>
      <c r="J221" s="866"/>
      <c r="K221" s="872"/>
    </row>
    <row r="222" spans="1:11" ht="28.5" x14ac:dyDescent="0.2">
      <c r="A222" s="861"/>
      <c r="B222" s="569"/>
      <c r="C222" s="861"/>
      <c r="D222" s="48" t="s">
        <v>214</v>
      </c>
      <c r="E222" s="94" t="s">
        <v>215</v>
      </c>
      <c r="F222" s="62" t="s">
        <v>169</v>
      </c>
      <c r="G222" s="61">
        <f>IF(F222="Confiable",15,0)</f>
        <v>0</v>
      </c>
      <c r="H222" s="866"/>
      <c r="I222" s="869"/>
      <c r="J222" s="866"/>
      <c r="K222" s="872"/>
    </row>
    <row r="223" spans="1:11" ht="42.75" x14ac:dyDescent="0.2">
      <c r="A223" s="861"/>
      <c r="B223" s="569"/>
      <c r="C223" s="861"/>
      <c r="D223" s="48" t="s">
        <v>216</v>
      </c>
      <c r="E223" s="94" t="s">
        <v>217</v>
      </c>
      <c r="F223" s="205" t="s">
        <v>169</v>
      </c>
      <c r="G223" s="61">
        <f>IF(F223="Se investigan y se resuelven oportunamente",15,0)</f>
        <v>0</v>
      </c>
      <c r="H223" s="866"/>
      <c r="I223" s="869"/>
      <c r="J223" s="866"/>
      <c r="K223" s="872"/>
    </row>
    <row r="224" spans="1:11" ht="28.5" x14ac:dyDescent="0.2">
      <c r="A224" s="862"/>
      <c r="B224" s="570"/>
      <c r="C224" s="862"/>
      <c r="D224" s="43" t="s">
        <v>218</v>
      </c>
      <c r="E224" s="94" t="s">
        <v>219</v>
      </c>
      <c r="F224" s="62" t="s">
        <v>169</v>
      </c>
      <c r="G224" s="61">
        <f>IF(F224="Completa",10,IF(F224="Incompleta",5,0))</f>
        <v>0</v>
      </c>
      <c r="H224" s="867"/>
      <c r="I224" s="870"/>
      <c r="J224" s="867"/>
      <c r="K224" s="873"/>
    </row>
    <row r="225" spans="1:11" ht="15.75" thickBot="1" x14ac:dyDescent="0.25">
      <c r="A225" s="114"/>
      <c r="B225" s="115"/>
      <c r="C225" s="54"/>
      <c r="D225" s="55"/>
      <c r="E225" s="56" t="s">
        <v>220</v>
      </c>
      <c r="F225" s="16"/>
      <c r="G225" s="16">
        <f>SUM(G218:G224)</f>
        <v>0</v>
      </c>
      <c r="H225" s="124"/>
      <c r="I225" s="125"/>
      <c r="J225" s="125"/>
      <c r="K225" s="126"/>
    </row>
    <row r="226" spans="1:11" ht="15" thickBot="1" x14ac:dyDescent="0.25"/>
    <row r="227" spans="1:11" ht="30" x14ac:dyDescent="0.2">
      <c r="A227" s="874" t="s">
        <v>82</v>
      </c>
      <c r="B227" s="876" t="s">
        <v>223</v>
      </c>
      <c r="C227" s="878" t="s">
        <v>196</v>
      </c>
      <c r="D227" s="880" t="s">
        <v>197</v>
      </c>
      <c r="E227" s="881"/>
      <c r="F227" s="881"/>
      <c r="G227" s="881"/>
      <c r="H227" s="882"/>
      <c r="I227" s="98" t="s">
        <v>198</v>
      </c>
      <c r="J227" s="883" t="s">
        <v>199</v>
      </c>
      <c r="K227" s="858" t="s">
        <v>200</v>
      </c>
    </row>
    <row r="228" spans="1:11" ht="60.75" thickBot="1" x14ac:dyDescent="0.25">
      <c r="A228" s="875"/>
      <c r="B228" s="877"/>
      <c r="C228" s="879"/>
      <c r="D228" s="99" t="s">
        <v>201</v>
      </c>
      <c r="E228" s="49" t="s">
        <v>202</v>
      </c>
      <c r="F228" s="99" t="s">
        <v>203</v>
      </c>
      <c r="G228" s="99" t="s">
        <v>204</v>
      </c>
      <c r="H228" s="99" t="s">
        <v>221</v>
      </c>
      <c r="I228" s="50" t="s">
        <v>206</v>
      </c>
      <c r="J228" s="884"/>
      <c r="K228" s="859"/>
    </row>
    <row r="229" spans="1:11" x14ac:dyDescent="0.2">
      <c r="A229" s="860" t="str">
        <f>DESCRIPCION!A30</f>
        <v>g</v>
      </c>
      <c r="B229" s="568">
        <f>DESCRIPCION!D31</f>
        <v>0</v>
      </c>
      <c r="C229" s="860"/>
      <c r="D229" s="863" t="s">
        <v>207</v>
      </c>
      <c r="E229" s="118" t="s">
        <v>208</v>
      </c>
      <c r="F229" s="65" t="s">
        <v>169</v>
      </c>
      <c r="G229" s="119">
        <f>IF(F229="Asignado",15,0)</f>
        <v>0</v>
      </c>
      <c r="H229" s="865" t="str">
        <f>IF(AND(G236&gt;0,G236&lt;=85),"Débil",IF(AND(G236&gt;85,G236&lt;=95),"Moderado",IF(G236&gt;96,"Fuerte"," ")))</f>
        <v xml:space="preserve"> </v>
      </c>
      <c r="I229" s="868" t="s">
        <v>193</v>
      </c>
      <c r="J229" s="865" t="str">
        <f>IF(AND(H229="Fuerte",I229="Fuerte (Siempre se Ejecuta)"),"Fuerte",IF(AND(H229="Fuerte",I229="Moderado (Algunas veces se ejecuta)"),"Moderado",IF(AND(H229="Fuerte",I229="Débil (No se ejecuta)"),"Débil",IF(AND(H229="Moderado",I229="Fuerte (Siempre se Ejecuta)"),"Moderado",IF(AND(H229="Moderado",I229="Moderado (Algunas veces se ejecuta)"),"Moderado",IF(AND(H229="Moderado",I229="Débil (No se ejecuta)"),"Débil",IF(AND(H229="Débil",I229="Fuerte (Siempre se Ejecuta)"),"Débil",IF(AND(H229="Débil",I229="Moderado (Algunas veces se ejecuta)"),"Débil",IF(AND(H229="Débil",I229="Débil (No se ejecuta)"),"Débil"," ")))))))))</f>
        <v xml:space="preserve"> </v>
      </c>
      <c r="K229" s="871" t="str">
        <f>IF(J229="Fuerte","NO",IF(J229=" "," ","SI"))</f>
        <v xml:space="preserve"> </v>
      </c>
    </row>
    <row r="230" spans="1:11" ht="28.5" x14ac:dyDescent="0.2">
      <c r="A230" s="861"/>
      <c r="B230" s="569"/>
      <c r="C230" s="861"/>
      <c r="D230" s="864"/>
      <c r="E230" s="94" t="s">
        <v>209</v>
      </c>
      <c r="F230" s="62" t="s">
        <v>169</v>
      </c>
      <c r="G230" s="61">
        <f>IF(F230="Adecuado",15,0)</f>
        <v>0</v>
      </c>
      <c r="H230" s="866"/>
      <c r="I230" s="869"/>
      <c r="J230" s="866"/>
      <c r="K230" s="872"/>
    </row>
    <row r="231" spans="1:11" ht="42.75" x14ac:dyDescent="0.2">
      <c r="A231" s="861"/>
      <c r="B231" s="569"/>
      <c r="C231" s="861"/>
      <c r="D231" s="48" t="s">
        <v>210</v>
      </c>
      <c r="E231" s="94" t="s">
        <v>211</v>
      </c>
      <c r="F231" s="62" t="s">
        <v>169</v>
      </c>
      <c r="G231" s="61">
        <f>IF(F231="Oportuna",15,0)</f>
        <v>0</v>
      </c>
      <c r="H231" s="866"/>
      <c r="I231" s="869"/>
      <c r="J231" s="866"/>
      <c r="K231" s="872"/>
    </row>
    <row r="232" spans="1:11" ht="42.75" x14ac:dyDescent="0.2">
      <c r="A232" s="861"/>
      <c r="B232" s="569"/>
      <c r="C232" s="861"/>
      <c r="D232" s="48" t="s">
        <v>212</v>
      </c>
      <c r="E232" s="94" t="s">
        <v>213</v>
      </c>
      <c r="F232" s="205" t="s">
        <v>169</v>
      </c>
      <c r="G232" s="61">
        <f>IF(F232="Prevenir",15,IF(F232="Detectar",10,0))</f>
        <v>0</v>
      </c>
      <c r="H232" s="866"/>
      <c r="I232" s="869"/>
      <c r="J232" s="866"/>
      <c r="K232" s="872"/>
    </row>
    <row r="233" spans="1:11" ht="28.5" x14ac:dyDescent="0.2">
      <c r="A233" s="861"/>
      <c r="B233" s="569"/>
      <c r="C233" s="861"/>
      <c r="D233" s="48" t="s">
        <v>214</v>
      </c>
      <c r="E233" s="94" t="s">
        <v>215</v>
      </c>
      <c r="F233" s="62" t="s">
        <v>169</v>
      </c>
      <c r="G233" s="61">
        <f>IF(F233="Confiable",15,0)</f>
        <v>0</v>
      </c>
      <c r="H233" s="866"/>
      <c r="I233" s="869"/>
      <c r="J233" s="866"/>
      <c r="K233" s="872"/>
    </row>
    <row r="234" spans="1:11" ht="42.75" x14ac:dyDescent="0.2">
      <c r="A234" s="861"/>
      <c r="B234" s="569"/>
      <c r="C234" s="861"/>
      <c r="D234" s="48" t="s">
        <v>216</v>
      </c>
      <c r="E234" s="94" t="s">
        <v>217</v>
      </c>
      <c r="F234" s="205" t="s">
        <v>169</v>
      </c>
      <c r="G234" s="61">
        <f>IF(F234="Se investigan y se resuelven oportunamente",15,0)</f>
        <v>0</v>
      </c>
      <c r="H234" s="866"/>
      <c r="I234" s="869"/>
      <c r="J234" s="866"/>
      <c r="K234" s="872"/>
    </row>
    <row r="235" spans="1:11" ht="28.5" x14ac:dyDescent="0.2">
      <c r="A235" s="862"/>
      <c r="B235" s="570"/>
      <c r="C235" s="862"/>
      <c r="D235" s="43" t="s">
        <v>218</v>
      </c>
      <c r="E235" s="94" t="s">
        <v>219</v>
      </c>
      <c r="F235" s="62" t="s">
        <v>169</v>
      </c>
      <c r="G235" s="61">
        <f>IF(F235="Completa",10,IF(F235="Incompleta",5,0))</f>
        <v>0</v>
      </c>
      <c r="H235" s="867"/>
      <c r="I235" s="870"/>
      <c r="J235" s="867"/>
      <c r="K235" s="873"/>
    </row>
    <row r="236" spans="1:11" ht="15.75" thickBot="1" x14ac:dyDescent="0.25">
      <c r="A236" s="114"/>
      <c r="B236" s="115"/>
      <c r="C236" s="54"/>
      <c r="D236" s="55"/>
      <c r="E236" s="56" t="s">
        <v>220</v>
      </c>
      <c r="F236" s="16"/>
      <c r="G236" s="16">
        <f>SUM(G229:G235)</f>
        <v>0</v>
      </c>
      <c r="H236" s="124"/>
      <c r="I236" s="125"/>
      <c r="J236" s="125"/>
      <c r="K236" s="126"/>
    </row>
    <row r="237" spans="1:11" ht="15" thickBot="1" x14ac:dyDescent="0.25"/>
    <row r="238" spans="1:11" ht="30" x14ac:dyDescent="0.2">
      <c r="A238" s="874" t="s">
        <v>82</v>
      </c>
      <c r="B238" s="876" t="s">
        <v>223</v>
      </c>
      <c r="C238" s="878" t="s">
        <v>196</v>
      </c>
      <c r="D238" s="880" t="s">
        <v>197</v>
      </c>
      <c r="E238" s="881"/>
      <c r="F238" s="881"/>
      <c r="G238" s="881"/>
      <c r="H238" s="882"/>
      <c r="I238" s="98" t="s">
        <v>198</v>
      </c>
      <c r="J238" s="883" t="s">
        <v>199</v>
      </c>
      <c r="K238" s="858" t="s">
        <v>200</v>
      </c>
    </row>
    <row r="239" spans="1:11" ht="60.75" thickBot="1" x14ac:dyDescent="0.25">
      <c r="A239" s="875"/>
      <c r="B239" s="877"/>
      <c r="C239" s="879"/>
      <c r="D239" s="99" t="s">
        <v>201</v>
      </c>
      <c r="E239" s="49" t="s">
        <v>202</v>
      </c>
      <c r="F239" s="99" t="s">
        <v>203</v>
      </c>
      <c r="G239" s="99" t="s">
        <v>204</v>
      </c>
      <c r="H239" s="99" t="s">
        <v>221</v>
      </c>
      <c r="I239" s="50" t="s">
        <v>206</v>
      </c>
      <c r="J239" s="884"/>
      <c r="K239" s="859"/>
    </row>
    <row r="240" spans="1:11" x14ac:dyDescent="0.2">
      <c r="A240" s="860" t="str">
        <f>DESCRIPCION!A30</f>
        <v>g</v>
      </c>
      <c r="B240" s="568">
        <f>DESCRIPCION!D32</f>
        <v>0</v>
      </c>
      <c r="C240" s="860"/>
      <c r="D240" s="863" t="s">
        <v>207</v>
      </c>
      <c r="E240" s="118" t="s">
        <v>208</v>
      </c>
      <c r="F240" s="65" t="s">
        <v>169</v>
      </c>
      <c r="G240" s="119">
        <f>IF(F240="Asignado",15,0)</f>
        <v>0</v>
      </c>
      <c r="H240" s="865" t="str">
        <f>IF(AND(G247&gt;0,G247&lt;=85),"Débil",IF(AND(G247&gt;85,G247&lt;=95),"Moderado",IF(G247&gt;96,"Fuerte"," ")))</f>
        <v xml:space="preserve"> </v>
      </c>
      <c r="I240" s="868" t="s">
        <v>169</v>
      </c>
      <c r="J240" s="865" t="str">
        <f>IF(AND(H240="Fuerte",I240="Fuerte (Siempre se Ejecuta)"),"Fuerte",IF(AND(H240="Fuerte",I240="Moderado (Algunas veces se ejecuta)"),"Moderado",IF(AND(H240="Fuerte",I240="Débil (No se ejecuta)"),"Débil",IF(AND(H240="Moderado",I240="Fuerte (Siempre se Ejecuta)"),"Moderado",IF(AND(H240="Moderado",I240="Moderado (Algunas veces se ejecuta)"),"Moderado",IF(AND(H240="Moderado",I240="Débil (No se ejecuta)"),"Débil",IF(AND(H240="Débil",I240="Fuerte (Siempre se Ejecuta)"),"Débil",IF(AND(H240="Débil",I240="Moderado (Algunas veces se ejecuta)"),"Débil",IF(AND(H240="Débil",I240="Débil (No se ejecuta)"),"Débil"," ")))))))))</f>
        <v xml:space="preserve"> </v>
      </c>
      <c r="K240" s="871" t="str">
        <f>IF(J240="Fuerte","NO",IF(J240=" "," ","SI"))</f>
        <v xml:space="preserve"> </v>
      </c>
    </row>
    <row r="241" spans="1:11" ht="28.5" x14ac:dyDescent="0.2">
      <c r="A241" s="861"/>
      <c r="B241" s="569"/>
      <c r="C241" s="861"/>
      <c r="D241" s="864"/>
      <c r="E241" s="94" t="s">
        <v>209</v>
      </c>
      <c r="F241" s="62" t="s">
        <v>169</v>
      </c>
      <c r="G241" s="61">
        <f>IF(F241="Adecuado",15,0)</f>
        <v>0</v>
      </c>
      <c r="H241" s="866"/>
      <c r="I241" s="869"/>
      <c r="J241" s="866"/>
      <c r="K241" s="872"/>
    </row>
    <row r="242" spans="1:11" ht="42.75" x14ac:dyDescent="0.2">
      <c r="A242" s="861"/>
      <c r="B242" s="569"/>
      <c r="C242" s="861"/>
      <c r="D242" s="48" t="s">
        <v>210</v>
      </c>
      <c r="E242" s="94" t="s">
        <v>211</v>
      </c>
      <c r="F242" s="62" t="s">
        <v>169</v>
      </c>
      <c r="G242" s="61">
        <f>IF(F242="Oportuna",15,0)</f>
        <v>0</v>
      </c>
      <c r="H242" s="866"/>
      <c r="I242" s="869"/>
      <c r="J242" s="866"/>
      <c r="K242" s="872"/>
    </row>
    <row r="243" spans="1:11" ht="42.75" x14ac:dyDescent="0.2">
      <c r="A243" s="861"/>
      <c r="B243" s="569"/>
      <c r="C243" s="861"/>
      <c r="D243" s="48" t="s">
        <v>212</v>
      </c>
      <c r="E243" s="94" t="s">
        <v>213</v>
      </c>
      <c r="F243" s="205" t="s">
        <v>169</v>
      </c>
      <c r="G243" s="61">
        <f>IF(F243="Prevenir",15,IF(F243="Detectar",10,0))</f>
        <v>0</v>
      </c>
      <c r="H243" s="866"/>
      <c r="I243" s="869"/>
      <c r="J243" s="866"/>
      <c r="K243" s="872"/>
    </row>
    <row r="244" spans="1:11" ht="28.5" x14ac:dyDescent="0.2">
      <c r="A244" s="861"/>
      <c r="B244" s="569"/>
      <c r="C244" s="861"/>
      <c r="D244" s="48" t="s">
        <v>214</v>
      </c>
      <c r="E244" s="94" t="s">
        <v>215</v>
      </c>
      <c r="F244" s="62" t="s">
        <v>169</v>
      </c>
      <c r="G244" s="61">
        <f>IF(F244="Confiable",15,0)</f>
        <v>0</v>
      </c>
      <c r="H244" s="866"/>
      <c r="I244" s="869"/>
      <c r="J244" s="866"/>
      <c r="K244" s="872"/>
    </row>
    <row r="245" spans="1:11" ht="42.75" x14ac:dyDescent="0.2">
      <c r="A245" s="861"/>
      <c r="B245" s="569"/>
      <c r="C245" s="861"/>
      <c r="D245" s="48" t="s">
        <v>216</v>
      </c>
      <c r="E245" s="94" t="s">
        <v>217</v>
      </c>
      <c r="F245" s="205" t="s">
        <v>169</v>
      </c>
      <c r="G245" s="61">
        <f>IF(F245="Se investigan y se resuelven oportunamente",15,0)</f>
        <v>0</v>
      </c>
      <c r="H245" s="866"/>
      <c r="I245" s="869"/>
      <c r="J245" s="866"/>
      <c r="K245" s="872"/>
    </row>
    <row r="246" spans="1:11" ht="28.5" x14ac:dyDescent="0.2">
      <c r="A246" s="862"/>
      <c r="B246" s="570"/>
      <c r="C246" s="862"/>
      <c r="D246" s="43" t="s">
        <v>218</v>
      </c>
      <c r="E246" s="94" t="s">
        <v>219</v>
      </c>
      <c r="F246" s="62" t="s">
        <v>169</v>
      </c>
      <c r="G246" s="61">
        <f>IF(F246="Completa",10,IF(F246="Incompleta",5,0))</f>
        <v>0</v>
      </c>
      <c r="H246" s="867"/>
      <c r="I246" s="870"/>
      <c r="J246" s="867"/>
      <c r="K246" s="873"/>
    </row>
    <row r="247" spans="1:11" ht="15.75" thickBot="1" x14ac:dyDescent="0.25">
      <c r="A247" s="114"/>
      <c r="B247" s="115"/>
      <c r="C247" s="54"/>
      <c r="D247" s="55"/>
      <c r="E247" s="56" t="s">
        <v>220</v>
      </c>
      <c r="F247" s="16"/>
      <c r="G247" s="16">
        <f>SUM(G240:G246)</f>
        <v>0</v>
      </c>
      <c r="H247" s="124"/>
      <c r="I247" s="125"/>
      <c r="J247" s="125"/>
      <c r="K247" s="126"/>
    </row>
    <row r="248" spans="1:11" ht="15" thickBot="1" x14ac:dyDescent="0.25"/>
    <row r="249" spans="1:11" ht="30" x14ac:dyDescent="0.2">
      <c r="A249" s="874" t="s">
        <v>82</v>
      </c>
      <c r="B249" s="876" t="s">
        <v>223</v>
      </c>
      <c r="C249" s="878" t="s">
        <v>196</v>
      </c>
      <c r="D249" s="880" t="s">
        <v>197</v>
      </c>
      <c r="E249" s="881"/>
      <c r="F249" s="881"/>
      <c r="G249" s="881"/>
      <c r="H249" s="882"/>
      <c r="I249" s="98" t="s">
        <v>198</v>
      </c>
      <c r="J249" s="883" t="s">
        <v>199</v>
      </c>
      <c r="K249" s="858" t="s">
        <v>200</v>
      </c>
    </row>
    <row r="250" spans="1:11" ht="60.75" thickBot="1" x14ac:dyDescent="0.25">
      <c r="A250" s="875"/>
      <c r="B250" s="877"/>
      <c r="C250" s="879"/>
      <c r="D250" s="99" t="s">
        <v>201</v>
      </c>
      <c r="E250" s="49" t="s">
        <v>202</v>
      </c>
      <c r="F250" s="99" t="s">
        <v>203</v>
      </c>
      <c r="G250" s="99" t="s">
        <v>204</v>
      </c>
      <c r="H250" s="99" t="s">
        <v>221</v>
      </c>
      <c r="I250" s="50" t="s">
        <v>206</v>
      </c>
      <c r="J250" s="884"/>
      <c r="K250" s="859"/>
    </row>
    <row r="251" spans="1:11" x14ac:dyDescent="0.2">
      <c r="A251" s="860" t="str">
        <f>DESCRIPCION!A33</f>
        <v>h</v>
      </c>
      <c r="B251" s="568">
        <f>DESCRIPCION!D33</f>
        <v>0</v>
      </c>
      <c r="C251" s="860"/>
      <c r="D251" s="863" t="s">
        <v>207</v>
      </c>
      <c r="E251" s="118" t="s">
        <v>208</v>
      </c>
      <c r="F251" s="65" t="s">
        <v>169</v>
      </c>
      <c r="G251" s="119">
        <f>IF(F251="Asignado",15,0)</f>
        <v>0</v>
      </c>
      <c r="H251" s="865" t="str">
        <f>IF(AND(G258&gt;0,G258&lt;=85),"Débil",IF(AND(G258&gt;85,G258&lt;=95),"Moderado",IF(G258&gt;96,"Fuerte"," ")))</f>
        <v xml:space="preserve"> </v>
      </c>
      <c r="I251" s="868" t="s">
        <v>169</v>
      </c>
      <c r="J251" s="865" t="str">
        <f>IF(AND(H251="Fuerte",I251="Fuerte (Siempre se Ejecuta)"),"Fuerte",IF(AND(H251="Fuerte",I251="Moderado (Algunas veces se ejecuta)"),"Moderado",IF(AND(H251="Fuerte",I251="Débil (No se ejecuta)"),"Débil",IF(AND(H251="Moderado",I251="Fuerte (Siempre se Ejecuta)"),"Moderado",IF(AND(H251="Moderado",I251="Moderado (Algunas veces se ejecuta)"),"Moderado",IF(AND(H251="Moderado",I251="Débil (No se ejecuta)"),"Débil",IF(AND(H251="Débil",I251="Fuerte (Siempre se Ejecuta)"),"Débil",IF(AND(H251="Débil",I251="Moderado (Algunas veces se ejecuta)"),"Débil",IF(AND(H251="Débil",I251="Débil (No se ejecuta)"),"Débil"," ")))))))))</f>
        <v xml:space="preserve"> </v>
      </c>
      <c r="K251" s="871" t="str">
        <f>IF(J251="Fuerte","NO",IF(J251=" "," ","SI"))</f>
        <v xml:space="preserve"> </v>
      </c>
    </row>
    <row r="252" spans="1:11" ht="28.5" x14ac:dyDescent="0.2">
      <c r="A252" s="861"/>
      <c r="B252" s="569"/>
      <c r="C252" s="861"/>
      <c r="D252" s="864"/>
      <c r="E252" s="94" t="s">
        <v>209</v>
      </c>
      <c r="F252" s="62" t="s">
        <v>169</v>
      </c>
      <c r="G252" s="61">
        <f>IF(F252="Adecuado",15,0)</f>
        <v>0</v>
      </c>
      <c r="H252" s="866"/>
      <c r="I252" s="869"/>
      <c r="J252" s="866"/>
      <c r="K252" s="872"/>
    </row>
    <row r="253" spans="1:11" ht="42.75" x14ac:dyDescent="0.2">
      <c r="A253" s="861"/>
      <c r="B253" s="569"/>
      <c r="C253" s="861"/>
      <c r="D253" s="48" t="s">
        <v>210</v>
      </c>
      <c r="E253" s="94" t="s">
        <v>211</v>
      </c>
      <c r="F253" s="62" t="s">
        <v>169</v>
      </c>
      <c r="G253" s="61">
        <f>IF(F253="Oportuna",15,0)</f>
        <v>0</v>
      </c>
      <c r="H253" s="866"/>
      <c r="I253" s="869"/>
      <c r="J253" s="866"/>
      <c r="K253" s="872"/>
    </row>
    <row r="254" spans="1:11" ht="42.75" x14ac:dyDescent="0.2">
      <c r="A254" s="861"/>
      <c r="B254" s="569"/>
      <c r="C254" s="861"/>
      <c r="D254" s="48" t="s">
        <v>212</v>
      </c>
      <c r="E254" s="94" t="s">
        <v>213</v>
      </c>
      <c r="F254" s="205" t="s">
        <v>169</v>
      </c>
      <c r="G254" s="61">
        <f>IF(F254="Prevenir",15,IF(F254="Detectar",10,0))</f>
        <v>0</v>
      </c>
      <c r="H254" s="866"/>
      <c r="I254" s="869"/>
      <c r="J254" s="866"/>
      <c r="K254" s="872"/>
    </row>
    <row r="255" spans="1:11" ht="28.5" x14ac:dyDescent="0.2">
      <c r="A255" s="861"/>
      <c r="B255" s="569"/>
      <c r="C255" s="861"/>
      <c r="D255" s="48" t="s">
        <v>214</v>
      </c>
      <c r="E255" s="94" t="s">
        <v>215</v>
      </c>
      <c r="F255" s="62" t="s">
        <v>169</v>
      </c>
      <c r="G255" s="61">
        <f>IF(F255="Confiable",15,0)</f>
        <v>0</v>
      </c>
      <c r="H255" s="866"/>
      <c r="I255" s="869"/>
      <c r="J255" s="866"/>
      <c r="K255" s="872"/>
    </row>
    <row r="256" spans="1:11" ht="42.75" x14ac:dyDescent="0.2">
      <c r="A256" s="861"/>
      <c r="B256" s="569"/>
      <c r="C256" s="861"/>
      <c r="D256" s="48" t="s">
        <v>216</v>
      </c>
      <c r="E256" s="94" t="s">
        <v>217</v>
      </c>
      <c r="F256" s="205" t="s">
        <v>169</v>
      </c>
      <c r="G256" s="61">
        <f>IF(F256="Se investigan y se resuelven oportunamente",15,0)</f>
        <v>0</v>
      </c>
      <c r="H256" s="866"/>
      <c r="I256" s="869"/>
      <c r="J256" s="866"/>
      <c r="K256" s="872"/>
    </row>
    <row r="257" spans="1:11" ht="28.5" x14ac:dyDescent="0.2">
      <c r="A257" s="862"/>
      <c r="B257" s="570"/>
      <c r="C257" s="862"/>
      <c r="D257" s="43" t="s">
        <v>218</v>
      </c>
      <c r="E257" s="94" t="s">
        <v>219</v>
      </c>
      <c r="F257" s="62" t="s">
        <v>169</v>
      </c>
      <c r="G257" s="61">
        <f>IF(F257="Completa",10,IF(F257="Incompleta",5,0))</f>
        <v>0</v>
      </c>
      <c r="H257" s="867"/>
      <c r="I257" s="870"/>
      <c r="J257" s="867"/>
      <c r="K257" s="873"/>
    </row>
    <row r="258" spans="1:11" ht="15.75" thickBot="1" x14ac:dyDescent="0.25">
      <c r="A258" s="114"/>
      <c r="B258" s="115"/>
      <c r="C258" s="54"/>
      <c r="D258" s="55"/>
      <c r="E258" s="56" t="s">
        <v>220</v>
      </c>
      <c r="F258" s="16"/>
      <c r="G258" s="16">
        <f>SUM(G251:G257)</f>
        <v>0</v>
      </c>
      <c r="H258" s="124"/>
      <c r="I258" s="125"/>
      <c r="J258" s="125"/>
      <c r="K258" s="126"/>
    </row>
    <row r="259" spans="1:11" ht="15" thickBot="1" x14ac:dyDescent="0.25"/>
    <row r="260" spans="1:11" ht="30" x14ac:dyDescent="0.2">
      <c r="A260" s="874" t="s">
        <v>82</v>
      </c>
      <c r="B260" s="876" t="s">
        <v>223</v>
      </c>
      <c r="C260" s="878" t="s">
        <v>196</v>
      </c>
      <c r="D260" s="880" t="s">
        <v>197</v>
      </c>
      <c r="E260" s="881"/>
      <c r="F260" s="881"/>
      <c r="G260" s="881"/>
      <c r="H260" s="882"/>
      <c r="I260" s="98" t="s">
        <v>198</v>
      </c>
      <c r="J260" s="883" t="s">
        <v>199</v>
      </c>
      <c r="K260" s="858" t="s">
        <v>200</v>
      </c>
    </row>
    <row r="261" spans="1:11" ht="60.75" thickBot="1" x14ac:dyDescent="0.25">
      <c r="A261" s="875"/>
      <c r="B261" s="877"/>
      <c r="C261" s="879"/>
      <c r="D261" s="99" t="s">
        <v>201</v>
      </c>
      <c r="E261" s="49" t="s">
        <v>202</v>
      </c>
      <c r="F261" s="99" t="s">
        <v>203</v>
      </c>
      <c r="G261" s="99" t="s">
        <v>204</v>
      </c>
      <c r="H261" s="99" t="s">
        <v>221</v>
      </c>
      <c r="I261" s="50" t="s">
        <v>206</v>
      </c>
      <c r="J261" s="884"/>
      <c r="K261" s="859"/>
    </row>
    <row r="262" spans="1:11" x14ac:dyDescent="0.2">
      <c r="A262" s="860" t="str">
        <f>DESCRIPCION!A33</f>
        <v>h</v>
      </c>
      <c r="B262" s="568">
        <f>DESCRIPCION!D34</f>
        <v>0</v>
      </c>
      <c r="C262" s="860"/>
      <c r="D262" s="863" t="s">
        <v>207</v>
      </c>
      <c r="E262" s="118" t="s">
        <v>208</v>
      </c>
      <c r="F262" s="65" t="s">
        <v>169</v>
      </c>
      <c r="G262" s="119">
        <f>IF(F262="Asignado",15,0)</f>
        <v>0</v>
      </c>
      <c r="H262" s="865" t="str">
        <f>IF(AND(G269&gt;0,G269&lt;=85),"Débil",IF(AND(G269&gt;85,G269&lt;=95),"Moderado",IF(G269&gt;96,"Fuerte"," ")))</f>
        <v xml:space="preserve"> </v>
      </c>
      <c r="I262" s="868" t="s">
        <v>169</v>
      </c>
      <c r="J262" s="865" t="str">
        <f>IF(AND(H262="Fuerte",I262="Fuerte (Siempre se Ejecuta)"),"Fuerte",IF(AND(H262="Fuerte",I262="Moderado (Algunas veces se ejecuta)"),"Moderado",IF(AND(H262="Fuerte",I262="Débil (No se ejecuta)"),"Débil",IF(AND(H262="Moderado",I262="Fuerte (Siempre se Ejecuta)"),"Moderado",IF(AND(H262="Moderado",I262="Moderado (Algunas veces se ejecuta)"),"Moderado",IF(AND(H262="Moderado",I262="Débil (No se ejecuta)"),"Débil",IF(AND(H262="Débil",I262="Fuerte (Siempre se Ejecuta)"),"Débil",IF(AND(H262="Débil",I262="Moderado (Algunas veces se ejecuta)"),"Débil",IF(AND(H262="Débil",I262="Débil (No se ejecuta)"),"Débil"," ")))))))))</f>
        <v xml:space="preserve"> </v>
      </c>
      <c r="K262" s="871" t="str">
        <f>IF(J262="Fuerte","NO",IF(J262=" "," ","SI"))</f>
        <v xml:space="preserve"> </v>
      </c>
    </row>
    <row r="263" spans="1:11" ht="28.5" x14ac:dyDescent="0.2">
      <c r="A263" s="861"/>
      <c r="B263" s="569"/>
      <c r="C263" s="861"/>
      <c r="D263" s="864"/>
      <c r="E263" s="94" t="s">
        <v>209</v>
      </c>
      <c r="F263" s="62" t="s">
        <v>169</v>
      </c>
      <c r="G263" s="61">
        <f>IF(F263="Adecuado",15,0)</f>
        <v>0</v>
      </c>
      <c r="H263" s="866"/>
      <c r="I263" s="869"/>
      <c r="J263" s="866"/>
      <c r="K263" s="872"/>
    </row>
    <row r="264" spans="1:11" ht="42.75" x14ac:dyDescent="0.2">
      <c r="A264" s="861"/>
      <c r="B264" s="569"/>
      <c r="C264" s="861"/>
      <c r="D264" s="48" t="s">
        <v>210</v>
      </c>
      <c r="E264" s="94" t="s">
        <v>211</v>
      </c>
      <c r="F264" s="62" t="s">
        <v>169</v>
      </c>
      <c r="G264" s="61">
        <f>IF(F264="Oportuna",15,0)</f>
        <v>0</v>
      </c>
      <c r="H264" s="866"/>
      <c r="I264" s="869"/>
      <c r="J264" s="866"/>
      <c r="K264" s="872"/>
    </row>
    <row r="265" spans="1:11" ht="42.75" x14ac:dyDescent="0.2">
      <c r="A265" s="861"/>
      <c r="B265" s="569"/>
      <c r="C265" s="861"/>
      <c r="D265" s="48" t="s">
        <v>212</v>
      </c>
      <c r="E265" s="94" t="s">
        <v>213</v>
      </c>
      <c r="F265" s="205" t="s">
        <v>169</v>
      </c>
      <c r="G265" s="61">
        <f>IF(F265="Prevenir",15,IF(F265="Detectar",10,0))</f>
        <v>0</v>
      </c>
      <c r="H265" s="866"/>
      <c r="I265" s="869"/>
      <c r="J265" s="866"/>
      <c r="K265" s="872"/>
    </row>
    <row r="266" spans="1:11" ht="28.5" x14ac:dyDescent="0.2">
      <c r="A266" s="861"/>
      <c r="B266" s="569"/>
      <c r="C266" s="861"/>
      <c r="D266" s="48" t="s">
        <v>214</v>
      </c>
      <c r="E266" s="94" t="s">
        <v>215</v>
      </c>
      <c r="F266" s="62" t="s">
        <v>169</v>
      </c>
      <c r="G266" s="61">
        <f>IF(F266="Confiable",15,0)</f>
        <v>0</v>
      </c>
      <c r="H266" s="866"/>
      <c r="I266" s="869"/>
      <c r="J266" s="866"/>
      <c r="K266" s="872"/>
    </row>
    <row r="267" spans="1:11" ht="42.75" x14ac:dyDescent="0.2">
      <c r="A267" s="861"/>
      <c r="B267" s="569"/>
      <c r="C267" s="861"/>
      <c r="D267" s="48" t="s">
        <v>216</v>
      </c>
      <c r="E267" s="94" t="s">
        <v>217</v>
      </c>
      <c r="F267" s="205" t="s">
        <v>169</v>
      </c>
      <c r="G267" s="61">
        <f>IF(F267="Se investigan y se resuelven oportunamente",15,0)</f>
        <v>0</v>
      </c>
      <c r="H267" s="866"/>
      <c r="I267" s="869"/>
      <c r="J267" s="866"/>
      <c r="K267" s="872"/>
    </row>
    <row r="268" spans="1:11" ht="28.5" x14ac:dyDescent="0.2">
      <c r="A268" s="862"/>
      <c r="B268" s="570"/>
      <c r="C268" s="862"/>
      <c r="D268" s="43" t="s">
        <v>218</v>
      </c>
      <c r="E268" s="94" t="s">
        <v>219</v>
      </c>
      <c r="F268" s="62" t="s">
        <v>169</v>
      </c>
      <c r="G268" s="61">
        <f>IF(F268="Completa",10,IF(F268="Incompleta",5,0))</f>
        <v>0</v>
      </c>
      <c r="H268" s="867"/>
      <c r="I268" s="870"/>
      <c r="J268" s="867"/>
      <c r="K268" s="873"/>
    </row>
    <row r="269" spans="1:11" ht="15.75" thickBot="1" x14ac:dyDescent="0.25">
      <c r="A269" s="114"/>
      <c r="B269" s="115"/>
      <c r="C269" s="54"/>
      <c r="D269" s="55"/>
      <c r="E269" s="56" t="s">
        <v>220</v>
      </c>
      <c r="F269" s="16"/>
      <c r="G269" s="16">
        <f>SUM(G262:G268)</f>
        <v>0</v>
      </c>
      <c r="H269" s="124"/>
      <c r="I269" s="125"/>
      <c r="J269" s="125"/>
      <c r="K269" s="126"/>
    </row>
    <row r="270" spans="1:11" ht="15" thickBot="1" x14ac:dyDescent="0.25"/>
    <row r="271" spans="1:11" ht="30" x14ac:dyDescent="0.2">
      <c r="A271" s="874" t="s">
        <v>82</v>
      </c>
      <c r="B271" s="876" t="s">
        <v>223</v>
      </c>
      <c r="C271" s="878" t="s">
        <v>196</v>
      </c>
      <c r="D271" s="880" t="s">
        <v>197</v>
      </c>
      <c r="E271" s="881"/>
      <c r="F271" s="881"/>
      <c r="G271" s="881"/>
      <c r="H271" s="882"/>
      <c r="I271" s="98" t="s">
        <v>198</v>
      </c>
      <c r="J271" s="883" t="s">
        <v>199</v>
      </c>
      <c r="K271" s="858" t="s">
        <v>200</v>
      </c>
    </row>
    <row r="272" spans="1:11" ht="60.75" thickBot="1" x14ac:dyDescent="0.25">
      <c r="A272" s="875"/>
      <c r="B272" s="877"/>
      <c r="C272" s="879"/>
      <c r="D272" s="99" t="s">
        <v>201</v>
      </c>
      <c r="E272" s="49" t="s">
        <v>202</v>
      </c>
      <c r="F272" s="99" t="s">
        <v>203</v>
      </c>
      <c r="G272" s="99" t="s">
        <v>204</v>
      </c>
      <c r="H272" s="99" t="s">
        <v>221</v>
      </c>
      <c r="I272" s="50" t="s">
        <v>206</v>
      </c>
      <c r="J272" s="884"/>
      <c r="K272" s="859"/>
    </row>
    <row r="273" spans="1:11" x14ac:dyDescent="0.2">
      <c r="A273" s="860" t="str">
        <f>DESCRIPCION!A33</f>
        <v>h</v>
      </c>
      <c r="B273" s="568">
        <f>DESCRIPCION!D35</f>
        <v>0</v>
      </c>
      <c r="C273" s="860"/>
      <c r="D273" s="863" t="s">
        <v>207</v>
      </c>
      <c r="E273" s="118" t="s">
        <v>208</v>
      </c>
      <c r="F273" s="65" t="s">
        <v>169</v>
      </c>
      <c r="G273" s="119">
        <f>IF(F273="Asignado",15,0)</f>
        <v>0</v>
      </c>
      <c r="H273" s="865" t="str">
        <f>IF(AND(G280&gt;0,G280&lt;=85),"Débil",IF(AND(G280&gt;85,G280&lt;=95),"Moderado",IF(G280&gt;96,"Fuerte"," ")))</f>
        <v xml:space="preserve"> </v>
      </c>
      <c r="I273" s="868" t="s">
        <v>169</v>
      </c>
      <c r="J273" s="865" t="str">
        <f>IF(AND(H273="Fuerte",I273="Fuerte (Siempre se Ejecuta)"),"Fuerte",IF(AND(H273="Fuerte",I273="Moderado (Algunas veces se ejecuta)"),"Moderado",IF(AND(H273="Fuerte",I273="Débil (No se ejecuta)"),"Débil",IF(AND(H273="Moderado",I273="Fuerte (Siempre se Ejecuta)"),"Moderado",IF(AND(H273="Moderado",I273="Moderado (Algunas veces se ejecuta)"),"Moderado",IF(AND(H273="Moderado",I273="Débil (No se ejecuta)"),"Débil",IF(AND(H273="Débil",I273="Fuerte (Siempre se Ejecuta)"),"Débil",IF(AND(H273="Débil",I273="Moderado (Algunas veces se ejecuta)"),"Débil",IF(AND(H273="Débil",I273="Débil (No se ejecuta)"),"Débil"," ")))))))))</f>
        <v xml:space="preserve"> </v>
      </c>
      <c r="K273" s="871" t="str">
        <f>IF(J273="Fuerte","NO",IF(J273=" "," ","SI"))</f>
        <v xml:space="preserve"> </v>
      </c>
    </row>
    <row r="274" spans="1:11" ht="28.5" x14ac:dyDescent="0.2">
      <c r="A274" s="861"/>
      <c r="B274" s="569"/>
      <c r="C274" s="861"/>
      <c r="D274" s="864"/>
      <c r="E274" s="94" t="s">
        <v>209</v>
      </c>
      <c r="F274" s="62" t="s">
        <v>169</v>
      </c>
      <c r="G274" s="61">
        <f>IF(F274="Adecuado",15,0)</f>
        <v>0</v>
      </c>
      <c r="H274" s="866"/>
      <c r="I274" s="869"/>
      <c r="J274" s="866"/>
      <c r="K274" s="872"/>
    </row>
    <row r="275" spans="1:11" ht="42.75" x14ac:dyDescent="0.2">
      <c r="A275" s="861"/>
      <c r="B275" s="569"/>
      <c r="C275" s="861"/>
      <c r="D275" s="48" t="s">
        <v>210</v>
      </c>
      <c r="E275" s="94" t="s">
        <v>211</v>
      </c>
      <c r="F275" s="62" t="s">
        <v>169</v>
      </c>
      <c r="G275" s="61">
        <f>IF(F275="Oportuna",15,0)</f>
        <v>0</v>
      </c>
      <c r="H275" s="866"/>
      <c r="I275" s="869"/>
      <c r="J275" s="866"/>
      <c r="K275" s="872"/>
    </row>
    <row r="276" spans="1:11" ht="42.75" x14ac:dyDescent="0.2">
      <c r="A276" s="861"/>
      <c r="B276" s="569"/>
      <c r="C276" s="861"/>
      <c r="D276" s="48" t="s">
        <v>212</v>
      </c>
      <c r="E276" s="94" t="s">
        <v>213</v>
      </c>
      <c r="F276" s="205" t="s">
        <v>169</v>
      </c>
      <c r="G276" s="61">
        <f>IF(F276="Prevenir",15,IF(F276="Detectar",10,0))</f>
        <v>0</v>
      </c>
      <c r="H276" s="866"/>
      <c r="I276" s="869"/>
      <c r="J276" s="866"/>
      <c r="K276" s="872"/>
    </row>
    <row r="277" spans="1:11" ht="28.5" x14ac:dyDescent="0.2">
      <c r="A277" s="861"/>
      <c r="B277" s="569"/>
      <c r="C277" s="861"/>
      <c r="D277" s="48" t="s">
        <v>214</v>
      </c>
      <c r="E277" s="94" t="s">
        <v>215</v>
      </c>
      <c r="F277" s="62" t="s">
        <v>169</v>
      </c>
      <c r="G277" s="61">
        <f>IF(F277="Confiable",15,0)</f>
        <v>0</v>
      </c>
      <c r="H277" s="866"/>
      <c r="I277" s="869"/>
      <c r="J277" s="866"/>
      <c r="K277" s="872"/>
    </row>
    <row r="278" spans="1:11" ht="42.75" x14ac:dyDescent="0.2">
      <c r="A278" s="861"/>
      <c r="B278" s="569"/>
      <c r="C278" s="861"/>
      <c r="D278" s="48" t="s">
        <v>216</v>
      </c>
      <c r="E278" s="94" t="s">
        <v>217</v>
      </c>
      <c r="F278" s="205" t="s">
        <v>169</v>
      </c>
      <c r="G278" s="61">
        <f>IF(F278="Se investigan y se resuelven oportunamente",15,0)</f>
        <v>0</v>
      </c>
      <c r="H278" s="866"/>
      <c r="I278" s="869"/>
      <c r="J278" s="866"/>
      <c r="K278" s="872"/>
    </row>
    <row r="279" spans="1:11" ht="28.5" x14ac:dyDescent="0.2">
      <c r="A279" s="862"/>
      <c r="B279" s="570"/>
      <c r="C279" s="862"/>
      <c r="D279" s="43" t="s">
        <v>218</v>
      </c>
      <c r="E279" s="94" t="s">
        <v>219</v>
      </c>
      <c r="F279" s="62" t="s">
        <v>169</v>
      </c>
      <c r="G279" s="61">
        <f>IF(F279="Completa",10,IF(F279="Incompleta",5,0))</f>
        <v>0</v>
      </c>
      <c r="H279" s="867"/>
      <c r="I279" s="870"/>
      <c r="J279" s="867"/>
      <c r="K279" s="873"/>
    </row>
    <row r="280" spans="1:11" ht="15.75" thickBot="1" x14ac:dyDescent="0.25">
      <c r="A280" s="114"/>
      <c r="B280" s="115"/>
      <c r="C280" s="54"/>
      <c r="D280" s="55"/>
      <c r="E280" s="56" t="s">
        <v>220</v>
      </c>
      <c r="F280" s="16"/>
      <c r="G280" s="16">
        <f>SUM(G273:G279)</f>
        <v>0</v>
      </c>
      <c r="H280" s="124"/>
      <c r="I280" s="125"/>
      <c r="J280" s="125"/>
      <c r="K280" s="126"/>
    </row>
    <row r="281" spans="1:11" ht="15" thickBot="1" x14ac:dyDescent="0.25"/>
    <row r="282" spans="1:11" ht="30" x14ac:dyDescent="0.2">
      <c r="A282" s="874" t="s">
        <v>82</v>
      </c>
      <c r="B282" s="876" t="s">
        <v>223</v>
      </c>
      <c r="C282" s="878" t="s">
        <v>196</v>
      </c>
      <c r="D282" s="880" t="s">
        <v>197</v>
      </c>
      <c r="E282" s="881"/>
      <c r="F282" s="881"/>
      <c r="G282" s="881"/>
      <c r="H282" s="882"/>
      <c r="I282" s="98" t="s">
        <v>198</v>
      </c>
      <c r="J282" s="883" t="s">
        <v>199</v>
      </c>
      <c r="K282" s="858" t="s">
        <v>200</v>
      </c>
    </row>
    <row r="283" spans="1:11" ht="60.75" thickBot="1" x14ac:dyDescent="0.25">
      <c r="A283" s="875"/>
      <c r="B283" s="877"/>
      <c r="C283" s="879"/>
      <c r="D283" s="99" t="s">
        <v>201</v>
      </c>
      <c r="E283" s="49" t="s">
        <v>202</v>
      </c>
      <c r="F283" s="99" t="s">
        <v>203</v>
      </c>
      <c r="G283" s="99" t="s">
        <v>204</v>
      </c>
      <c r="H283" s="99" t="s">
        <v>221</v>
      </c>
      <c r="I283" s="50" t="s">
        <v>206</v>
      </c>
      <c r="J283" s="884"/>
      <c r="K283" s="859"/>
    </row>
    <row r="284" spans="1:11" x14ac:dyDescent="0.2">
      <c r="A284" s="860" t="str">
        <f>DESCRIPCION!A36</f>
        <v>i</v>
      </c>
      <c r="B284" s="568">
        <f>DESCRIPCION!D36</f>
        <v>0</v>
      </c>
      <c r="C284" s="860"/>
      <c r="D284" s="863" t="s">
        <v>207</v>
      </c>
      <c r="E284" s="118" t="s">
        <v>208</v>
      </c>
      <c r="F284" s="65" t="s">
        <v>169</v>
      </c>
      <c r="G284" s="119">
        <f>IF(F284="Asignado",15,0)</f>
        <v>0</v>
      </c>
      <c r="H284" s="865" t="str">
        <f>IF(AND(G291&gt;0,G291&lt;=85),"Débil",IF(AND(G291&gt;85,G291&lt;=95),"Moderado",IF(G291&gt;96,"Fuerte"," ")))</f>
        <v xml:space="preserve"> </v>
      </c>
      <c r="I284" s="868" t="s">
        <v>169</v>
      </c>
      <c r="J284" s="865" t="str">
        <f>IF(AND(H284="Fuerte",I284="Fuerte (Siempre se Ejecuta)"),"Fuerte",IF(AND(H284="Fuerte",I284="Moderado (Algunas veces se ejecuta)"),"Moderado",IF(AND(H284="Fuerte",I284="Débil (No se ejecuta)"),"Débil",IF(AND(H284="Moderado",I284="Fuerte (Siempre se Ejecuta)"),"Moderado",IF(AND(H284="Moderado",I284="Moderado (Algunas veces se ejecuta)"),"Moderado",IF(AND(H284="Moderado",I284="Débil (No se ejecuta)"),"Débil",IF(AND(H284="Débil",I284="Fuerte (Siempre se Ejecuta)"),"Débil",IF(AND(H284="Débil",I284="Moderado (Algunas veces se ejecuta)"),"Débil",IF(AND(H284="Débil",I284="Débil (No se ejecuta)"),"Débil"," ")))))))))</f>
        <v xml:space="preserve"> </v>
      </c>
      <c r="K284" s="871" t="str">
        <f>IF(J284="Fuerte","NO",IF(J284=" "," ","SI"))</f>
        <v xml:space="preserve"> </v>
      </c>
    </row>
    <row r="285" spans="1:11" ht="28.5" x14ac:dyDescent="0.2">
      <c r="A285" s="861"/>
      <c r="B285" s="569"/>
      <c r="C285" s="861"/>
      <c r="D285" s="864"/>
      <c r="E285" s="94" t="s">
        <v>209</v>
      </c>
      <c r="F285" s="62" t="s">
        <v>169</v>
      </c>
      <c r="G285" s="61">
        <f>IF(F285="Adecuado",15,0)</f>
        <v>0</v>
      </c>
      <c r="H285" s="866"/>
      <c r="I285" s="869"/>
      <c r="J285" s="866"/>
      <c r="K285" s="872"/>
    </row>
    <row r="286" spans="1:11" ht="42.75" x14ac:dyDescent="0.2">
      <c r="A286" s="861"/>
      <c r="B286" s="569"/>
      <c r="C286" s="861"/>
      <c r="D286" s="48" t="s">
        <v>210</v>
      </c>
      <c r="E286" s="94" t="s">
        <v>211</v>
      </c>
      <c r="F286" s="62" t="s">
        <v>169</v>
      </c>
      <c r="G286" s="61">
        <f>IF(F286="Oportuna",15,0)</f>
        <v>0</v>
      </c>
      <c r="H286" s="866"/>
      <c r="I286" s="869"/>
      <c r="J286" s="866"/>
      <c r="K286" s="872"/>
    </row>
    <row r="287" spans="1:11" ht="42.75" x14ac:dyDescent="0.2">
      <c r="A287" s="861"/>
      <c r="B287" s="569"/>
      <c r="C287" s="861"/>
      <c r="D287" s="48" t="s">
        <v>212</v>
      </c>
      <c r="E287" s="94" t="s">
        <v>213</v>
      </c>
      <c r="F287" s="205" t="s">
        <v>169</v>
      </c>
      <c r="G287" s="61">
        <f>IF(F287="Prevenir",15,IF(F287="Detectar",10,0))</f>
        <v>0</v>
      </c>
      <c r="H287" s="866"/>
      <c r="I287" s="869"/>
      <c r="J287" s="866"/>
      <c r="K287" s="872"/>
    </row>
    <row r="288" spans="1:11" ht="28.5" x14ac:dyDescent="0.2">
      <c r="A288" s="861"/>
      <c r="B288" s="569"/>
      <c r="C288" s="861"/>
      <c r="D288" s="48" t="s">
        <v>214</v>
      </c>
      <c r="E288" s="94" t="s">
        <v>215</v>
      </c>
      <c r="F288" s="62" t="s">
        <v>169</v>
      </c>
      <c r="G288" s="61">
        <f>IF(F288="Confiable",15,0)</f>
        <v>0</v>
      </c>
      <c r="H288" s="866"/>
      <c r="I288" s="869"/>
      <c r="J288" s="866"/>
      <c r="K288" s="872"/>
    </row>
    <row r="289" spans="1:11" ht="42.75" x14ac:dyDescent="0.2">
      <c r="A289" s="861"/>
      <c r="B289" s="569"/>
      <c r="C289" s="861"/>
      <c r="D289" s="48" t="s">
        <v>216</v>
      </c>
      <c r="E289" s="94" t="s">
        <v>217</v>
      </c>
      <c r="F289" s="205" t="s">
        <v>169</v>
      </c>
      <c r="G289" s="61">
        <f>IF(F289="Se investigan y se resuelven oportunamente",15,0)</f>
        <v>0</v>
      </c>
      <c r="H289" s="866"/>
      <c r="I289" s="869"/>
      <c r="J289" s="866"/>
      <c r="K289" s="872"/>
    </row>
    <row r="290" spans="1:11" ht="28.5" x14ac:dyDescent="0.2">
      <c r="A290" s="862"/>
      <c r="B290" s="570"/>
      <c r="C290" s="862"/>
      <c r="D290" s="43" t="s">
        <v>218</v>
      </c>
      <c r="E290" s="94" t="s">
        <v>219</v>
      </c>
      <c r="F290" s="62" t="s">
        <v>169</v>
      </c>
      <c r="G290" s="61">
        <f>IF(F290="Completa",10,IF(F290="Incompleta",5,0))</f>
        <v>0</v>
      </c>
      <c r="H290" s="867"/>
      <c r="I290" s="870"/>
      <c r="J290" s="867"/>
      <c r="K290" s="873"/>
    </row>
    <row r="291" spans="1:11" ht="15.75" thickBot="1" x14ac:dyDescent="0.25">
      <c r="A291" s="114"/>
      <c r="B291" s="115"/>
      <c r="C291" s="54"/>
      <c r="D291" s="55"/>
      <c r="E291" s="56" t="s">
        <v>220</v>
      </c>
      <c r="F291" s="16"/>
      <c r="G291" s="16">
        <f>SUM(G284:G290)</f>
        <v>0</v>
      </c>
      <c r="H291" s="124"/>
      <c r="I291" s="125"/>
      <c r="J291" s="125"/>
      <c r="K291" s="126"/>
    </row>
    <row r="292" spans="1:11" ht="15" thickBot="1" x14ac:dyDescent="0.25"/>
    <row r="293" spans="1:11" ht="30" x14ac:dyDescent="0.2">
      <c r="A293" s="874" t="s">
        <v>82</v>
      </c>
      <c r="B293" s="876" t="s">
        <v>223</v>
      </c>
      <c r="C293" s="878" t="s">
        <v>196</v>
      </c>
      <c r="D293" s="880" t="s">
        <v>197</v>
      </c>
      <c r="E293" s="881"/>
      <c r="F293" s="881"/>
      <c r="G293" s="881"/>
      <c r="H293" s="882"/>
      <c r="I293" s="98" t="s">
        <v>198</v>
      </c>
      <c r="J293" s="883" t="s">
        <v>199</v>
      </c>
      <c r="K293" s="858" t="s">
        <v>200</v>
      </c>
    </row>
    <row r="294" spans="1:11" ht="60.75" thickBot="1" x14ac:dyDescent="0.25">
      <c r="A294" s="875"/>
      <c r="B294" s="877"/>
      <c r="C294" s="879"/>
      <c r="D294" s="99" t="s">
        <v>201</v>
      </c>
      <c r="E294" s="49" t="s">
        <v>202</v>
      </c>
      <c r="F294" s="99" t="s">
        <v>203</v>
      </c>
      <c r="G294" s="99" t="s">
        <v>204</v>
      </c>
      <c r="H294" s="99" t="s">
        <v>221</v>
      </c>
      <c r="I294" s="50" t="s">
        <v>206</v>
      </c>
      <c r="J294" s="884"/>
      <c r="K294" s="859"/>
    </row>
    <row r="295" spans="1:11" x14ac:dyDescent="0.2">
      <c r="A295" s="860" t="str">
        <f>DESCRIPCION!A36</f>
        <v>i</v>
      </c>
      <c r="B295" s="568">
        <f>DESCRIPCION!D37</f>
        <v>0</v>
      </c>
      <c r="C295" s="860"/>
      <c r="D295" s="863" t="s">
        <v>207</v>
      </c>
      <c r="E295" s="118" t="s">
        <v>208</v>
      </c>
      <c r="F295" s="65" t="s">
        <v>169</v>
      </c>
      <c r="G295" s="119">
        <f>IF(F295="Asignado",15,0)</f>
        <v>0</v>
      </c>
      <c r="H295" s="865" t="str">
        <f>IF(AND(G302&gt;0,G302&lt;=85),"Débil",IF(AND(G302&gt;85,G302&lt;=95),"Moderado",IF(G302&gt;96,"Fuerte"," ")))</f>
        <v xml:space="preserve"> </v>
      </c>
      <c r="I295" s="868" t="s">
        <v>169</v>
      </c>
      <c r="J295" s="865" t="str">
        <f>IF(AND(H295="Fuerte",I295="Fuerte (Siempre se Ejecuta)"),"Fuerte",IF(AND(H295="Fuerte",I295="Moderado (Algunas veces se ejecuta)"),"Moderado",IF(AND(H295="Fuerte",I295="Débil (No se ejecuta)"),"Débil",IF(AND(H295="Moderado",I295="Fuerte (Siempre se Ejecuta)"),"Moderado",IF(AND(H295="Moderado",I295="Moderado (Algunas veces se ejecuta)"),"Moderado",IF(AND(H295="Moderado",I295="Débil (No se ejecuta)"),"Débil",IF(AND(H295="Débil",I295="Fuerte (Siempre se Ejecuta)"),"Débil",IF(AND(H295="Débil",I295="Moderado (Algunas veces se ejecuta)"),"Débil",IF(AND(H295="Débil",I295="Débil (No se ejecuta)"),"Débil"," ")))))))))</f>
        <v xml:space="preserve"> </v>
      </c>
      <c r="K295" s="871" t="str">
        <f>IF(J295="Fuerte","NO",IF(J295=" "," ","SI"))</f>
        <v xml:space="preserve"> </v>
      </c>
    </row>
    <row r="296" spans="1:11" ht="28.5" x14ac:dyDescent="0.2">
      <c r="A296" s="861"/>
      <c r="B296" s="569"/>
      <c r="C296" s="861"/>
      <c r="D296" s="864"/>
      <c r="E296" s="94" t="s">
        <v>209</v>
      </c>
      <c r="F296" s="62" t="s">
        <v>169</v>
      </c>
      <c r="G296" s="61">
        <f>IF(F296="Adecuado",15,0)</f>
        <v>0</v>
      </c>
      <c r="H296" s="866"/>
      <c r="I296" s="869"/>
      <c r="J296" s="866"/>
      <c r="K296" s="872"/>
    </row>
    <row r="297" spans="1:11" ht="42.75" x14ac:dyDescent="0.2">
      <c r="A297" s="861"/>
      <c r="B297" s="569"/>
      <c r="C297" s="861"/>
      <c r="D297" s="48" t="s">
        <v>210</v>
      </c>
      <c r="E297" s="94" t="s">
        <v>211</v>
      </c>
      <c r="F297" s="62" t="s">
        <v>169</v>
      </c>
      <c r="G297" s="61">
        <f>IF(F297="Oportuna",15,0)</f>
        <v>0</v>
      </c>
      <c r="H297" s="866"/>
      <c r="I297" s="869"/>
      <c r="J297" s="866"/>
      <c r="K297" s="872"/>
    </row>
    <row r="298" spans="1:11" ht="42.75" x14ac:dyDescent="0.2">
      <c r="A298" s="861"/>
      <c r="B298" s="569"/>
      <c r="C298" s="861"/>
      <c r="D298" s="48" t="s">
        <v>212</v>
      </c>
      <c r="E298" s="94" t="s">
        <v>213</v>
      </c>
      <c r="F298" s="205" t="s">
        <v>169</v>
      </c>
      <c r="G298" s="61">
        <f>IF(F298="Prevenir",15,IF(F298="Detectar",10,0))</f>
        <v>0</v>
      </c>
      <c r="H298" s="866"/>
      <c r="I298" s="869"/>
      <c r="J298" s="866"/>
      <c r="K298" s="872"/>
    </row>
    <row r="299" spans="1:11" ht="28.5" x14ac:dyDescent="0.2">
      <c r="A299" s="861"/>
      <c r="B299" s="569"/>
      <c r="C299" s="861"/>
      <c r="D299" s="48" t="s">
        <v>214</v>
      </c>
      <c r="E299" s="94" t="s">
        <v>215</v>
      </c>
      <c r="F299" s="62" t="s">
        <v>169</v>
      </c>
      <c r="G299" s="61">
        <f>IF(F299="Confiable",15,0)</f>
        <v>0</v>
      </c>
      <c r="H299" s="866"/>
      <c r="I299" s="869"/>
      <c r="J299" s="866"/>
      <c r="K299" s="872"/>
    </row>
    <row r="300" spans="1:11" ht="42.75" x14ac:dyDescent="0.2">
      <c r="A300" s="861"/>
      <c r="B300" s="569"/>
      <c r="C300" s="861"/>
      <c r="D300" s="48" t="s">
        <v>216</v>
      </c>
      <c r="E300" s="94" t="s">
        <v>217</v>
      </c>
      <c r="F300" s="205" t="s">
        <v>169</v>
      </c>
      <c r="G300" s="61">
        <f>IF(F300="Se investigan y se resuelven oportunamente",15,0)</f>
        <v>0</v>
      </c>
      <c r="H300" s="866"/>
      <c r="I300" s="869"/>
      <c r="J300" s="866"/>
      <c r="K300" s="872"/>
    </row>
    <row r="301" spans="1:11" ht="28.5" x14ac:dyDescent="0.2">
      <c r="A301" s="862"/>
      <c r="B301" s="570"/>
      <c r="C301" s="862"/>
      <c r="D301" s="43" t="s">
        <v>218</v>
      </c>
      <c r="E301" s="94" t="s">
        <v>219</v>
      </c>
      <c r="F301" s="62" t="s">
        <v>169</v>
      </c>
      <c r="G301" s="61">
        <f>IF(F301="Completa",10,IF(F301="Incompleta",5,0))</f>
        <v>0</v>
      </c>
      <c r="H301" s="867"/>
      <c r="I301" s="870"/>
      <c r="J301" s="867"/>
      <c r="K301" s="873"/>
    </row>
    <row r="302" spans="1:11" ht="15.75" thickBot="1" x14ac:dyDescent="0.25">
      <c r="A302" s="114"/>
      <c r="B302" s="115"/>
      <c r="C302" s="54"/>
      <c r="D302" s="55"/>
      <c r="E302" s="56" t="s">
        <v>220</v>
      </c>
      <c r="F302" s="16"/>
      <c r="G302" s="16">
        <f>SUM(G295:G301)</f>
        <v>0</v>
      </c>
      <c r="H302" s="124"/>
      <c r="I302" s="125"/>
      <c r="J302" s="125"/>
      <c r="K302" s="126"/>
    </row>
    <row r="303" spans="1:11" ht="15" thickBot="1" x14ac:dyDescent="0.25"/>
    <row r="304" spans="1:11" ht="30" x14ac:dyDescent="0.2">
      <c r="A304" s="874" t="s">
        <v>82</v>
      </c>
      <c r="B304" s="876" t="s">
        <v>223</v>
      </c>
      <c r="C304" s="878" t="s">
        <v>196</v>
      </c>
      <c r="D304" s="880" t="s">
        <v>197</v>
      </c>
      <c r="E304" s="881"/>
      <c r="F304" s="881"/>
      <c r="G304" s="881"/>
      <c r="H304" s="882"/>
      <c r="I304" s="98" t="s">
        <v>198</v>
      </c>
      <c r="J304" s="883" t="s">
        <v>199</v>
      </c>
      <c r="K304" s="858" t="s">
        <v>200</v>
      </c>
    </row>
    <row r="305" spans="1:11" ht="60.75" thickBot="1" x14ac:dyDescent="0.25">
      <c r="A305" s="875"/>
      <c r="B305" s="877"/>
      <c r="C305" s="879"/>
      <c r="D305" s="99" t="s">
        <v>201</v>
      </c>
      <c r="E305" s="49" t="s">
        <v>202</v>
      </c>
      <c r="F305" s="99" t="s">
        <v>203</v>
      </c>
      <c r="G305" s="99" t="s">
        <v>204</v>
      </c>
      <c r="H305" s="99" t="s">
        <v>221</v>
      </c>
      <c r="I305" s="50" t="s">
        <v>206</v>
      </c>
      <c r="J305" s="884"/>
      <c r="K305" s="859"/>
    </row>
    <row r="306" spans="1:11" x14ac:dyDescent="0.2">
      <c r="A306" s="860" t="str">
        <f>DESCRIPCION!A36</f>
        <v>i</v>
      </c>
      <c r="B306" s="568">
        <f>DESCRIPCION!D38</f>
        <v>0</v>
      </c>
      <c r="C306" s="860"/>
      <c r="D306" s="863" t="s">
        <v>207</v>
      </c>
      <c r="E306" s="118" t="s">
        <v>208</v>
      </c>
      <c r="F306" s="65" t="s">
        <v>169</v>
      </c>
      <c r="G306" s="119">
        <f>IF(F306="Asignado",15,0)</f>
        <v>0</v>
      </c>
      <c r="H306" s="865" t="str">
        <f>IF(AND(G313&gt;0,G313&lt;=85),"Débil",IF(AND(G313&gt;85,G313&lt;=95),"Moderado",IF(G313&gt;96,"Fuerte"," ")))</f>
        <v xml:space="preserve"> </v>
      </c>
      <c r="I306" s="868" t="s">
        <v>169</v>
      </c>
      <c r="J306" s="865" t="str">
        <f>IF(AND(H306="Fuerte",I306="Fuerte (Siempre se Ejecuta)"),"Fuerte",IF(AND(H306="Fuerte",I306="Moderado (Algunas veces se ejecuta)"),"Moderado",IF(AND(H306="Fuerte",I306="Débil (No se ejecuta)"),"Débil",IF(AND(H306="Moderado",I306="Fuerte (Siempre se Ejecuta)"),"Moderado",IF(AND(H306="Moderado",I306="Moderado (Algunas veces se ejecuta)"),"Moderado",IF(AND(H306="Moderado",I306="Débil (No se ejecuta)"),"Débil",IF(AND(H306="Débil",I306="Fuerte (Siempre se Ejecuta)"),"Débil",IF(AND(H306="Débil",I306="Moderado (Algunas veces se ejecuta)"),"Débil",IF(AND(H306="Débil",I306="Débil (No se ejecuta)"),"Débil"," ")))))))))</f>
        <v xml:space="preserve"> </v>
      </c>
      <c r="K306" s="871" t="str">
        <f>IF(J306="Fuerte","NO",IF(J306=" "," ","SI"))</f>
        <v xml:space="preserve"> </v>
      </c>
    </row>
    <row r="307" spans="1:11" ht="28.5" x14ac:dyDescent="0.2">
      <c r="A307" s="861"/>
      <c r="B307" s="569"/>
      <c r="C307" s="861"/>
      <c r="D307" s="864"/>
      <c r="E307" s="94" t="s">
        <v>209</v>
      </c>
      <c r="F307" s="62" t="s">
        <v>169</v>
      </c>
      <c r="G307" s="61">
        <f>IF(F307="Adecuado",15,0)</f>
        <v>0</v>
      </c>
      <c r="H307" s="866"/>
      <c r="I307" s="869"/>
      <c r="J307" s="866"/>
      <c r="K307" s="872"/>
    </row>
    <row r="308" spans="1:11" ht="42.75" x14ac:dyDescent="0.2">
      <c r="A308" s="861"/>
      <c r="B308" s="569"/>
      <c r="C308" s="861"/>
      <c r="D308" s="48" t="s">
        <v>210</v>
      </c>
      <c r="E308" s="94" t="s">
        <v>211</v>
      </c>
      <c r="F308" s="62" t="s">
        <v>169</v>
      </c>
      <c r="G308" s="61">
        <f>IF(F308="Oportuna",15,0)</f>
        <v>0</v>
      </c>
      <c r="H308" s="866"/>
      <c r="I308" s="869"/>
      <c r="J308" s="866"/>
      <c r="K308" s="872"/>
    </row>
    <row r="309" spans="1:11" ht="42.75" x14ac:dyDescent="0.2">
      <c r="A309" s="861"/>
      <c r="B309" s="569"/>
      <c r="C309" s="861"/>
      <c r="D309" s="48" t="s">
        <v>212</v>
      </c>
      <c r="E309" s="94" t="s">
        <v>213</v>
      </c>
      <c r="F309" s="205" t="s">
        <v>169</v>
      </c>
      <c r="G309" s="61">
        <f>IF(F309="Prevenir",15,IF(F309="Detectar",10,0))</f>
        <v>0</v>
      </c>
      <c r="H309" s="866"/>
      <c r="I309" s="869"/>
      <c r="J309" s="866"/>
      <c r="K309" s="872"/>
    </row>
    <row r="310" spans="1:11" ht="28.5" x14ac:dyDescent="0.2">
      <c r="A310" s="861"/>
      <c r="B310" s="569"/>
      <c r="C310" s="861"/>
      <c r="D310" s="48" t="s">
        <v>214</v>
      </c>
      <c r="E310" s="94" t="s">
        <v>215</v>
      </c>
      <c r="F310" s="62" t="s">
        <v>169</v>
      </c>
      <c r="G310" s="61">
        <f>IF(F310="Confiable",15,0)</f>
        <v>0</v>
      </c>
      <c r="H310" s="866"/>
      <c r="I310" s="869"/>
      <c r="J310" s="866"/>
      <c r="K310" s="872"/>
    </row>
    <row r="311" spans="1:11" ht="42.75" x14ac:dyDescent="0.2">
      <c r="A311" s="861"/>
      <c r="B311" s="569"/>
      <c r="C311" s="861"/>
      <c r="D311" s="48" t="s">
        <v>216</v>
      </c>
      <c r="E311" s="94" t="s">
        <v>217</v>
      </c>
      <c r="F311" s="205" t="s">
        <v>169</v>
      </c>
      <c r="G311" s="61">
        <f>IF(F311="Se investigan y se resuelven oportunamente",15,0)</f>
        <v>0</v>
      </c>
      <c r="H311" s="866"/>
      <c r="I311" s="869"/>
      <c r="J311" s="866"/>
      <c r="K311" s="872"/>
    </row>
    <row r="312" spans="1:11" ht="28.5" x14ac:dyDescent="0.2">
      <c r="A312" s="862"/>
      <c r="B312" s="570"/>
      <c r="C312" s="862"/>
      <c r="D312" s="43" t="s">
        <v>218</v>
      </c>
      <c r="E312" s="94" t="s">
        <v>219</v>
      </c>
      <c r="F312" s="62" t="s">
        <v>169</v>
      </c>
      <c r="G312" s="61">
        <f>IF(F312="Completa",10,IF(F312="Incompleta",5,0))</f>
        <v>0</v>
      </c>
      <c r="H312" s="867"/>
      <c r="I312" s="870"/>
      <c r="J312" s="867"/>
      <c r="K312" s="873"/>
    </row>
    <row r="313" spans="1:11" ht="15.75" thickBot="1" x14ac:dyDescent="0.25">
      <c r="A313" s="114"/>
      <c r="B313" s="115"/>
      <c r="C313" s="54"/>
      <c r="D313" s="55"/>
      <c r="E313" s="56" t="s">
        <v>220</v>
      </c>
      <c r="F313" s="16"/>
      <c r="G313" s="16">
        <f>SUM(G306:G312)</f>
        <v>0</v>
      </c>
      <c r="H313" s="124"/>
      <c r="I313" s="125"/>
      <c r="J313" s="125"/>
      <c r="K313" s="126"/>
    </row>
    <row r="314" spans="1:11" ht="15" thickBot="1" x14ac:dyDescent="0.25"/>
    <row r="315" spans="1:11" ht="30" x14ac:dyDescent="0.2">
      <c r="A315" s="874" t="s">
        <v>82</v>
      </c>
      <c r="B315" s="876" t="s">
        <v>223</v>
      </c>
      <c r="C315" s="878" t="s">
        <v>196</v>
      </c>
      <c r="D315" s="880" t="s">
        <v>197</v>
      </c>
      <c r="E315" s="881"/>
      <c r="F315" s="881"/>
      <c r="G315" s="881"/>
      <c r="H315" s="882"/>
      <c r="I315" s="98" t="s">
        <v>198</v>
      </c>
      <c r="J315" s="883" t="s">
        <v>199</v>
      </c>
      <c r="K315" s="858" t="s">
        <v>200</v>
      </c>
    </row>
    <row r="316" spans="1:11" ht="60.75" thickBot="1" x14ac:dyDescent="0.25">
      <c r="A316" s="875"/>
      <c r="B316" s="877"/>
      <c r="C316" s="879"/>
      <c r="D316" s="99" t="s">
        <v>201</v>
      </c>
      <c r="E316" s="49" t="s">
        <v>202</v>
      </c>
      <c r="F316" s="99" t="s">
        <v>203</v>
      </c>
      <c r="G316" s="99" t="s">
        <v>204</v>
      </c>
      <c r="H316" s="99" t="s">
        <v>221</v>
      </c>
      <c r="I316" s="50" t="s">
        <v>206</v>
      </c>
      <c r="J316" s="884"/>
      <c r="K316" s="859"/>
    </row>
    <row r="317" spans="1:11" x14ac:dyDescent="0.2">
      <c r="A317" s="860" t="str">
        <f>DESCRIPCION!A39</f>
        <v>j</v>
      </c>
      <c r="B317" s="568">
        <f>DESCRIPCION!D39</f>
        <v>0</v>
      </c>
      <c r="C317" s="860"/>
      <c r="D317" s="863" t="s">
        <v>207</v>
      </c>
      <c r="E317" s="118" t="s">
        <v>208</v>
      </c>
      <c r="F317" s="65" t="s">
        <v>169</v>
      </c>
      <c r="G317" s="119">
        <f>IF(F317="Asignado",15,0)</f>
        <v>0</v>
      </c>
      <c r="H317" s="865" t="str">
        <f>IF(AND(G324&gt;0,G324&lt;=85),"Débil",IF(AND(G324&gt;85,G324&lt;=95),"Moderado",IF(G324&gt;96,"Fuerte"," ")))</f>
        <v xml:space="preserve"> </v>
      </c>
      <c r="I317" s="868" t="s">
        <v>169</v>
      </c>
      <c r="J317" s="865" t="str">
        <f>IF(AND(H317="Fuerte",I317="Fuerte (Siempre se Ejecuta)"),"Fuerte",IF(AND(H317="Fuerte",I317="Moderado (Algunas veces se ejecuta)"),"Moderado",IF(AND(H317="Fuerte",I317="Débil (No se ejecuta)"),"Débil",IF(AND(H317="Moderado",I317="Fuerte (Siempre se Ejecuta)"),"Moderado",IF(AND(H317="Moderado",I317="Moderado (Algunas veces se ejecuta)"),"Moderado",IF(AND(H317="Moderado",I317="Débil (No se ejecuta)"),"Débil",IF(AND(H317="Débil",I317="Fuerte (Siempre se Ejecuta)"),"Débil",IF(AND(H317="Débil",I317="Moderado (Algunas veces se ejecuta)"),"Débil",IF(AND(H317="Débil",I317="Débil (No se ejecuta)"),"Débil"," ")))))))))</f>
        <v xml:space="preserve"> </v>
      </c>
      <c r="K317" s="871" t="str">
        <f>IF(J317="Fuerte","NO",IF(J317=" "," ","SI"))</f>
        <v xml:space="preserve"> </v>
      </c>
    </row>
    <row r="318" spans="1:11" ht="28.5" x14ac:dyDescent="0.2">
      <c r="A318" s="861"/>
      <c r="B318" s="569"/>
      <c r="C318" s="861"/>
      <c r="D318" s="864"/>
      <c r="E318" s="94" t="s">
        <v>209</v>
      </c>
      <c r="F318" s="62" t="s">
        <v>169</v>
      </c>
      <c r="G318" s="61">
        <f>IF(F318="Adecuado",15,0)</f>
        <v>0</v>
      </c>
      <c r="H318" s="866"/>
      <c r="I318" s="869"/>
      <c r="J318" s="866"/>
      <c r="K318" s="872"/>
    </row>
    <row r="319" spans="1:11" ht="42.75" x14ac:dyDescent="0.2">
      <c r="A319" s="861"/>
      <c r="B319" s="569"/>
      <c r="C319" s="861"/>
      <c r="D319" s="48" t="s">
        <v>210</v>
      </c>
      <c r="E319" s="94" t="s">
        <v>211</v>
      </c>
      <c r="F319" s="62" t="s">
        <v>169</v>
      </c>
      <c r="G319" s="61">
        <f>IF(F319="Oportuna",15,0)</f>
        <v>0</v>
      </c>
      <c r="H319" s="866"/>
      <c r="I319" s="869"/>
      <c r="J319" s="866"/>
      <c r="K319" s="872"/>
    </row>
    <row r="320" spans="1:11" ht="42.75" x14ac:dyDescent="0.2">
      <c r="A320" s="861"/>
      <c r="B320" s="569"/>
      <c r="C320" s="861"/>
      <c r="D320" s="48" t="s">
        <v>212</v>
      </c>
      <c r="E320" s="94" t="s">
        <v>213</v>
      </c>
      <c r="F320" s="205" t="s">
        <v>169</v>
      </c>
      <c r="G320" s="61">
        <f>IF(F320="Prevenir",15,IF(F320="Detectar",10,0))</f>
        <v>0</v>
      </c>
      <c r="H320" s="866"/>
      <c r="I320" s="869"/>
      <c r="J320" s="866"/>
      <c r="K320" s="872"/>
    </row>
    <row r="321" spans="1:11" ht="28.5" x14ac:dyDescent="0.2">
      <c r="A321" s="861"/>
      <c r="B321" s="569"/>
      <c r="C321" s="861"/>
      <c r="D321" s="48" t="s">
        <v>214</v>
      </c>
      <c r="E321" s="94" t="s">
        <v>215</v>
      </c>
      <c r="F321" s="62" t="s">
        <v>169</v>
      </c>
      <c r="G321" s="61">
        <f>IF(F321="Confiable",15,0)</f>
        <v>0</v>
      </c>
      <c r="H321" s="866"/>
      <c r="I321" s="869"/>
      <c r="J321" s="866"/>
      <c r="K321" s="872"/>
    </row>
    <row r="322" spans="1:11" ht="42.75" x14ac:dyDescent="0.2">
      <c r="A322" s="861"/>
      <c r="B322" s="569"/>
      <c r="C322" s="861"/>
      <c r="D322" s="48" t="s">
        <v>216</v>
      </c>
      <c r="E322" s="94" t="s">
        <v>217</v>
      </c>
      <c r="F322" s="205" t="s">
        <v>169</v>
      </c>
      <c r="G322" s="61">
        <f>IF(F322="Se investigan y se resuelven oportunamente",15,0)</f>
        <v>0</v>
      </c>
      <c r="H322" s="866"/>
      <c r="I322" s="869"/>
      <c r="J322" s="866"/>
      <c r="K322" s="872"/>
    </row>
    <row r="323" spans="1:11" ht="28.5" x14ac:dyDescent="0.2">
      <c r="A323" s="862"/>
      <c r="B323" s="570"/>
      <c r="C323" s="862"/>
      <c r="D323" s="43" t="s">
        <v>218</v>
      </c>
      <c r="E323" s="94" t="s">
        <v>219</v>
      </c>
      <c r="F323" s="62" t="s">
        <v>169</v>
      </c>
      <c r="G323" s="61">
        <f>IF(F323="Completa",10,IF(F323="Incompleta",5,0))</f>
        <v>0</v>
      </c>
      <c r="H323" s="867"/>
      <c r="I323" s="870"/>
      <c r="J323" s="867"/>
      <c r="K323" s="873"/>
    </row>
    <row r="324" spans="1:11" ht="15.75" thickBot="1" x14ac:dyDescent="0.25">
      <c r="A324" s="114"/>
      <c r="B324" s="115"/>
      <c r="C324" s="54"/>
      <c r="D324" s="55"/>
      <c r="E324" s="56" t="s">
        <v>220</v>
      </c>
      <c r="F324" s="16"/>
      <c r="G324" s="16">
        <f>SUM(G317:G323)</f>
        <v>0</v>
      </c>
      <c r="H324" s="124"/>
      <c r="I324" s="125"/>
      <c r="J324" s="125"/>
      <c r="K324" s="126"/>
    </row>
    <row r="325" spans="1:11" ht="15" thickBot="1" x14ac:dyDescent="0.25"/>
    <row r="326" spans="1:11" ht="30" x14ac:dyDescent="0.2">
      <c r="A326" s="874" t="s">
        <v>82</v>
      </c>
      <c r="B326" s="876" t="s">
        <v>223</v>
      </c>
      <c r="C326" s="878" t="s">
        <v>196</v>
      </c>
      <c r="D326" s="880" t="s">
        <v>197</v>
      </c>
      <c r="E326" s="881"/>
      <c r="F326" s="881"/>
      <c r="G326" s="881"/>
      <c r="H326" s="882"/>
      <c r="I326" s="98" t="s">
        <v>198</v>
      </c>
      <c r="J326" s="883" t="s">
        <v>199</v>
      </c>
      <c r="K326" s="858" t="s">
        <v>200</v>
      </c>
    </row>
    <row r="327" spans="1:11" ht="60.75" thickBot="1" x14ac:dyDescent="0.25">
      <c r="A327" s="875"/>
      <c r="B327" s="877"/>
      <c r="C327" s="879"/>
      <c r="D327" s="99" t="s">
        <v>201</v>
      </c>
      <c r="E327" s="49" t="s">
        <v>202</v>
      </c>
      <c r="F327" s="99" t="s">
        <v>203</v>
      </c>
      <c r="G327" s="99" t="s">
        <v>204</v>
      </c>
      <c r="H327" s="99" t="s">
        <v>221</v>
      </c>
      <c r="I327" s="50" t="s">
        <v>206</v>
      </c>
      <c r="J327" s="884"/>
      <c r="K327" s="859"/>
    </row>
    <row r="328" spans="1:11" x14ac:dyDescent="0.2">
      <c r="A328" s="860" t="str">
        <f>DESCRIPCION!A39</f>
        <v>j</v>
      </c>
      <c r="B328" s="568">
        <f>DESCRIPCION!D40</f>
        <v>0</v>
      </c>
      <c r="C328" s="860"/>
      <c r="D328" s="863" t="s">
        <v>207</v>
      </c>
      <c r="E328" s="118" t="s">
        <v>208</v>
      </c>
      <c r="F328" s="65" t="s">
        <v>169</v>
      </c>
      <c r="G328" s="119">
        <f>IF(F328="Asignado",15,0)</f>
        <v>0</v>
      </c>
      <c r="H328" s="865" t="str">
        <f>IF(AND(G335&gt;0,G335&lt;=85),"Débil",IF(AND(G335&gt;85,G335&lt;=95),"Moderado",IF(G335&gt;96,"Fuerte"," ")))</f>
        <v xml:space="preserve"> </v>
      </c>
      <c r="I328" s="868" t="s">
        <v>192</v>
      </c>
      <c r="J328" s="865" t="str">
        <f>IF(AND(H328="Fuerte",I328="Fuerte (Siempre se Ejecuta)"),"Fuerte",IF(AND(H328="Fuerte",I328="Moderado (Algunas veces se ejecuta)"),"Moderado",IF(AND(H328="Fuerte",I328="Débil (No se ejecuta)"),"Débil",IF(AND(H328="Moderado",I328="Fuerte (Siempre se Ejecuta)"),"Moderado",IF(AND(H328="Moderado",I328="Moderado (Algunas veces se ejecuta)"),"Moderado",IF(AND(H328="Moderado",I328="Débil (No se ejecuta)"),"Débil",IF(AND(H328="Débil",I328="Fuerte (Siempre se Ejecuta)"),"Débil",IF(AND(H328="Débil",I328="Moderado (Algunas veces se ejecuta)"),"Débil",IF(AND(H328="Débil",I328="Débil (No se ejecuta)"),"Débil"," ")))))))))</f>
        <v xml:space="preserve"> </v>
      </c>
      <c r="K328" s="871" t="str">
        <f>IF(J328="Fuerte","NO",IF(J328=" "," ","SI"))</f>
        <v xml:space="preserve"> </v>
      </c>
    </row>
    <row r="329" spans="1:11" ht="28.5" x14ac:dyDescent="0.2">
      <c r="A329" s="861"/>
      <c r="B329" s="569"/>
      <c r="C329" s="861"/>
      <c r="D329" s="864"/>
      <c r="E329" s="94" t="s">
        <v>209</v>
      </c>
      <c r="F329" s="62" t="s">
        <v>169</v>
      </c>
      <c r="G329" s="61">
        <f>IF(F329="Adecuado",15,0)</f>
        <v>0</v>
      </c>
      <c r="H329" s="866"/>
      <c r="I329" s="869"/>
      <c r="J329" s="866"/>
      <c r="K329" s="872"/>
    </row>
    <row r="330" spans="1:11" ht="42.75" x14ac:dyDescent="0.2">
      <c r="A330" s="861"/>
      <c r="B330" s="569"/>
      <c r="C330" s="861"/>
      <c r="D330" s="48" t="s">
        <v>210</v>
      </c>
      <c r="E330" s="94" t="s">
        <v>211</v>
      </c>
      <c r="F330" s="62" t="s">
        <v>169</v>
      </c>
      <c r="G330" s="61">
        <f>IF(F330="Oportuna",15,0)</f>
        <v>0</v>
      </c>
      <c r="H330" s="866"/>
      <c r="I330" s="869"/>
      <c r="J330" s="866"/>
      <c r="K330" s="872"/>
    </row>
    <row r="331" spans="1:11" ht="42.75" x14ac:dyDescent="0.2">
      <c r="A331" s="861"/>
      <c r="B331" s="569"/>
      <c r="C331" s="861"/>
      <c r="D331" s="48" t="s">
        <v>212</v>
      </c>
      <c r="E331" s="94" t="s">
        <v>213</v>
      </c>
      <c r="F331" s="205" t="s">
        <v>169</v>
      </c>
      <c r="G331" s="61">
        <f>IF(F331="Prevenir",15,IF(F331="Detectar",10,0))</f>
        <v>0</v>
      </c>
      <c r="H331" s="866"/>
      <c r="I331" s="869"/>
      <c r="J331" s="866"/>
      <c r="K331" s="872"/>
    </row>
    <row r="332" spans="1:11" ht="28.5" x14ac:dyDescent="0.2">
      <c r="A332" s="861"/>
      <c r="B332" s="569"/>
      <c r="C332" s="861"/>
      <c r="D332" s="48" t="s">
        <v>214</v>
      </c>
      <c r="E332" s="94" t="s">
        <v>215</v>
      </c>
      <c r="F332" s="62" t="s">
        <v>169</v>
      </c>
      <c r="G332" s="61">
        <f>IF(F332="Confiable",15,0)</f>
        <v>0</v>
      </c>
      <c r="H332" s="866"/>
      <c r="I332" s="869"/>
      <c r="J332" s="866"/>
      <c r="K332" s="872"/>
    </row>
    <row r="333" spans="1:11" ht="42.75" x14ac:dyDescent="0.2">
      <c r="A333" s="861"/>
      <c r="B333" s="569"/>
      <c r="C333" s="861"/>
      <c r="D333" s="48" t="s">
        <v>216</v>
      </c>
      <c r="E333" s="94" t="s">
        <v>217</v>
      </c>
      <c r="F333" s="205" t="s">
        <v>169</v>
      </c>
      <c r="G333" s="61">
        <f>IF(F333="Se investigan y se resuelven oportunamente",15,0)</f>
        <v>0</v>
      </c>
      <c r="H333" s="866"/>
      <c r="I333" s="869"/>
      <c r="J333" s="866"/>
      <c r="K333" s="872"/>
    </row>
    <row r="334" spans="1:11" ht="28.5" x14ac:dyDescent="0.2">
      <c r="A334" s="862"/>
      <c r="B334" s="570"/>
      <c r="C334" s="862"/>
      <c r="D334" s="43" t="s">
        <v>218</v>
      </c>
      <c r="E334" s="94" t="s">
        <v>219</v>
      </c>
      <c r="F334" s="62" t="s">
        <v>169</v>
      </c>
      <c r="G334" s="61">
        <f>IF(F334="Completa",10,IF(F334="Incompleta",5,0))</f>
        <v>0</v>
      </c>
      <c r="H334" s="867"/>
      <c r="I334" s="870"/>
      <c r="J334" s="867"/>
      <c r="K334" s="873"/>
    </row>
    <row r="335" spans="1:11" ht="15.75" thickBot="1" x14ac:dyDescent="0.25">
      <c r="A335" s="114"/>
      <c r="B335" s="115"/>
      <c r="C335" s="54"/>
      <c r="D335" s="55"/>
      <c r="E335" s="56" t="s">
        <v>220</v>
      </c>
      <c r="F335" s="16"/>
      <c r="G335" s="16">
        <f>SUM(G328:G334)</f>
        <v>0</v>
      </c>
      <c r="H335" s="124"/>
      <c r="I335" s="125"/>
      <c r="J335" s="125"/>
      <c r="K335" s="126"/>
    </row>
    <row r="336" spans="1:11" ht="15" thickBot="1" x14ac:dyDescent="0.25"/>
    <row r="337" spans="1:11" ht="30" x14ac:dyDescent="0.2">
      <c r="A337" s="874" t="s">
        <v>82</v>
      </c>
      <c r="B337" s="876" t="s">
        <v>223</v>
      </c>
      <c r="C337" s="878" t="s">
        <v>196</v>
      </c>
      <c r="D337" s="880" t="s">
        <v>197</v>
      </c>
      <c r="E337" s="881"/>
      <c r="F337" s="881"/>
      <c r="G337" s="881"/>
      <c r="H337" s="882"/>
      <c r="I337" s="98" t="s">
        <v>198</v>
      </c>
      <c r="J337" s="883" t="s">
        <v>199</v>
      </c>
      <c r="K337" s="858" t="s">
        <v>200</v>
      </c>
    </row>
    <row r="338" spans="1:11" ht="60.75" thickBot="1" x14ac:dyDescent="0.25">
      <c r="A338" s="875"/>
      <c r="B338" s="877"/>
      <c r="C338" s="879"/>
      <c r="D338" s="99" t="s">
        <v>201</v>
      </c>
      <c r="E338" s="49" t="s">
        <v>202</v>
      </c>
      <c r="F338" s="99" t="s">
        <v>203</v>
      </c>
      <c r="G338" s="99" t="s">
        <v>204</v>
      </c>
      <c r="H338" s="99" t="s">
        <v>221</v>
      </c>
      <c r="I338" s="50" t="s">
        <v>206</v>
      </c>
      <c r="J338" s="884"/>
      <c r="K338" s="859"/>
    </row>
    <row r="339" spans="1:11" x14ac:dyDescent="0.2">
      <c r="A339" s="860" t="str">
        <f>DESCRIPCION!A39</f>
        <v>j</v>
      </c>
      <c r="B339" s="568">
        <f>DESCRIPCION!D41</f>
        <v>0</v>
      </c>
      <c r="C339" s="860"/>
      <c r="D339" s="863" t="s">
        <v>207</v>
      </c>
      <c r="E339" s="118" t="s">
        <v>208</v>
      </c>
      <c r="F339" s="65" t="s">
        <v>169</v>
      </c>
      <c r="G339" s="119">
        <f>IF(F339="Asignado",15,0)</f>
        <v>0</v>
      </c>
      <c r="H339" s="865" t="str">
        <f>IF(AND(G346&gt;0,G346&lt;=85),"Débil",IF(AND(G346&gt;85,G346&lt;=95),"Moderado",IF(G346&gt;96,"Fuerte"," ")))</f>
        <v xml:space="preserve"> </v>
      </c>
      <c r="I339" s="868" t="s">
        <v>169</v>
      </c>
      <c r="J339" s="865" t="str">
        <f>IF(AND(H339="Fuerte",I339="Fuerte (Siempre se Ejecuta)"),"Fuerte",IF(AND(H339="Fuerte",I339="Moderado (Algunas veces se ejecuta)"),"Moderado",IF(AND(H339="Fuerte",I339="Débil (No se ejecuta)"),"Débil",IF(AND(H339="Moderado",I339="Fuerte (Siempre se Ejecuta)"),"Moderado",IF(AND(H339="Moderado",I339="Moderado (Algunas veces se ejecuta)"),"Moderado",IF(AND(H339="Moderado",I339="Débil (No se ejecuta)"),"Débil",IF(AND(H339="Débil",I339="Fuerte (Siempre se Ejecuta)"),"Débil",IF(AND(H339="Débil",I339="Moderado (Algunas veces se ejecuta)"),"Débil",IF(AND(H339="Débil",I339="Débil (No se ejecuta)"),"Débil"," ")))))))))</f>
        <v xml:space="preserve"> </v>
      </c>
      <c r="K339" s="871" t="str">
        <f>IF(J339="Fuerte","NO",IF(J339=" "," ","SI"))</f>
        <v xml:space="preserve"> </v>
      </c>
    </row>
    <row r="340" spans="1:11" ht="28.5" x14ac:dyDescent="0.2">
      <c r="A340" s="861"/>
      <c r="B340" s="569"/>
      <c r="C340" s="861"/>
      <c r="D340" s="864"/>
      <c r="E340" s="94" t="s">
        <v>209</v>
      </c>
      <c r="F340" s="62" t="s">
        <v>169</v>
      </c>
      <c r="G340" s="61">
        <f>IF(F340="Adecuado",15,0)</f>
        <v>0</v>
      </c>
      <c r="H340" s="866"/>
      <c r="I340" s="869"/>
      <c r="J340" s="866"/>
      <c r="K340" s="872"/>
    </row>
    <row r="341" spans="1:11" ht="42.75" x14ac:dyDescent="0.2">
      <c r="A341" s="861"/>
      <c r="B341" s="569"/>
      <c r="C341" s="861"/>
      <c r="D341" s="48" t="s">
        <v>210</v>
      </c>
      <c r="E341" s="94" t="s">
        <v>211</v>
      </c>
      <c r="F341" s="62" t="s">
        <v>169</v>
      </c>
      <c r="G341" s="61">
        <f>IF(F341="Oportuna",15,0)</f>
        <v>0</v>
      </c>
      <c r="H341" s="866"/>
      <c r="I341" s="869"/>
      <c r="J341" s="866"/>
      <c r="K341" s="872"/>
    </row>
    <row r="342" spans="1:11" ht="42.75" x14ac:dyDescent="0.2">
      <c r="A342" s="861"/>
      <c r="B342" s="569"/>
      <c r="C342" s="861"/>
      <c r="D342" s="48" t="s">
        <v>212</v>
      </c>
      <c r="E342" s="94" t="s">
        <v>213</v>
      </c>
      <c r="F342" s="205" t="s">
        <v>169</v>
      </c>
      <c r="G342" s="61">
        <f>IF(F342="Prevenir",15,IF(F342="Detectar",10,0))</f>
        <v>0</v>
      </c>
      <c r="H342" s="866"/>
      <c r="I342" s="869"/>
      <c r="J342" s="866"/>
      <c r="K342" s="872"/>
    </row>
    <row r="343" spans="1:11" ht="28.5" x14ac:dyDescent="0.2">
      <c r="A343" s="861"/>
      <c r="B343" s="569"/>
      <c r="C343" s="861"/>
      <c r="D343" s="48" t="s">
        <v>214</v>
      </c>
      <c r="E343" s="94" t="s">
        <v>215</v>
      </c>
      <c r="F343" s="62" t="s">
        <v>169</v>
      </c>
      <c r="G343" s="61">
        <f>IF(F343="Confiable",15,0)</f>
        <v>0</v>
      </c>
      <c r="H343" s="866"/>
      <c r="I343" s="869"/>
      <c r="J343" s="866"/>
      <c r="K343" s="872"/>
    </row>
    <row r="344" spans="1:11" ht="42.75" x14ac:dyDescent="0.2">
      <c r="A344" s="861"/>
      <c r="B344" s="569"/>
      <c r="C344" s="861"/>
      <c r="D344" s="48" t="s">
        <v>216</v>
      </c>
      <c r="E344" s="94" t="s">
        <v>217</v>
      </c>
      <c r="F344" s="205" t="s">
        <v>169</v>
      </c>
      <c r="G344" s="61">
        <f>IF(F344="Se investigan y se resuelven oportunamente",15,0)</f>
        <v>0</v>
      </c>
      <c r="H344" s="866"/>
      <c r="I344" s="869"/>
      <c r="J344" s="866"/>
      <c r="K344" s="872"/>
    </row>
    <row r="345" spans="1:11" ht="28.5" x14ac:dyDescent="0.2">
      <c r="A345" s="862"/>
      <c r="B345" s="570"/>
      <c r="C345" s="862"/>
      <c r="D345" s="43" t="s">
        <v>218</v>
      </c>
      <c r="E345" s="94" t="s">
        <v>219</v>
      </c>
      <c r="F345" s="62" t="s">
        <v>169</v>
      </c>
      <c r="G345" s="61">
        <f>IF(F345="Completa",10,IF(F345="Incompleta",5,0))</f>
        <v>0</v>
      </c>
      <c r="H345" s="867"/>
      <c r="I345" s="870"/>
      <c r="J345" s="867"/>
      <c r="K345" s="873"/>
    </row>
    <row r="346" spans="1:11" ht="15.75" thickBot="1" x14ac:dyDescent="0.25">
      <c r="A346" s="114"/>
      <c r="B346" s="115"/>
      <c r="C346" s="54"/>
      <c r="D346" s="55"/>
      <c r="E346" s="56" t="s">
        <v>220</v>
      </c>
      <c r="F346" s="16"/>
      <c r="G346" s="16">
        <f>SUM(G339:G345)</f>
        <v>0</v>
      </c>
      <c r="H346" s="124"/>
      <c r="I346" s="125"/>
      <c r="J346" s="125"/>
      <c r="K346" s="126"/>
    </row>
  </sheetData>
  <sheetProtection selectLockedCells="1"/>
  <mergeCells count="445">
    <mergeCell ref="A19:A20"/>
    <mergeCell ref="B19:B20"/>
    <mergeCell ref="C19:C20"/>
    <mergeCell ref="D19:H19"/>
    <mergeCell ref="J19:J20"/>
    <mergeCell ref="K19:K20"/>
    <mergeCell ref="D21:D22"/>
    <mergeCell ref="C21:C27"/>
    <mergeCell ref="A21:A27"/>
    <mergeCell ref="B21:B27"/>
    <mergeCell ref="I21:I27"/>
    <mergeCell ref="K21:K27"/>
    <mergeCell ref="H21:H27"/>
    <mergeCell ref="J21:J27"/>
    <mergeCell ref="J152:J158"/>
    <mergeCell ref="K152:K158"/>
    <mergeCell ref="A1:A4"/>
    <mergeCell ref="C152:C158"/>
    <mergeCell ref="D152:D153"/>
    <mergeCell ref="H152:H158"/>
    <mergeCell ref="I152:I158"/>
    <mergeCell ref="J141:J147"/>
    <mergeCell ref="K141:K147"/>
    <mergeCell ref="A150:A151"/>
    <mergeCell ref="C150:C151"/>
    <mergeCell ref="D150:H150"/>
    <mergeCell ref="J150:J151"/>
    <mergeCell ref="K150:K151"/>
    <mergeCell ref="C141:C147"/>
    <mergeCell ref="D141:D142"/>
    <mergeCell ref="H141:H147"/>
    <mergeCell ref="I141:I147"/>
    <mergeCell ref="J130:J136"/>
    <mergeCell ref="K130:K136"/>
    <mergeCell ref="A139:A140"/>
    <mergeCell ref="C139:C140"/>
    <mergeCell ref="D139:H139"/>
    <mergeCell ref="J139:J140"/>
    <mergeCell ref="K139:K140"/>
    <mergeCell ref="C130:C136"/>
    <mergeCell ref="D130:D131"/>
    <mergeCell ref="H130:H136"/>
    <mergeCell ref="I130:I136"/>
    <mergeCell ref="J119:J125"/>
    <mergeCell ref="K119:K125"/>
    <mergeCell ref="A128:A129"/>
    <mergeCell ref="C128:C129"/>
    <mergeCell ref="D128:H128"/>
    <mergeCell ref="J128:J129"/>
    <mergeCell ref="K128:K129"/>
    <mergeCell ref="C119:C125"/>
    <mergeCell ref="D119:D120"/>
    <mergeCell ref="H119:H125"/>
    <mergeCell ref="I119:I125"/>
    <mergeCell ref="B128:B129"/>
    <mergeCell ref="D97:D98"/>
    <mergeCell ref="H97:H103"/>
    <mergeCell ref="I97:I103"/>
    <mergeCell ref="B106:B107"/>
    <mergeCell ref="J108:J114"/>
    <mergeCell ref="K108:K114"/>
    <mergeCell ref="A117:A118"/>
    <mergeCell ref="C117:C118"/>
    <mergeCell ref="D117:H117"/>
    <mergeCell ref="J117:J118"/>
    <mergeCell ref="K117:K118"/>
    <mergeCell ref="C108:C114"/>
    <mergeCell ref="D108:D109"/>
    <mergeCell ref="H108:H114"/>
    <mergeCell ref="I108:I114"/>
    <mergeCell ref="B117:B118"/>
    <mergeCell ref="J64:J70"/>
    <mergeCell ref="K64:K70"/>
    <mergeCell ref="A84:A85"/>
    <mergeCell ref="C84:C85"/>
    <mergeCell ref="D84:H84"/>
    <mergeCell ref="J84:J85"/>
    <mergeCell ref="K84:K85"/>
    <mergeCell ref="D64:D65"/>
    <mergeCell ref="H64:H70"/>
    <mergeCell ref="I64:I70"/>
    <mergeCell ref="B84:B85"/>
    <mergeCell ref="C73:C74"/>
    <mergeCell ref="D73:H73"/>
    <mergeCell ref="J73:J74"/>
    <mergeCell ref="K73:K74"/>
    <mergeCell ref="A75:A81"/>
    <mergeCell ref="B75:B81"/>
    <mergeCell ref="C75:C81"/>
    <mergeCell ref="D75:D76"/>
    <mergeCell ref="H75:H81"/>
    <mergeCell ref="I75:I81"/>
    <mergeCell ref="A64:A70"/>
    <mergeCell ref="B64:B70"/>
    <mergeCell ref="C64:C70"/>
    <mergeCell ref="D62:H62"/>
    <mergeCell ref="J62:J63"/>
    <mergeCell ref="K62:K63"/>
    <mergeCell ref="J42:J48"/>
    <mergeCell ref="K42:K48"/>
    <mergeCell ref="A51:A52"/>
    <mergeCell ref="C51:C52"/>
    <mergeCell ref="D51:H51"/>
    <mergeCell ref="J51:J52"/>
    <mergeCell ref="K51:K52"/>
    <mergeCell ref="J53:J59"/>
    <mergeCell ref="K53:K59"/>
    <mergeCell ref="C53:C59"/>
    <mergeCell ref="D53:D54"/>
    <mergeCell ref="H53:H59"/>
    <mergeCell ref="I53:I59"/>
    <mergeCell ref="B51:B52"/>
    <mergeCell ref="B62:B63"/>
    <mergeCell ref="A53:A59"/>
    <mergeCell ref="B53:B59"/>
    <mergeCell ref="A40:A41"/>
    <mergeCell ref="C40:C41"/>
    <mergeCell ref="D40:H40"/>
    <mergeCell ref="J40:J41"/>
    <mergeCell ref="K40:K41"/>
    <mergeCell ref="C42:C48"/>
    <mergeCell ref="D42:D43"/>
    <mergeCell ref="H42:H48"/>
    <mergeCell ref="I42:I48"/>
    <mergeCell ref="B40:B41"/>
    <mergeCell ref="B42:B48"/>
    <mergeCell ref="A42:A48"/>
    <mergeCell ref="A29:A30"/>
    <mergeCell ref="C29:C30"/>
    <mergeCell ref="D29:H29"/>
    <mergeCell ref="J29:J30"/>
    <mergeCell ref="K29:K30"/>
    <mergeCell ref="C31:C37"/>
    <mergeCell ref="D31:D32"/>
    <mergeCell ref="H31:H37"/>
    <mergeCell ref="I31:I37"/>
    <mergeCell ref="J31:J37"/>
    <mergeCell ref="K31:K37"/>
    <mergeCell ref="A31:A37"/>
    <mergeCell ref="B31:B37"/>
    <mergeCell ref="B29:B30"/>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86:B92"/>
    <mergeCell ref="A86:A92"/>
    <mergeCell ref="B97:B103"/>
    <mergeCell ref="A97:A103"/>
    <mergeCell ref="A73:A74"/>
    <mergeCell ref="B73:B74"/>
    <mergeCell ref="A62:A63"/>
    <mergeCell ref="C62:C63"/>
    <mergeCell ref="A95:A96"/>
    <mergeCell ref="C95:C96"/>
    <mergeCell ref="C86:C92"/>
    <mergeCell ref="B95:B96"/>
    <mergeCell ref="C97:C103"/>
    <mergeCell ref="J75:J81"/>
    <mergeCell ref="K75:K81"/>
    <mergeCell ref="B108:B114"/>
    <mergeCell ref="A108:A114"/>
    <mergeCell ref="A119:A125"/>
    <mergeCell ref="B119:B125"/>
    <mergeCell ref="A130:A136"/>
    <mergeCell ref="B130:B136"/>
    <mergeCell ref="B139:B140"/>
    <mergeCell ref="J86:J92"/>
    <mergeCell ref="K86:K92"/>
    <mergeCell ref="D95:H95"/>
    <mergeCell ref="J95:J96"/>
    <mergeCell ref="K95:K96"/>
    <mergeCell ref="D86:D87"/>
    <mergeCell ref="H86:H92"/>
    <mergeCell ref="I86:I92"/>
    <mergeCell ref="J97:J103"/>
    <mergeCell ref="K97:K103"/>
    <mergeCell ref="A106:A107"/>
    <mergeCell ref="C106:C107"/>
    <mergeCell ref="D106:H106"/>
    <mergeCell ref="J106:J107"/>
    <mergeCell ref="K106:K107"/>
    <mergeCell ref="A141:A147"/>
    <mergeCell ref="B141:B147"/>
    <mergeCell ref="B150:B151"/>
    <mergeCell ref="A152:A158"/>
    <mergeCell ref="B152:B158"/>
    <mergeCell ref="A161:A162"/>
    <mergeCell ref="B161:B162"/>
    <mergeCell ref="C161:C162"/>
    <mergeCell ref="D161:H161"/>
    <mergeCell ref="J161:J162"/>
    <mergeCell ref="K161:K162"/>
    <mergeCell ref="A163:A169"/>
    <mergeCell ref="B163:B169"/>
    <mergeCell ref="C163:C169"/>
    <mergeCell ref="D163:D164"/>
    <mergeCell ref="H163:H169"/>
    <mergeCell ref="I163:I169"/>
    <mergeCell ref="J163:J169"/>
    <mergeCell ref="K163:K169"/>
    <mergeCell ref="A172:A173"/>
    <mergeCell ref="B172:B173"/>
    <mergeCell ref="C172:C173"/>
    <mergeCell ref="D172:H172"/>
    <mergeCell ref="J172:J173"/>
    <mergeCell ref="K172:K173"/>
    <mergeCell ref="A174:A180"/>
    <mergeCell ref="B174:B180"/>
    <mergeCell ref="C174:C180"/>
    <mergeCell ref="D174:D175"/>
    <mergeCell ref="H174:H180"/>
    <mergeCell ref="I174:I180"/>
    <mergeCell ref="J174:J180"/>
    <mergeCell ref="K174:K180"/>
    <mergeCell ref="A183:A184"/>
    <mergeCell ref="B183:B184"/>
    <mergeCell ref="C183:C184"/>
    <mergeCell ref="D183:H183"/>
    <mergeCell ref="J183:J184"/>
    <mergeCell ref="K183:K184"/>
    <mergeCell ref="A185:A191"/>
    <mergeCell ref="B185:B191"/>
    <mergeCell ref="C185:C191"/>
    <mergeCell ref="D185:D186"/>
    <mergeCell ref="H185:H191"/>
    <mergeCell ref="I185:I191"/>
    <mergeCell ref="J185:J191"/>
    <mergeCell ref="K185:K191"/>
    <mergeCell ref="A194:A195"/>
    <mergeCell ref="B194:B195"/>
    <mergeCell ref="C194:C195"/>
    <mergeCell ref="D194:H194"/>
    <mergeCell ref="J194:J195"/>
    <mergeCell ref="K194:K195"/>
    <mergeCell ref="A196:A202"/>
    <mergeCell ref="B196:B202"/>
    <mergeCell ref="C196:C202"/>
    <mergeCell ref="D196:D197"/>
    <mergeCell ref="H196:H202"/>
    <mergeCell ref="I196:I202"/>
    <mergeCell ref="J196:J202"/>
    <mergeCell ref="K196:K202"/>
    <mergeCell ref="A205:A206"/>
    <mergeCell ref="B205:B206"/>
    <mergeCell ref="C205:C206"/>
    <mergeCell ref="D205:H205"/>
    <mergeCell ref="J205:J206"/>
    <mergeCell ref="K205:K206"/>
    <mergeCell ref="A207:A213"/>
    <mergeCell ref="B207:B213"/>
    <mergeCell ref="C207:C213"/>
    <mergeCell ref="D207:D208"/>
    <mergeCell ref="H207:H213"/>
    <mergeCell ref="I207:I213"/>
    <mergeCell ref="J207:J213"/>
    <mergeCell ref="K207:K213"/>
    <mergeCell ref="A216:A217"/>
    <mergeCell ref="B216:B217"/>
    <mergeCell ref="C216:C217"/>
    <mergeCell ref="D216:H216"/>
    <mergeCell ref="J216:J217"/>
    <mergeCell ref="K216:K217"/>
    <mergeCell ref="A218:A224"/>
    <mergeCell ref="B218:B224"/>
    <mergeCell ref="C218:C224"/>
    <mergeCell ref="D218:D219"/>
    <mergeCell ref="H218:H224"/>
    <mergeCell ref="I218:I224"/>
    <mergeCell ref="J218:J224"/>
    <mergeCell ref="K218:K224"/>
    <mergeCell ref="A227:A228"/>
    <mergeCell ref="B227:B228"/>
    <mergeCell ref="C227:C228"/>
    <mergeCell ref="D227:H227"/>
    <mergeCell ref="J227:J228"/>
    <mergeCell ref="K227:K228"/>
    <mergeCell ref="A229:A235"/>
    <mergeCell ref="B229:B235"/>
    <mergeCell ref="C229:C235"/>
    <mergeCell ref="D229:D230"/>
    <mergeCell ref="H229:H235"/>
    <mergeCell ref="I229:I235"/>
    <mergeCell ref="J229:J235"/>
    <mergeCell ref="K229:K235"/>
    <mergeCell ref="A238:A239"/>
    <mergeCell ref="B238:B239"/>
    <mergeCell ref="C238:C239"/>
    <mergeCell ref="D238:H238"/>
    <mergeCell ref="J238:J239"/>
    <mergeCell ref="K238:K239"/>
    <mergeCell ref="A240:A246"/>
    <mergeCell ref="B240:B246"/>
    <mergeCell ref="C240:C246"/>
    <mergeCell ref="D240:D241"/>
    <mergeCell ref="H240:H246"/>
    <mergeCell ref="I240:I246"/>
    <mergeCell ref="J240:J246"/>
    <mergeCell ref="K240:K246"/>
    <mergeCell ref="A249:A250"/>
    <mergeCell ref="B249:B250"/>
    <mergeCell ref="C249:C250"/>
    <mergeCell ref="D249:H249"/>
    <mergeCell ref="J249:J250"/>
    <mergeCell ref="K249:K250"/>
    <mergeCell ref="A251:A257"/>
    <mergeCell ref="B251:B257"/>
    <mergeCell ref="C251:C257"/>
    <mergeCell ref="D251:D252"/>
    <mergeCell ref="H251:H257"/>
    <mergeCell ref="I251:I257"/>
    <mergeCell ref="J251:J257"/>
    <mergeCell ref="K251:K257"/>
    <mergeCell ref="A260:A261"/>
    <mergeCell ref="B260:B261"/>
    <mergeCell ref="C260:C261"/>
    <mergeCell ref="D260:H260"/>
    <mergeCell ref="J260:J261"/>
    <mergeCell ref="K260:K261"/>
    <mergeCell ref="A262:A268"/>
    <mergeCell ref="B262:B268"/>
    <mergeCell ref="C262:C268"/>
    <mergeCell ref="D262:D263"/>
    <mergeCell ref="H262:H268"/>
    <mergeCell ref="I262:I268"/>
    <mergeCell ref="J262:J268"/>
    <mergeCell ref="K262:K268"/>
    <mergeCell ref="A271:A272"/>
    <mergeCell ref="B271:B272"/>
    <mergeCell ref="C271:C272"/>
    <mergeCell ref="D271:H271"/>
    <mergeCell ref="J271:J272"/>
    <mergeCell ref="K271:K272"/>
    <mergeCell ref="A273:A279"/>
    <mergeCell ref="B273:B279"/>
    <mergeCell ref="C273:C279"/>
    <mergeCell ref="D273:D274"/>
    <mergeCell ref="H273:H279"/>
    <mergeCell ref="I273:I279"/>
    <mergeCell ref="J273:J279"/>
    <mergeCell ref="K273:K279"/>
    <mergeCell ref="A282:A283"/>
    <mergeCell ref="B282:B283"/>
    <mergeCell ref="C282:C283"/>
    <mergeCell ref="D282:H282"/>
    <mergeCell ref="J282:J283"/>
    <mergeCell ref="K282:K283"/>
    <mergeCell ref="A284:A290"/>
    <mergeCell ref="B284:B290"/>
    <mergeCell ref="C284:C290"/>
    <mergeCell ref="D284:D285"/>
    <mergeCell ref="H284:H290"/>
    <mergeCell ref="I284:I290"/>
    <mergeCell ref="J284:J290"/>
    <mergeCell ref="K284:K290"/>
    <mergeCell ref="A293:A294"/>
    <mergeCell ref="B293:B294"/>
    <mergeCell ref="C293:C294"/>
    <mergeCell ref="D293:H293"/>
    <mergeCell ref="J293:J294"/>
    <mergeCell ref="K293:K294"/>
    <mergeCell ref="A295:A301"/>
    <mergeCell ref="B295:B301"/>
    <mergeCell ref="C295:C301"/>
    <mergeCell ref="D295:D296"/>
    <mergeCell ref="H295:H301"/>
    <mergeCell ref="I295:I301"/>
    <mergeCell ref="J295:J301"/>
    <mergeCell ref="K295:K301"/>
    <mergeCell ref="D304:H304"/>
    <mergeCell ref="J304:J305"/>
    <mergeCell ref="K304:K305"/>
    <mergeCell ref="A306:A312"/>
    <mergeCell ref="B306:B312"/>
    <mergeCell ref="C306:C312"/>
    <mergeCell ref="D306:D307"/>
    <mergeCell ref="H306:H312"/>
    <mergeCell ref="I306:I312"/>
    <mergeCell ref="J306:J312"/>
    <mergeCell ref="K306:K312"/>
    <mergeCell ref="A304:A305"/>
    <mergeCell ref="B304:B305"/>
    <mergeCell ref="C304:C305"/>
    <mergeCell ref="K315:K316"/>
    <mergeCell ref="A317:A323"/>
    <mergeCell ref="B317:B323"/>
    <mergeCell ref="C317:C323"/>
    <mergeCell ref="D317:D318"/>
    <mergeCell ref="H317:H323"/>
    <mergeCell ref="I317:I323"/>
    <mergeCell ref="J317:J323"/>
    <mergeCell ref="K317:K323"/>
    <mergeCell ref="A315:A316"/>
    <mergeCell ref="B315:B316"/>
    <mergeCell ref="C315:C316"/>
    <mergeCell ref="D315:H315"/>
    <mergeCell ref="J315:J316"/>
    <mergeCell ref="K326:K327"/>
    <mergeCell ref="A328:A334"/>
    <mergeCell ref="B328:B334"/>
    <mergeCell ref="C328:C334"/>
    <mergeCell ref="D328:D329"/>
    <mergeCell ref="H328:H334"/>
    <mergeCell ref="I328:I334"/>
    <mergeCell ref="J328:J334"/>
    <mergeCell ref="K328:K334"/>
    <mergeCell ref="A326:A327"/>
    <mergeCell ref="B326:B327"/>
    <mergeCell ref="C326:C327"/>
    <mergeCell ref="D326:H326"/>
    <mergeCell ref="J326:J327"/>
    <mergeCell ref="K337:K338"/>
    <mergeCell ref="A339:A345"/>
    <mergeCell ref="B339:B345"/>
    <mergeCell ref="C339:C345"/>
    <mergeCell ref="D339:D340"/>
    <mergeCell ref="H339:H345"/>
    <mergeCell ref="I339:I345"/>
    <mergeCell ref="J339:J345"/>
    <mergeCell ref="K339:K345"/>
    <mergeCell ref="A337:A338"/>
    <mergeCell ref="B337:B338"/>
    <mergeCell ref="C337:C338"/>
    <mergeCell ref="D337:H337"/>
    <mergeCell ref="J337:J338"/>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F31 F42 F53 F64 F86 F97 F108 F119 F75 F130 F141 F152 F163 F174 F185 F196 F207 F218 F229 F240 F251 F262 F273 F284 F295 F306 F317 F328 F339 F21</xm:sqref>
        </x14:dataValidation>
        <x14:dataValidation type="list" allowBlank="1" showInputMessage="1" showErrorMessage="1">
          <x14:formula1>
            <xm:f>NOOO!$A$155:$A$157</xm:f>
          </x14:formula1>
          <xm:sqref>F12 F32 F43 F54 F65 F87 F98 F109 F120 F76 F131 F142 F153 F164 F175 F186 F197 F208 F219 F230 F241 F252 F263 F274 F285 F296 F307 F318 F329 F340 F22</xm:sqref>
        </x14:dataValidation>
        <x14:dataValidation type="list" allowBlank="1" showInputMessage="1" showErrorMessage="1">
          <x14:formula1>
            <xm:f>NOOO!$A$160:$A$162</xm:f>
          </x14:formula1>
          <xm:sqref>F13 F33 F44 F55 F66 F88 F99 F110 F121 F77 F132 F143 F154 F165 F176 F187 F198 F209 F220 F231 F242 F253 F264 F275 F286 F297 F308 F319 F330 F341 F23</xm:sqref>
        </x14:dataValidation>
        <x14:dataValidation type="list" allowBlank="1" showInputMessage="1" showErrorMessage="1">
          <x14:formula1>
            <xm:f>NOOO!$A$165:$A$168</xm:f>
          </x14:formula1>
          <xm:sqref>F14 F34 F45 F56 F67 F89 F100 F111 F122 F78 F133 F144 F155 F166 F177 F188 F199 F210 F221 F232 F243 F254 F265 F276 F287 F298 F309 F320 F331 F342 F24</xm:sqref>
        </x14:dataValidation>
        <x14:dataValidation type="list" allowBlank="1" showInputMessage="1" showErrorMessage="1">
          <x14:formula1>
            <xm:f>NOOO!$A$171:$A$173</xm:f>
          </x14:formula1>
          <xm:sqref>F15 F35 F46 F57 F68 F90 F101 F112 F123 F79 F134 F145 F156 F167 F178 F189 F200 F211 F222 F233 F244 F255 F266 F277 F288 F299 F310 F321 F332 F343 F25</xm:sqref>
        </x14:dataValidation>
        <x14:dataValidation type="list" allowBlank="1" showInputMessage="1" showErrorMessage="1">
          <x14:formula1>
            <xm:f>NOOO!$A$176:$A$178</xm:f>
          </x14:formula1>
          <xm:sqref>F16 F36 F47 F58 F69 F91 F102 F113 F124 F80 F135 F146 F157 F168 F179 F190 F201 F212 F223 F234 F245 F256 F267 F278 F289 F300 F311 F322 F333 F344 F26</xm:sqref>
        </x14:dataValidation>
        <x14:dataValidation type="list" allowBlank="1" showInputMessage="1" showErrorMessage="1">
          <x14:formula1>
            <xm:f>NOOO!$A$181:$A$184</xm:f>
          </x14:formula1>
          <xm:sqref>F17 F37 F48 F59 F70 F92 F103 F114 F125 F81 F136 F147 F158 F169 F180 F191 F202 F213 F224 F235 F246 F257 F268 F279 F290 F301 F312 F323 F334 F345 F27:F28</xm:sqref>
        </x14:dataValidation>
        <x14:dataValidation type="list" allowBlank="1" showInputMessage="1" showErrorMessage="1">
          <x14:formula1>
            <xm:f>NOOO!$A$187:$A$190</xm:f>
          </x14:formula1>
          <xm:sqref>I11:I17 I31:I37 I42:I48 I53:I59 I64:I70 I86:I92 I97:I103 I108:I114 I119:I125 I75:I81 I130:I136 I141:I147 I152:I158 I163:I169 I174:I180 I185:I191 I196:I202 I207:I213 I218:I224 I229:I235 I240:I246 I251:I257 I262:I268 I273:I279 I284:I290 I295:I301 I306:I312 I317:I323 I328:I334 I339:I345 I21:I27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topLeftCell="C15" zoomScale="80" zoomScaleNormal="80" workbookViewId="0">
      <selection activeCell="C17" sqref="C17"/>
    </sheetView>
  </sheetViews>
  <sheetFormatPr baseColWidth="10" defaultColWidth="11.42578125" defaultRowHeight="14.25" x14ac:dyDescent="0.2"/>
  <cols>
    <col min="1" max="1" width="38.28515625" style="1" customWidth="1"/>
    <col min="2" max="2" width="60.7109375" style="1" customWidth="1"/>
    <col min="3" max="3" width="71.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975"/>
      <c r="B1" s="978" t="str">
        <f>CONTEXTO!B1</f>
        <v>PROCESO: GESTION CONTRACTUAL</v>
      </c>
      <c r="C1" s="979"/>
      <c r="D1" s="980"/>
      <c r="E1" s="458" t="s">
        <v>523</v>
      </c>
      <c r="F1" s="391"/>
      <c r="G1" s="391"/>
      <c r="H1" s="568"/>
    </row>
    <row r="2" spans="1:111" customFormat="1" ht="15.75" customHeight="1" x14ac:dyDescent="0.25">
      <c r="A2" s="482"/>
      <c r="B2" s="981"/>
      <c r="C2" s="982"/>
      <c r="D2" s="983"/>
      <c r="E2" s="459" t="s">
        <v>515</v>
      </c>
      <c r="F2" s="460"/>
      <c r="G2" s="460"/>
      <c r="H2" s="569"/>
    </row>
    <row r="3" spans="1:111" customFormat="1" ht="36" customHeight="1" x14ac:dyDescent="0.25">
      <c r="A3" s="482"/>
      <c r="B3" s="981" t="s">
        <v>222</v>
      </c>
      <c r="C3" s="982"/>
      <c r="D3" s="983"/>
      <c r="E3" s="459" t="s">
        <v>516</v>
      </c>
      <c r="F3" s="460"/>
      <c r="G3" s="460"/>
      <c r="H3" s="569"/>
    </row>
    <row r="4" spans="1:111" customFormat="1" ht="15.75" customHeight="1" thickBot="1" x14ac:dyDescent="0.3">
      <c r="A4" s="483"/>
      <c r="B4" s="984"/>
      <c r="C4" s="985"/>
      <c r="D4" s="986"/>
      <c r="E4" s="501" t="s">
        <v>382</v>
      </c>
      <c r="F4" s="362"/>
      <c r="G4" s="362"/>
      <c r="H4" s="974"/>
    </row>
    <row r="5" spans="1:111" ht="15" thickBot="1" x14ac:dyDescent="0.25">
      <c r="A5" s="53"/>
      <c r="C5" s="30"/>
      <c r="D5" s="30"/>
      <c r="E5" s="30"/>
      <c r="F5" s="30"/>
      <c r="G5" s="30"/>
      <c r="H5" s="68"/>
    </row>
    <row r="6" spans="1:111" customFormat="1" ht="24" customHeight="1" x14ac:dyDescent="0.25">
      <c r="A6" s="960" t="str">
        <f>+CONTEXTO!A8</f>
        <v xml:space="preserve">PROCESO: GESTION CONTRACTUAL </v>
      </c>
      <c r="B6" s="961"/>
      <c r="C6" s="961"/>
      <c r="D6" s="961"/>
      <c r="E6" s="961"/>
      <c r="F6" s="961"/>
      <c r="G6" s="961"/>
      <c r="H6" s="962"/>
    </row>
    <row r="7" spans="1:111" customFormat="1" ht="72" customHeight="1" thickBot="1" x14ac:dyDescent="0.3">
      <c r="A7" s="963" t="str">
        <f>+CONTEXTO!A9</f>
        <v xml:space="preserve">OBJETIVO: CONTRIBUIR ANUALMENTE EN LA GESTION DE ADQUISICION DE BIENES Y SERVICIOS REQUERIDOS EN LA OPERACIÓN DE LOS PROCESOS DE LA ENTIDAD CUMPLIENDO LA NORMATIVIDAD CONTRACTUAL VIGENTE.
</v>
      </c>
      <c r="B7" s="964"/>
      <c r="C7" s="964"/>
      <c r="D7" s="964"/>
      <c r="E7" s="964"/>
      <c r="F7" s="964"/>
      <c r="G7" s="964"/>
      <c r="H7" s="965"/>
    </row>
    <row r="8" spans="1:111" ht="15" thickBot="1" x14ac:dyDescent="0.25">
      <c r="A8" s="53"/>
      <c r="C8" s="30"/>
      <c r="D8" s="30"/>
      <c r="E8" s="30"/>
      <c r="F8" s="30"/>
      <c r="G8" s="30"/>
      <c r="H8" s="68"/>
    </row>
    <row r="9" spans="1:111" s="51" customFormat="1" ht="30" customHeight="1" x14ac:dyDescent="0.25">
      <c r="A9" s="987" t="s">
        <v>82</v>
      </c>
      <c r="B9" s="976" t="s">
        <v>223</v>
      </c>
      <c r="C9" s="977" t="s">
        <v>196</v>
      </c>
      <c r="D9" s="977" t="s">
        <v>205</v>
      </c>
      <c r="E9" s="977" t="s">
        <v>224</v>
      </c>
      <c r="F9" s="988" t="s">
        <v>225</v>
      </c>
      <c r="G9" s="988"/>
      <c r="H9" s="989" t="s">
        <v>226</v>
      </c>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row>
    <row r="10" spans="1:111" s="52" customFormat="1" ht="48.75" customHeight="1" x14ac:dyDescent="0.25">
      <c r="A10" s="987"/>
      <c r="B10" s="976"/>
      <c r="C10" s="977"/>
      <c r="D10" s="977"/>
      <c r="E10" s="977"/>
      <c r="F10" s="988"/>
      <c r="G10" s="988"/>
      <c r="H10" s="989"/>
    </row>
    <row r="11" spans="1:111" s="52" customFormat="1" ht="151.5" hidden="1" customHeight="1" x14ac:dyDescent="0.25">
      <c r="A11" s="966" t="str">
        <f>DESCRIPCION!A10</f>
        <v xml:space="preserve">Probabilidad que La entidad  sea relacionada con actividades ilícitas al elegir a proveedores con practicas de lavado de activos, financiación del terrorismo o cualquier otra actividad ilegal. </v>
      </c>
      <c r="B11" s="94" t="str">
        <f>DESCRIPCION!D10</f>
        <v>Falta de estructuración de los requisitos juridicos habilitantes por parte de las secretarias ejecutoras</v>
      </c>
      <c r="C11" s="128" t="str">
        <f>'CONTROLES Y EVALUACIÓN'!C11:C17</f>
        <v xml:space="preserve"> La oficina de contratación realizará Capacitación semestral con los equipos estructuradores de cada secretaria para unificar criterios y evitar que la entidad sea relacionada con algun oferente inmerso en la practiva de lavado de activos, financiacion del terrorismo o cualquier otra actividad ilegal</v>
      </c>
      <c r="D11" s="235" t="str">
        <f>'CONTROLES Y EVALUACIÓN'!H11:H17</f>
        <v>Fuerte</v>
      </c>
      <c r="E11" s="235" t="str">
        <f>'CONTROLES Y EVALUACIÓN'!I11:I17</f>
        <v>Fuerte (Siempre se Ejecuta)</v>
      </c>
      <c r="F11" s="12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1">
        <f>IF(F11="Fuerte",100,IF(F11="Moderado",50,IF(F11="Débil",0," ")))</f>
        <v>100</v>
      </c>
      <c r="H11" s="742" t="str">
        <f>IF(G14=100,"Fuerte",IF(AND(G14&gt;=50,G14&lt;=99),"Moderado",IF(AND(G14&gt;0,G14&lt;=49),"Débil"," ")))</f>
        <v>Fuerte</v>
      </c>
    </row>
    <row r="12" spans="1:111" s="52" customFormat="1" ht="182.25" hidden="1" customHeight="1" x14ac:dyDescent="0.25">
      <c r="A12" s="861"/>
      <c r="B12" s="94" t="str">
        <f>DESCRIPCION!D11</f>
        <v>Falta de revisión por parte de la oficina de contratacion de los requisitos juridicos habilitantes</v>
      </c>
      <c r="C12" s="128"/>
      <c r="D12" s="95" t="str">
        <f>'CONTROLES Y EVALUACIÓN'!H31</f>
        <v>Fuerte</v>
      </c>
      <c r="E12" s="95" t="str">
        <f>'CONTROLES Y EVALUACIÓN'!I31</f>
        <v>Fuerte (Siempre se Ejecuta)</v>
      </c>
      <c r="F12" s="127"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1">
        <f t="shared" ref="G12" si="1">IF(F12="Fuerte",100,IF(F12="Moderado",50,IF(F12="Débil",0," ")))</f>
        <v>100</v>
      </c>
      <c r="H12" s="743"/>
    </row>
    <row r="13" spans="1:111" s="52" customFormat="1" ht="126" hidden="1" customHeight="1" x14ac:dyDescent="0.25">
      <c r="A13" s="862"/>
      <c r="B13" s="94">
        <f>DESCRIPCION!D12</f>
        <v>0</v>
      </c>
      <c r="C13" s="128"/>
      <c r="D13" s="95" t="str">
        <f>'CONTROLES Y EVALUACIÓN'!H42</f>
        <v>Fuerte</v>
      </c>
      <c r="E13" s="95" t="str">
        <f>'CONTROLES Y EVALUACIÓN'!I42</f>
        <v>Fuerte (Siempre se Ejecuta)</v>
      </c>
      <c r="F13" s="127" t="str">
        <f t="shared" si="0"/>
        <v>Fuerte</v>
      </c>
      <c r="G13" s="61">
        <f>IF(F13="Fuerte",100,IF(F13="Moderado",50,IF(F13="Débil",0," ")))</f>
        <v>100</v>
      </c>
      <c r="H13" s="743"/>
    </row>
    <row r="14" spans="1:111" s="52" customFormat="1" ht="30.75" hidden="1" customHeight="1" x14ac:dyDescent="0.25">
      <c r="A14" s="991"/>
      <c r="B14" s="992"/>
      <c r="C14" s="992"/>
      <c r="D14" s="992"/>
      <c r="E14" s="992"/>
      <c r="F14" s="993"/>
      <c r="G14" s="237">
        <f>AVERAGE(G11:G13)</f>
        <v>100</v>
      </c>
      <c r="H14" s="990"/>
    </row>
    <row r="15" spans="1:111" s="52" customFormat="1" ht="153.75" customHeight="1" x14ac:dyDescent="0.25">
      <c r="A15" s="885" t="str">
        <f>DESCRIPCION!A13</f>
        <v>Posibilidad de que se presente direccionamiento de los procesos de contratación a favor de terceros</v>
      </c>
      <c r="B15" s="94" t="str">
        <f>DESCRIPCION!D13</f>
        <v xml:space="preserve">Falta de Etica y valores  y de aplicación del código de integridad y buen gobierno. </v>
      </c>
      <c r="C15" s="128" t="str">
        <f>'CONTROLES Y EVALUACIÓN'!C53</f>
        <v>La oficina de contratación realizará capacitación semestralmente con los ordenadores del gasto, estructuradores y supervisores de contratos y/o convenios, para el fortalecimiento y la toma de conciencia de la responsabilidad que les asiste de vigilar la correcta ejecución del objeto contratado, realizando seguimiento técnico, administrativo, financiero , contable y juridico</v>
      </c>
      <c r="D15" s="95" t="str">
        <f>'CONTROLES Y EVALUACIÓN'!H53</f>
        <v>Fuerte</v>
      </c>
      <c r="E15" s="95" t="str">
        <f>'CONTROLES Y EVALUACIÓN'!I64</f>
        <v>Fuerte (Siempre se Ejecuta)</v>
      </c>
      <c r="F15" s="127" t="str">
        <f>'CONTROLES Y EVALUACIÓN'!J53</f>
        <v>Fuerte</v>
      </c>
      <c r="G15" s="61">
        <f>IF(F15="Fuerte",100,IF(F15="Moderado",50,IF(F15="Débil",0," ")))</f>
        <v>100</v>
      </c>
      <c r="H15" s="742" t="str">
        <f>IF(G18=100,"Fuerte",IF(AND(G18&gt;=50,G18&lt;=99),"Moderado",IF(AND(G18&gt;0,G18&lt;=49),"Débil"," ")))</f>
        <v>Fuerte</v>
      </c>
    </row>
    <row r="16" spans="1:111" s="52" customFormat="1" ht="153.75" customHeight="1" x14ac:dyDescent="0.25">
      <c r="A16" s="885"/>
      <c r="B16" s="94" t="str">
        <f>DESCRIPCION!D14</f>
        <v>Falta de controles en el proceso de selección de los proponentes</v>
      </c>
      <c r="C16" s="128" t="str">
        <f>'CONTROLES Y EVALUACIÓN'!C64</f>
        <v>La Oficina de Contratación cada vez que las Secretarías ejecutoras radiquen un proceso relacionado con la urgencia manifiesta y/o otras emergencias naturales hará la revisión de la carpeta del proceso de adquisición de bienes, servicios u obras dentro del marco de la Urgencia Manifiesta para enfrentar cualquier desastre ambiental ocasionado, verificando que el objeto contratado guarde relación directa y conexidad con la prevención, mitigación y control de la calamidad que se presente y que se encuentre claramente determinada la población objetivo.  
En caso de encontrar que el objeto del proceso no tiene relación con la adecuada atención de la calamidad presentada, se devuelve el proceso a la Secretaria Ejecutora con las observaciones y correciones pertinentes mediante correo electrónico con el fin de hacer el respectivo seguimiento. La evidencia reposa en el correo electrónico.</v>
      </c>
      <c r="D16" s="95" t="str">
        <f>'CONTROLES Y EVALUACIÓN'!H64</f>
        <v>Fuerte</v>
      </c>
      <c r="E16" s="95" t="str">
        <f>'CONTROLES Y EVALUACIÓN'!I75</f>
        <v>Fuerte (Siempre se Ejecuta)</v>
      </c>
      <c r="F16" s="127" t="str">
        <f>'CONTROLES Y EVALUACIÓN'!J64</f>
        <v>Fuerte</v>
      </c>
      <c r="G16" s="61">
        <f t="shared" ref="G16:G17" si="2">IF(F16="Fuerte",100,IF(F16="Moderado",50,IF(F16="Débil",0," ")))</f>
        <v>100</v>
      </c>
      <c r="H16" s="743"/>
    </row>
    <row r="17" spans="1:8" s="52" customFormat="1" ht="162" customHeight="1" x14ac:dyDescent="0.25">
      <c r="A17" s="885"/>
      <c r="B17" s="94" t="str">
        <f>DESCRIPCION!D15</f>
        <v>No aplicación de la normatividad vigente y de las directrices establecidas en el manual de contratación</v>
      </c>
      <c r="C17" s="128" t="str">
        <f>+('CONTROLES Y EVALUACIÓN'!C75)</f>
        <v xml:space="preserve"> La secretaria ejecutora cada vez que pretende adelantar la adquisición de un bien, obra o servicio para atender cualquier emergencia sanitaria con ocasión de diferentes desastres ambientales, revisa los documentos relacionados con la idoneidad y capacidad técnica, organizacional y financiera del proveedor o contratista, con el que se pretende adquirir bienes, obras o servicios para atender la necesidad con ocasión de cualquier desastres ambiental, con el fin de garantizar que el futuro proveedor cuenta con  la capacidad financiera y experiencia necesaria  para asegurar la debida ejecucion del contrato.                                                             La oficina de contratación revisará la carpeta del proceso, verificando que esten los requisitos necesarios para la contratación, de no ser asi, se procederá a hacer las respectivas  observaciones a través de correo electrónico con el fin de hacer el respectivo seguimiento. La evidencia reposa en el correo electrónico institucional.</v>
      </c>
      <c r="D17" s="95" t="str">
        <f>'CONTROLES Y EVALUACIÓN'!H75</f>
        <v>Fuerte</v>
      </c>
      <c r="E17" s="95" t="str">
        <f>'CONTROLES Y EVALUACIÓN'!I86</f>
        <v>Fuerte (Siempre se Ejecuta)</v>
      </c>
      <c r="F17" s="127" t="str">
        <f>'CONTROLES Y EVALUACIÓN'!J75</f>
        <v>Fuerte</v>
      </c>
      <c r="G17" s="61">
        <f t="shared" si="2"/>
        <v>100</v>
      </c>
      <c r="H17" s="743"/>
    </row>
    <row r="18" spans="1:8" s="52" customFormat="1" ht="36" customHeight="1" x14ac:dyDescent="0.25">
      <c r="A18" s="994"/>
      <c r="B18" s="995"/>
      <c r="C18" s="995"/>
      <c r="D18" s="995"/>
      <c r="E18" s="995"/>
      <c r="F18" s="996"/>
      <c r="G18" s="129">
        <f>AVERAGE(G15:G17)</f>
        <v>100</v>
      </c>
      <c r="H18" s="990"/>
    </row>
    <row r="19" spans="1:8" s="52" customFormat="1" ht="164.25" customHeight="1" x14ac:dyDescent="0.25">
      <c r="A19" s="966" t="str">
        <f>DESCRIPCION!A16</f>
        <v>posibilidad de utilización de la figura de urgencia manifiesta en el marco de la ley 80 de 1993 y sus normas concordantes</v>
      </c>
      <c r="B19" s="94" t="str">
        <f>DESCRIPCION!D18</f>
        <v>Contratar bienes, obras y servicios no relacionados ni vinculados con la emergencia y/o justificándose en ella.</v>
      </c>
      <c r="C19" s="128" t="str">
        <f>'CONTROLES Y EVALUACIÓN'!C64</f>
        <v>La Oficina de Contratación cada vez que las Secretarías ejecutoras radiquen un proceso relacionado con la urgencia manifiesta y/o otras emergencias naturales hará la revisión de la carpeta del proceso de adquisición de bienes, servicios u obras dentro del marco de la Urgencia Manifiesta para enfrentar cualquier desastre ambiental ocasionado, verificando que el objeto contratado guarde relación directa y conexidad con la prevención, mitigación y control de la calamidad que se presente y que se encuentre claramente determinada la población objetivo.  
En caso de encontrar que el objeto del proceso no tiene relación con la adecuada atención de la calamidad presentada, se devuelve el proceso a la Secretaria Ejecutora con las observaciones y correciones pertinentes mediante correo electrónico con el fin de hacer el respectivo seguimiento. La evidencia reposa en el correo electrónico.</v>
      </c>
      <c r="D19" s="95" t="str">
        <f>'CONTROLES Y EVALUACIÓN'!H64</f>
        <v>Fuerte</v>
      </c>
      <c r="E19" s="95" t="str">
        <f>'CONTROLES Y EVALUACIÓN'!I64</f>
        <v>Fuerte (Siempre se Ejecuta)</v>
      </c>
      <c r="F19" s="127" t="str">
        <f>'CONTROLES Y EVALUACIÓN'!J64</f>
        <v>Fuerte</v>
      </c>
      <c r="G19" s="61">
        <f>IF(F19="Fuerte",100,IF(F19="Moderado",50,IF(F19="Débil",0," ")))</f>
        <v>100</v>
      </c>
      <c r="H19" s="742" t="str">
        <f>IF(G22=100,"Fuerte",IF(AND(G22&gt;=50,G22&lt;=99),"Moderado",IF(AND(G22&gt;0,G22&lt;=49),"Débil"," ")))</f>
        <v>Fuerte</v>
      </c>
    </row>
    <row r="20" spans="1:8" s="52" customFormat="1" ht="158.25" customHeight="1" x14ac:dyDescent="0.25">
      <c r="A20" s="861"/>
      <c r="B20" s="94" t="str">
        <f>DESCRIPCION!D19</f>
        <v>Adjudicación de contratos a proveedores sin idoneidad, o sin adecuada capacidad financiera o experiencia necesaria en detrimento de la ejecución del contrato</v>
      </c>
      <c r="C20" s="128" t="str">
        <f>'CONTROLES Y EVALUACIÓN'!C75</f>
        <v xml:space="preserve"> La secretaria ejecutora cada vez que pretende adelantar la adquisición de un bien, obra o servicio para atender cualquier emergencia sanitaria con ocasión de diferentes desastres ambientales, revisa los documentos relacionados con la idoneidad y capacidad técnica, organizacional y financiera del proveedor o contratista, con el que se pretende adquirir bienes, obras o servicios para atender la necesidad con ocasión de cualquier desastres ambiental, con el fin de garantizar que el futuro proveedor cuenta con  la capacidad financiera y experiencia necesaria  para asegurar la debida ejecucion del contrato.                                                             La oficina de contratación revisará la carpeta del proceso, verificando que esten los requisitos necesarios para la contratación, de no ser asi, se procederá a hacer las respectivas  observaciones a través de correo electrónico con el fin de hacer el respectivo seguimiento. La evidencia reposa en el correo electrónico institucional.</v>
      </c>
      <c r="D20" s="95" t="str">
        <f>'CONTROLES Y EVALUACIÓN'!H75</f>
        <v>Fuerte</v>
      </c>
      <c r="E20" s="95" t="str">
        <f>'CONTROLES Y EVALUACIÓN'!I75</f>
        <v>Fuerte (Siempre se Ejecuta)</v>
      </c>
      <c r="F20" s="127" t="str">
        <f>'CONTROLES Y EVALUACIÓN'!J75</f>
        <v>Fuerte</v>
      </c>
      <c r="G20" s="61">
        <f t="shared" ref="G20:G21" si="3">IF(F20="Fuerte",100,IF(F20="Moderado",50,IF(F20="Débil",0," ")))</f>
        <v>100</v>
      </c>
      <c r="H20" s="743"/>
    </row>
    <row r="21" spans="1:8" s="52" customFormat="1" ht="123.75" customHeight="1" x14ac:dyDescent="0.25">
      <c r="A21" s="862"/>
      <c r="B21" s="94" t="str">
        <f>DESCRIPCION!D20</f>
        <v>Sobrecostos en los contratos de bienes, obras o servicios independiente de posibles distorsiones del mercado</v>
      </c>
      <c r="C21" s="128" t="str">
        <f>'CONTROLES Y EVALUACIÓN'!C86</f>
        <v xml:space="preserve">La secretaria ejecutora cada vez que pretende adelantar la adquisición de un bien, obra o servicio para atender cualquier  emergencia ocasiónada por cualquier desastre ambiental, deberá agotar todas las gestiones tendientes para garantizar un estudio o revisión de precios de mercado con el fin de evitar sobrecostos y tener unos precios referencia que recojan las condiciones de mercado al momento de adelantar los procesos. 
En caso de evidenciarse sobrecosto, la secretaria ejecutora,  procederá a hacer las respectivas observaciones a los proponentes.
Las Evidencias reposarán en cada secretaría las cuales deben anexarse al proceso contractual. </v>
      </c>
      <c r="D21" s="95" t="str">
        <f>'CONTROLES Y EVALUACIÓN'!H86</f>
        <v>Fuerte</v>
      </c>
      <c r="E21" s="95" t="str">
        <f>'CONTROLES Y EVALUACIÓN'!I86</f>
        <v>Fuerte (Siempre se Ejecuta)</v>
      </c>
      <c r="F21" s="127" t="str">
        <f>'CONTROLES Y EVALUACIÓN'!J86</f>
        <v>Fuerte</v>
      </c>
      <c r="G21" s="61">
        <f t="shared" si="3"/>
        <v>100</v>
      </c>
      <c r="H21" s="743"/>
    </row>
    <row r="22" spans="1:8" s="52" customFormat="1" ht="33.75" customHeight="1" x14ac:dyDescent="0.25">
      <c r="A22" s="967"/>
      <c r="B22" s="968"/>
      <c r="C22" s="968"/>
      <c r="D22" s="968"/>
      <c r="E22" s="968"/>
      <c r="F22" s="969"/>
      <c r="G22" s="130">
        <f>AVERAGE(G19:G21)</f>
        <v>100</v>
      </c>
      <c r="H22" s="743"/>
    </row>
    <row r="23" spans="1:8" s="52" customFormat="1" ht="113.25" customHeight="1" x14ac:dyDescent="0.25">
      <c r="A23" s="966" t="str">
        <f>DESCRIPCION!A10</f>
        <v xml:space="preserve">Probabilidad que La entidad  sea relacionada con actividades ilícitas al elegir a proveedores con practicas de lavado de activos, financiación del terrorismo o cualquier otra actividad ilegal. </v>
      </c>
      <c r="B23" s="939" t="str">
        <f>DESCRIPCION!B10</f>
        <v>la combinacion de factores como falta de estructuracion de los requisitos juridicos habilitantes por parte de las secretarias ejecutoras, como tambien falta de revision por parte de la oficina de contratacion de los requisitos juridicos habilitantes. puede ocasionar probabilidad que la entidad sea relacionada con actividades ilicitas al elegir a proveedores con practicas de lavado de activos, financiacion del terrotismo o cualquier otra actividad ilegal. teniendo como consecuencia la perdida de imagen y la credibilidad institucional, la investigacion y saciones de los entes de control.</v>
      </c>
      <c r="C23" s="128" t="str">
        <f>'CONTROLES Y EVALUACIÓN'!C11</f>
        <v xml:space="preserve"> La oficina de contratación realizará Capacitación semestral con los equipos estructuradores de cada secretaria para unificar criterios y evitar que la entidad sea relacionada con algun oferente inmerso en la practiva de lavado de activos, financiacion del terrorismo o cualquier otra actividad ilegal</v>
      </c>
      <c r="D23" s="95" t="str">
        <f>'CONTROLES Y EVALUACIÓN'!H11</f>
        <v>Fuerte</v>
      </c>
      <c r="E23" s="95" t="str">
        <f>'CONTROLES Y EVALUACIÓN'!I11</f>
        <v>Fuerte (Siempre se Ejecuta)</v>
      </c>
      <c r="F23" s="127" t="str">
        <f>'CONTROLES Y EVALUACIÓN'!J11</f>
        <v>Fuerte</v>
      </c>
      <c r="G23" s="61">
        <f>IF(F23="Fuerte",100,IF(F23="Moderado",50,IF(F23="Débil",0," ")))</f>
        <v>100</v>
      </c>
      <c r="H23" s="742" t="str">
        <f>IF(G26=100,"Fuerte",IF(AND(G26&gt;=50,G26&lt;=99),"Moderado",IF(AND(G26&gt;0,G26&lt;=49),"Débil"," ")))</f>
        <v>Fuerte</v>
      </c>
    </row>
    <row r="24" spans="1:8" ht="113.25" customHeight="1" x14ac:dyDescent="0.2">
      <c r="A24" s="861"/>
      <c r="B24" s="866"/>
      <c r="C24" s="970" t="str">
        <f>'CONTROLES Y EVALUACIÓN'!C21</f>
        <v>El jefe de oficina de contratación realizara capacitacion semestral para los funcionarios y/o contratistas adscritos a la  oficina de contratación con el fin de unificar criterios con respecto a los requisitos juridicos habilitantes que se deben acreditar para cada proceso de selección.</v>
      </c>
      <c r="D24" s="939" t="str">
        <f>'CONTROLES Y EVALUACIÓN'!H21</f>
        <v>Fuerte</v>
      </c>
      <c r="E24" s="939" t="str">
        <f>'CONTROLES Y EVALUACIÓN'!I21</f>
        <v>Fuerte (Siempre se Ejecuta)</v>
      </c>
      <c r="F24" s="972" t="str">
        <f>'CONTROLES Y EVALUACIÓN'!J21</f>
        <v>Fuerte</v>
      </c>
      <c r="G24" s="660">
        <f t="shared" ref="G24" si="4">IF(F24="Fuerte",100,IF(F24="Moderado",50,IF(F24="Débil",0," ")))</f>
        <v>100</v>
      </c>
      <c r="H24" s="743"/>
    </row>
    <row r="25" spans="1:8" ht="123.75" customHeight="1" x14ac:dyDescent="0.2">
      <c r="A25" s="862"/>
      <c r="B25" s="867"/>
      <c r="C25" s="971"/>
      <c r="D25" s="867"/>
      <c r="E25" s="867"/>
      <c r="F25" s="973"/>
      <c r="G25" s="662"/>
      <c r="H25" s="743"/>
    </row>
    <row r="26" spans="1:8" ht="31.5" customHeight="1" x14ac:dyDescent="0.2">
      <c r="A26" s="967"/>
      <c r="B26" s="968"/>
      <c r="C26" s="968"/>
      <c r="D26" s="968"/>
      <c r="E26" s="968"/>
      <c r="F26" s="969"/>
      <c r="G26" s="130">
        <f>AVERAGE(G23:G25)</f>
        <v>100</v>
      </c>
      <c r="H26" s="743"/>
    </row>
    <row r="27" spans="1:8" ht="112.5" customHeight="1" x14ac:dyDescent="0.2">
      <c r="A27" s="966" t="str">
        <f>DESCRIPCION!A24</f>
        <v>e</v>
      </c>
      <c r="B27" s="94">
        <f>DESCRIPCION!D24</f>
        <v>0</v>
      </c>
      <c r="C27" s="128">
        <f>'CONTROLES Y EVALUACIÓN'!C152</f>
        <v>0</v>
      </c>
      <c r="D27" s="95" t="str">
        <f>'CONTROLES Y EVALUACIÓN'!H152</f>
        <v xml:space="preserve"> </v>
      </c>
      <c r="E27" s="95" t="str">
        <f>'CONTROLES Y EVALUACIÓN'!I152</f>
        <v>Seleccionar</v>
      </c>
      <c r="F27" s="127" t="str">
        <f>'CONTROLES Y EVALUACIÓN'!J152</f>
        <v xml:space="preserve"> </v>
      </c>
      <c r="G27" s="61" t="str">
        <f>IF(F27="Fuerte",100,IF(F27="Moderado",50,IF(F27="Débil",0," ")))</f>
        <v xml:space="preserve"> </v>
      </c>
      <c r="H27" s="742" t="e">
        <f>IF(G30=100,"Fuerte",IF(AND(G30&gt;=50,G30&lt;=99),"Moderado",IF(AND(G30&gt;0,G30&lt;=49),"Débil"," ")))</f>
        <v>#DIV/0!</v>
      </c>
    </row>
    <row r="28" spans="1:8" ht="99.75" customHeight="1" x14ac:dyDescent="0.2">
      <c r="A28" s="861"/>
      <c r="B28" s="94">
        <f>DESCRIPCION!D25</f>
        <v>0</v>
      </c>
      <c r="C28" s="128">
        <f>'CONTROLES Y EVALUACIÓN'!C163</f>
        <v>0</v>
      </c>
      <c r="D28" s="95" t="str">
        <f>'CONTROLES Y EVALUACIÓN'!H163</f>
        <v xml:space="preserve"> </v>
      </c>
      <c r="E28" s="95" t="str">
        <f>'CONTROLES Y EVALUACIÓN'!I163</f>
        <v>Seleccionar</v>
      </c>
      <c r="F28" s="127" t="str">
        <f>'CONTROLES Y EVALUACIÓN'!J163</f>
        <v xml:space="preserve"> </v>
      </c>
      <c r="G28" s="61" t="str">
        <f t="shared" ref="G28:G29" si="5">IF(F28="Fuerte",100,IF(F28="Moderado",50,IF(F28="Débil",0," ")))</f>
        <v xml:space="preserve"> </v>
      </c>
      <c r="H28" s="743"/>
    </row>
    <row r="29" spans="1:8" ht="96.75" customHeight="1" x14ac:dyDescent="0.2">
      <c r="A29" s="862"/>
      <c r="B29" s="94">
        <f>DESCRIPCION!D26</f>
        <v>0</v>
      </c>
      <c r="C29" s="128">
        <f>'CONTROLES Y EVALUACIÓN'!C174</f>
        <v>0</v>
      </c>
      <c r="D29" s="95" t="str">
        <f>'CONTROLES Y EVALUACIÓN'!H174</f>
        <v xml:space="preserve"> </v>
      </c>
      <c r="E29" s="95" t="str">
        <f>'CONTROLES Y EVALUACIÓN'!I174</f>
        <v>Seleccionar</v>
      </c>
      <c r="F29" s="127" t="str">
        <f>'CONTROLES Y EVALUACIÓN'!J174</f>
        <v xml:space="preserve"> </v>
      </c>
      <c r="G29" s="61" t="str">
        <f t="shared" si="5"/>
        <v xml:space="preserve"> </v>
      </c>
      <c r="H29" s="743"/>
    </row>
    <row r="30" spans="1:8" ht="24" customHeight="1" x14ac:dyDescent="0.2">
      <c r="A30" s="967"/>
      <c r="B30" s="968"/>
      <c r="C30" s="968"/>
      <c r="D30" s="968"/>
      <c r="E30" s="968"/>
      <c r="F30" s="969"/>
      <c r="G30" s="130" t="e">
        <f>AVERAGE(G27:G29)</f>
        <v>#DIV/0!</v>
      </c>
      <c r="H30" s="743"/>
    </row>
    <row r="31" spans="1:8" ht="120" customHeight="1" x14ac:dyDescent="0.2">
      <c r="A31" s="966" t="str">
        <f>DESCRIPCION!A27</f>
        <v>f</v>
      </c>
      <c r="B31" s="94">
        <f>DESCRIPCION!D27</f>
        <v>0</v>
      </c>
      <c r="C31" s="128">
        <f>'CONTROLES Y EVALUACIÓN'!C185</f>
        <v>0</v>
      </c>
      <c r="D31" s="95" t="str">
        <f>'CONTROLES Y EVALUACIÓN'!H185</f>
        <v>Débil</v>
      </c>
      <c r="E31" s="95" t="str">
        <f>'CONTROLES Y EVALUACIÓN'!I185</f>
        <v>Fuerte (Siempre se Ejecuta)</v>
      </c>
      <c r="F31" s="127" t="str">
        <f>'CONTROLES Y EVALUACIÓN'!J185</f>
        <v>Débil</v>
      </c>
      <c r="G31" s="61">
        <f>IF(F31="Fuerte",100,IF(F31="Moderado",50,IF(F31="Débil",0," ")))</f>
        <v>0</v>
      </c>
      <c r="H31" s="742" t="str">
        <f>IF(G34=100,"Fuerte",IF(AND(G34&gt;=50,G34&lt;=99),"Moderado",IF(AND(G34&gt;0,G34&lt;=49),"Débil"," ")))</f>
        <v xml:space="preserve"> </v>
      </c>
    </row>
    <row r="32" spans="1:8" ht="114" customHeight="1" x14ac:dyDescent="0.2">
      <c r="A32" s="861"/>
      <c r="B32" s="94">
        <f>DESCRIPCION!B28</f>
        <v>0</v>
      </c>
      <c r="C32" s="128">
        <f>'CONTROLES Y EVALUACIÓN'!C196</f>
        <v>0</v>
      </c>
      <c r="D32" s="95" t="str">
        <f>'CONTROLES Y EVALUACIÓN'!H196</f>
        <v xml:space="preserve"> </v>
      </c>
      <c r="E32" s="95" t="str">
        <f>'CONTROLES Y EVALUACIÓN'!I196</f>
        <v>Seleccionar</v>
      </c>
      <c r="F32" s="127" t="str">
        <f>'CONTROLES Y EVALUACIÓN'!J196</f>
        <v xml:space="preserve"> </v>
      </c>
      <c r="G32" s="61" t="str">
        <f t="shared" ref="G32:G33" si="6">IF(F32="Fuerte",100,IF(F32="Moderado",50,IF(F32="Débil",0," ")))</f>
        <v xml:space="preserve"> </v>
      </c>
      <c r="H32" s="743"/>
    </row>
    <row r="33" spans="1:8" ht="100.5" customHeight="1" x14ac:dyDescent="0.2">
      <c r="A33" s="862"/>
      <c r="B33" s="94">
        <f>DESCRIPCION!B29</f>
        <v>0</v>
      </c>
      <c r="C33" s="128">
        <f>'CONTROLES Y EVALUACIÓN'!C207</f>
        <v>0</v>
      </c>
      <c r="D33" s="95" t="str">
        <f>'CONTROLES Y EVALUACIÓN'!H207</f>
        <v xml:space="preserve"> </v>
      </c>
      <c r="E33" s="95" t="str">
        <f>'CONTROLES Y EVALUACIÓN'!I207</f>
        <v>Seleccionar</v>
      </c>
      <c r="F33" s="127" t="str">
        <f>'CONTROLES Y EVALUACIÓN'!J207</f>
        <v xml:space="preserve"> </v>
      </c>
      <c r="G33" s="61" t="str">
        <f t="shared" si="6"/>
        <v xml:space="preserve"> </v>
      </c>
      <c r="H33" s="743"/>
    </row>
    <row r="34" spans="1:8" ht="30" customHeight="1" x14ac:dyDescent="0.2">
      <c r="A34" s="967"/>
      <c r="B34" s="968"/>
      <c r="C34" s="968"/>
      <c r="D34" s="968"/>
      <c r="E34" s="968"/>
      <c r="F34" s="969"/>
      <c r="G34" s="130">
        <f>AVERAGE(G31:G33)</f>
        <v>0</v>
      </c>
      <c r="H34" s="743"/>
    </row>
    <row r="35" spans="1:8" ht="107.25" customHeight="1" x14ac:dyDescent="0.2">
      <c r="A35" s="966" t="str">
        <f>DESCRIPCION!A30</f>
        <v>g</v>
      </c>
      <c r="B35" s="94">
        <f>DESCRIPCION!D30</f>
        <v>0</v>
      </c>
      <c r="C35" s="128">
        <f>'CONTROLES Y EVALUACIÓN'!C218</f>
        <v>0</v>
      </c>
      <c r="D35" s="95" t="str">
        <f>'CONTROLES Y EVALUACIÓN'!H218</f>
        <v xml:space="preserve"> </v>
      </c>
      <c r="E35" s="95" t="str">
        <f>'CONTROLES Y EVALUACIÓN'!I218</f>
        <v>Seleccionar</v>
      </c>
      <c r="F35" s="127" t="str">
        <f>'CONTROLES Y EVALUACIÓN'!J218</f>
        <v xml:space="preserve"> </v>
      </c>
      <c r="G35" s="61" t="str">
        <f>IF(F35="Fuerte",100,IF(F35="Moderado",50,IF(F35="Débil",0," ")))</f>
        <v xml:space="preserve"> </v>
      </c>
      <c r="H35" s="742" t="e">
        <f>IF(G38=100,"Fuerte",IF(AND(G38&gt;=50,G38&lt;=99),"Moderado",IF(AND(G38&gt;0,G38&lt;=49),"Débil"," ")))</f>
        <v>#DIV/0!</v>
      </c>
    </row>
    <row r="36" spans="1:8" ht="108.75" customHeight="1" x14ac:dyDescent="0.2">
      <c r="A36" s="861"/>
      <c r="B36" s="94">
        <f>DESCRIPCION!D31</f>
        <v>0</v>
      </c>
      <c r="C36" s="128">
        <f>'CONTROLES Y EVALUACIÓN'!C229</f>
        <v>0</v>
      </c>
      <c r="D36" s="95" t="str">
        <f>'CONTROLES Y EVALUACIÓN'!H229</f>
        <v xml:space="preserve"> </v>
      </c>
      <c r="E36" s="95" t="str">
        <f>'CONTROLES Y EVALUACIÓN'!I229</f>
        <v>Moderado (Algunas veces se ejecuta)</v>
      </c>
      <c r="F36" s="127" t="str">
        <f>'CONTROLES Y EVALUACIÓN'!J229</f>
        <v xml:space="preserve"> </v>
      </c>
      <c r="G36" s="61" t="str">
        <f t="shared" ref="G36:G37" si="7">IF(F36="Fuerte",100,IF(F36="Moderado",50,IF(F36="Débil",0," ")))</f>
        <v xml:space="preserve"> </v>
      </c>
      <c r="H36" s="743"/>
    </row>
    <row r="37" spans="1:8" ht="111" customHeight="1" x14ac:dyDescent="0.2">
      <c r="A37" s="862"/>
      <c r="B37" s="94">
        <f>DESCRIPCION!D32</f>
        <v>0</v>
      </c>
      <c r="C37" s="128">
        <f>'CONTROLES Y EVALUACIÓN'!C240</f>
        <v>0</v>
      </c>
      <c r="D37" s="95" t="str">
        <f>'CONTROLES Y EVALUACIÓN'!H240</f>
        <v xml:space="preserve"> </v>
      </c>
      <c r="E37" s="95" t="str">
        <f>'CONTROLES Y EVALUACIÓN'!I240</f>
        <v>Seleccionar</v>
      </c>
      <c r="F37" s="127" t="str">
        <f>'CONTROLES Y EVALUACIÓN'!J240</f>
        <v xml:space="preserve"> </v>
      </c>
      <c r="G37" s="61" t="str">
        <f t="shared" si="7"/>
        <v xml:space="preserve"> </v>
      </c>
      <c r="H37" s="743"/>
    </row>
    <row r="38" spans="1:8" ht="31.5" customHeight="1" x14ac:dyDescent="0.2">
      <c r="A38" s="967"/>
      <c r="B38" s="968"/>
      <c r="C38" s="968"/>
      <c r="D38" s="968"/>
      <c r="E38" s="968"/>
      <c r="F38" s="969"/>
      <c r="G38" s="130" t="e">
        <f>AVERAGE(G35:G37)</f>
        <v>#DIV/0!</v>
      </c>
      <c r="H38" s="743"/>
    </row>
    <row r="39" spans="1:8" ht="85.5" customHeight="1" x14ac:dyDescent="0.2">
      <c r="A39" s="966" t="str">
        <f>DESCRIPCION!A33</f>
        <v>h</v>
      </c>
      <c r="B39" s="94">
        <f>DESCRIPCION!D33</f>
        <v>0</v>
      </c>
      <c r="C39" s="128">
        <f>'CONTROLES Y EVALUACIÓN'!C251</f>
        <v>0</v>
      </c>
      <c r="D39" s="95" t="str">
        <f>'CONTROLES Y EVALUACIÓN'!H251</f>
        <v xml:space="preserve"> </v>
      </c>
      <c r="E39" s="95" t="str">
        <f>'CONTROLES Y EVALUACIÓN'!I251</f>
        <v>Seleccionar</v>
      </c>
      <c r="F39" s="127" t="str">
        <f>'CONTROLES Y EVALUACIÓN'!J251</f>
        <v xml:space="preserve"> </v>
      </c>
      <c r="G39" s="61" t="str">
        <f>IF(F39="Fuerte",100,IF(F39="Moderado",50,IF(F39="Débil",0," ")))</f>
        <v xml:space="preserve"> </v>
      </c>
      <c r="H39" s="742" t="e">
        <f>IF(G42=100,"Fuerte",IF(AND(G42&gt;=50,G42&lt;=99),"Moderado",IF(AND(G42&gt;0,G42&lt;=49),"Débil"," ")))</f>
        <v>#DIV/0!</v>
      </c>
    </row>
    <row r="40" spans="1:8" ht="92.25" customHeight="1" x14ac:dyDescent="0.2">
      <c r="A40" s="861"/>
      <c r="B40" s="94">
        <f>DESCRIPCION!D34</f>
        <v>0</v>
      </c>
      <c r="C40" s="128">
        <f>'CONTROLES Y EVALUACIÓN'!C262</f>
        <v>0</v>
      </c>
      <c r="D40" s="95" t="str">
        <f>'CONTROLES Y EVALUACIÓN'!H262</f>
        <v xml:space="preserve"> </v>
      </c>
      <c r="E40" s="95" t="str">
        <f>'CONTROLES Y EVALUACIÓN'!I262</f>
        <v>Seleccionar</v>
      </c>
      <c r="F40" s="127" t="str">
        <f>'CONTROLES Y EVALUACIÓN'!J262</f>
        <v xml:space="preserve"> </v>
      </c>
      <c r="G40" s="61" t="str">
        <f t="shared" ref="G40" si="8">IF(F40="Fuerte",100,IF(F40="Moderado",50,IF(F40="Débil",0," ")))</f>
        <v xml:space="preserve"> </v>
      </c>
      <c r="H40" s="743"/>
    </row>
    <row r="41" spans="1:8" ht="86.25" customHeight="1" x14ac:dyDescent="0.2">
      <c r="A41" s="862"/>
      <c r="B41" s="94">
        <f>DESCRIPCION!D35</f>
        <v>0</v>
      </c>
      <c r="C41" s="128">
        <f>'CONTROLES Y EVALUACIÓN'!C273</f>
        <v>0</v>
      </c>
      <c r="D41" s="95" t="str">
        <f>'CONTROLES Y EVALUACIÓN'!H273</f>
        <v xml:space="preserve"> </v>
      </c>
      <c r="E41" s="95" t="str">
        <f>'CONTROLES Y EVALUACIÓN'!I273</f>
        <v>Seleccionar</v>
      </c>
      <c r="F41" s="127" t="str">
        <f>'CONTROLES Y EVALUACIÓN'!J273</f>
        <v xml:space="preserve"> </v>
      </c>
      <c r="G41" s="61" t="str">
        <f>IF(F41="Fuerte",100,IF(F41="Moderado",50,IF(F41="Débil",0," ")))</f>
        <v xml:space="preserve"> </v>
      </c>
      <c r="H41" s="743"/>
    </row>
    <row r="42" spans="1:8" ht="28.5" customHeight="1" x14ac:dyDescent="0.2">
      <c r="A42" s="967"/>
      <c r="B42" s="968"/>
      <c r="C42" s="968"/>
      <c r="D42" s="968"/>
      <c r="E42" s="968"/>
      <c r="F42" s="969"/>
      <c r="G42" s="130" t="e">
        <f>AVERAGE(G39:G41)</f>
        <v>#DIV/0!</v>
      </c>
      <c r="H42" s="743"/>
    </row>
    <row r="43" spans="1:8" ht="71.25" customHeight="1" x14ac:dyDescent="0.2">
      <c r="A43" s="966" t="str">
        <f>DESCRIPCION!A36</f>
        <v>i</v>
      </c>
      <c r="B43" s="94">
        <f>DESCRIPCION!D36</f>
        <v>0</v>
      </c>
      <c r="C43" s="128">
        <f>'CONTROLES Y EVALUACIÓN'!C284</f>
        <v>0</v>
      </c>
      <c r="D43" s="95" t="str">
        <f>'CONTROLES Y EVALUACIÓN'!H284</f>
        <v xml:space="preserve"> </v>
      </c>
      <c r="E43" s="95" t="str">
        <f>'CONTROLES Y EVALUACIÓN'!I284</f>
        <v>Seleccionar</v>
      </c>
      <c r="F43" s="127" t="str">
        <f>'CONTROLES Y EVALUACIÓN'!J284</f>
        <v xml:space="preserve"> </v>
      </c>
      <c r="G43" s="61" t="str">
        <f>IF(F43="Fuerte",100,IF(F43="Moderado",50,IF(F43="Débil",0," ")))</f>
        <v xml:space="preserve"> </v>
      </c>
      <c r="H43" s="742" t="e">
        <f>IF(G46=100,"Fuerte",IF(AND(G46&gt;=50,G46&lt;=99),"Moderado",IF(AND(G46&gt;0,G46&lt;=49),"Débil"," ")))</f>
        <v>#DIV/0!</v>
      </c>
    </row>
    <row r="44" spans="1:8" ht="91.5" customHeight="1" x14ac:dyDescent="0.2">
      <c r="A44" s="861"/>
      <c r="B44" s="94">
        <f>DESCRIPCION!D37</f>
        <v>0</v>
      </c>
      <c r="C44" s="128">
        <f>'CONTROLES Y EVALUACIÓN'!C295</f>
        <v>0</v>
      </c>
      <c r="D44" s="95" t="str">
        <f>'CONTROLES Y EVALUACIÓN'!H295</f>
        <v xml:space="preserve"> </v>
      </c>
      <c r="E44" s="95" t="str">
        <f>'CONTROLES Y EVALUACIÓN'!I295</f>
        <v>Seleccionar</v>
      </c>
      <c r="F44" s="127" t="str">
        <f>'CONTROLES Y EVALUACIÓN'!J295</f>
        <v xml:space="preserve"> </v>
      </c>
      <c r="G44" s="61" t="str">
        <f t="shared" ref="G44:G45" si="9">IF(F44="Fuerte",100,IF(F44="Moderado",50,IF(F44="Débil",0," ")))</f>
        <v xml:space="preserve"> </v>
      </c>
      <c r="H44" s="743"/>
    </row>
    <row r="45" spans="1:8" ht="85.5" customHeight="1" x14ac:dyDescent="0.2">
      <c r="A45" s="862"/>
      <c r="B45" s="94">
        <f>DESCRIPCION!D38</f>
        <v>0</v>
      </c>
      <c r="C45" s="128">
        <f>'CONTROLES Y EVALUACIÓN'!C306</f>
        <v>0</v>
      </c>
      <c r="D45" s="95" t="str">
        <f>'CONTROLES Y EVALUACIÓN'!H306</f>
        <v xml:space="preserve"> </v>
      </c>
      <c r="E45" s="95" t="str">
        <f>'CONTROLES Y EVALUACIÓN'!I306</f>
        <v>Seleccionar</v>
      </c>
      <c r="F45" s="127" t="str">
        <f>'CONTROLES Y EVALUACIÓN'!J306</f>
        <v xml:space="preserve"> </v>
      </c>
      <c r="G45" s="61" t="str">
        <f t="shared" si="9"/>
        <v xml:space="preserve"> </v>
      </c>
      <c r="H45" s="743"/>
    </row>
    <row r="46" spans="1:8" ht="33.75" customHeight="1" x14ac:dyDescent="0.2">
      <c r="A46" s="967"/>
      <c r="B46" s="968"/>
      <c r="C46" s="968"/>
      <c r="D46" s="968"/>
      <c r="E46" s="968"/>
      <c r="F46" s="969"/>
      <c r="G46" s="130" t="e">
        <f>AVERAGE(G43:G45)</f>
        <v>#DIV/0!</v>
      </c>
      <c r="H46" s="743"/>
    </row>
    <row r="47" spans="1:8" ht="107.25" customHeight="1" x14ac:dyDescent="0.2">
      <c r="A47" s="954" t="str">
        <f>DESCRIPCION!A39</f>
        <v>j</v>
      </c>
      <c r="B47" s="94">
        <f>DESCRIPCION!D39</f>
        <v>0</v>
      </c>
      <c r="C47" s="128">
        <f>'CONTROLES Y EVALUACIÓN'!C317</f>
        <v>0</v>
      </c>
      <c r="D47" s="95" t="str">
        <f>'CONTROLES Y EVALUACIÓN'!H317</f>
        <v xml:space="preserve"> </v>
      </c>
      <c r="E47" s="95" t="str">
        <f>'CONTROLES Y EVALUACIÓN'!I317</f>
        <v>Seleccionar</v>
      </c>
      <c r="F47" s="127" t="str">
        <f>'CONTROLES Y EVALUACIÓN'!J317</f>
        <v xml:space="preserve"> </v>
      </c>
      <c r="G47" s="61" t="str">
        <f>IF(F47="Fuerte",100,IF(F47="Moderado",50,IF(F47="Débil",0," ")))</f>
        <v xml:space="preserve"> </v>
      </c>
      <c r="H47" s="742" t="e">
        <f>IF(G50=100,"Fuerte",IF(AND(G50&gt;=50,G50&lt;=99),"Moderado",IF(AND(G50&gt;0,G50&lt;=49),"Débil"," ")))</f>
        <v>#DIV/0!</v>
      </c>
    </row>
    <row r="48" spans="1:8" ht="99.75" customHeight="1" x14ac:dyDescent="0.2">
      <c r="A48" s="955"/>
      <c r="B48" s="94">
        <f>DESCRIPCION!D40</f>
        <v>0</v>
      </c>
      <c r="C48" s="128">
        <f>'CONTROLES Y EVALUACIÓN'!C328</f>
        <v>0</v>
      </c>
      <c r="D48" s="95" t="str">
        <f>'CONTROLES Y EVALUACIÓN'!H328</f>
        <v xml:space="preserve"> </v>
      </c>
      <c r="E48" s="95" t="str">
        <f>'CONTROLES Y EVALUACIÓN'!I328</f>
        <v>Fuerte (Siempre se Ejecuta)</v>
      </c>
      <c r="F48" s="127" t="str">
        <f>'CONTROLES Y EVALUACIÓN'!J328</f>
        <v xml:space="preserve"> </v>
      </c>
      <c r="G48" s="61" t="str">
        <f t="shared" ref="G48:G49" si="10">IF(F48="Fuerte",100,IF(F48="Moderado",50,IF(F48="Débil",0," ")))</f>
        <v xml:space="preserve"> </v>
      </c>
      <c r="H48" s="743"/>
    </row>
    <row r="49" spans="1:8" ht="96" customHeight="1" x14ac:dyDescent="0.2">
      <c r="A49" s="956"/>
      <c r="B49" s="94">
        <f>DESCRIPCION!D41</f>
        <v>0</v>
      </c>
      <c r="C49" s="128">
        <f>'CONTROLES Y EVALUACIÓN'!C339</f>
        <v>0</v>
      </c>
      <c r="D49" s="95" t="str">
        <f>'CONTROLES Y EVALUACIÓN'!H339</f>
        <v xml:space="preserve"> </v>
      </c>
      <c r="E49" s="95" t="str">
        <f>'CONTROLES Y EVALUACIÓN'!I339</f>
        <v>Seleccionar</v>
      </c>
      <c r="F49" s="127" t="str">
        <f>'CONTROLES Y EVALUACIÓN'!J339</f>
        <v xml:space="preserve"> </v>
      </c>
      <c r="G49" s="61" t="str">
        <f t="shared" si="10"/>
        <v xml:space="preserve"> </v>
      </c>
      <c r="H49" s="743"/>
    </row>
    <row r="50" spans="1:8" ht="30.75" customHeight="1" thickBot="1" x14ac:dyDescent="0.25">
      <c r="A50" s="957"/>
      <c r="B50" s="958"/>
      <c r="C50" s="958"/>
      <c r="D50" s="958"/>
      <c r="E50" s="958"/>
      <c r="F50" s="959"/>
      <c r="G50" s="131" t="e">
        <f>AVERAGE(G47:G49)</f>
        <v>#DIV/0!</v>
      </c>
      <c r="H50" s="744"/>
    </row>
  </sheetData>
  <sheetProtection selectLockedCells="1"/>
  <mergeCells count="53">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B23:B25"/>
    <mergeCell ref="C24:C25"/>
    <mergeCell ref="D24:D25"/>
    <mergeCell ref="E24:E25"/>
    <mergeCell ref="F24:F25"/>
    <mergeCell ref="G24:G25"/>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9" zoomScaleNormal="100" workbookViewId="0">
      <selection activeCell="F85" sqref="F85:F86"/>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484"/>
      <c r="B1" s="845"/>
      <c r="C1" s="452" t="str">
        <f>CONTEXTO!B1</f>
        <v>PROCESO: GESTION CONTRACTUAL</v>
      </c>
      <c r="D1" s="452"/>
      <c r="E1" s="452"/>
      <c r="F1" s="452"/>
      <c r="G1" s="458" t="s">
        <v>523</v>
      </c>
      <c r="H1" s="391"/>
      <c r="I1" s="391"/>
      <c r="J1" s="843"/>
      <c r="K1" s="376"/>
      <c r="L1" s="1"/>
    </row>
    <row r="2" spans="1:12" x14ac:dyDescent="0.25">
      <c r="A2" s="485"/>
      <c r="B2" s="479"/>
      <c r="C2" s="453"/>
      <c r="D2" s="453"/>
      <c r="E2" s="453"/>
      <c r="F2" s="453"/>
      <c r="G2" s="459" t="s">
        <v>524</v>
      </c>
      <c r="H2" s="460"/>
      <c r="I2" s="460"/>
      <c r="J2" s="844"/>
      <c r="K2" s="377"/>
      <c r="L2" s="1"/>
    </row>
    <row r="3" spans="1:12" ht="15" customHeight="1" x14ac:dyDescent="0.25">
      <c r="A3" s="485"/>
      <c r="B3" s="479"/>
      <c r="C3" s="453" t="s">
        <v>32</v>
      </c>
      <c r="D3" s="453"/>
      <c r="E3" s="453"/>
      <c r="F3" s="453"/>
      <c r="G3" s="459" t="s">
        <v>516</v>
      </c>
      <c r="H3" s="460"/>
      <c r="I3" s="460"/>
      <c r="J3" s="844"/>
      <c r="K3" s="377"/>
      <c r="L3" s="1"/>
    </row>
    <row r="4" spans="1:12" x14ac:dyDescent="0.25">
      <c r="A4" s="485"/>
      <c r="B4" s="479"/>
      <c r="C4" s="453"/>
      <c r="D4" s="453"/>
      <c r="E4" s="453"/>
      <c r="F4" s="453"/>
      <c r="G4" s="459" t="s">
        <v>383</v>
      </c>
      <c r="H4" s="460"/>
      <c r="I4" s="460"/>
      <c r="J4" s="844"/>
      <c r="K4" s="377"/>
      <c r="L4" s="1"/>
    </row>
    <row r="5" spans="1:12" ht="15.75" x14ac:dyDescent="0.25">
      <c r="A5" s="439"/>
      <c r="B5" s="440"/>
      <c r="C5" s="440"/>
      <c r="D5" s="440"/>
      <c r="E5" s="440"/>
      <c r="F5" s="440"/>
      <c r="G5" s="440"/>
      <c r="H5" s="440"/>
      <c r="I5" s="440"/>
      <c r="J5" s="440"/>
      <c r="K5" s="441"/>
      <c r="L5" s="1"/>
    </row>
    <row r="6" spans="1:12" x14ac:dyDescent="0.25">
      <c r="A6" s="852" t="s">
        <v>110</v>
      </c>
      <c r="B6" s="853"/>
      <c r="C6" s="853"/>
      <c r="D6" s="853"/>
      <c r="E6" s="853"/>
      <c r="F6" s="853"/>
      <c r="G6" s="853"/>
      <c r="H6" s="853"/>
      <c r="I6" s="853"/>
      <c r="J6" s="853"/>
      <c r="K6" s="854"/>
      <c r="L6" s="1"/>
    </row>
    <row r="7" spans="1:12" x14ac:dyDescent="0.25">
      <c r="A7" s="852"/>
      <c r="B7" s="853"/>
      <c r="C7" s="853"/>
      <c r="D7" s="853"/>
      <c r="E7" s="853"/>
      <c r="F7" s="853"/>
      <c r="G7" s="853"/>
      <c r="H7" s="853"/>
      <c r="I7" s="853"/>
      <c r="J7" s="853"/>
      <c r="K7" s="854"/>
      <c r="L7" s="1"/>
    </row>
    <row r="8" spans="1:12" x14ac:dyDescent="0.25">
      <c r="A8" s="848" t="str">
        <f>CONTEXTO!A8</f>
        <v xml:space="preserve">PROCESO: GESTION CONTRACTUAL </v>
      </c>
      <c r="B8" s="443"/>
      <c r="C8" s="443"/>
      <c r="D8" s="443"/>
      <c r="E8" s="443"/>
      <c r="F8" s="443"/>
      <c r="G8" s="443"/>
      <c r="H8" s="443"/>
      <c r="I8" s="443"/>
      <c r="J8" s="443"/>
      <c r="K8" s="444"/>
      <c r="L8" s="1"/>
    </row>
    <row r="9" spans="1:12" ht="56.25" customHeight="1" thickBot="1" x14ac:dyDescent="0.3">
      <c r="A9" s="849" t="str">
        <f>CONTEXTO!A9</f>
        <v xml:space="preserve">OBJETIVO: CONTRIBUIR ANUALMENTE EN LA GESTION DE ADQUISICION DE BIENES Y SERVICIOS REQUERIDOS EN LA OPERACIÓN DE LOS PROCESOS DE LA ENTIDAD CUMPLIENDO LA NORMATIVIDAD CONTRACTUAL VIGENTE.
</v>
      </c>
      <c r="B9" s="850"/>
      <c r="C9" s="850"/>
      <c r="D9" s="850"/>
      <c r="E9" s="850"/>
      <c r="F9" s="850"/>
      <c r="G9" s="850"/>
      <c r="H9" s="850"/>
      <c r="I9" s="850"/>
      <c r="J9" s="850"/>
      <c r="K9" s="851"/>
      <c r="L9" s="1"/>
    </row>
    <row r="10" spans="1:12" ht="15.75" thickBot="1" x14ac:dyDescent="0.3">
      <c r="A10" s="846"/>
      <c r="B10" s="847"/>
      <c r="C10" s="847"/>
      <c r="D10" s="847"/>
      <c r="E10" s="847"/>
      <c r="F10" s="847"/>
      <c r="G10" s="847"/>
      <c r="H10" s="847"/>
      <c r="I10" s="847"/>
      <c r="J10" s="847"/>
      <c r="K10" s="847"/>
      <c r="L10" s="1"/>
    </row>
    <row r="11" spans="1:12" ht="15.75" customHeight="1" thickBot="1" x14ac:dyDescent="0.3">
      <c r="A11" s="1010" t="s">
        <v>111</v>
      </c>
      <c r="B11" s="1004" t="str">
        <f>DESCRIPCION!A10</f>
        <v xml:space="preserve">Probabilidad que La entidad  sea relacionada con actividades ilícitas al elegir a proveedores con practicas de lavado de activos, financiación del terrorismo o cualquier otra actividad ilegal. </v>
      </c>
      <c r="C11" s="1004"/>
      <c r="D11" s="1004"/>
      <c r="E11" s="1004"/>
      <c r="F11" s="1004"/>
      <c r="G11" s="1004"/>
      <c r="H11" s="1005"/>
      <c r="I11" s="1002" t="s">
        <v>338</v>
      </c>
      <c r="J11" s="1003"/>
      <c r="K11" s="139" t="str">
        <f>IF(J18="x","EXTREMA",IF(J20="x","ALTA",IF(J22="x","MODERADA",IF(J24="x","BAJA",""))))</f>
        <v>EXTREMA</v>
      </c>
      <c r="L11" s="1"/>
    </row>
    <row r="12" spans="1:12" ht="36" customHeight="1" thickBot="1" x14ac:dyDescent="0.3">
      <c r="A12" s="1011"/>
      <c r="B12" s="1006"/>
      <c r="C12" s="1006"/>
      <c r="D12" s="1006"/>
      <c r="E12" s="1006"/>
      <c r="F12" s="1006"/>
      <c r="G12" s="1006"/>
      <c r="H12" s="1007"/>
      <c r="I12" s="997" t="s">
        <v>339</v>
      </c>
      <c r="J12" s="998"/>
      <c r="K12" s="184" t="str">
        <f>'VALORACION RIESGOS INHERENTES'!K11</f>
        <v>EXTREMA</v>
      </c>
      <c r="L12" s="1"/>
    </row>
    <row r="13" spans="1:12" ht="16.5" thickBot="1" x14ac:dyDescent="0.3">
      <c r="A13" s="1012"/>
      <c r="B13" s="796" t="s">
        <v>289</v>
      </c>
      <c r="C13" s="797"/>
      <c r="D13" s="797"/>
      <c r="E13" s="797"/>
      <c r="F13" s="797"/>
      <c r="G13" s="797"/>
      <c r="H13" s="797"/>
      <c r="I13" s="797"/>
      <c r="J13" s="800"/>
      <c r="K13" s="239" t="str">
        <f>'EVALUACIÓN SOLIDEZ CONTROLES'!H11</f>
        <v>Fuerte</v>
      </c>
      <c r="L13" s="1"/>
    </row>
    <row r="14" spans="1:12" ht="16.5" thickBot="1" x14ac:dyDescent="0.3">
      <c r="A14" s="186" t="s">
        <v>113</v>
      </c>
      <c r="B14" s="187"/>
      <c r="C14" s="187"/>
      <c r="D14" s="236"/>
      <c r="E14" s="999" t="s">
        <v>240</v>
      </c>
      <c r="F14" s="1000"/>
      <c r="G14" s="1001"/>
      <c r="H14" s="796" t="s">
        <v>341</v>
      </c>
      <c r="I14" s="800"/>
      <c r="J14" s="801" t="s">
        <v>126</v>
      </c>
      <c r="K14" s="802"/>
      <c r="L14" s="1"/>
    </row>
    <row r="15" spans="1:12" ht="47.25" customHeight="1" x14ac:dyDescent="0.25">
      <c r="A15" s="168"/>
      <c r="B15" s="147"/>
      <c r="C15" s="169"/>
      <c r="D15" s="147"/>
      <c r="E15" s="147"/>
      <c r="F15" s="147"/>
      <c r="G15" s="147"/>
      <c r="H15" s="147"/>
      <c r="I15" s="147"/>
      <c r="J15" s="164"/>
      <c r="K15" s="165"/>
      <c r="L15" s="1"/>
    </row>
    <row r="16" spans="1:12" ht="39" customHeight="1" x14ac:dyDescent="0.25">
      <c r="A16" s="782" t="s">
        <v>113</v>
      </c>
      <c r="B16" s="147">
        <v>5</v>
      </c>
      <c r="C16" s="783"/>
      <c r="D16" s="762"/>
      <c r="E16" s="763"/>
      <c r="F16" s="763"/>
      <c r="G16" s="763"/>
      <c r="H16" s="147"/>
      <c r="I16" s="147"/>
      <c r="J16" s="777" t="s">
        <v>112</v>
      </c>
      <c r="K16" s="778"/>
      <c r="L16" s="1"/>
    </row>
    <row r="17" spans="1:24" x14ac:dyDescent="0.25">
      <c r="A17" s="782"/>
      <c r="B17" s="147" t="s">
        <v>115</v>
      </c>
      <c r="C17" s="784"/>
      <c r="D17" s="762"/>
      <c r="E17" s="763"/>
      <c r="F17" s="763"/>
      <c r="G17" s="763"/>
      <c r="H17" s="147"/>
      <c r="I17" s="147"/>
      <c r="J17" s="149"/>
      <c r="K17" s="150"/>
      <c r="L17" s="1"/>
    </row>
    <row r="18" spans="1:24" ht="27.75" x14ac:dyDescent="0.25">
      <c r="A18" s="782"/>
      <c r="B18" s="147">
        <v>4</v>
      </c>
      <c r="C18" s="785"/>
      <c r="D18" s="762"/>
      <c r="E18" s="762"/>
      <c r="F18" s="775"/>
      <c r="G18" s="763"/>
      <c r="H18" s="147"/>
      <c r="I18" s="147"/>
      <c r="J18" s="155" t="str">
        <f xml:space="preserve"> IF(OR(E16="X",F16="X",G16="x",F18="x",G18="X",F20="X",G20="X",G22="X" ),"x","")</f>
        <v>x</v>
      </c>
      <c r="K18" s="150" t="s">
        <v>114</v>
      </c>
      <c r="L18" s="1"/>
    </row>
    <row r="19" spans="1:24" ht="27.75" x14ac:dyDescent="0.25">
      <c r="A19" s="782"/>
      <c r="B19" s="147" t="s">
        <v>117</v>
      </c>
      <c r="C19" s="786"/>
      <c r="D19" s="762"/>
      <c r="E19" s="762"/>
      <c r="F19" s="775"/>
      <c r="G19" s="763"/>
      <c r="H19" s="147"/>
      <c r="I19" s="147"/>
      <c r="J19" s="156"/>
      <c r="K19" s="150"/>
      <c r="L19" s="1"/>
    </row>
    <row r="20" spans="1:24" ht="27.75" x14ac:dyDescent="0.25">
      <c r="A20" s="782"/>
      <c r="B20" s="147">
        <v>3</v>
      </c>
      <c r="C20" s="765"/>
      <c r="D20" s="760"/>
      <c r="E20" s="761"/>
      <c r="F20" s="775"/>
      <c r="G20" s="763"/>
      <c r="H20" s="147"/>
      <c r="I20" s="147"/>
      <c r="J20" s="157" t="str">
        <f xml:space="preserve"> IF(OR(C16="X",D16="X",D18="x",E18="x",E20="X",F22="X",F24="X",G24="X" ),"x","")</f>
        <v/>
      </c>
      <c r="K20" s="150" t="s">
        <v>116</v>
      </c>
      <c r="L20" s="1"/>
      <c r="X20" s="39"/>
    </row>
    <row r="21" spans="1:24" ht="27.75" x14ac:dyDescent="0.25">
      <c r="A21" s="782"/>
      <c r="B21" s="147" t="s">
        <v>119</v>
      </c>
      <c r="C21" s="776"/>
      <c r="D21" s="760"/>
      <c r="E21" s="762"/>
      <c r="F21" s="775"/>
      <c r="G21" s="763"/>
      <c r="H21" s="147"/>
      <c r="I21" s="147"/>
      <c r="J21" s="158"/>
      <c r="K21" s="150"/>
      <c r="L21" s="1"/>
    </row>
    <row r="22" spans="1:24" ht="27.75" x14ac:dyDescent="0.25">
      <c r="A22" s="782"/>
      <c r="B22" s="147">
        <v>2</v>
      </c>
      <c r="C22" s="765"/>
      <c r="D22" s="758"/>
      <c r="E22" s="759"/>
      <c r="F22" s="761"/>
      <c r="G22" s="763" t="s">
        <v>129</v>
      </c>
      <c r="H22" s="147"/>
      <c r="I22" s="147"/>
      <c r="J22" s="159" t="str">
        <f xml:space="preserve"> IF(OR(C18="X",D20="X",E22="x",E24="x" ),"x","")</f>
        <v/>
      </c>
      <c r="K22" s="150" t="s">
        <v>118</v>
      </c>
      <c r="L22" s="1"/>
    </row>
    <row r="23" spans="1:24" ht="27.75" x14ac:dyDescent="0.25">
      <c r="A23" s="782"/>
      <c r="B23" s="147" t="s">
        <v>240</v>
      </c>
      <c r="C23" s="776"/>
      <c r="D23" s="758"/>
      <c r="E23" s="760"/>
      <c r="F23" s="762"/>
      <c r="G23" s="763"/>
      <c r="H23" s="147"/>
      <c r="I23" s="147"/>
      <c r="J23" s="158"/>
      <c r="K23" s="150"/>
      <c r="L23" s="1"/>
    </row>
    <row r="24" spans="1:24" ht="27.75" x14ac:dyDescent="0.25">
      <c r="A24" s="782"/>
      <c r="B24" s="147">
        <v>1</v>
      </c>
      <c r="C24" s="765"/>
      <c r="D24" s="767"/>
      <c r="E24" s="769"/>
      <c r="F24" s="771"/>
      <c r="G24" s="773"/>
      <c r="H24" s="147"/>
      <c r="I24" s="147"/>
      <c r="J24" s="160" t="str">
        <f xml:space="preserve"> IF(OR(C20="X",C22="X",C24="x",D22="x",D24="x" ),"x","")</f>
        <v/>
      </c>
      <c r="K24" s="150" t="s">
        <v>120</v>
      </c>
      <c r="L24" s="1"/>
    </row>
    <row r="25" spans="1:24" x14ac:dyDescent="0.25">
      <c r="A25" s="782"/>
      <c r="B25" s="147" t="s">
        <v>121</v>
      </c>
      <c r="C25" s="766"/>
      <c r="D25" s="768"/>
      <c r="E25" s="770"/>
      <c r="F25" s="772"/>
      <c r="G25" s="774"/>
      <c r="H25" s="147"/>
      <c r="I25" s="147"/>
      <c r="J25" s="137"/>
      <c r="K25" s="138"/>
      <c r="L25" s="1"/>
    </row>
    <row r="26" spans="1:24" x14ac:dyDescent="0.25">
      <c r="A26" s="168"/>
      <c r="B26" s="147"/>
      <c r="C26" s="147">
        <v>1</v>
      </c>
      <c r="D26" s="147">
        <v>2</v>
      </c>
      <c r="E26" s="147">
        <v>3</v>
      </c>
      <c r="F26" s="147">
        <v>4</v>
      </c>
      <c r="G26" s="147">
        <v>5</v>
      </c>
      <c r="H26" s="147"/>
      <c r="I26" s="147"/>
      <c r="J26" s="856"/>
      <c r="K26" s="857"/>
      <c r="L26" s="1"/>
    </row>
    <row r="27" spans="1:24" x14ac:dyDescent="0.25">
      <c r="A27" s="168"/>
      <c r="B27" s="147"/>
      <c r="C27" s="147" t="s">
        <v>122</v>
      </c>
      <c r="D27" s="147" t="s">
        <v>123</v>
      </c>
      <c r="E27" s="147" t="s">
        <v>124</v>
      </c>
      <c r="F27" s="147" t="s">
        <v>125</v>
      </c>
      <c r="G27" s="147" t="s">
        <v>126</v>
      </c>
      <c r="H27" s="147"/>
      <c r="I27" s="147"/>
      <c r="J27" s="147"/>
      <c r="K27" s="165"/>
      <c r="L27" s="1"/>
    </row>
    <row r="28" spans="1:24" ht="15" customHeight="1" x14ac:dyDescent="0.25">
      <c r="A28" s="168"/>
      <c r="B28" s="147"/>
      <c r="C28" s="764" t="s">
        <v>127</v>
      </c>
      <c r="D28" s="764"/>
      <c r="E28" s="764"/>
      <c r="F28" s="764"/>
      <c r="G28" s="764"/>
      <c r="H28" s="147"/>
      <c r="I28" s="147"/>
      <c r="J28" s="147"/>
      <c r="K28" s="165"/>
      <c r="L28" s="1"/>
    </row>
    <row r="29" spans="1:24" ht="15" customHeight="1" x14ac:dyDescent="0.25">
      <c r="A29" s="168"/>
      <c r="B29" s="147"/>
      <c r="C29" s="764"/>
      <c r="D29" s="764"/>
      <c r="E29" s="764"/>
      <c r="F29" s="764"/>
      <c r="G29" s="764"/>
      <c r="H29" s="147"/>
      <c r="I29" s="147"/>
      <c r="J29" s="147"/>
      <c r="K29" s="165"/>
      <c r="L29" s="1"/>
    </row>
    <row r="30" spans="1:24" ht="15.75" thickBot="1" x14ac:dyDescent="0.3">
      <c r="A30" s="170"/>
      <c r="B30" s="171"/>
      <c r="C30" s="171"/>
      <c r="D30" s="171"/>
      <c r="E30" s="171"/>
      <c r="F30" s="171"/>
      <c r="G30" s="171"/>
      <c r="H30" s="171"/>
      <c r="I30" s="171"/>
      <c r="J30" s="171"/>
      <c r="K30" s="172"/>
      <c r="L30" s="1"/>
    </row>
    <row r="31" spans="1:24" ht="15.75" thickBot="1" x14ac:dyDescent="0.3">
      <c r="A31" s="1"/>
      <c r="B31" s="1"/>
      <c r="C31" s="1"/>
      <c r="D31" s="1"/>
      <c r="E31" s="1"/>
      <c r="F31" s="1"/>
      <c r="G31" s="1"/>
      <c r="H31" s="1"/>
      <c r="I31" s="1"/>
      <c r="J31" s="1"/>
      <c r="K31" s="1"/>
      <c r="L31" s="1"/>
    </row>
    <row r="32" spans="1:24" ht="15.75" customHeight="1" thickBot="1" x14ac:dyDescent="0.3">
      <c r="A32" s="1010" t="s">
        <v>111</v>
      </c>
      <c r="B32" s="1008" t="str">
        <f>DESCRIPCION!A13</f>
        <v>Posibilidad de que se presente direccionamiento de los procesos de contratación a favor de terceros</v>
      </c>
      <c r="C32" s="1004"/>
      <c r="D32" s="1004"/>
      <c r="E32" s="1004"/>
      <c r="F32" s="1004"/>
      <c r="G32" s="1004"/>
      <c r="H32" s="1005"/>
      <c r="I32" s="1002" t="s">
        <v>338</v>
      </c>
      <c r="J32" s="1003"/>
      <c r="K32" s="134" t="str">
        <f>IF(J39="x","EXTREMA",IF(J41="x","ALTA",IF(J43="x","MODERADA",IF(J45="x","BAJA",""))))</f>
        <v>ALTA</v>
      </c>
      <c r="L32" s="1"/>
    </row>
    <row r="33" spans="1:12" ht="16.5" thickBot="1" x14ac:dyDescent="0.3">
      <c r="A33" s="1011"/>
      <c r="B33" s="1009"/>
      <c r="C33" s="1006"/>
      <c r="D33" s="1006"/>
      <c r="E33" s="1006"/>
      <c r="F33" s="1006"/>
      <c r="G33" s="1006"/>
      <c r="H33" s="1007"/>
      <c r="I33" s="997" t="s">
        <v>339</v>
      </c>
      <c r="J33" s="998"/>
      <c r="K33" s="185" t="str">
        <f>'VALORACION RIESGOS INHERENTES'!K31</f>
        <v>EXTREMA</v>
      </c>
      <c r="L33" s="1"/>
    </row>
    <row r="34" spans="1:12" ht="16.5" thickBot="1" x14ac:dyDescent="0.3">
      <c r="A34" s="1012"/>
      <c r="B34" s="796" t="s">
        <v>289</v>
      </c>
      <c r="C34" s="797"/>
      <c r="D34" s="797"/>
      <c r="E34" s="797"/>
      <c r="F34" s="797"/>
      <c r="G34" s="797"/>
      <c r="H34" s="797"/>
      <c r="I34" s="797"/>
      <c r="J34" s="800"/>
      <c r="K34" s="239" t="str">
        <f>'EVALUACIÓN SOLIDEZ CONTROLES'!H15</f>
        <v>Fuerte</v>
      </c>
      <c r="L34" s="1"/>
    </row>
    <row r="35" spans="1:12" ht="16.5" thickBot="1" x14ac:dyDescent="0.3">
      <c r="A35" s="186" t="s">
        <v>113</v>
      </c>
      <c r="B35" s="187"/>
      <c r="C35" s="187"/>
      <c r="D35" s="236"/>
      <c r="E35" s="999" t="s">
        <v>342</v>
      </c>
      <c r="F35" s="1000"/>
      <c r="G35" s="1001"/>
      <c r="H35" s="796" t="s">
        <v>341</v>
      </c>
      <c r="I35" s="800"/>
      <c r="J35" s="801" t="s">
        <v>125</v>
      </c>
      <c r="K35" s="802"/>
      <c r="L35" s="1"/>
    </row>
    <row r="36" spans="1:12" ht="39" customHeight="1" thickBot="1" x14ac:dyDescent="0.3">
      <c r="A36" s="163"/>
      <c r="B36" s="162"/>
      <c r="C36" s="162"/>
      <c r="D36" s="162"/>
      <c r="E36" s="162"/>
      <c r="F36" s="162"/>
      <c r="G36" s="162"/>
      <c r="H36" s="162"/>
      <c r="I36" s="162"/>
      <c r="J36" s="164"/>
      <c r="K36" s="165"/>
      <c r="L36" s="1"/>
    </row>
    <row r="37" spans="1:12" ht="28.5" customHeight="1" thickBot="1" x14ac:dyDescent="0.3">
      <c r="A37" s="827" t="s">
        <v>113</v>
      </c>
      <c r="B37" s="161">
        <v>5</v>
      </c>
      <c r="C37" s="1013"/>
      <c r="D37" s="829"/>
      <c r="E37" s="823"/>
      <c r="F37" s="823"/>
      <c r="G37" s="823"/>
      <c r="H37" s="162"/>
      <c r="I37" s="162"/>
      <c r="J37" s="825" t="s">
        <v>112</v>
      </c>
      <c r="K37" s="826"/>
      <c r="L37" s="1"/>
    </row>
    <row r="38" spans="1:12" ht="15.75" thickBot="1" x14ac:dyDescent="0.3">
      <c r="A38" s="827"/>
      <c r="B38" s="161" t="s">
        <v>115</v>
      </c>
      <c r="C38" s="828"/>
      <c r="D38" s="829"/>
      <c r="E38" s="823"/>
      <c r="F38" s="823"/>
      <c r="G38" s="823"/>
      <c r="H38" s="162"/>
      <c r="I38" s="162"/>
      <c r="J38" s="166"/>
      <c r="K38" s="20"/>
      <c r="L38" s="1"/>
    </row>
    <row r="39" spans="1:12" ht="29.25" thickBot="1" x14ac:dyDescent="0.3">
      <c r="A39" s="827"/>
      <c r="B39" s="161">
        <v>4</v>
      </c>
      <c r="C39" s="830"/>
      <c r="D39" s="829"/>
      <c r="E39" s="829"/>
      <c r="F39" s="831"/>
      <c r="G39" s="823"/>
      <c r="H39" s="162"/>
      <c r="I39" s="162"/>
      <c r="J39" s="176" t="str">
        <f xml:space="preserve"> IF(OR(E37="X",F37="X",G37="x",F39="x",G39="X",F41="X",G41="X",G43="X" ),"x","")</f>
        <v/>
      </c>
      <c r="K39" s="20" t="s">
        <v>114</v>
      </c>
      <c r="L39" s="1"/>
    </row>
    <row r="40" spans="1:12" ht="29.25" thickBot="1" x14ac:dyDescent="0.3">
      <c r="A40" s="827"/>
      <c r="B40" s="161" t="s">
        <v>117</v>
      </c>
      <c r="C40" s="830"/>
      <c r="D40" s="829"/>
      <c r="E40" s="829"/>
      <c r="F40" s="832"/>
      <c r="G40" s="823"/>
      <c r="H40" s="162"/>
      <c r="I40" s="162"/>
      <c r="J40" s="177"/>
      <c r="K40" s="20"/>
      <c r="L40" s="1"/>
    </row>
    <row r="41" spans="1:12" ht="29.25" thickBot="1" x14ac:dyDescent="0.3">
      <c r="A41" s="827"/>
      <c r="B41" s="161">
        <v>3</v>
      </c>
      <c r="C41" s="833"/>
      <c r="D41" s="820"/>
      <c r="E41" s="834"/>
      <c r="F41" s="831"/>
      <c r="G41" s="823"/>
      <c r="H41" s="162"/>
      <c r="I41" s="162"/>
      <c r="J41" s="178" t="str">
        <f xml:space="preserve"> IF(OR(C37="X",D37="X",D39="x",E39="x",E41="X",F43="X",F45="X",G45="X" ),"x","")</f>
        <v>x</v>
      </c>
      <c r="K41" s="20" t="s">
        <v>116</v>
      </c>
      <c r="L41" s="1"/>
    </row>
    <row r="42" spans="1:12" ht="29.25" thickBot="1" x14ac:dyDescent="0.3">
      <c r="A42" s="827"/>
      <c r="B42" s="161" t="s">
        <v>119</v>
      </c>
      <c r="C42" s="833"/>
      <c r="D42" s="820"/>
      <c r="E42" s="829"/>
      <c r="F42" s="832"/>
      <c r="G42" s="823"/>
      <c r="H42" s="162"/>
      <c r="I42" s="162"/>
      <c r="J42" s="179"/>
      <c r="K42" s="20"/>
      <c r="L42" s="1"/>
    </row>
    <row r="43" spans="1:12" ht="29.25" thickBot="1" x14ac:dyDescent="0.3">
      <c r="A43" s="827"/>
      <c r="B43" s="161">
        <v>2</v>
      </c>
      <c r="C43" s="833"/>
      <c r="D43" s="836"/>
      <c r="E43" s="819"/>
      <c r="F43" s="821"/>
      <c r="G43" s="823"/>
      <c r="H43" s="162"/>
      <c r="I43" s="162"/>
      <c r="J43" s="180"/>
      <c r="K43" s="20" t="s">
        <v>118</v>
      </c>
      <c r="L43" s="1"/>
    </row>
    <row r="44" spans="1:12" ht="29.25" thickBot="1" x14ac:dyDescent="0.3">
      <c r="A44" s="827"/>
      <c r="B44" s="161" t="s">
        <v>240</v>
      </c>
      <c r="C44" s="833"/>
      <c r="D44" s="836"/>
      <c r="E44" s="820"/>
      <c r="F44" s="822"/>
      <c r="G44" s="823"/>
      <c r="H44" s="162"/>
      <c r="I44" s="162"/>
      <c r="J44" s="179"/>
      <c r="K44" s="20"/>
      <c r="L44" s="1"/>
    </row>
    <row r="45" spans="1:12" ht="29.25" thickBot="1" x14ac:dyDescent="0.3">
      <c r="A45" s="827"/>
      <c r="B45" s="161">
        <v>1</v>
      </c>
      <c r="C45" s="833"/>
      <c r="D45" s="836"/>
      <c r="E45" s="840"/>
      <c r="F45" s="1014" t="s">
        <v>129</v>
      </c>
      <c r="G45" s="829"/>
      <c r="H45" s="162"/>
      <c r="I45" s="162"/>
      <c r="J45" s="181" t="str">
        <f xml:space="preserve"> IF(OR(C41="X",C43="X",D43="x",C45="x",D45="x" ),"x","")</f>
        <v/>
      </c>
      <c r="K45" s="20" t="s">
        <v>120</v>
      </c>
      <c r="L45" s="1"/>
    </row>
    <row r="46" spans="1:12" ht="15.75" thickBot="1" x14ac:dyDescent="0.3">
      <c r="A46" s="827"/>
      <c r="B46" s="161" t="s">
        <v>121</v>
      </c>
      <c r="C46" s="835"/>
      <c r="D46" s="837"/>
      <c r="E46" s="838"/>
      <c r="F46" s="1015"/>
      <c r="G46" s="839"/>
      <c r="H46" s="167"/>
      <c r="I46" s="162"/>
      <c r="J46" s="162"/>
      <c r="K46" s="161"/>
      <c r="L46" s="1"/>
    </row>
    <row r="47" spans="1:12" x14ac:dyDescent="0.25">
      <c r="A47" s="163"/>
      <c r="B47" s="162"/>
      <c r="C47" s="162">
        <v>1</v>
      </c>
      <c r="D47" s="162">
        <v>2</v>
      </c>
      <c r="E47" s="162">
        <v>3</v>
      </c>
      <c r="F47" s="162">
        <v>4</v>
      </c>
      <c r="G47" s="162">
        <v>5</v>
      </c>
      <c r="H47" s="162"/>
      <c r="I47" s="162"/>
      <c r="J47" s="162"/>
      <c r="K47" s="161"/>
      <c r="L47" s="1"/>
    </row>
    <row r="48" spans="1:12" x14ac:dyDescent="0.25">
      <c r="A48" s="163"/>
      <c r="B48" s="162"/>
      <c r="C48" s="162" t="s">
        <v>122</v>
      </c>
      <c r="D48" s="162" t="s">
        <v>123</v>
      </c>
      <c r="E48" s="162" t="s">
        <v>124</v>
      </c>
      <c r="F48" s="162" t="s">
        <v>125</v>
      </c>
      <c r="G48" s="162" t="s">
        <v>126</v>
      </c>
      <c r="H48" s="162"/>
      <c r="I48" s="162"/>
      <c r="J48" s="162"/>
      <c r="K48" s="161"/>
      <c r="L48" s="1"/>
    </row>
    <row r="49" spans="1:12" ht="15" customHeight="1" x14ac:dyDescent="0.25">
      <c r="A49" s="163"/>
      <c r="B49" s="162"/>
      <c r="C49" s="824" t="s">
        <v>127</v>
      </c>
      <c r="D49" s="824"/>
      <c r="E49" s="824"/>
      <c r="F49" s="824"/>
      <c r="G49" s="824"/>
      <c r="H49" s="162"/>
      <c r="I49" s="162"/>
      <c r="J49" s="162"/>
      <c r="K49" s="161"/>
      <c r="L49" s="1"/>
    </row>
    <row r="50" spans="1:12" ht="15" customHeight="1" x14ac:dyDescent="0.25">
      <c r="A50" s="163"/>
      <c r="B50" s="162"/>
      <c r="C50" s="824"/>
      <c r="D50" s="824"/>
      <c r="E50" s="824"/>
      <c r="F50" s="824"/>
      <c r="G50" s="824"/>
      <c r="H50" s="162"/>
      <c r="I50" s="162"/>
      <c r="J50" s="162"/>
      <c r="K50" s="161"/>
      <c r="L50" s="1"/>
    </row>
    <row r="51" spans="1:12" ht="15.75" thickBot="1" x14ac:dyDescent="0.3">
      <c r="A51" s="21"/>
      <c r="B51" s="19"/>
      <c r="C51" s="19"/>
      <c r="D51" s="19"/>
      <c r="E51" s="19"/>
      <c r="F51" s="19"/>
      <c r="G51" s="19"/>
      <c r="H51" s="19"/>
      <c r="I51" s="19"/>
      <c r="J51" s="19"/>
      <c r="K51" s="133"/>
      <c r="L51" s="1"/>
    </row>
    <row r="52" spans="1:12" ht="15.75" thickBot="1" x14ac:dyDescent="0.3">
      <c r="A52" s="1"/>
      <c r="B52" s="1"/>
      <c r="C52" s="1"/>
      <c r="D52" s="1"/>
      <c r="E52" s="1"/>
      <c r="F52" s="1"/>
      <c r="G52" s="1"/>
      <c r="H52" s="1"/>
      <c r="I52" s="1"/>
      <c r="J52" s="1"/>
      <c r="K52" s="1"/>
      <c r="L52" s="1"/>
    </row>
    <row r="53" spans="1:12" ht="16.5" customHeight="1" thickBot="1" x14ac:dyDescent="0.3">
      <c r="A53" s="1010" t="s">
        <v>111</v>
      </c>
      <c r="B53" s="1004" t="str">
        <f>DESCRIPCION!A16</f>
        <v>posibilidad de utilización de la figura de urgencia manifiesta en el marco de la ley 80 de 1993 y sus normas concordantes</v>
      </c>
      <c r="C53" s="1004"/>
      <c r="D53" s="1004"/>
      <c r="E53" s="1004"/>
      <c r="F53" s="1004"/>
      <c r="G53" s="1004"/>
      <c r="H53" s="1005"/>
      <c r="I53" s="1002" t="s">
        <v>338</v>
      </c>
      <c r="J53" s="1003"/>
      <c r="K53" s="134" t="str">
        <f>IF(J60="x","EXTREMA",IF(J62="x","ALTA",IF(J64="x","MODERADA",IF(J66="x","BAJA",""))))</f>
        <v>EXTREMA</v>
      </c>
      <c r="L53" s="1"/>
    </row>
    <row r="54" spans="1:12" ht="16.5" thickBot="1" x14ac:dyDescent="0.3">
      <c r="A54" s="1011"/>
      <c r="B54" s="1006"/>
      <c r="C54" s="1006"/>
      <c r="D54" s="1006"/>
      <c r="E54" s="1006"/>
      <c r="F54" s="1006"/>
      <c r="G54" s="1006"/>
      <c r="H54" s="1007"/>
      <c r="I54" s="997" t="s">
        <v>339</v>
      </c>
      <c r="J54" s="998"/>
      <c r="K54" s="185" t="str">
        <f>'VALORACION RIESGOS INHERENTES'!K51</f>
        <v>EXTREMA</v>
      </c>
      <c r="L54" s="1"/>
    </row>
    <row r="55" spans="1:12" ht="16.5" thickBot="1" x14ac:dyDescent="0.3">
      <c r="A55" s="1012"/>
      <c r="B55" s="796" t="s">
        <v>289</v>
      </c>
      <c r="C55" s="797"/>
      <c r="D55" s="797"/>
      <c r="E55" s="797"/>
      <c r="F55" s="797"/>
      <c r="G55" s="797"/>
      <c r="H55" s="797"/>
      <c r="I55" s="797"/>
      <c r="J55" s="800"/>
      <c r="K55" s="183" t="str">
        <f>'EVALUACIÓN SOLIDEZ CONTROLES'!H19</f>
        <v>Fuerte</v>
      </c>
      <c r="L55" s="1"/>
    </row>
    <row r="56" spans="1:12" ht="16.5" thickBot="1" x14ac:dyDescent="0.3">
      <c r="A56" s="186" t="s">
        <v>113</v>
      </c>
      <c r="B56" s="187"/>
      <c r="C56" s="187"/>
      <c r="D56" s="236"/>
      <c r="E56" s="999" t="s">
        <v>119</v>
      </c>
      <c r="F56" s="1000"/>
      <c r="G56" s="1001"/>
      <c r="H56" s="796" t="s">
        <v>341</v>
      </c>
      <c r="I56" s="800"/>
      <c r="J56" s="801" t="s">
        <v>126</v>
      </c>
      <c r="K56" s="802"/>
      <c r="L56" s="1"/>
    </row>
    <row r="57" spans="1:12" ht="40.5" customHeight="1" thickBot="1" x14ac:dyDescent="0.3">
      <c r="A57" s="163"/>
      <c r="B57" s="162"/>
      <c r="C57" s="162"/>
      <c r="D57" s="162"/>
      <c r="E57" s="162"/>
      <c r="F57" s="162"/>
      <c r="G57" s="162"/>
      <c r="H57" s="162"/>
      <c r="I57" s="162"/>
      <c r="J57" s="164"/>
      <c r="K57" s="165"/>
      <c r="L57" s="1"/>
    </row>
    <row r="58" spans="1:12" ht="22.5" customHeight="1" thickBot="1" x14ac:dyDescent="0.3">
      <c r="A58" s="827" t="s">
        <v>113</v>
      </c>
      <c r="B58" s="161">
        <v>5</v>
      </c>
      <c r="C58" s="1013"/>
      <c r="D58" s="829"/>
      <c r="E58" s="823"/>
      <c r="F58" s="823"/>
      <c r="G58" s="823"/>
      <c r="H58" s="162"/>
      <c r="I58" s="162"/>
      <c r="J58" s="825" t="s">
        <v>112</v>
      </c>
      <c r="K58" s="826"/>
      <c r="L58" s="1"/>
    </row>
    <row r="59" spans="1:12" ht="23.25" customHeight="1" thickBot="1" x14ac:dyDescent="0.3">
      <c r="A59" s="827"/>
      <c r="B59" s="161" t="s">
        <v>115</v>
      </c>
      <c r="C59" s="828"/>
      <c r="D59" s="829"/>
      <c r="E59" s="823"/>
      <c r="F59" s="823"/>
      <c r="G59" s="823"/>
      <c r="H59" s="162"/>
      <c r="I59" s="162"/>
      <c r="J59" s="166"/>
      <c r="K59" s="20"/>
      <c r="L59" s="1"/>
    </row>
    <row r="60" spans="1:12" ht="29.25" thickBot="1" x14ac:dyDescent="0.3">
      <c r="A60" s="827"/>
      <c r="B60" s="161">
        <v>4</v>
      </c>
      <c r="C60" s="830"/>
      <c r="D60" s="829"/>
      <c r="E60" s="829"/>
      <c r="F60" s="831"/>
      <c r="G60" s="823"/>
      <c r="H60" s="162"/>
      <c r="I60" s="162"/>
      <c r="J60" s="176" t="str">
        <f xml:space="preserve"> IF(OR(E58="X",F58="X",G58="x",F60="x",G60="X",F62="X",G62="X",G64="X" ),"x","")</f>
        <v>x</v>
      </c>
      <c r="K60" s="20" t="s">
        <v>114</v>
      </c>
      <c r="L60" s="1"/>
    </row>
    <row r="61" spans="1:12" ht="29.25" thickBot="1" x14ac:dyDescent="0.3">
      <c r="A61" s="827"/>
      <c r="B61" s="161" t="s">
        <v>117</v>
      </c>
      <c r="C61" s="830"/>
      <c r="D61" s="829"/>
      <c r="E61" s="829"/>
      <c r="F61" s="832"/>
      <c r="G61" s="823"/>
      <c r="H61" s="162"/>
      <c r="I61" s="162"/>
      <c r="J61" s="177"/>
      <c r="K61" s="20"/>
      <c r="L61" s="1"/>
    </row>
    <row r="62" spans="1:12" ht="29.25" thickBot="1" x14ac:dyDescent="0.3">
      <c r="A62" s="827"/>
      <c r="B62" s="161">
        <v>3</v>
      </c>
      <c r="C62" s="833"/>
      <c r="D62" s="820"/>
      <c r="E62" s="834"/>
      <c r="F62" s="831"/>
      <c r="G62" s="823" t="s">
        <v>129</v>
      </c>
      <c r="H62" s="162"/>
      <c r="I62" s="162"/>
      <c r="J62" s="178" t="str">
        <f xml:space="preserve"> IF(OR(C58="X",D58="X",D60="x",E60="x",E62="X",F64="X",F66="X",G66="X" ),"x","")</f>
        <v/>
      </c>
      <c r="K62" s="20" t="s">
        <v>116</v>
      </c>
      <c r="L62" s="1"/>
    </row>
    <row r="63" spans="1:12" ht="29.25" thickBot="1" x14ac:dyDescent="0.3">
      <c r="A63" s="827"/>
      <c r="B63" s="161" t="s">
        <v>119</v>
      </c>
      <c r="C63" s="833"/>
      <c r="D63" s="820"/>
      <c r="E63" s="829"/>
      <c r="F63" s="832"/>
      <c r="G63" s="823"/>
      <c r="H63" s="162"/>
      <c r="I63" s="162"/>
      <c r="J63" s="179"/>
      <c r="K63" s="20"/>
      <c r="L63" s="1"/>
    </row>
    <row r="64" spans="1:12" ht="29.25" thickBot="1" x14ac:dyDescent="0.3">
      <c r="A64" s="827"/>
      <c r="B64" s="161">
        <v>2</v>
      </c>
      <c r="C64" s="833"/>
      <c r="D64" s="836"/>
      <c r="E64" s="819"/>
      <c r="F64" s="821"/>
      <c r="G64" s="823"/>
      <c r="H64" s="162"/>
      <c r="I64" s="162"/>
      <c r="J64" s="180" t="str">
        <f xml:space="preserve"> IF(OR(C60="X",D62="X",E64="x",E66="x" ),"x","")</f>
        <v/>
      </c>
      <c r="K64" s="20" t="s">
        <v>118</v>
      </c>
      <c r="L64" s="1"/>
    </row>
    <row r="65" spans="1:12" ht="29.25" thickBot="1" x14ac:dyDescent="0.3">
      <c r="A65" s="827"/>
      <c r="B65" s="161" t="s">
        <v>240</v>
      </c>
      <c r="C65" s="833"/>
      <c r="D65" s="836"/>
      <c r="E65" s="820"/>
      <c r="F65" s="822"/>
      <c r="G65" s="823"/>
      <c r="H65" s="162"/>
      <c r="I65" s="162"/>
      <c r="J65" s="179"/>
      <c r="K65" s="20"/>
      <c r="L65" s="1"/>
    </row>
    <row r="66" spans="1:12" ht="29.25" thickBot="1" x14ac:dyDescent="0.3">
      <c r="A66" s="827"/>
      <c r="B66" s="161">
        <v>1</v>
      </c>
      <c r="C66" s="833"/>
      <c r="D66" s="836"/>
      <c r="E66" s="820"/>
      <c r="F66" s="829"/>
      <c r="G66" s="829"/>
      <c r="H66" s="162"/>
      <c r="I66" s="162"/>
      <c r="J66" s="181" t="str">
        <f xml:space="preserve"> IF(OR(C62="X",C64="X",D64="x",C66="x",D66="x" ),"x","")</f>
        <v/>
      </c>
      <c r="K66" s="20" t="s">
        <v>120</v>
      </c>
      <c r="L66" s="1"/>
    </row>
    <row r="67" spans="1:12" ht="15.75" thickBot="1" x14ac:dyDescent="0.3">
      <c r="A67" s="827"/>
      <c r="B67" s="161" t="s">
        <v>121</v>
      </c>
      <c r="C67" s="835"/>
      <c r="D67" s="837"/>
      <c r="E67" s="838"/>
      <c r="F67" s="839"/>
      <c r="G67" s="839"/>
      <c r="H67" s="167"/>
      <c r="I67" s="162"/>
      <c r="J67" s="162"/>
      <c r="K67" s="161"/>
      <c r="L67" s="1"/>
    </row>
    <row r="68" spans="1:12" x14ac:dyDescent="0.25">
      <c r="A68" s="163"/>
      <c r="B68" s="162"/>
      <c r="C68" s="162">
        <v>1</v>
      </c>
      <c r="D68" s="162">
        <v>2</v>
      </c>
      <c r="E68" s="162">
        <v>3</v>
      </c>
      <c r="F68" s="162">
        <v>4</v>
      </c>
      <c r="G68" s="162">
        <v>5</v>
      </c>
      <c r="H68" s="162"/>
      <c r="I68" s="162"/>
      <c r="J68" s="162"/>
      <c r="K68" s="161"/>
      <c r="L68" s="1"/>
    </row>
    <row r="69" spans="1:12" x14ac:dyDescent="0.25">
      <c r="A69" s="163"/>
      <c r="B69" s="162"/>
      <c r="C69" s="162" t="s">
        <v>122</v>
      </c>
      <c r="D69" s="162" t="s">
        <v>123</v>
      </c>
      <c r="E69" s="162" t="s">
        <v>124</v>
      </c>
      <c r="F69" s="162" t="s">
        <v>125</v>
      </c>
      <c r="G69" s="162" t="s">
        <v>126</v>
      </c>
      <c r="H69" s="162"/>
      <c r="I69" s="162"/>
      <c r="J69" s="162"/>
      <c r="K69" s="161"/>
      <c r="L69" s="1"/>
    </row>
    <row r="70" spans="1:12" ht="15" customHeight="1" x14ac:dyDescent="0.25">
      <c r="A70" s="163"/>
      <c r="B70" s="162"/>
      <c r="C70" s="824" t="s">
        <v>127</v>
      </c>
      <c r="D70" s="824"/>
      <c r="E70" s="824"/>
      <c r="F70" s="824"/>
      <c r="G70" s="824"/>
      <c r="H70" s="162"/>
      <c r="I70" s="162"/>
      <c r="J70" s="162"/>
      <c r="K70" s="161"/>
      <c r="L70" s="1"/>
    </row>
    <row r="71" spans="1:12" ht="15" customHeight="1" x14ac:dyDescent="0.25">
      <c r="A71" s="163"/>
      <c r="B71" s="162"/>
      <c r="C71" s="824"/>
      <c r="D71" s="824"/>
      <c r="E71" s="824"/>
      <c r="F71" s="824"/>
      <c r="G71" s="824"/>
      <c r="H71" s="162"/>
      <c r="I71" s="162"/>
      <c r="J71" s="162"/>
      <c r="K71" s="161"/>
      <c r="L71" s="1"/>
    </row>
    <row r="72" spans="1:12" ht="15.75" thickBot="1" x14ac:dyDescent="0.3">
      <c r="A72" s="173"/>
      <c r="B72" s="174"/>
      <c r="C72" s="174"/>
      <c r="D72" s="174"/>
      <c r="E72" s="174"/>
      <c r="F72" s="174"/>
      <c r="G72" s="174"/>
      <c r="H72" s="174"/>
      <c r="I72" s="174"/>
      <c r="J72" s="174"/>
      <c r="K72" s="175"/>
      <c r="L72" s="1"/>
    </row>
    <row r="73" spans="1:12" ht="15.75" thickBot="1" x14ac:dyDescent="0.3">
      <c r="A73" s="1"/>
      <c r="B73" s="1"/>
      <c r="C73" s="1"/>
      <c r="D73" s="1"/>
      <c r="E73" s="1"/>
      <c r="F73" s="1"/>
      <c r="G73" s="1"/>
      <c r="H73" s="1"/>
      <c r="I73" s="1"/>
      <c r="J73" s="1"/>
      <c r="K73" s="1"/>
      <c r="L73" s="1"/>
    </row>
    <row r="74" spans="1:12" ht="16.5" customHeight="1" thickBot="1" x14ac:dyDescent="0.3">
      <c r="A74" s="1010" t="s">
        <v>111</v>
      </c>
      <c r="B74" s="1008">
        <f>DESCRIPCION!A21</f>
        <v>0</v>
      </c>
      <c r="C74" s="1004"/>
      <c r="D74" s="1004"/>
      <c r="E74" s="1004"/>
      <c r="F74" s="1004"/>
      <c r="G74" s="1004"/>
      <c r="H74" s="1005"/>
      <c r="I74" s="1002" t="s">
        <v>338</v>
      </c>
      <c r="J74" s="1003"/>
      <c r="K74" s="134" t="str">
        <f>IF(J81="x","EXTREMA",IF(J83="x","ALTA",IF(J85="x","MODERADA",IF(J87="x","BAJA",""))))</f>
        <v/>
      </c>
      <c r="L74" s="1"/>
    </row>
    <row r="75" spans="1:12" ht="15.75" customHeight="1" thickBot="1" x14ac:dyDescent="0.3">
      <c r="A75" s="1011"/>
      <c r="B75" s="1009"/>
      <c r="C75" s="1006"/>
      <c r="D75" s="1006"/>
      <c r="E75" s="1006"/>
      <c r="F75" s="1006"/>
      <c r="G75" s="1006"/>
      <c r="H75" s="1007"/>
      <c r="I75" s="997" t="s">
        <v>339</v>
      </c>
      <c r="J75" s="998"/>
      <c r="K75" s="185" t="str">
        <f>'VALORACION RIESGOS INHERENTES'!K51</f>
        <v>EXTREMA</v>
      </c>
      <c r="L75" s="1"/>
    </row>
    <row r="76" spans="1:12" ht="16.5" thickBot="1" x14ac:dyDescent="0.3">
      <c r="A76" s="1012"/>
      <c r="B76" s="796" t="s">
        <v>289</v>
      </c>
      <c r="C76" s="797"/>
      <c r="D76" s="797"/>
      <c r="E76" s="797"/>
      <c r="F76" s="797"/>
      <c r="G76" s="797"/>
      <c r="H76" s="797"/>
      <c r="I76" s="797"/>
      <c r="J76" s="800"/>
      <c r="K76" s="183" t="str">
        <f>'EVALUACIÓN SOLIDEZ CONTROLES'!H23</f>
        <v>Fuerte</v>
      </c>
      <c r="L76" s="1"/>
    </row>
    <row r="77" spans="1:12" ht="21.75" customHeight="1" thickBot="1" x14ac:dyDescent="0.3">
      <c r="A77" s="186" t="s">
        <v>113</v>
      </c>
      <c r="B77" s="187"/>
      <c r="C77" s="187"/>
      <c r="D77" s="236"/>
      <c r="E77" s="999" t="s">
        <v>240</v>
      </c>
      <c r="F77" s="1000"/>
      <c r="G77" s="1001"/>
      <c r="H77" s="796" t="s">
        <v>341</v>
      </c>
      <c r="I77" s="800"/>
      <c r="J77" s="801" t="s">
        <v>125</v>
      </c>
      <c r="K77" s="802"/>
      <c r="L77" s="1"/>
    </row>
    <row r="78" spans="1:12" ht="36.75" customHeight="1" x14ac:dyDescent="0.25">
      <c r="A78" s="168"/>
      <c r="B78" s="147"/>
      <c r="C78" s="169"/>
      <c r="D78" s="147"/>
      <c r="E78" s="147"/>
      <c r="F78" s="147"/>
      <c r="G78" s="147"/>
      <c r="H78" s="147"/>
      <c r="I78" s="147"/>
      <c r="J78" s="164"/>
      <c r="K78" s="165"/>
      <c r="L78" s="1"/>
    </row>
    <row r="79" spans="1:12" ht="38.25" customHeight="1" x14ac:dyDescent="0.25">
      <c r="A79" s="782" t="s">
        <v>113</v>
      </c>
      <c r="B79" s="147">
        <v>5</v>
      </c>
      <c r="C79" s="783"/>
      <c r="D79" s="762"/>
      <c r="E79" s="763"/>
      <c r="F79" s="763"/>
      <c r="G79" s="763"/>
      <c r="H79" s="147"/>
      <c r="I79" s="147"/>
      <c r="J79" s="777" t="s">
        <v>112</v>
      </c>
      <c r="K79" s="778"/>
      <c r="L79" s="1"/>
    </row>
    <row r="80" spans="1:12" x14ac:dyDescent="0.25">
      <c r="A80" s="782"/>
      <c r="B80" s="147" t="s">
        <v>115</v>
      </c>
      <c r="C80" s="784"/>
      <c r="D80" s="762"/>
      <c r="E80" s="763"/>
      <c r="F80" s="763"/>
      <c r="G80" s="763"/>
      <c r="H80" s="147"/>
      <c r="I80" s="147"/>
      <c r="J80" s="149"/>
      <c r="K80" s="150"/>
      <c r="L80" s="1"/>
    </row>
    <row r="81" spans="1:12" ht="27.75" x14ac:dyDescent="0.25">
      <c r="A81" s="782"/>
      <c r="B81" s="147">
        <v>4</v>
      </c>
      <c r="C81" s="785"/>
      <c r="D81" s="762"/>
      <c r="E81" s="762"/>
      <c r="F81" s="775"/>
      <c r="G81" s="763"/>
      <c r="H81" s="147"/>
      <c r="I81" s="147"/>
      <c r="J81" s="155" t="str">
        <f xml:space="preserve"> IF(OR(E79="X",F79="X",G79="x",F81="x",G81="X",F83="X",G83="X",G85="X" ),"x","")</f>
        <v/>
      </c>
      <c r="K81" s="150" t="s">
        <v>114</v>
      </c>
      <c r="L81" s="1"/>
    </row>
    <row r="82" spans="1:12" ht="27.75" x14ac:dyDescent="0.25">
      <c r="A82" s="782"/>
      <c r="B82" s="147" t="s">
        <v>117</v>
      </c>
      <c r="C82" s="786"/>
      <c r="D82" s="762"/>
      <c r="E82" s="762"/>
      <c r="F82" s="775"/>
      <c r="G82" s="763"/>
      <c r="H82" s="147"/>
      <c r="I82" s="147"/>
      <c r="J82" s="156"/>
      <c r="K82" s="150"/>
      <c r="L82" s="1"/>
    </row>
    <row r="83" spans="1:12" ht="27.75" x14ac:dyDescent="0.25">
      <c r="A83" s="782"/>
      <c r="B83" s="147">
        <v>3</v>
      </c>
      <c r="C83" s="765"/>
      <c r="D83" s="760"/>
      <c r="E83" s="761"/>
      <c r="F83" s="775"/>
      <c r="G83" s="763"/>
      <c r="H83" s="147"/>
      <c r="I83" s="147"/>
      <c r="J83" s="157" t="str">
        <f xml:space="preserve"> IF(OR(C79="X",D79="X",D81="x",E81="x",E83="X",F85="X",F87="X",G87="X" ),"x","")</f>
        <v/>
      </c>
      <c r="K83" s="150" t="s">
        <v>116</v>
      </c>
      <c r="L83" s="1"/>
    </row>
    <row r="84" spans="1:12" ht="27.75" x14ac:dyDescent="0.25">
      <c r="A84" s="782"/>
      <c r="B84" s="147" t="s">
        <v>119</v>
      </c>
      <c r="C84" s="776"/>
      <c r="D84" s="760"/>
      <c r="E84" s="762"/>
      <c r="F84" s="775"/>
      <c r="G84" s="763"/>
      <c r="H84" s="147"/>
      <c r="I84" s="147"/>
      <c r="J84" s="158"/>
      <c r="K84" s="150"/>
      <c r="L84" s="1"/>
    </row>
    <row r="85" spans="1:12" ht="27.75" x14ac:dyDescent="0.25">
      <c r="A85" s="782"/>
      <c r="B85" s="147">
        <v>2</v>
      </c>
      <c r="C85" s="765"/>
      <c r="D85" s="758"/>
      <c r="E85" s="759"/>
      <c r="F85" s="761"/>
      <c r="G85" s="763"/>
      <c r="H85" s="147"/>
      <c r="I85" s="147"/>
      <c r="J85" s="159" t="str">
        <f xml:space="preserve"> IF(OR(C81="X",D83="X",E85="x",E87="x" ),"x","")</f>
        <v/>
      </c>
      <c r="K85" s="150" t="s">
        <v>118</v>
      </c>
      <c r="L85" s="1"/>
    </row>
    <row r="86" spans="1:12" ht="27.75" x14ac:dyDescent="0.25">
      <c r="A86" s="782"/>
      <c r="B86" s="147" t="s">
        <v>240</v>
      </c>
      <c r="C86" s="776"/>
      <c r="D86" s="758"/>
      <c r="E86" s="760"/>
      <c r="F86" s="762"/>
      <c r="G86" s="763"/>
      <c r="H86" s="147"/>
      <c r="I86" s="147"/>
      <c r="J86" s="158"/>
      <c r="K86" s="150"/>
      <c r="L86" s="1"/>
    </row>
    <row r="87" spans="1:12" ht="27.75" x14ac:dyDescent="0.25">
      <c r="A87" s="782"/>
      <c r="B87" s="147">
        <v>1</v>
      </c>
      <c r="C87" s="765"/>
      <c r="D87" s="767"/>
      <c r="E87" s="769"/>
      <c r="F87" s="771"/>
      <c r="G87" s="773"/>
      <c r="H87" s="147"/>
      <c r="I87" s="147"/>
      <c r="J87" s="160" t="str">
        <f xml:space="preserve"> IF(OR(C83="X",C85="X",D85="x",D87="x",C87="x" ),"x","")</f>
        <v/>
      </c>
      <c r="K87" s="150" t="s">
        <v>120</v>
      </c>
      <c r="L87" s="1"/>
    </row>
    <row r="88" spans="1:12" x14ac:dyDescent="0.25">
      <c r="A88" s="782"/>
      <c r="B88" s="147" t="s">
        <v>121</v>
      </c>
      <c r="C88" s="766"/>
      <c r="D88" s="768"/>
      <c r="E88" s="770"/>
      <c r="F88" s="772"/>
      <c r="G88" s="774"/>
      <c r="H88" s="147"/>
      <c r="I88" s="147"/>
      <c r="J88" s="147"/>
      <c r="K88" s="148"/>
      <c r="L88" s="1"/>
    </row>
    <row r="89" spans="1:12" x14ac:dyDescent="0.25">
      <c r="A89" s="168"/>
      <c r="B89" s="147"/>
      <c r="C89" s="147">
        <v>1</v>
      </c>
      <c r="D89" s="147">
        <v>2</v>
      </c>
      <c r="E89" s="147">
        <v>3</v>
      </c>
      <c r="F89" s="147">
        <v>4</v>
      </c>
      <c r="G89" s="147">
        <v>5</v>
      </c>
      <c r="H89" s="147"/>
      <c r="I89" s="147"/>
      <c r="J89" s="147"/>
      <c r="K89" s="148"/>
      <c r="L89" s="1"/>
    </row>
    <row r="90" spans="1:12" x14ac:dyDescent="0.25">
      <c r="A90" s="168"/>
      <c r="B90" s="147"/>
      <c r="C90" s="147" t="s">
        <v>122</v>
      </c>
      <c r="D90" s="147" t="s">
        <v>123</v>
      </c>
      <c r="E90" s="147" t="s">
        <v>124</v>
      </c>
      <c r="F90" s="147" t="s">
        <v>125</v>
      </c>
      <c r="G90" s="147" t="s">
        <v>126</v>
      </c>
      <c r="H90" s="147"/>
      <c r="I90" s="777"/>
      <c r="J90" s="777"/>
      <c r="K90" s="778"/>
      <c r="L90" s="1"/>
    </row>
    <row r="91" spans="1:12" ht="15" customHeight="1" x14ac:dyDescent="0.25">
      <c r="A91" s="168"/>
      <c r="B91" s="147"/>
      <c r="C91" s="764" t="s">
        <v>127</v>
      </c>
      <c r="D91" s="764"/>
      <c r="E91" s="764"/>
      <c r="F91" s="764"/>
      <c r="G91" s="764"/>
      <c r="H91" s="147"/>
      <c r="I91" s="147"/>
      <c r="J91" s="147"/>
      <c r="K91" s="148"/>
      <c r="L91" s="1"/>
    </row>
    <row r="92" spans="1:12" ht="15" customHeight="1" x14ac:dyDescent="0.25">
      <c r="A92" s="168"/>
      <c r="B92" s="147"/>
      <c r="C92" s="764"/>
      <c r="D92" s="764"/>
      <c r="E92" s="764"/>
      <c r="F92" s="764"/>
      <c r="G92" s="764"/>
      <c r="H92" s="147"/>
      <c r="I92" s="147"/>
      <c r="J92" s="147"/>
      <c r="K92" s="148"/>
      <c r="L92" s="1"/>
    </row>
    <row r="93" spans="1:12" ht="15.75" thickBot="1" x14ac:dyDescent="0.3">
      <c r="A93" s="76"/>
      <c r="B93" s="77"/>
      <c r="C93" s="77"/>
      <c r="D93" s="77"/>
      <c r="E93" s="77"/>
      <c r="F93" s="77"/>
      <c r="G93" s="77"/>
      <c r="H93" s="77"/>
      <c r="I93" s="77"/>
      <c r="J93" s="77"/>
      <c r="K93" s="78"/>
      <c r="L93" s="1"/>
    </row>
    <row r="94" spans="1:12" ht="15.75" thickBot="1" x14ac:dyDescent="0.3">
      <c r="A94" s="1"/>
      <c r="B94" s="1"/>
      <c r="C94" s="1"/>
      <c r="D94" s="1"/>
      <c r="E94" s="1"/>
      <c r="F94" s="1"/>
      <c r="G94" s="1"/>
      <c r="H94" s="1"/>
      <c r="I94" s="1"/>
      <c r="J94" s="1"/>
      <c r="K94" s="1"/>
      <c r="L94" s="1"/>
    </row>
    <row r="95" spans="1:12" ht="15.75" customHeight="1" thickBot="1" x14ac:dyDescent="0.3">
      <c r="A95" s="1010" t="s">
        <v>111</v>
      </c>
      <c r="B95" s="1004" t="str">
        <f>DESCRIPCION!A24</f>
        <v>e</v>
      </c>
      <c r="C95" s="1004"/>
      <c r="D95" s="1004"/>
      <c r="E95" s="1004"/>
      <c r="F95" s="1004"/>
      <c r="G95" s="1004"/>
      <c r="H95" s="1005"/>
      <c r="I95" s="1002" t="s">
        <v>338</v>
      </c>
      <c r="J95" s="1003"/>
      <c r="K95" s="134" t="str">
        <f>IF(J102="x","EXTREMA",IF(J104="x","ALTA",IF(J106="x","MODERADA",IF(J108="x","BAJA",""))))</f>
        <v/>
      </c>
      <c r="L95" s="1"/>
    </row>
    <row r="96" spans="1:12" ht="16.5" thickBot="1" x14ac:dyDescent="0.3">
      <c r="A96" s="1011"/>
      <c r="B96" s="1006"/>
      <c r="C96" s="1006"/>
      <c r="D96" s="1006"/>
      <c r="E96" s="1006"/>
      <c r="F96" s="1006"/>
      <c r="G96" s="1006"/>
      <c r="H96" s="1007"/>
      <c r="I96" s="997" t="s">
        <v>339</v>
      </c>
      <c r="J96" s="998"/>
      <c r="K96" s="184" t="str">
        <f>'VALORACION RIESGOS INHERENTES'!K91</f>
        <v/>
      </c>
      <c r="L96" s="1"/>
    </row>
    <row r="97" spans="1:12" ht="16.5" thickBot="1" x14ac:dyDescent="0.3">
      <c r="A97" s="1012"/>
      <c r="B97" s="997" t="s">
        <v>289</v>
      </c>
      <c r="C97" s="1024"/>
      <c r="D97" s="1024"/>
      <c r="E97" s="1024"/>
      <c r="F97" s="1024"/>
      <c r="G97" s="1024"/>
      <c r="H97" s="1024"/>
      <c r="I97" s="1024"/>
      <c r="J97" s="998"/>
      <c r="K97" s="184" t="e">
        <f>'EVALUACIÓN SOLIDEZ CONTROLES'!H27</f>
        <v>#DIV/0!</v>
      </c>
      <c r="L97" s="1"/>
    </row>
    <row r="98" spans="1:12" ht="20.25" customHeight="1" thickBot="1" x14ac:dyDescent="0.3">
      <c r="A98" s="186" t="s">
        <v>113</v>
      </c>
      <c r="B98" s="187"/>
      <c r="C98" s="187"/>
      <c r="D98" s="236"/>
      <c r="E98" s="999"/>
      <c r="F98" s="1000"/>
      <c r="G98" s="1001"/>
      <c r="H98" s="796" t="s">
        <v>341</v>
      </c>
      <c r="I98" s="800"/>
      <c r="J98" s="801"/>
      <c r="K98" s="802"/>
      <c r="L98" s="1"/>
    </row>
    <row r="99" spans="1:12" ht="38.25" customHeight="1" x14ac:dyDescent="0.25">
      <c r="A99" s="168"/>
      <c r="B99" s="147"/>
      <c r="C99" s="169"/>
      <c r="D99" s="147"/>
      <c r="E99" s="147"/>
      <c r="F99" s="147"/>
      <c r="G99" s="147"/>
      <c r="H99" s="147"/>
      <c r="I99" s="147"/>
      <c r="J99" s="164"/>
      <c r="K99" s="165"/>
      <c r="L99" s="1"/>
    </row>
    <row r="100" spans="1:12" ht="39" customHeight="1" x14ac:dyDescent="0.25">
      <c r="A100" s="782" t="s">
        <v>113</v>
      </c>
      <c r="B100" s="147">
        <v>5</v>
      </c>
      <c r="C100" s="783"/>
      <c r="D100" s="762"/>
      <c r="E100" s="763"/>
      <c r="F100" s="763"/>
      <c r="G100" s="763"/>
      <c r="H100" s="147"/>
      <c r="I100" s="147"/>
      <c r="J100" s="777" t="s">
        <v>112</v>
      </c>
      <c r="K100" s="778"/>
      <c r="L100" s="1"/>
    </row>
    <row r="101" spans="1:12" x14ac:dyDescent="0.25">
      <c r="A101" s="782"/>
      <c r="B101" s="147" t="s">
        <v>115</v>
      </c>
      <c r="C101" s="784"/>
      <c r="D101" s="762"/>
      <c r="E101" s="763"/>
      <c r="F101" s="763"/>
      <c r="G101" s="763"/>
      <c r="H101" s="147"/>
      <c r="I101" s="147"/>
      <c r="J101" s="149"/>
      <c r="K101" s="150"/>
      <c r="L101" s="1"/>
    </row>
    <row r="102" spans="1:12" ht="27.75" x14ac:dyDescent="0.25">
      <c r="A102" s="782"/>
      <c r="B102" s="147">
        <v>4</v>
      </c>
      <c r="C102" s="785"/>
      <c r="D102" s="762"/>
      <c r="E102" s="762"/>
      <c r="F102" s="775"/>
      <c r="G102" s="763"/>
      <c r="H102" s="147"/>
      <c r="I102" s="147"/>
      <c r="J102" s="155" t="str">
        <f xml:space="preserve"> IF(OR(E100="X",F100="X",G100="x",F102="x",G102="X",F104="X",G104="X",G106="X" ),"x","")</f>
        <v/>
      </c>
      <c r="K102" s="150" t="s">
        <v>114</v>
      </c>
      <c r="L102" s="1"/>
    </row>
    <row r="103" spans="1:12" ht="27.75" x14ac:dyDescent="0.25">
      <c r="A103" s="782"/>
      <c r="B103" s="147" t="s">
        <v>117</v>
      </c>
      <c r="C103" s="786"/>
      <c r="D103" s="762"/>
      <c r="E103" s="762"/>
      <c r="F103" s="775"/>
      <c r="G103" s="763"/>
      <c r="H103" s="147"/>
      <c r="I103" s="147"/>
      <c r="J103" s="156"/>
      <c r="K103" s="150"/>
      <c r="L103" s="1"/>
    </row>
    <row r="104" spans="1:12" ht="27.75" x14ac:dyDescent="0.25">
      <c r="A104" s="782"/>
      <c r="B104" s="147">
        <v>3</v>
      </c>
      <c r="C104" s="765"/>
      <c r="D104" s="760"/>
      <c r="E104" s="761"/>
      <c r="F104" s="775"/>
      <c r="G104" s="763"/>
      <c r="H104" s="147"/>
      <c r="I104" s="147"/>
      <c r="J104" s="157" t="str">
        <f xml:space="preserve"> IF(OR(C100="X",D100="X",D102="x",E102="x",E104="X",F106="X",F108="X",G108="X" ),"x","")</f>
        <v/>
      </c>
      <c r="K104" s="150" t="s">
        <v>116</v>
      </c>
      <c r="L104" s="1"/>
    </row>
    <row r="105" spans="1:12" ht="27.75" x14ac:dyDescent="0.25">
      <c r="A105" s="782"/>
      <c r="B105" s="147" t="s">
        <v>119</v>
      </c>
      <c r="C105" s="776"/>
      <c r="D105" s="760"/>
      <c r="E105" s="762"/>
      <c r="F105" s="775"/>
      <c r="G105" s="763"/>
      <c r="H105" s="147"/>
      <c r="I105" s="147"/>
      <c r="J105" s="158"/>
      <c r="K105" s="150"/>
      <c r="L105" s="1"/>
    </row>
    <row r="106" spans="1:12" ht="27.75" x14ac:dyDescent="0.25">
      <c r="A106" s="782"/>
      <c r="B106" s="147">
        <v>2</v>
      </c>
      <c r="C106" s="765"/>
      <c r="D106" s="758"/>
      <c r="E106" s="759"/>
      <c r="F106" s="761"/>
      <c r="G106" s="763"/>
      <c r="H106" s="147"/>
      <c r="I106" s="147"/>
      <c r="J106" s="159" t="str">
        <f xml:space="preserve"> IF(OR(C102="X",D104="X",E108="x",E106="x" ),"x","")</f>
        <v/>
      </c>
      <c r="K106" s="150" t="s">
        <v>118</v>
      </c>
      <c r="L106" s="1"/>
    </row>
    <row r="107" spans="1:12" ht="27.75" x14ac:dyDescent="0.25">
      <c r="A107" s="782"/>
      <c r="B107" s="147" t="s">
        <v>240</v>
      </c>
      <c r="C107" s="776"/>
      <c r="D107" s="758"/>
      <c r="E107" s="760"/>
      <c r="F107" s="762"/>
      <c r="G107" s="763"/>
      <c r="H107" s="147"/>
      <c r="I107" s="147"/>
      <c r="J107" s="158"/>
      <c r="K107" s="150"/>
      <c r="L107" s="1"/>
    </row>
    <row r="108" spans="1:12" ht="27.75" x14ac:dyDescent="0.25">
      <c r="A108" s="782"/>
      <c r="B108" s="147">
        <v>1</v>
      </c>
      <c r="C108" s="765"/>
      <c r="D108" s="767"/>
      <c r="E108" s="769"/>
      <c r="F108" s="771"/>
      <c r="G108" s="773"/>
      <c r="H108" s="147"/>
      <c r="I108" s="147"/>
      <c r="J108" s="160" t="str">
        <f xml:space="preserve"> IF(OR(C104="X",C106="X",C108="x",D106="x",D108="x" ),"x","")</f>
        <v/>
      </c>
      <c r="K108" s="150" t="s">
        <v>120</v>
      </c>
      <c r="L108" s="1"/>
    </row>
    <row r="109" spans="1:12" x14ac:dyDescent="0.25">
      <c r="A109" s="782"/>
      <c r="B109" s="147" t="s">
        <v>121</v>
      </c>
      <c r="C109" s="766"/>
      <c r="D109" s="768"/>
      <c r="E109" s="770"/>
      <c r="F109" s="772"/>
      <c r="G109" s="774"/>
      <c r="H109" s="147"/>
      <c r="I109" s="147"/>
      <c r="J109" s="147"/>
      <c r="K109" s="148"/>
      <c r="L109" s="1"/>
    </row>
    <row r="110" spans="1:12" x14ac:dyDescent="0.25">
      <c r="A110" s="168"/>
      <c r="B110" s="147"/>
      <c r="C110" s="147">
        <v>1</v>
      </c>
      <c r="D110" s="147">
        <v>2</v>
      </c>
      <c r="E110" s="147">
        <v>3</v>
      </c>
      <c r="F110" s="147">
        <v>4</v>
      </c>
      <c r="G110" s="147">
        <v>5</v>
      </c>
      <c r="H110" s="147"/>
      <c r="I110" s="147"/>
      <c r="J110" s="147"/>
      <c r="K110" s="148"/>
      <c r="L110" s="1"/>
    </row>
    <row r="111" spans="1:12" x14ac:dyDescent="0.25">
      <c r="A111" s="168"/>
      <c r="B111" s="147"/>
      <c r="C111" s="147" t="s">
        <v>122</v>
      </c>
      <c r="D111" s="147" t="s">
        <v>123</v>
      </c>
      <c r="E111" s="147" t="s">
        <v>124</v>
      </c>
      <c r="F111" s="147" t="s">
        <v>125</v>
      </c>
      <c r="G111" s="147" t="s">
        <v>126</v>
      </c>
      <c r="H111" s="147"/>
      <c r="I111" s="147"/>
      <c r="J111" s="147"/>
      <c r="K111" s="148"/>
      <c r="L111" s="1"/>
    </row>
    <row r="112" spans="1:12" ht="15" customHeight="1" x14ac:dyDescent="0.25">
      <c r="A112" s="168"/>
      <c r="B112" s="147"/>
      <c r="C112" s="764" t="s">
        <v>127</v>
      </c>
      <c r="D112" s="764"/>
      <c r="E112" s="764"/>
      <c r="F112" s="764"/>
      <c r="G112" s="764"/>
      <c r="H112" s="147"/>
      <c r="I112" s="147"/>
      <c r="J112" s="147"/>
      <c r="K112" s="148"/>
      <c r="L112" s="1"/>
    </row>
    <row r="113" spans="1:12" ht="15" customHeight="1" x14ac:dyDescent="0.25">
      <c r="A113" s="168"/>
      <c r="B113" s="147"/>
      <c r="C113" s="764"/>
      <c r="D113" s="764"/>
      <c r="E113" s="764"/>
      <c r="F113" s="764"/>
      <c r="G113" s="764"/>
      <c r="H113" s="147"/>
      <c r="I113" s="147"/>
      <c r="J113" s="147"/>
      <c r="K113" s="148"/>
      <c r="L113" s="1"/>
    </row>
    <row r="114" spans="1:12" ht="15.75" thickBot="1" x14ac:dyDescent="0.3">
      <c r="A114" s="76"/>
      <c r="B114" s="77"/>
      <c r="C114" s="77"/>
      <c r="D114" s="77"/>
      <c r="E114" s="77"/>
      <c r="F114" s="77"/>
      <c r="G114" s="77"/>
      <c r="H114" s="77"/>
      <c r="I114" s="77"/>
      <c r="J114" s="77"/>
      <c r="K114" s="78"/>
      <c r="L114" s="1"/>
    </row>
    <row r="115" spans="1:12" ht="15.75" thickBot="1" x14ac:dyDescent="0.3">
      <c r="A115" s="1"/>
      <c r="B115" s="1"/>
      <c r="C115" s="1"/>
      <c r="D115" s="1"/>
      <c r="E115" s="1"/>
      <c r="F115" s="1"/>
      <c r="G115" s="1"/>
      <c r="H115" s="1"/>
      <c r="I115" s="1"/>
      <c r="J115" s="1"/>
      <c r="K115" s="1"/>
      <c r="L115" s="1"/>
    </row>
    <row r="116" spans="1:12" ht="15.75" customHeight="1" thickBot="1" x14ac:dyDescent="0.3">
      <c r="A116" s="1010" t="s">
        <v>111</v>
      </c>
      <c r="B116" s="1004" t="str">
        <f>DESCRIPCION!A27</f>
        <v>f</v>
      </c>
      <c r="C116" s="1004"/>
      <c r="D116" s="1004"/>
      <c r="E116" s="1004"/>
      <c r="F116" s="1004"/>
      <c r="G116" s="1004"/>
      <c r="H116" s="1005"/>
      <c r="I116" s="1002" t="s">
        <v>338</v>
      </c>
      <c r="J116" s="1003"/>
      <c r="K116" s="134" t="str">
        <f>IF(J123="x","EXTREMA",IF(J125="x","ALTA",IF(J127="x","MODERADA",IF(J129="x","BAJA",""))))</f>
        <v/>
      </c>
      <c r="L116" s="1"/>
    </row>
    <row r="117" spans="1:12" ht="16.5" thickBot="1" x14ac:dyDescent="0.3">
      <c r="A117" s="1011"/>
      <c r="B117" s="1006"/>
      <c r="C117" s="1006"/>
      <c r="D117" s="1006"/>
      <c r="E117" s="1006"/>
      <c r="F117" s="1006"/>
      <c r="G117" s="1006"/>
      <c r="H117" s="1007"/>
      <c r="I117" s="997" t="s">
        <v>339</v>
      </c>
      <c r="J117" s="998"/>
      <c r="K117" s="184" t="str">
        <f>'VALORACION RIESGOS INHERENTES'!K111</f>
        <v/>
      </c>
      <c r="L117" s="1"/>
    </row>
    <row r="118" spans="1:12" ht="16.5" thickBot="1" x14ac:dyDescent="0.3">
      <c r="A118" s="1012"/>
      <c r="B118" s="796" t="s">
        <v>289</v>
      </c>
      <c r="C118" s="797"/>
      <c r="D118" s="797"/>
      <c r="E118" s="797"/>
      <c r="F118" s="797"/>
      <c r="G118" s="797"/>
      <c r="H118" s="797"/>
      <c r="I118" s="797"/>
      <c r="J118" s="800"/>
      <c r="K118" s="184" t="str">
        <f>'EVALUACIÓN SOLIDEZ CONTROLES'!H31</f>
        <v xml:space="preserve"> </v>
      </c>
      <c r="L118" s="1"/>
    </row>
    <row r="119" spans="1:12" ht="17.25" customHeight="1" thickBot="1" x14ac:dyDescent="0.3">
      <c r="A119" s="186" t="s">
        <v>113</v>
      </c>
      <c r="B119" s="187"/>
      <c r="C119" s="187"/>
      <c r="D119" s="236"/>
      <c r="E119" s="999"/>
      <c r="F119" s="1000"/>
      <c r="G119" s="1001"/>
      <c r="H119" s="796" t="s">
        <v>341</v>
      </c>
      <c r="I119" s="800"/>
      <c r="J119" s="801"/>
      <c r="K119" s="802"/>
      <c r="L119" s="1"/>
    </row>
    <row r="120" spans="1:12" ht="39.75" customHeight="1" x14ac:dyDescent="0.25">
      <c r="A120" s="168"/>
      <c r="B120" s="147"/>
      <c r="C120" s="169"/>
      <c r="D120" s="147"/>
      <c r="E120" s="147"/>
      <c r="F120" s="147"/>
      <c r="G120" s="147"/>
      <c r="H120" s="147"/>
      <c r="I120" s="147"/>
      <c r="J120" s="1"/>
      <c r="K120" s="68"/>
      <c r="L120" s="1"/>
    </row>
    <row r="121" spans="1:12" ht="15" customHeight="1" x14ac:dyDescent="0.25">
      <c r="A121" s="782" t="s">
        <v>113</v>
      </c>
      <c r="B121" s="147">
        <v>5</v>
      </c>
      <c r="C121" s="803"/>
      <c r="D121" s="794"/>
      <c r="E121" s="795"/>
      <c r="F121" s="795"/>
      <c r="G121" s="795"/>
      <c r="H121" s="182"/>
      <c r="I121" s="147"/>
      <c r="J121" s="777" t="s">
        <v>112</v>
      </c>
      <c r="K121" s="778"/>
      <c r="L121" s="1"/>
    </row>
    <row r="122" spans="1:12" ht="33" x14ac:dyDescent="0.25">
      <c r="A122" s="782"/>
      <c r="B122" s="147" t="s">
        <v>115</v>
      </c>
      <c r="C122" s="804"/>
      <c r="D122" s="794"/>
      <c r="E122" s="795"/>
      <c r="F122" s="795"/>
      <c r="G122" s="795"/>
      <c r="H122" s="182"/>
      <c r="I122" s="147"/>
      <c r="J122" s="149"/>
      <c r="K122" s="150"/>
      <c r="L122" s="1"/>
    </row>
    <row r="123" spans="1:12" ht="33" x14ac:dyDescent="0.25">
      <c r="A123" s="782"/>
      <c r="B123" s="147">
        <v>4</v>
      </c>
      <c r="C123" s="805"/>
      <c r="D123" s="794"/>
      <c r="E123" s="794"/>
      <c r="F123" s="807"/>
      <c r="G123" s="795"/>
      <c r="H123" s="182"/>
      <c r="I123" s="147"/>
      <c r="J123" s="155" t="str">
        <f xml:space="preserve"> IF(OR(E121="X",F121="X",G121="x",F123="x",G123="X",F125="X",G125="X",G127="X" ),"x","")</f>
        <v/>
      </c>
      <c r="K123" s="150" t="s">
        <v>114</v>
      </c>
      <c r="L123" s="1"/>
    </row>
    <row r="124" spans="1:12" ht="33" x14ac:dyDescent="0.25">
      <c r="A124" s="782"/>
      <c r="B124" s="147" t="s">
        <v>117</v>
      </c>
      <c r="C124" s="806"/>
      <c r="D124" s="794"/>
      <c r="E124" s="794"/>
      <c r="F124" s="807"/>
      <c r="G124" s="795"/>
      <c r="H124" s="182"/>
      <c r="I124" s="147"/>
      <c r="J124" s="156"/>
      <c r="K124" s="150"/>
      <c r="L124" s="1"/>
    </row>
    <row r="125" spans="1:12" ht="33" x14ac:dyDescent="0.25">
      <c r="A125" s="782"/>
      <c r="B125" s="147">
        <v>3</v>
      </c>
      <c r="C125" s="808"/>
      <c r="D125" s="792"/>
      <c r="E125" s="793"/>
      <c r="F125" s="807"/>
      <c r="G125" s="795"/>
      <c r="H125" s="182"/>
      <c r="I125" s="147"/>
      <c r="J125" s="157" t="str">
        <f xml:space="preserve"> IF(OR(C121="X",D121="X",D123="x",E123="x",E125="X",F127="X",F129="X",G129="X" ),"x","")</f>
        <v/>
      </c>
      <c r="K125" s="150" t="s">
        <v>116</v>
      </c>
      <c r="L125" s="1"/>
    </row>
    <row r="126" spans="1:12" ht="33" x14ac:dyDescent="0.25">
      <c r="A126" s="782"/>
      <c r="B126" s="147" t="s">
        <v>119</v>
      </c>
      <c r="C126" s="809"/>
      <c r="D126" s="792"/>
      <c r="E126" s="794"/>
      <c r="F126" s="807"/>
      <c r="G126" s="795"/>
      <c r="H126" s="182"/>
      <c r="I126" s="147"/>
      <c r="J126" s="158"/>
      <c r="K126" s="150"/>
      <c r="L126" s="1"/>
    </row>
    <row r="127" spans="1:12" ht="33" x14ac:dyDescent="0.25">
      <c r="A127" s="782"/>
      <c r="B127" s="147">
        <v>2</v>
      </c>
      <c r="C127" s="808"/>
      <c r="D127" s="790"/>
      <c r="E127" s="791"/>
      <c r="F127" s="793"/>
      <c r="G127" s="795"/>
      <c r="H127" s="182"/>
      <c r="I127" s="147"/>
      <c r="J127" s="159" t="str">
        <f xml:space="preserve"> IF(OR(C123="X",D125="X",E127="x",E129="x" ),"x","")</f>
        <v/>
      </c>
      <c r="K127" s="150" t="s">
        <v>118</v>
      </c>
      <c r="L127" s="1"/>
    </row>
    <row r="128" spans="1:12" ht="33" x14ac:dyDescent="0.25">
      <c r="A128" s="782"/>
      <c r="B128" s="147" t="s">
        <v>240</v>
      </c>
      <c r="C128" s="809"/>
      <c r="D128" s="790"/>
      <c r="E128" s="792"/>
      <c r="F128" s="794"/>
      <c r="G128" s="795"/>
      <c r="H128" s="182"/>
      <c r="I128" s="147"/>
      <c r="J128" s="158"/>
      <c r="K128" s="150"/>
      <c r="L128" s="1"/>
    </row>
    <row r="129" spans="1:12" ht="33" x14ac:dyDescent="0.25">
      <c r="A129" s="782"/>
      <c r="B129" s="147">
        <v>1</v>
      </c>
      <c r="C129" s="808"/>
      <c r="D129" s="811"/>
      <c r="E129" s="813"/>
      <c r="F129" s="815"/>
      <c r="G129" s="817"/>
      <c r="H129" s="182"/>
      <c r="I129" s="147"/>
      <c r="J129" s="160" t="str">
        <f xml:space="preserve"> IF(OR(C125="X",C127="X",D127="x",C129="x",D129="x" ),"x","")</f>
        <v/>
      </c>
      <c r="K129" s="150" t="s">
        <v>120</v>
      </c>
      <c r="L129" s="1"/>
    </row>
    <row r="130" spans="1:12" ht="33" x14ac:dyDescent="0.25">
      <c r="A130" s="782"/>
      <c r="B130" s="147" t="s">
        <v>121</v>
      </c>
      <c r="C130" s="810"/>
      <c r="D130" s="812"/>
      <c r="E130" s="814"/>
      <c r="F130" s="816"/>
      <c r="G130" s="818"/>
      <c r="H130" s="182"/>
      <c r="I130" s="147"/>
      <c r="J130" s="147"/>
      <c r="K130" s="148"/>
      <c r="L130" s="1"/>
    </row>
    <row r="131" spans="1:12" x14ac:dyDescent="0.25">
      <c r="A131" s="168"/>
      <c r="B131" s="147"/>
      <c r="C131" s="147">
        <v>1</v>
      </c>
      <c r="D131" s="147">
        <v>2</v>
      </c>
      <c r="E131" s="147">
        <v>3</v>
      </c>
      <c r="F131" s="147">
        <v>4</v>
      </c>
      <c r="G131" s="147">
        <v>5</v>
      </c>
      <c r="H131" s="147"/>
      <c r="I131" s="147"/>
      <c r="J131" s="147"/>
      <c r="K131" s="148"/>
      <c r="L131" s="1"/>
    </row>
    <row r="132" spans="1:12" x14ac:dyDescent="0.25">
      <c r="A132" s="168"/>
      <c r="B132" s="147"/>
      <c r="C132" s="147" t="s">
        <v>122</v>
      </c>
      <c r="D132" s="147" t="s">
        <v>123</v>
      </c>
      <c r="E132" s="147" t="s">
        <v>124</v>
      </c>
      <c r="F132" s="147" t="s">
        <v>125</v>
      </c>
      <c r="G132" s="147" t="s">
        <v>126</v>
      </c>
      <c r="H132" s="147"/>
      <c r="I132" s="147"/>
      <c r="J132" s="147"/>
      <c r="K132" s="148"/>
      <c r="L132" s="1"/>
    </row>
    <row r="133" spans="1:12" ht="15" customHeight="1" x14ac:dyDescent="0.25">
      <c r="A133" s="168"/>
      <c r="B133" s="147"/>
      <c r="C133" s="764" t="s">
        <v>127</v>
      </c>
      <c r="D133" s="764"/>
      <c r="E133" s="764"/>
      <c r="F133" s="764"/>
      <c r="G133" s="764"/>
      <c r="H133" s="147"/>
      <c r="I133" s="147"/>
      <c r="J133" s="147"/>
      <c r="K133" s="148"/>
      <c r="L133" s="1"/>
    </row>
    <row r="134" spans="1:12" ht="15" customHeight="1" x14ac:dyDescent="0.25">
      <c r="A134" s="168"/>
      <c r="B134" s="147"/>
      <c r="C134" s="764"/>
      <c r="D134" s="764"/>
      <c r="E134" s="764"/>
      <c r="F134" s="764"/>
      <c r="G134" s="764"/>
      <c r="H134" s="147"/>
      <c r="I134" s="147"/>
      <c r="J134" s="147"/>
      <c r="K134" s="148"/>
      <c r="L134" s="1"/>
    </row>
    <row r="135" spans="1:12" ht="15.75" thickBot="1" x14ac:dyDescent="0.3">
      <c r="A135" s="76"/>
      <c r="B135" s="77"/>
      <c r="C135" s="77"/>
      <c r="D135" s="77"/>
      <c r="E135" s="77"/>
      <c r="F135" s="77"/>
      <c r="G135" s="77"/>
      <c r="H135" s="77"/>
      <c r="I135" s="77"/>
      <c r="J135" s="77"/>
      <c r="K135" s="78"/>
      <c r="L135" s="1"/>
    </row>
    <row r="136" spans="1:12" ht="15.75" thickBot="1" x14ac:dyDescent="0.3">
      <c r="A136" s="1"/>
      <c r="B136" s="1"/>
      <c r="C136" s="1"/>
      <c r="D136" s="1"/>
      <c r="E136" s="1"/>
      <c r="F136" s="1"/>
      <c r="G136" s="1"/>
      <c r="H136" s="1"/>
      <c r="I136" s="1"/>
      <c r="J136" s="1"/>
      <c r="K136" s="1"/>
      <c r="L136" s="1"/>
    </row>
    <row r="137" spans="1:12" ht="16.5" customHeight="1" thickBot="1" x14ac:dyDescent="0.3">
      <c r="A137" s="1010" t="s">
        <v>111</v>
      </c>
      <c r="B137" s="1008" t="str">
        <f>DESCRIPCION!A30</f>
        <v>g</v>
      </c>
      <c r="C137" s="1004"/>
      <c r="D137" s="1004"/>
      <c r="E137" s="1004"/>
      <c r="F137" s="1004"/>
      <c r="G137" s="1004"/>
      <c r="H137" s="1005"/>
      <c r="I137" s="1002" t="s">
        <v>338</v>
      </c>
      <c r="J137" s="1003"/>
      <c r="K137" s="134" t="str">
        <f>IF(J144="x","EXTREMA",IF(J146="x","ALTA",IF(J148="x","MODERADA",IF(J150="x","BAJA",""))))</f>
        <v/>
      </c>
      <c r="L137" s="1"/>
    </row>
    <row r="138" spans="1:12" ht="16.5" thickBot="1" x14ac:dyDescent="0.3">
      <c r="A138" s="1011"/>
      <c r="B138" s="1009"/>
      <c r="C138" s="1006"/>
      <c r="D138" s="1006"/>
      <c r="E138" s="1006"/>
      <c r="F138" s="1006"/>
      <c r="G138" s="1006"/>
      <c r="H138" s="1007"/>
      <c r="I138" s="997" t="s">
        <v>339</v>
      </c>
      <c r="J138" s="998"/>
      <c r="K138" s="184" t="str">
        <f>'VALORACION RIESGOS INHERENTES'!K131</f>
        <v/>
      </c>
      <c r="L138" s="1"/>
    </row>
    <row r="139" spans="1:12" ht="16.5" thickBot="1" x14ac:dyDescent="0.3">
      <c r="A139" s="1012"/>
      <c r="B139" s="796" t="s">
        <v>289</v>
      </c>
      <c r="C139" s="797"/>
      <c r="D139" s="797"/>
      <c r="E139" s="797"/>
      <c r="F139" s="797"/>
      <c r="G139" s="797"/>
      <c r="H139" s="797"/>
      <c r="I139" s="797"/>
      <c r="J139" s="800"/>
      <c r="K139" s="183" t="e">
        <f>'EVALUACIÓN SOLIDEZ CONTROLES'!H35</f>
        <v>#DIV/0!</v>
      </c>
      <c r="L139" s="1"/>
    </row>
    <row r="140" spans="1:12" ht="18" customHeight="1" thickBot="1" x14ac:dyDescent="0.3">
      <c r="A140" s="186" t="s">
        <v>113</v>
      </c>
      <c r="B140" s="187"/>
      <c r="C140" s="187"/>
      <c r="D140" s="236"/>
      <c r="E140" s="999"/>
      <c r="F140" s="1000"/>
      <c r="G140" s="1001"/>
      <c r="H140" s="796" t="s">
        <v>341</v>
      </c>
      <c r="I140" s="800"/>
      <c r="J140" s="801"/>
      <c r="K140" s="802"/>
      <c r="L140" s="1"/>
    </row>
    <row r="141" spans="1:12" ht="42" customHeight="1" x14ac:dyDescent="0.25">
      <c r="A141" s="168"/>
      <c r="B141" s="147"/>
      <c r="C141" s="169"/>
      <c r="D141" s="147"/>
      <c r="E141" s="147"/>
      <c r="F141" s="147"/>
      <c r="G141" s="147"/>
      <c r="H141" s="147"/>
      <c r="I141" s="147"/>
      <c r="J141" s="164"/>
      <c r="K141" s="165"/>
      <c r="L141" s="1"/>
    </row>
    <row r="142" spans="1:12" ht="41.25" customHeight="1" x14ac:dyDescent="0.25">
      <c r="A142" s="782" t="s">
        <v>113</v>
      </c>
      <c r="B142" s="147">
        <v>5</v>
      </c>
      <c r="C142" s="783"/>
      <c r="D142" s="762"/>
      <c r="E142" s="763"/>
      <c r="F142" s="763"/>
      <c r="G142" s="763"/>
      <c r="H142" s="147"/>
      <c r="I142" s="147"/>
      <c r="J142" s="777" t="s">
        <v>112</v>
      </c>
      <c r="K142" s="778"/>
      <c r="L142" s="1"/>
    </row>
    <row r="143" spans="1:12" x14ac:dyDescent="0.25">
      <c r="A143" s="782"/>
      <c r="B143" s="147" t="s">
        <v>115</v>
      </c>
      <c r="C143" s="784"/>
      <c r="D143" s="762"/>
      <c r="E143" s="763"/>
      <c r="F143" s="763"/>
      <c r="G143" s="763"/>
      <c r="H143" s="147"/>
      <c r="I143" s="147"/>
      <c r="J143" s="149"/>
      <c r="K143" s="150"/>
      <c r="L143" s="1"/>
    </row>
    <row r="144" spans="1:12" ht="27.75" x14ac:dyDescent="0.25">
      <c r="A144" s="782"/>
      <c r="B144" s="147">
        <v>4</v>
      </c>
      <c r="C144" s="785"/>
      <c r="D144" s="762"/>
      <c r="E144" s="762"/>
      <c r="F144" s="775"/>
      <c r="G144" s="763"/>
      <c r="H144" s="147"/>
      <c r="I144" s="147"/>
      <c r="J144" s="155" t="str">
        <f xml:space="preserve"> IF(OR(E142="X",F142="X",G142="x",F144="x",G144="X",F146="X",G146="X",G148="X" ),"x","")</f>
        <v/>
      </c>
      <c r="K144" s="150" t="s">
        <v>114</v>
      </c>
      <c r="L144" s="1"/>
    </row>
    <row r="145" spans="1:12" ht="27.75" x14ac:dyDescent="0.25">
      <c r="A145" s="782"/>
      <c r="B145" s="147" t="s">
        <v>117</v>
      </c>
      <c r="C145" s="786"/>
      <c r="D145" s="762"/>
      <c r="E145" s="762"/>
      <c r="F145" s="775"/>
      <c r="G145" s="763"/>
      <c r="H145" s="147"/>
      <c r="I145" s="147"/>
      <c r="J145" s="156"/>
      <c r="K145" s="150"/>
      <c r="L145" s="1"/>
    </row>
    <row r="146" spans="1:12" ht="27.75" x14ac:dyDescent="0.25">
      <c r="A146" s="782"/>
      <c r="B146" s="147">
        <v>3</v>
      </c>
      <c r="C146" s="765"/>
      <c r="D146" s="760"/>
      <c r="E146" s="761"/>
      <c r="F146" s="775"/>
      <c r="G146" s="763"/>
      <c r="H146" s="147"/>
      <c r="I146" s="147"/>
      <c r="J146" s="157" t="str">
        <f xml:space="preserve"> IF(OR(C142="X",D142="X",D144="x",E144="x",E146="X",F148="X",F150="X",G150="X" ),"x","")</f>
        <v/>
      </c>
      <c r="K146" s="150" t="s">
        <v>116</v>
      </c>
      <c r="L146" s="1"/>
    </row>
    <row r="147" spans="1:12" ht="27.75" x14ac:dyDescent="0.25">
      <c r="A147" s="782"/>
      <c r="B147" s="147" t="s">
        <v>119</v>
      </c>
      <c r="C147" s="776"/>
      <c r="D147" s="760"/>
      <c r="E147" s="762"/>
      <c r="F147" s="775"/>
      <c r="G147" s="763"/>
      <c r="H147" s="147"/>
      <c r="I147" s="147"/>
      <c r="J147" s="158"/>
      <c r="K147" s="150"/>
      <c r="L147" s="1"/>
    </row>
    <row r="148" spans="1:12" ht="27.75" x14ac:dyDescent="0.25">
      <c r="A148" s="782"/>
      <c r="B148" s="147">
        <v>2</v>
      </c>
      <c r="C148" s="765"/>
      <c r="D148" s="758"/>
      <c r="E148" s="759"/>
      <c r="F148" s="761"/>
      <c r="G148" s="763"/>
      <c r="H148" s="147"/>
      <c r="I148" s="147"/>
      <c r="J148" s="159" t="str">
        <f xml:space="preserve"> IF(OR(C144="X",D146="X",E148="x",E150="x" ),"x","")</f>
        <v/>
      </c>
      <c r="K148" s="150" t="s">
        <v>118</v>
      </c>
      <c r="L148" s="1"/>
    </row>
    <row r="149" spans="1:12" ht="27.75" x14ac:dyDescent="0.25">
      <c r="A149" s="782"/>
      <c r="B149" s="147" t="s">
        <v>240</v>
      </c>
      <c r="C149" s="776"/>
      <c r="D149" s="758"/>
      <c r="E149" s="760"/>
      <c r="F149" s="762"/>
      <c r="G149" s="763"/>
      <c r="H149" s="147"/>
      <c r="I149" s="147"/>
      <c r="J149" s="158"/>
      <c r="K149" s="150"/>
      <c r="L149" s="1"/>
    </row>
    <row r="150" spans="1:12" ht="27.75" x14ac:dyDescent="0.25">
      <c r="A150" s="782"/>
      <c r="B150" s="147">
        <v>1</v>
      </c>
      <c r="C150" s="765"/>
      <c r="D150" s="767"/>
      <c r="E150" s="769"/>
      <c r="F150" s="771"/>
      <c r="G150" s="773"/>
      <c r="H150" s="147"/>
      <c r="I150" s="147"/>
      <c r="J150" s="160" t="str">
        <f xml:space="preserve"> IF(OR(C146="X",C148="X",C150="x",D148="x",D150="x" ),"x","")</f>
        <v/>
      </c>
      <c r="K150" s="150" t="s">
        <v>120</v>
      </c>
      <c r="L150" s="1"/>
    </row>
    <row r="151" spans="1:12" x14ac:dyDescent="0.25">
      <c r="A151" s="782"/>
      <c r="B151" s="147" t="s">
        <v>121</v>
      </c>
      <c r="C151" s="766"/>
      <c r="D151" s="768"/>
      <c r="E151" s="770"/>
      <c r="F151" s="772"/>
      <c r="G151" s="774"/>
      <c r="H151" s="147"/>
      <c r="I151" s="147"/>
      <c r="J151" s="147"/>
      <c r="K151" s="148"/>
      <c r="L151" s="1"/>
    </row>
    <row r="152" spans="1:12" x14ac:dyDescent="0.25">
      <c r="A152" s="168"/>
      <c r="B152" s="147"/>
      <c r="C152" s="147">
        <v>1</v>
      </c>
      <c r="D152" s="147">
        <v>2</v>
      </c>
      <c r="E152" s="147">
        <v>3</v>
      </c>
      <c r="F152" s="147">
        <v>4</v>
      </c>
      <c r="G152" s="147">
        <v>5</v>
      </c>
      <c r="H152" s="147"/>
      <c r="I152" s="147"/>
      <c r="J152" s="147"/>
      <c r="K152" s="148"/>
      <c r="L152" s="1"/>
    </row>
    <row r="153" spans="1:12" x14ac:dyDescent="0.25">
      <c r="A153" s="168"/>
      <c r="B153" s="147"/>
      <c r="C153" s="147" t="s">
        <v>122</v>
      </c>
      <c r="D153" s="147" t="s">
        <v>123</v>
      </c>
      <c r="E153" s="147" t="s">
        <v>124</v>
      </c>
      <c r="F153" s="147" t="s">
        <v>125</v>
      </c>
      <c r="G153" s="147" t="s">
        <v>126</v>
      </c>
      <c r="H153" s="147"/>
      <c r="I153" s="147"/>
      <c r="J153" s="147"/>
      <c r="K153" s="148"/>
      <c r="L153" s="1"/>
    </row>
    <row r="154" spans="1:12" ht="15" customHeight="1" x14ac:dyDescent="0.25">
      <c r="A154" s="168"/>
      <c r="B154" s="147"/>
      <c r="C154" s="764" t="s">
        <v>127</v>
      </c>
      <c r="D154" s="764"/>
      <c r="E154" s="764"/>
      <c r="F154" s="764"/>
      <c r="G154" s="764"/>
      <c r="H154" s="147"/>
      <c r="I154" s="147"/>
      <c r="J154" s="147"/>
      <c r="K154" s="148"/>
      <c r="L154" s="1"/>
    </row>
    <row r="155" spans="1:12" ht="15" customHeight="1" x14ac:dyDescent="0.25">
      <c r="A155" s="168"/>
      <c r="B155" s="147"/>
      <c r="C155" s="764"/>
      <c r="D155" s="764"/>
      <c r="E155" s="764"/>
      <c r="F155" s="764"/>
      <c r="G155" s="764"/>
      <c r="H155" s="147"/>
      <c r="I155" s="147"/>
      <c r="J155" s="147"/>
      <c r="K155" s="148"/>
      <c r="L155" s="1"/>
    </row>
    <row r="156" spans="1:12" ht="15.75" thickBot="1" x14ac:dyDescent="0.3">
      <c r="A156" s="170"/>
      <c r="B156" s="171"/>
      <c r="C156" s="171"/>
      <c r="D156" s="171"/>
      <c r="E156" s="171"/>
      <c r="F156" s="171"/>
      <c r="G156" s="171"/>
      <c r="H156" s="171"/>
      <c r="I156" s="171"/>
      <c r="J156" s="171"/>
      <c r="K156" s="172"/>
      <c r="L156" s="1"/>
    </row>
    <row r="157" spans="1:12" ht="15.75" thickBot="1" x14ac:dyDescent="0.3">
      <c r="A157" s="1"/>
      <c r="B157" s="1"/>
      <c r="C157" s="1"/>
      <c r="D157" s="1"/>
      <c r="E157" s="1"/>
      <c r="F157" s="1"/>
      <c r="G157" s="1"/>
      <c r="H157" s="1"/>
      <c r="I157" s="1"/>
      <c r="J157" s="1"/>
      <c r="K157" s="1"/>
      <c r="L157" s="1"/>
    </row>
    <row r="158" spans="1:12" ht="16.5" customHeight="1" thickBot="1" x14ac:dyDescent="0.3">
      <c r="A158" s="1010" t="s">
        <v>111</v>
      </c>
      <c r="B158" s="1004" t="str">
        <f>DESCRIPCION!A33</f>
        <v>h</v>
      </c>
      <c r="C158" s="1004"/>
      <c r="D158" s="1004"/>
      <c r="E158" s="1004"/>
      <c r="F158" s="1004"/>
      <c r="G158" s="1004"/>
      <c r="H158" s="1005"/>
      <c r="I158" s="1002" t="s">
        <v>338</v>
      </c>
      <c r="J158" s="1003"/>
      <c r="K158" s="134" t="str">
        <f>IF(J165="x","EXTREMA",IF(J167="x","ALTA",IF(J169="x","MODERADA",IF(J171="x","BAJA",""))))</f>
        <v/>
      </c>
      <c r="L158" s="1"/>
    </row>
    <row r="159" spans="1:12" ht="16.5" thickBot="1" x14ac:dyDescent="0.3">
      <c r="A159" s="1011"/>
      <c r="B159" s="1006"/>
      <c r="C159" s="1006"/>
      <c r="D159" s="1006"/>
      <c r="E159" s="1006"/>
      <c r="F159" s="1006"/>
      <c r="G159" s="1006"/>
      <c r="H159" s="1007"/>
      <c r="I159" s="997" t="s">
        <v>339</v>
      </c>
      <c r="J159" s="998"/>
      <c r="K159" s="183" t="str">
        <f>'VALORACION RIESGOS INHERENTES'!K151</f>
        <v/>
      </c>
      <c r="L159" s="1"/>
    </row>
    <row r="160" spans="1:12" ht="15.75" customHeight="1" thickBot="1" x14ac:dyDescent="0.3">
      <c r="A160" s="1012"/>
      <c r="B160" s="796" t="s">
        <v>289</v>
      </c>
      <c r="C160" s="797"/>
      <c r="D160" s="797"/>
      <c r="E160" s="797"/>
      <c r="F160" s="797"/>
      <c r="G160" s="797"/>
      <c r="H160" s="797"/>
      <c r="I160" s="797"/>
      <c r="J160" s="800"/>
      <c r="K160" s="183" t="e">
        <f>'EVALUACIÓN SOLIDEZ CONTROLES'!H39</f>
        <v>#DIV/0!</v>
      </c>
      <c r="L160" s="1"/>
    </row>
    <row r="161" spans="1:12" ht="15.75" customHeight="1" thickBot="1" x14ac:dyDescent="0.3">
      <c r="A161" s="186" t="s">
        <v>113</v>
      </c>
      <c r="B161" s="187"/>
      <c r="C161" s="187"/>
      <c r="D161" s="236"/>
      <c r="E161" s="999"/>
      <c r="F161" s="1000"/>
      <c r="G161" s="1001"/>
      <c r="H161" s="796" t="s">
        <v>341</v>
      </c>
      <c r="I161" s="800"/>
      <c r="J161" s="801"/>
      <c r="K161" s="802"/>
      <c r="L161" s="1"/>
    </row>
    <row r="162" spans="1:12" ht="44.25" customHeight="1" x14ac:dyDescent="0.25">
      <c r="A162" s="168"/>
      <c r="B162" s="147"/>
      <c r="C162" s="169"/>
      <c r="D162" s="147"/>
      <c r="E162" s="147"/>
      <c r="F162" s="147"/>
      <c r="G162" s="147"/>
      <c r="H162" s="147"/>
      <c r="I162" s="147"/>
      <c r="J162" s="164"/>
      <c r="K162" s="165"/>
      <c r="L162" s="1"/>
    </row>
    <row r="163" spans="1:12" ht="54" customHeight="1" x14ac:dyDescent="0.25">
      <c r="A163" s="782" t="s">
        <v>113</v>
      </c>
      <c r="B163" s="147">
        <v>5</v>
      </c>
      <c r="C163" s="783"/>
      <c r="D163" s="762"/>
      <c r="E163" s="763"/>
      <c r="F163" s="763"/>
      <c r="G163" s="763"/>
      <c r="H163" s="147"/>
      <c r="I163" s="147"/>
      <c r="J163" s="777" t="s">
        <v>112</v>
      </c>
      <c r="K163" s="778"/>
      <c r="L163" s="1"/>
    </row>
    <row r="164" spans="1:12" x14ac:dyDescent="0.25">
      <c r="A164" s="782"/>
      <c r="B164" s="147" t="s">
        <v>115</v>
      </c>
      <c r="C164" s="784"/>
      <c r="D164" s="762"/>
      <c r="E164" s="763"/>
      <c r="F164" s="763"/>
      <c r="G164" s="763"/>
      <c r="H164" s="147"/>
      <c r="I164" s="147"/>
      <c r="J164" s="149"/>
      <c r="K164" s="150"/>
      <c r="L164" s="1"/>
    </row>
    <row r="165" spans="1:12" ht="27.75" x14ac:dyDescent="0.25">
      <c r="A165" s="782"/>
      <c r="B165" s="147">
        <v>4</v>
      </c>
      <c r="C165" s="785"/>
      <c r="D165" s="762"/>
      <c r="E165" s="762"/>
      <c r="F165" s="775"/>
      <c r="G165" s="763"/>
      <c r="H165" s="147"/>
      <c r="I165" s="147"/>
      <c r="J165" s="155" t="str">
        <f xml:space="preserve"> IF(OR(E163="X",F163="X",G163="x",F165="x",G165="X",F167="X",G167="X",G169="X" ),"x","")</f>
        <v/>
      </c>
      <c r="K165" s="150" t="s">
        <v>114</v>
      </c>
      <c r="L165" s="1"/>
    </row>
    <row r="166" spans="1:12" ht="27.75" x14ac:dyDescent="0.25">
      <c r="A166" s="782"/>
      <c r="B166" s="147" t="s">
        <v>117</v>
      </c>
      <c r="C166" s="786"/>
      <c r="D166" s="762"/>
      <c r="E166" s="762"/>
      <c r="F166" s="775"/>
      <c r="G166" s="763"/>
      <c r="H166" s="147"/>
      <c r="I166" s="147"/>
      <c r="J166" s="156"/>
      <c r="K166" s="150"/>
      <c r="L166" s="1"/>
    </row>
    <row r="167" spans="1:12" ht="27.75" x14ac:dyDescent="0.25">
      <c r="A167" s="782"/>
      <c r="B167" s="147">
        <v>3</v>
      </c>
      <c r="C167" s="765"/>
      <c r="D167" s="760"/>
      <c r="E167" s="761"/>
      <c r="F167" s="775"/>
      <c r="G167" s="763"/>
      <c r="H167" s="147"/>
      <c r="I167" s="147"/>
      <c r="J167" s="157" t="str">
        <f xml:space="preserve"> IF(OR(C163="X",D163="X",D165="x",E165="x",E167="X",F169="X",F171="X",G171="X" ),"x","")</f>
        <v/>
      </c>
      <c r="K167" s="150" t="s">
        <v>116</v>
      </c>
      <c r="L167" s="1"/>
    </row>
    <row r="168" spans="1:12" ht="27.75" x14ac:dyDescent="0.25">
      <c r="A168" s="782"/>
      <c r="B168" s="147" t="s">
        <v>119</v>
      </c>
      <c r="C168" s="776"/>
      <c r="D168" s="760"/>
      <c r="E168" s="762"/>
      <c r="F168" s="775"/>
      <c r="G168" s="763"/>
      <c r="H168" s="147"/>
      <c r="I168" s="147"/>
      <c r="J168" s="158"/>
      <c r="K168" s="150"/>
      <c r="L168" s="1"/>
    </row>
    <row r="169" spans="1:12" ht="27.75" x14ac:dyDescent="0.25">
      <c r="A169" s="782"/>
      <c r="B169" s="147">
        <v>2</v>
      </c>
      <c r="C169" s="765"/>
      <c r="D169" s="758"/>
      <c r="E169" s="759"/>
      <c r="F169" s="761"/>
      <c r="G169" s="763"/>
      <c r="H169" s="147"/>
      <c r="I169" s="147"/>
      <c r="J169" s="159" t="str">
        <f xml:space="preserve"> IF(OR(C165="X",D167="X",E169="x",E171="x" ),"x","")</f>
        <v/>
      </c>
      <c r="K169" s="150" t="s">
        <v>118</v>
      </c>
      <c r="L169" s="1"/>
    </row>
    <row r="170" spans="1:12" ht="27.75" x14ac:dyDescent="0.25">
      <c r="A170" s="782"/>
      <c r="B170" s="147" t="s">
        <v>240</v>
      </c>
      <c r="C170" s="776"/>
      <c r="D170" s="758"/>
      <c r="E170" s="760"/>
      <c r="F170" s="762"/>
      <c r="G170" s="763"/>
      <c r="H170" s="147"/>
      <c r="I170" s="147"/>
      <c r="J170" s="158"/>
      <c r="K170" s="150"/>
      <c r="L170" s="1"/>
    </row>
    <row r="171" spans="1:12" ht="27.75" x14ac:dyDescent="0.25">
      <c r="A171" s="782"/>
      <c r="B171" s="147">
        <v>1</v>
      </c>
      <c r="C171" s="765"/>
      <c r="D171" s="767"/>
      <c r="E171" s="769"/>
      <c r="F171" s="771"/>
      <c r="G171" s="773"/>
      <c r="H171" s="147"/>
      <c r="I171" s="147"/>
      <c r="J171" s="160" t="str">
        <f xml:space="preserve"> IF(OR(C167="X",C169="X",C171="x",D169="x",D171="x" ),"x","")</f>
        <v/>
      </c>
      <c r="K171" s="150" t="s">
        <v>120</v>
      </c>
      <c r="L171" s="1"/>
    </row>
    <row r="172" spans="1:12" x14ac:dyDescent="0.25">
      <c r="A172" s="782"/>
      <c r="B172" s="147" t="s">
        <v>121</v>
      </c>
      <c r="C172" s="766"/>
      <c r="D172" s="768"/>
      <c r="E172" s="770"/>
      <c r="F172" s="772"/>
      <c r="G172" s="774"/>
      <c r="H172" s="147"/>
      <c r="I172" s="147"/>
      <c r="J172" s="147"/>
      <c r="K172" s="148"/>
      <c r="L172" s="1"/>
    </row>
    <row r="173" spans="1:12" x14ac:dyDescent="0.25">
      <c r="A173" s="168"/>
      <c r="B173" s="147"/>
      <c r="C173" s="147">
        <v>1</v>
      </c>
      <c r="D173" s="147">
        <v>2</v>
      </c>
      <c r="E173" s="147">
        <v>3</v>
      </c>
      <c r="F173" s="147">
        <v>4</v>
      </c>
      <c r="G173" s="147">
        <v>5</v>
      </c>
      <c r="H173" s="147"/>
      <c r="I173" s="147"/>
      <c r="J173" s="147"/>
      <c r="K173" s="148"/>
      <c r="L173" s="1"/>
    </row>
    <row r="174" spans="1:12" x14ac:dyDescent="0.25">
      <c r="A174" s="168"/>
      <c r="B174" s="147"/>
      <c r="C174" s="147" t="s">
        <v>122</v>
      </c>
      <c r="D174" s="147" t="s">
        <v>123</v>
      </c>
      <c r="E174" s="147" t="s">
        <v>124</v>
      </c>
      <c r="F174" s="147" t="s">
        <v>125</v>
      </c>
      <c r="G174" s="147" t="s">
        <v>126</v>
      </c>
      <c r="H174" s="147"/>
      <c r="I174" s="147"/>
      <c r="J174" s="147"/>
      <c r="K174" s="148"/>
      <c r="L174" s="1"/>
    </row>
    <row r="175" spans="1:12" ht="15" customHeight="1" x14ac:dyDescent="0.25">
      <c r="A175" s="168"/>
      <c r="B175" s="147"/>
      <c r="C175" s="764" t="s">
        <v>127</v>
      </c>
      <c r="D175" s="764"/>
      <c r="E175" s="764"/>
      <c r="F175" s="764"/>
      <c r="G175" s="764"/>
      <c r="H175" s="147"/>
      <c r="I175" s="147"/>
      <c r="J175" s="147"/>
      <c r="K175" s="148"/>
      <c r="L175" s="1"/>
    </row>
    <row r="176" spans="1:12" ht="15" customHeight="1" x14ac:dyDescent="0.25">
      <c r="A176" s="168"/>
      <c r="B176" s="147"/>
      <c r="C176" s="764"/>
      <c r="D176" s="764"/>
      <c r="E176" s="764"/>
      <c r="F176" s="764"/>
      <c r="G176" s="764"/>
      <c r="H176" s="147"/>
      <c r="I176" s="147"/>
      <c r="J176" s="147"/>
      <c r="K176" s="148"/>
      <c r="L176" s="1"/>
    </row>
    <row r="177" spans="1:12" ht="15.75" thickBot="1" x14ac:dyDescent="0.3">
      <c r="A177" s="170"/>
      <c r="B177" s="171"/>
      <c r="C177" s="171"/>
      <c r="D177" s="171"/>
      <c r="E177" s="171"/>
      <c r="F177" s="171"/>
      <c r="G177" s="171"/>
      <c r="H177" s="171"/>
      <c r="I177" s="171"/>
      <c r="J177" s="171"/>
      <c r="K177" s="172"/>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1010" t="s">
        <v>111</v>
      </c>
      <c r="B180" s="1004" t="str">
        <f>DESCRIPCION!A36</f>
        <v>i</v>
      </c>
      <c r="C180" s="1004"/>
      <c r="D180" s="1004"/>
      <c r="E180" s="1004"/>
      <c r="F180" s="1004"/>
      <c r="G180" s="1004"/>
      <c r="H180" s="1005"/>
      <c r="I180" s="1002" t="s">
        <v>338</v>
      </c>
      <c r="J180" s="1003"/>
      <c r="K180" s="134" t="str">
        <f>IF(J187="x","EXTREMA",IF(J189="x","ALTA",IF(J191="x","MODERADA",IF(J193="x","BAJA",""))))</f>
        <v/>
      </c>
      <c r="L180" s="1"/>
    </row>
    <row r="181" spans="1:12" ht="16.5" thickBot="1" x14ac:dyDescent="0.3">
      <c r="A181" s="1011"/>
      <c r="B181" s="1006"/>
      <c r="C181" s="1006"/>
      <c r="D181" s="1006"/>
      <c r="E181" s="1006"/>
      <c r="F181" s="1006"/>
      <c r="G181" s="1006"/>
      <c r="H181" s="1007"/>
      <c r="I181" s="997" t="s">
        <v>339</v>
      </c>
      <c r="J181" s="998"/>
      <c r="K181" s="184" t="str">
        <f>'VALORACION RIESGOS INHERENTES'!K172</f>
        <v/>
      </c>
      <c r="L181" s="1"/>
    </row>
    <row r="182" spans="1:12" ht="16.5" thickBot="1" x14ac:dyDescent="0.3">
      <c r="A182" s="1012"/>
      <c r="B182" s="796" t="s">
        <v>289</v>
      </c>
      <c r="C182" s="797"/>
      <c r="D182" s="797"/>
      <c r="E182" s="797"/>
      <c r="F182" s="797"/>
      <c r="G182" s="797"/>
      <c r="H182" s="797"/>
      <c r="I182" s="797"/>
      <c r="J182" s="800"/>
      <c r="K182" s="183" t="e">
        <f>'EVALUACIÓN SOLIDEZ CONTROLES'!H43</f>
        <v>#DIV/0!</v>
      </c>
      <c r="L182" s="1"/>
    </row>
    <row r="183" spans="1:12" ht="16.5" thickBot="1" x14ac:dyDescent="0.3">
      <c r="A183" s="186" t="s">
        <v>113</v>
      </c>
      <c r="B183" s="187"/>
      <c r="C183" s="187"/>
      <c r="D183" s="236"/>
      <c r="E183" s="999"/>
      <c r="F183" s="1000"/>
      <c r="G183" s="1001"/>
      <c r="H183" s="796" t="s">
        <v>341</v>
      </c>
      <c r="I183" s="800"/>
      <c r="J183" s="801"/>
      <c r="K183" s="802"/>
      <c r="L183" s="1"/>
    </row>
    <row r="184" spans="1:12" ht="37.5" customHeight="1" x14ac:dyDescent="0.25">
      <c r="A184" s="168"/>
      <c r="B184" s="147"/>
      <c r="C184" s="169"/>
      <c r="D184" s="147"/>
      <c r="E184" s="147"/>
      <c r="F184" s="147"/>
      <c r="G184" s="147"/>
      <c r="H184" s="147"/>
      <c r="I184" s="147"/>
      <c r="J184" s="164"/>
      <c r="K184" s="165"/>
      <c r="L184" s="1"/>
    </row>
    <row r="185" spans="1:12" ht="40.5" customHeight="1" x14ac:dyDescent="0.25">
      <c r="A185" s="782" t="s">
        <v>113</v>
      </c>
      <c r="B185" s="147">
        <v>5</v>
      </c>
      <c r="C185" s="783"/>
      <c r="D185" s="762"/>
      <c r="E185" s="763"/>
      <c r="F185" s="763"/>
      <c r="G185" s="763"/>
      <c r="H185" s="147"/>
      <c r="I185" s="147"/>
      <c r="J185" s="777" t="s">
        <v>112</v>
      </c>
      <c r="K185" s="778"/>
      <c r="L185" s="1"/>
    </row>
    <row r="186" spans="1:12" x14ac:dyDescent="0.25">
      <c r="A186" s="782"/>
      <c r="B186" s="147" t="s">
        <v>115</v>
      </c>
      <c r="C186" s="784"/>
      <c r="D186" s="762"/>
      <c r="E186" s="763"/>
      <c r="F186" s="763"/>
      <c r="G186" s="763"/>
      <c r="H186" s="147"/>
      <c r="I186" s="147"/>
      <c r="J186" s="149"/>
      <c r="K186" s="150"/>
      <c r="L186" s="1"/>
    </row>
    <row r="187" spans="1:12" ht="27.75" x14ac:dyDescent="0.25">
      <c r="A187" s="782"/>
      <c r="B187" s="147">
        <v>4</v>
      </c>
      <c r="C187" s="785"/>
      <c r="D187" s="762"/>
      <c r="E187" s="762"/>
      <c r="F187" s="775"/>
      <c r="G187" s="763"/>
      <c r="H187" s="147"/>
      <c r="I187" s="147"/>
      <c r="J187" s="155" t="str">
        <f xml:space="preserve"> IF(OR(E185="X",F185="X",G185="x",F187="x",G187="X",F189="X",G189="X",G191="X" ),"x","")</f>
        <v/>
      </c>
      <c r="K187" s="150" t="s">
        <v>114</v>
      </c>
      <c r="L187" s="1"/>
    </row>
    <row r="188" spans="1:12" ht="27.75" x14ac:dyDescent="0.25">
      <c r="A188" s="782"/>
      <c r="B188" s="147" t="s">
        <v>117</v>
      </c>
      <c r="C188" s="786"/>
      <c r="D188" s="762"/>
      <c r="E188" s="762"/>
      <c r="F188" s="775"/>
      <c r="G188" s="763"/>
      <c r="H188" s="147"/>
      <c r="I188" s="147"/>
      <c r="J188" s="156"/>
      <c r="K188" s="150"/>
      <c r="L188" s="1"/>
    </row>
    <row r="189" spans="1:12" ht="27.75" x14ac:dyDescent="0.25">
      <c r="A189" s="782"/>
      <c r="B189" s="147">
        <v>3</v>
      </c>
      <c r="C189" s="765"/>
      <c r="D189" s="760"/>
      <c r="E189" s="761"/>
      <c r="F189" s="775"/>
      <c r="G189" s="763"/>
      <c r="H189" s="147"/>
      <c r="I189" s="147"/>
      <c r="J189" s="157" t="str">
        <f xml:space="preserve"> IF(OR(C185="X",D185="X",D187="x",E187="x",E189="X",F191="X",F193="X",G193="X" ),"x","")</f>
        <v/>
      </c>
      <c r="K189" s="150" t="s">
        <v>116</v>
      </c>
      <c r="L189" s="1"/>
    </row>
    <row r="190" spans="1:12" ht="27.75" x14ac:dyDescent="0.25">
      <c r="A190" s="782"/>
      <c r="B190" s="147" t="s">
        <v>119</v>
      </c>
      <c r="C190" s="776"/>
      <c r="D190" s="760"/>
      <c r="E190" s="762"/>
      <c r="F190" s="775"/>
      <c r="G190" s="763"/>
      <c r="H190" s="147"/>
      <c r="I190" s="147"/>
      <c r="J190" s="158"/>
      <c r="K190" s="150"/>
      <c r="L190" s="1"/>
    </row>
    <row r="191" spans="1:12" ht="27.75" x14ac:dyDescent="0.25">
      <c r="A191" s="782"/>
      <c r="B191" s="147">
        <v>2</v>
      </c>
      <c r="C191" s="765"/>
      <c r="D191" s="758"/>
      <c r="E191" s="759"/>
      <c r="F191" s="761"/>
      <c r="G191" s="763"/>
      <c r="H191" s="147"/>
      <c r="I191" s="147"/>
      <c r="J191" s="159" t="str">
        <f xml:space="preserve"> IF(OR(E191="X",D189="X",C187="x",E193="x" ),"x","")</f>
        <v/>
      </c>
      <c r="K191" s="150" t="s">
        <v>118</v>
      </c>
      <c r="L191" s="1"/>
    </row>
    <row r="192" spans="1:12" ht="27.75" x14ac:dyDescent="0.25">
      <c r="A192" s="782"/>
      <c r="B192" s="147" t="s">
        <v>240</v>
      </c>
      <c r="C192" s="776"/>
      <c r="D192" s="758"/>
      <c r="E192" s="760"/>
      <c r="F192" s="762"/>
      <c r="G192" s="763"/>
      <c r="H192" s="147"/>
      <c r="I192" s="147"/>
      <c r="J192" s="158"/>
      <c r="K192" s="150"/>
      <c r="L192" s="1"/>
    </row>
    <row r="193" spans="1:12" ht="27.75" x14ac:dyDescent="0.25">
      <c r="A193" s="782"/>
      <c r="B193" s="147">
        <v>1</v>
      </c>
      <c r="C193" s="765"/>
      <c r="D193" s="767"/>
      <c r="E193" s="769"/>
      <c r="F193" s="771"/>
      <c r="G193" s="773"/>
      <c r="H193" s="147"/>
      <c r="I193" s="147"/>
      <c r="J193" s="160" t="str">
        <f xml:space="preserve"> IF(OR(C189="X",C191="X",D191="x",D193="x",C193="x" ),"x","")</f>
        <v/>
      </c>
      <c r="K193" s="150" t="s">
        <v>120</v>
      </c>
      <c r="L193" s="1"/>
    </row>
    <row r="194" spans="1:12" x14ac:dyDescent="0.25">
      <c r="A194" s="782"/>
      <c r="B194" s="147" t="s">
        <v>121</v>
      </c>
      <c r="C194" s="766"/>
      <c r="D194" s="768"/>
      <c r="E194" s="770"/>
      <c r="F194" s="772"/>
      <c r="G194" s="774"/>
      <c r="H194" s="147"/>
      <c r="I194" s="147"/>
      <c r="J194" s="147"/>
      <c r="K194" s="148"/>
      <c r="L194" s="1"/>
    </row>
    <row r="195" spans="1:12" x14ac:dyDescent="0.25">
      <c r="A195" s="168"/>
      <c r="B195" s="147"/>
      <c r="C195" s="147">
        <v>1</v>
      </c>
      <c r="D195" s="147">
        <v>2</v>
      </c>
      <c r="E195" s="147">
        <v>3</v>
      </c>
      <c r="F195" s="147">
        <v>4</v>
      </c>
      <c r="G195" s="147">
        <v>5</v>
      </c>
      <c r="H195" s="147"/>
      <c r="I195" s="147"/>
      <c r="J195" s="147"/>
      <c r="K195" s="148"/>
      <c r="L195" s="1"/>
    </row>
    <row r="196" spans="1:12" ht="15" customHeight="1" x14ac:dyDescent="0.25">
      <c r="A196" s="168"/>
      <c r="B196" s="147"/>
      <c r="C196" s="147" t="s">
        <v>122</v>
      </c>
      <c r="D196" s="147" t="s">
        <v>123</v>
      </c>
      <c r="E196" s="147" t="s">
        <v>124</v>
      </c>
      <c r="F196" s="147" t="s">
        <v>125</v>
      </c>
      <c r="G196" s="147" t="s">
        <v>126</v>
      </c>
      <c r="H196" s="147"/>
      <c r="I196" s="147"/>
      <c r="J196" s="147"/>
      <c r="K196" s="148"/>
      <c r="L196" s="1"/>
    </row>
    <row r="197" spans="1:12" ht="15" customHeight="1" x14ac:dyDescent="0.25">
      <c r="A197" s="168"/>
      <c r="B197" s="147"/>
      <c r="C197" s="764" t="s">
        <v>127</v>
      </c>
      <c r="D197" s="764"/>
      <c r="E197" s="764"/>
      <c r="F197" s="764"/>
      <c r="G197" s="764"/>
      <c r="H197" s="147"/>
      <c r="I197" s="147"/>
      <c r="J197" s="147"/>
      <c r="K197" s="148"/>
      <c r="L197" s="1"/>
    </row>
    <row r="198" spans="1:12" x14ac:dyDescent="0.25">
      <c r="A198" s="168"/>
      <c r="B198" s="147"/>
      <c r="C198" s="764"/>
      <c r="D198" s="764"/>
      <c r="E198" s="764"/>
      <c r="F198" s="764"/>
      <c r="G198" s="764"/>
      <c r="H198" s="147"/>
      <c r="I198" s="147"/>
      <c r="J198" s="147"/>
      <c r="K198" s="148"/>
      <c r="L198" s="1"/>
    </row>
    <row r="199" spans="1:12" ht="15.75" thickBot="1" x14ac:dyDescent="0.3">
      <c r="A199" s="76"/>
      <c r="B199" s="77"/>
      <c r="C199" s="77"/>
      <c r="D199" s="77"/>
      <c r="E199" s="77"/>
      <c r="F199" s="77"/>
      <c r="G199" s="77"/>
      <c r="H199" s="77"/>
      <c r="I199" s="77"/>
      <c r="J199" s="77"/>
      <c r="K199" s="78"/>
      <c r="L199" s="1"/>
    </row>
    <row r="200" spans="1:12" ht="15.75" thickBot="1" x14ac:dyDescent="0.3">
      <c r="A200" s="1"/>
      <c r="B200" s="1"/>
      <c r="C200" s="1"/>
      <c r="D200" s="1"/>
      <c r="E200" s="1"/>
      <c r="F200" s="1"/>
      <c r="G200" s="1"/>
      <c r="H200" s="1"/>
      <c r="I200" s="1"/>
      <c r="J200" s="1"/>
      <c r="K200" s="1"/>
      <c r="L200" s="1"/>
    </row>
    <row r="201" spans="1:12" ht="16.5" customHeight="1" thickBot="1" x14ac:dyDescent="0.3">
      <c r="A201" s="1010" t="s">
        <v>111</v>
      </c>
      <c r="B201" s="1004" t="str">
        <f>DESCRIPCION!A39</f>
        <v>j</v>
      </c>
      <c r="C201" s="1004"/>
      <c r="D201" s="1004"/>
      <c r="E201" s="1004"/>
      <c r="F201" s="1004"/>
      <c r="G201" s="1004"/>
      <c r="H201" s="1005"/>
      <c r="I201" s="1002" t="s">
        <v>338</v>
      </c>
      <c r="J201" s="1003"/>
      <c r="K201" s="134" t="str">
        <f>IF(J208="x","EXTREMA",IF(J210="x","ALTA",IF(J212="x","MODERADA",IF(J214="x","BAJA",""))))</f>
        <v/>
      </c>
      <c r="L201" s="1"/>
    </row>
    <row r="202" spans="1:12" ht="16.5" thickBot="1" x14ac:dyDescent="0.3">
      <c r="A202" s="1011"/>
      <c r="B202" s="1006"/>
      <c r="C202" s="1006"/>
      <c r="D202" s="1006"/>
      <c r="E202" s="1006"/>
      <c r="F202" s="1006"/>
      <c r="G202" s="1006"/>
      <c r="H202" s="1007"/>
      <c r="I202" s="997" t="s">
        <v>339</v>
      </c>
      <c r="J202" s="998"/>
      <c r="K202" s="183" t="str">
        <f>'VALORACION RIESGOS INHERENTES'!K192</f>
        <v/>
      </c>
      <c r="L202" s="1"/>
    </row>
    <row r="203" spans="1:12" ht="16.5" thickBot="1" x14ac:dyDescent="0.3">
      <c r="A203" s="1012"/>
      <c r="B203" s="186" t="s">
        <v>289</v>
      </c>
      <c r="C203" s="187"/>
      <c r="D203" s="187"/>
      <c r="E203" s="187"/>
      <c r="F203" s="187"/>
      <c r="G203" s="187"/>
      <c r="H203" s="187"/>
      <c r="I203" s="187"/>
      <c r="J203" s="188"/>
      <c r="K203" s="183" t="e">
        <f>'EVALUACIÓN SOLIDEZ CONTROLES'!H47</f>
        <v>#DIV/0!</v>
      </c>
      <c r="L203" s="1"/>
    </row>
    <row r="204" spans="1:12" ht="16.5" thickBot="1" x14ac:dyDescent="0.3">
      <c r="A204" s="186" t="s">
        <v>113</v>
      </c>
      <c r="B204" s="187"/>
      <c r="C204" s="187"/>
      <c r="D204" s="236"/>
      <c r="E204" s="999"/>
      <c r="F204" s="1000"/>
      <c r="G204" s="1001"/>
      <c r="H204" s="796" t="s">
        <v>341</v>
      </c>
      <c r="I204" s="800"/>
      <c r="J204" s="801"/>
      <c r="K204" s="802"/>
      <c r="L204" s="1"/>
    </row>
    <row r="205" spans="1:12" ht="38.25" customHeight="1" x14ac:dyDescent="0.25">
      <c r="A205" s="168"/>
      <c r="B205" s="147"/>
      <c r="C205" s="169"/>
      <c r="D205" s="147"/>
      <c r="E205" s="147"/>
      <c r="F205" s="147"/>
      <c r="G205" s="147"/>
      <c r="H205" s="147"/>
      <c r="I205" s="147"/>
      <c r="J205" s="164"/>
      <c r="K205" s="165"/>
      <c r="L205" s="1"/>
    </row>
    <row r="206" spans="1:12" ht="45" customHeight="1" x14ac:dyDescent="0.25">
      <c r="A206" s="782" t="s">
        <v>113</v>
      </c>
      <c r="B206" s="147">
        <v>5</v>
      </c>
      <c r="C206" s="783"/>
      <c r="D206" s="762"/>
      <c r="E206" s="763"/>
      <c r="F206" s="763"/>
      <c r="G206" s="763"/>
      <c r="H206" s="147"/>
      <c r="I206" s="147"/>
      <c r="J206" s="777" t="s">
        <v>112</v>
      </c>
      <c r="K206" s="778"/>
      <c r="L206" s="1"/>
    </row>
    <row r="207" spans="1:12" x14ac:dyDescent="0.25">
      <c r="A207" s="782"/>
      <c r="B207" s="147" t="s">
        <v>115</v>
      </c>
      <c r="C207" s="784"/>
      <c r="D207" s="762"/>
      <c r="E207" s="763"/>
      <c r="F207" s="763"/>
      <c r="G207" s="763"/>
      <c r="H207" s="147"/>
      <c r="I207" s="147"/>
      <c r="J207" s="149"/>
      <c r="K207" s="150"/>
      <c r="L207" s="1"/>
    </row>
    <row r="208" spans="1:12" ht="27.75" x14ac:dyDescent="0.25">
      <c r="A208" s="782"/>
      <c r="B208" s="147">
        <v>4</v>
      </c>
      <c r="C208" s="785"/>
      <c r="D208" s="762"/>
      <c r="E208" s="762"/>
      <c r="F208" s="775"/>
      <c r="G208" s="763"/>
      <c r="H208" s="147"/>
      <c r="I208" s="147"/>
      <c r="J208" s="155" t="str">
        <f xml:space="preserve"> IF(OR(E206="X",F206="X",G206="x",F208="x",G208="X",F210="X",G210="X",G212="X" ),"x","")</f>
        <v/>
      </c>
      <c r="K208" s="150" t="s">
        <v>114</v>
      </c>
      <c r="L208" s="1"/>
    </row>
    <row r="209" spans="1:12" ht="27.75" x14ac:dyDescent="0.25">
      <c r="A209" s="782"/>
      <c r="B209" s="147" t="s">
        <v>117</v>
      </c>
      <c r="C209" s="786"/>
      <c r="D209" s="762"/>
      <c r="E209" s="762"/>
      <c r="F209" s="775"/>
      <c r="G209" s="763"/>
      <c r="H209" s="147"/>
      <c r="I209" s="147"/>
      <c r="J209" s="156"/>
      <c r="K209" s="150"/>
      <c r="L209" s="1"/>
    </row>
    <row r="210" spans="1:12" ht="27.75" x14ac:dyDescent="0.25">
      <c r="A210" s="782"/>
      <c r="B210" s="147">
        <v>3</v>
      </c>
      <c r="C210" s="765"/>
      <c r="D210" s="760"/>
      <c r="E210" s="761"/>
      <c r="F210" s="775"/>
      <c r="G210" s="763"/>
      <c r="H210" s="147"/>
      <c r="I210" s="147"/>
      <c r="J210" s="157" t="str">
        <f xml:space="preserve"> IF(OR(C206="X",D206="X",D208="x",E208="x",E210="X",F212="X",F214="X",G214="X" ),"x","")</f>
        <v/>
      </c>
      <c r="K210" s="150" t="s">
        <v>116</v>
      </c>
      <c r="L210" s="1"/>
    </row>
    <row r="211" spans="1:12" ht="27.75" x14ac:dyDescent="0.25">
      <c r="A211" s="782"/>
      <c r="B211" s="147" t="s">
        <v>119</v>
      </c>
      <c r="C211" s="776"/>
      <c r="D211" s="760"/>
      <c r="E211" s="762"/>
      <c r="F211" s="775"/>
      <c r="G211" s="763"/>
      <c r="H211" s="147"/>
      <c r="I211" s="147"/>
      <c r="J211" s="158"/>
      <c r="K211" s="150"/>
      <c r="L211" s="1"/>
    </row>
    <row r="212" spans="1:12" ht="27.75" x14ac:dyDescent="0.25">
      <c r="A212" s="782"/>
      <c r="B212" s="147">
        <v>2</v>
      </c>
      <c r="C212" s="765"/>
      <c r="D212" s="758"/>
      <c r="E212" s="759"/>
      <c r="F212" s="761"/>
      <c r="G212" s="763"/>
      <c r="H212" s="147"/>
      <c r="I212" s="147"/>
      <c r="J212" s="159" t="str">
        <f xml:space="preserve"> IF(OR(C208="X",D210="X",E212="x",E214="x" ),"x","")</f>
        <v/>
      </c>
      <c r="K212" s="150" t="s">
        <v>118</v>
      </c>
      <c r="L212" s="1"/>
    </row>
    <row r="213" spans="1:12" ht="27.75" x14ac:dyDescent="0.25">
      <c r="A213" s="782"/>
      <c r="B213" s="147" t="s">
        <v>240</v>
      </c>
      <c r="C213" s="776"/>
      <c r="D213" s="758"/>
      <c r="E213" s="760"/>
      <c r="F213" s="762"/>
      <c r="G213" s="763"/>
      <c r="H213" s="147"/>
      <c r="I213" s="147"/>
      <c r="J213" s="158"/>
      <c r="K213" s="150"/>
      <c r="L213" s="1"/>
    </row>
    <row r="214" spans="1:12" ht="27.75" x14ac:dyDescent="0.25">
      <c r="A214" s="782"/>
      <c r="B214" s="147">
        <v>1</v>
      </c>
      <c r="C214" s="765"/>
      <c r="D214" s="767"/>
      <c r="E214" s="769"/>
      <c r="F214" s="771"/>
      <c r="G214" s="773"/>
      <c r="H214" s="147"/>
      <c r="I214" s="147"/>
      <c r="J214" s="160" t="str">
        <f xml:space="preserve"> IF(OR(C210="X",C212="X",D212="x",D214="x",C214="x" ),"x","")</f>
        <v/>
      </c>
      <c r="K214" s="150" t="s">
        <v>120</v>
      </c>
      <c r="L214" s="1"/>
    </row>
    <row r="215" spans="1:12" x14ac:dyDescent="0.25">
      <c r="A215" s="782"/>
      <c r="B215" s="147" t="s">
        <v>121</v>
      </c>
      <c r="C215" s="766"/>
      <c r="D215" s="768"/>
      <c r="E215" s="770"/>
      <c r="F215" s="772"/>
      <c r="G215" s="774"/>
      <c r="H215" s="147"/>
      <c r="I215" s="147"/>
      <c r="J215" s="147"/>
      <c r="K215" s="148"/>
      <c r="L215" s="1"/>
    </row>
    <row r="216" spans="1:12" x14ac:dyDescent="0.25">
      <c r="A216" s="168"/>
      <c r="B216" s="147"/>
      <c r="C216" s="147">
        <v>1</v>
      </c>
      <c r="D216" s="147">
        <v>2</v>
      </c>
      <c r="E216" s="147">
        <v>3</v>
      </c>
      <c r="F216" s="147">
        <v>4</v>
      </c>
      <c r="G216" s="147">
        <v>5</v>
      </c>
      <c r="H216" s="147"/>
      <c r="I216" s="147"/>
      <c r="J216" s="147"/>
      <c r="K216" s="148"/>
      <c r="L216" s="1"/>
    </row>
    <row r="217" spans="1:12" ht="15" customHeight="1" x14ac:dyDescent="0.25">
      <c r="A217" s="168"/>
      <c r="B217" s="147"/>
      <c r="C217" s="147" t="s">
        <v>122</v>
      </c>
      <c r="D217" s="147" t="s">
        <v>123</v>
      </c>
      <c r="E217" s="147" t="s">
        <v>124</v>
      </c>
      <c r="F217" s="147" t="s">
        <v>125</v>
      </c>
      <c r="G217" s="147" t="s">
        <v>126</v>
      </c>
      <c r="H217" s="147"/>
      <c r="I217" s="147"/>
      <c r="J217" s="147"/>
      <c r="K217" s="148"/>
      <c r="L217" s="1"/>
    </row>
    <row r="218" spans="1:12" ht="15" customHeight="1" x14ac:dyDescent="0.25">
      <c r="A218" s="168"/>
      <c r="B218" s="147"/>
      <c r="C218" s="764" t="s">
        <v>127</v>
      </c>
      <c r="D218" s="764"/>
      <c r="E218" s="764"/>
      <c r="F218" s="764"/>
      <c r="G218" s="764"/>
      <c r="H218" s="147"/>
      <c r="I218" s="147"/>
      <c r="J218" s="147"/>
      <c r="K218" s="148"/>
      <c r="L218" s="1"/>
    </row>
    <row r="219" spans="1:12" x14ac:dyDescent="0.25">
      <c r="A219" s="168"/>
      <c r="B219" s="147"/>
      <c r="C219" s="764"/>
      <c r="D219" s="764"/>
      <c r="E219" s="764"/>
      <c r="F219" s="764"/>
      <c r="G219" s="764"/>
      <c r="H219" s="147"/>
      <c r="I219" s="147"/>
      <c r="J219" s="147"/>
      <c r="K219" s="148"/>
      <c r="L219" s="1"/>
    </row>
    <row r="220" spans="1:12" ht="15.75" thickBot="1" x14ac:dyDescent="0.3">
      <c r="A220" s="76"/>
      <c r="B220" s="77"/>
      <c r="C220" s="77"/>
      <c r="D220" s="77"/>
      <c r="E220" s="77"/>
      <c r="F220" s="77"/>
      <c r="G220" s="77"/>
      <c r="H220" s="77"/>
      <c r="I220" s="77"/>
      <c r="J220" s="77"/>
      <c r="K220" s="78"/>
      <c r="L220" s="1"/>
    </row>
    <row r="221" spans="1:12" ht="15.75" x14ac:dyDescent="0.25">
      <c r="A221" s="2"/>
      <c r="B221" s="1018"/>
      <c r="C221" s="1018"/>
      <c r="D221" s="1018"/>
      <c r="E221" s="1018"/>
      <c r="F221" s="1018"/>
      <c r="G221" s="1018"/>
      <c r="H221" s="1018"/>
      <c r="I221" s="1018"/>
      <c r="J221" s="2"/>
      <c r="K221" s="143"/>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1019"/>
      <c r="B225" s="30"/>
      <c r="C225" s="413"/>
      <c r="D225" s="413"/>
      <c r="E225" s="413"/>
      <c r="F225" s="413"/>
      <c r="G225" s="413"/>
      <c r="H225" s="1"/>
      <c r="I225" s="1"/>
      <c r="J225" s="1016"/>
      <c r="K225" s="1016"/>
      <c r="L225" s="1"/>
    </row>
    <row r="226" spans="1:12" x14ac:dyDescent="0.25">
      <c r="A226" s="1019"/>
      <c r="B226" s="141"/>
      <c r="C226" s="413"/>
      <c r="D226" s="413"/>
      <c r="E226" s="413"/>
      <c r="F226" s="413"/>
      <c r="G226" s="413"/>
      <c r="H226" s="1"/>
      <c r="I226" s="1"/>
      <c r="J226" s="142"/>
      <c r="K226" s="142"/>
      <c r="L226" s="1"/>
    </row>
    <row r="227" spans="1:12" x14ac:dyDescent="0.25">
      <c r="A227" s="1019"/>
      <c r="B227" s="30"/>
      <c r="C227" s="413"/>
      <c r="D227" s="413"/>
      <c r="E227" s="413"/>
      <c r="F227" s="1017"/>
      <c r="G227" s="413"/>
      <c r="H227" s="1"/>
      <c r="I227" s="1"/>
      <c r="J227" s="142"/>
      <c r="K227" s="144"/>
      <c r="L227" s="1"/>
    </row>
    <row r="228" spans="1:12" x14ac:dyDescent="0.25">
      <c r="A228" s="1019"/>
      <c r="B228" s="141"/>
      <c r="C228" s="413"/>
      <c r="D228" s="413"/>
      <c r="E228" s="413"/>
      <c r="F228" s="1017"/>
      <c r="G228" s="413"/>
      <c r="H228" s="1"/>
      <c r="I228" s="1"/>
      <c r="J228" s="142"/>
      <c r="K228" s="144"/>
      <c r="L228" s="1"/>
    </row>
    <row r="229" spans="1:12" x14ac:dyDescent="0.25">
      <c r="A229" s="1019"/>
      <c r="B229" s="30"/>
      <c r="C229" s="413"/>
      <c r="D229" s="413"/>
      <c r="E229" s="1017"/>
      <c r="F229" s="1017"/>
      <c r="G229" s="413"/>
      <c r="H229" s="1"/>
      <c r="I229" s="1"/>
      <c r="J229" s="142"/>
      <c r="K229" s="144"/>
      <c r="L229" s="1"/>
    </row>
    <row r="230" spans="1:12" x14ac:dyDescent="0.25">
      <c r="A230" s="1019"/>
      <c r="B230" s="141"/>
      <c r="C230" s="413"/>
      <c r="D230" s="413"/>
      <c r="E230" s="1020"/>
      <c r="F230" s="1017"/>
      <c r="G230" s="413"/>
      <c r="H230" s="1"/>
      <c r="I230" s="1"/>
      <c r="J230" s="142"/>
      <c r="K230" s="144"/>
      <c r="L230" s="1"/>
    </row>
    <row r="231" spans="1:12" x14ac:dyDescent="0.25">
      <c r="A231" s="1019"/>
      <c r="B231" s="30"/>
      <c r="C231" s="413"/>
      <c r="D231" s="413"/>
      <c r="E231" s="1017"/>
      <c r="F231" s="1017"/>
      <c r="G231" s="413"/>
      <c r="H231" s="1"/>
      <c r="I231" s="1"/>
      <c r="J231" s="142"/>
      <c r="K231" s="144"/>
      <c r="L231" s="1"/>
    </row>
    <row r="232" spans="1:12" x14ac:dyDescent="0.25">
      <c r="A232" s="1019"/>
      <c r="B232" s="141"/>
      <c r="C232" s="413"/>
      <c r="D232" s="413"/>
      <c r="E232" s="1020"/>
      <c r="F232" s="1020"/>
      <c r="G232" s="413"/>
      <c r="H232" s="1"/>
      <c r="I232" s="1"/>
      <c r="J232" s="142"/>
      <c r="K232" s="144"/>
      <c r="L232" s="1"/>
    </row>
    <row r="233" spans="1:12" x14ac:dyDescent="0.25">
      <c r="A233" s="1019"/>
      <c r="B233" s="30"/>
      <c r="C233" s="413"/>
      <c r="D233" s="413"/>
      <c r="E233" s="1021"/>
      <c r="F233" s="1022"/>
      <c r="G233" s="413"/>
      <c r="H233" s="1"/>
      <c r="I233" s="1"/>
      <c r="J233" s="142"/>
      <c r="K233" s="144"/>
      <c r="L233" s="1"/>
    </row>
    <row r="234" spans="1:12" x14ac:dyDescent="0.25">
      <c r="A234" s="1019"/>
      <c r="B234" s="141"/>
      <c r="C234" s="413"/>
      <c r="D234" s="413"/>
      <c r="E234" s="413"/>
      <c r="F234" s="1022"/>
      <c r="G234" s="413"/>
      <c r="H234" s="1"/>
      <c r="I234" s="1"/>
      <c r="J234" s="1"/>
      <c r="K234" s="1"/>
      <c r="L234" s="1"/>
    </row>
    <row r="235" spans="1:12" x14ac:dyDescent="0.25">
      <c r="A235" s="1"/>
      <c r="B235" s="1"/>
      <c r="C235" s="30"/>
      <c r="D235" s="30"/>
      <c r="E235" s="30"/>
      <c r="F235" s="30"/>
      <c r="G235" s="30"/>
      <c r="H235" s="1"/>
      <c r="I235" s="1"/>
      <c r="J235" s="1"/>
      <c r="K235" s="1"/>
      <c r="L235" s="1"/>
    </row>
    <row r="236" spans="1:12" x14ac:dyDescent="0.25">
      <c r="A236" s="1"/>
      <c r="B236" s="1"/>
      <c r="C236" s="30"/>
      <c r="D236" s="30"/>
      <c r="E236" s="30"/>
      <c r="F236" s="30"/>
      <c r="G236" s="30"/>
      <c r="H236" s="1"/>
      <c r="I236" s="1"/>
      <c r="J236" s="1"/>
      <c r="K236" s="1"/>
      <c r="L236" s="1"/>
    </row>
    <row r="237" spans="1:12" x14ac:dyDescent="0.25">
      <c r="A237" s="1"/>
      <c r="B237" s="1"/>
      <c r="C237" s="1023"/>
      <c r="D237" s="1023"/>
      <c r="E237" s="1023"/>
      <c r="F237" s="1023"/>
      <c r="G237" s="1023"/>
      <c r="H237" s="1"/>
      <c r="I237" s="1"/>
      <c r="J237" s="1"/>
      <c r="K237" s="1"/>
      <c r="L237" s="1"/>
    </row>
    <row r="238" spans="1:12" x14ac:dyDescent="0.25">
      <c r="A238" s="1"/>
      <c r="B238" s="1"/>
      <c r="C238" s="1023"/>
      <c r="D238" s="1023"/>
      <c r="E238" s="1023"/>
      <c r="F238" s="1023"/>
      <c r="G238" s="1023"/>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114</v>
      </c>
    </row>
    <row r="2" spans="1:1" x14ac:dyDescent="0.25">
      <c r="A2" t="s">
        <v>116</v>
      </c>
    </row>
    <row r="3" spans="1:1" x14ac:dyDescent="0.25">
      <c r="A3" t="s">
        <v>118</v>
      </c>
    </row>
    <row r="4" spans="1:1" x14ac:dyDescent="0.25">
      <c r="A4" t="s">
        <v>120</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P49"/>
  <sheetViews>
    <sheetView tabSelected="1" zoomScale="80" zoomScaleNormal="80" workbookViewId="0">
      <selection activeCell="J10" sqref="J10"/>
    </sheetView>
  </sheetViews>
  <sheetFormatPr baseColWidth="10" defaultColWidth="11.42578125" defaultRowHeight="14.25" x14ac:dyDescent="0.2"/>
  <cols>
    <col min="1" max="1" width="28.140625" style="315" customWidth="1"/>
    <col min="2" max="2" width="18.5703125" style="351" customWidth="1"/>
    <col min="3" max="3" width="18.5703125" style="315" customWidth="1"/>
    <col min="4" max="4" width="20.5703125" style="347" customWidth="1"/>
    <col min="5" max="5" width="15.5703125" style="315" customWidth="1"/>
    <col min="6" max="6" width="15" style="315" customWidth="1"/>
    <col min="7" max="7" width="17.28515625" style="315" customWidth="1"/>
    <col min="8" max="8" width="18" style="315" customWidth="1"/>
    <col min="9" max="9" width="44.28515625" style="354" customWidth="1"/>
    <col min="10" max="10" width="33.28515625" style="315" customWidth="1"/>
    <col min="11" max="12" width="13.140625" style="315" customWidth="1"/>
    <col min="13" max="13" width="20" style="315" customWidth="1"/>
    <col min="14" max="14" width="48.28515625" style="315" customWidth="1"/>
    <col min="15" max="16" width="58.7109375" style="315" customWidth="1"/>
    <col min="17" max="16384" width="11.42578125" style="315"/>
  </cols>
  <sheetData>
    <row r="1" spans="1:16" ht="15.75" customHeight="1" x14ac:dyDescent="0.2">
      <c r="A1" s="1039"/>
      <c r="B1" s="452" t="str">
        <f>CONTEXTO!B1</f>
        <v>PROCESO: GESTION CONTRACTUAL</v>
      </c>
      <c r="C1" s="452"/>
      <c r="D1" s="452"/>
      <c r="E1" s="452"/>
      <c r="F1" s="452"/>
      <c r="G1" s="452"/>
      <c r="H1" s="452"/>
      <c r="I1" s="452"/>
      <c r="J1" s="458" t="s">
        <v>523</v>
      </c>
      <c r="K1" s="458"/>
      <c r="L1" s="458"/>
      <c r="M1" s="1054"/>
      <c r="N1" s="314"/>
      <c r="O1" s="314"/>
      <c r="P1" s="314"/>
    </row>
    <row r="2" spans="1:16" ht="15.75" customHeight="1" x14ac:dyDescent="0.2">
      <c r="A2" s="1040"/>
      <c r="B2" s="453"/>
      <c r="C2" s="453"/>
      <c r="D2" s="453"/>
      <c r="E2" s="453"/>
      <c r="F2" s="453"/>
      <c r="G2" s="453"/>
      <c r="H2" s="453"/>
      <c r="I2" s="453"/>
      <c r="J2" s="459" t="s">
        <v>515</v>
      </c>
      <c r="K2" s="459"/>
      <c r="L2" s="459"/>
      <c r="M2" s="1055"/>
      <c r="N2" s="314"/>
      <c r="O2" s="314"/>
      <c r="P2" s="314"/>
    </row>
    <row r="3" spans="1:16" ht="15.75" customHeight="1" x14ac:dyDescent="0.2">
      <c r="A3" s="1040"/>
      <c r="B3" s="453" t="s">
        <v>227</v>
      </c>
      <c r="C3" s="453"/>
      <c r="D3" s="453"/>
      <c r="E3" s="453"/>
      <c r="F3" s="453"/>
      <c r="G3" s="453"/>
      <c r="H3" s="453"/>
      <c r="I3" s="453"/>
      <c r="J3" s="459" t="s">
        <v>516</v>
      </c>
      <c r="K3" s="459"/>
      <c r="L3" s="459"/>
      <c r="M3" s="1055"/>
      <c r="N3" s="314"/>
      <c r="O3" s="314"/>
      <c r="P3" s="314"/>
    </row>
    <row r="4" spans="1:16" ht="15.75" customHeight="1" x14ac:dyDescent="0.2">
      <c r="A4" s="1040"/>
      <c r="B4" s="453"/>
      <c r="C4" s="453"/>
      <c r="D4" s="453"/>
      <c r="E4" s="453"/>
      <c r="F4" s="453"/>
      <c r="G4" s="453"/>
      <c r="H4" s="453"/>
      <c r="I4" s="453"/>
      <c r="J4" s="459" t="s">
        <v>384</v>
      </c>
      <c r="K4" s="459"/>
      <c r="L4" s="459"/>
      <c r="M4" s="1055"/>
      <c r="N4" s="314"/>
      <c r="O4" s="314"/>
      <c r="P4" s="314"/>
    </row>
    <row r="5" spans="1:16" ht="15" customHeight="1" x14ac:dyDescent="0.2">
      <c r="A5" s="565"/>
      <c r="B5" s="566"/>
      <c r="C5" s="566"/>
      <c r="D5" s="566"/>
      <c r="E5" s="566"/>
      <c r="F5" s="566"/>
      <c r="G5" s="566"/>
      <c r="H5" s="566"/>
      <c r="I5" s="566"/>
      <c r="J5" s="566"/>
      <c r="K5" s="566"/>
      <c r="L5" s="566"/>
      <c r="M5" s="567"/>
      <c r="N5" s="309"/>
      <c r="O5" s="309"/>
      <c r="P5" s="309"/>
    </row>
    <row r="6" spans="1:16" ht="15.75" customHeight="1" x14ac:dyDescent="0.2">
      <c r="A6" s="316" t="s">
        <v>228</v>
      </c>
      <c r="B6" s="1042" t="s">
        <v>244</v>
      </c>
      <c r="C6" s="1042"/>
      <c r="D6" s="1042"/>
      <c r="E6" s="1042"/>
      <c r="F6" s="1042"/>
      <c r="G6" s="1042"/>
      <c r="H6" s="1042"/>
      <c r="I6" s="1042"/>
      <c r="J6" s="1042"/>
      <c r="K6" s="1042"/>
      <c r="L6" s="1042"/>
      <c r="M6" s="1043"/>
      <c r="N6" s="317"/>
      <c r="O6" s="317"/>
      <c r="P6" s="317"/>
    </row>
    <row r="7" spans="1:16" ht="42.75" customHeight="1" x14ac:dyDescent="0.2">
      <c r="A7" s="316" t="s">
        <v>229</v>
      </c>
      <c r="B7" s="459" t="s">
        <v>245</v>
      </c>
      <c r="C7" s="459"/>
      <c r="D7" s="459"/>
      <c r="E7" s="459"/>
      <c r="F7" s="459"/>
      <c r="G7" s="459"/>
      <c r="H7" s="459"/>
      <c r="I7" s="459"/>
      <c r="J7" s="459"/>
      <c r="K7" s="459"/>
      <c r="L7" s="459"/>
      <c r="M7" s="1044"/>
      <c r="N7" s="318"/>
      <c r="O7" s="318"/>
      <c r="P7" s="318"/>
    </row>
    <row r="8" spans="1:16" ht="15" customHeight="1" x14ac:dyDescent="0.2">
      <c r="A8" s="1048"/>
      <c r="B8" s="1049"/>
      <c r="C8" s="1049"/>
      <c r="D8" s="1049"/>
      <c r="E8" s="1049"/>
      <c r="F8" s="1049"/>
      <c r="G8" s="1049"/>
      <c r="H8" s="1049"/>
      <c r="I8" s="1049"/>
      <c r="J8" s="1049"/>
      <c r="K8" s="1049"/>
      <c r="L8" s="1049"/>
      <c r="M8" s="1050"/>
      <c r="N8" s="314"/>
      <c r="O8" s="314"/>
      <c r="P8" s="314"/>
    </row>
    <row r="9" spans="1:16" s="312" customFormat="1" ht="40.5" customHeight="1" thickBot="1" x14ac:dyDescent="0.3">
      <c r="A9" s="319" t="s">
        <v>230</v>
      </c>
      <c r="B9" s="320" t="s">
        <v>69</v>
      </c>
      <c r="C9" s="320" t="s">
        <v>70</v>
      </c>
      <c r="D9" s="320" t="s">
        <v>8</v>
      </c>
      <c r="E9" s="321" t="s">
        <v>231</v>
      </c>
      <c r="F9" s="321" t="s">
        <v>232</v>
      </c>
      <c r="G9" s="321" t="s">
        <v>233</v>
      </c>
      <c r="H9" s="321" t="s">
        <v>234</v>
      </c>
      <c r="I9" s="320" t="s">
        <v>235</v>
      </c>
      <c r="J9" s="320" t="s">
        <v>236</v>
      </c>
      <c r="K9" s="320" t="s">
        <v>237</v>
      </c>
      <c r="L9" s="320" t="s">
        <v>238</v>
      </c>
      <c r="M9" s="322" t="s">
        <v>239</v>
      </c>
      <c r="N9" s="323" t="s">
        <v>537</v>
      </c>
      <c r="O9" s="323" t="s">
        <v>538</v>
      </c>
      <c r="P9" s="323" t="s">
        <v>539</v>
      </c>
    </row>
    <row r="10" spans="1:16" ht="123" customHeight="1" thickBot="1" x14ac:dyDescent="0.25">
      <c r="A10" s="1028" t="str">
        <f>(CONTEXTO!A8&amp;" "&amp;CONTEXTO!A9)</f>
        <v xml:space="preserve">PROCESO: GESTION CONTRACTUAL  OBJETIVO: CONTRIBUIR ANUALMENTE EN LA GESTION DE ADQUISICION DE BIENES Y SERVICIOS REQUERIDOS EN LA OPERACIÓN DE LOS PROCESOS DE LA ENTIDAD CUMPLIENDO LA NORMATIVIDAD CONTRACTUAL VIGENTE.
</v>
      </c>
      <c r="B10" s="1052" t="str">
        <f>DESCRIPCION!A10</f>
        <v xml:space="preserve">Probabilidad que La entidad  sea relacionada con actividades ilícitas al elegir a proveedores con practicas de lavado de activos, financiación del terrorismo o cualquier otra actividad ilegal. </v>
      </c>
      <c r="C10" s="1046" t="str">
        <f>'IDENTIFICACION DE RIESGOS'!F10</f>
        <v>SARLAFT</v>
      </c>
      <c r="D10" s="310" t="str">
        <f>DESCRIPCION!D10</f>
        <v>Falta de estructuración de los requisitos juridicos habilitantes por parte de las secretarias ejecutoras</v>
      </c>
      <c r="E10" s="1051" t="str">
        <f>'VALORACIÓN RIESGOS RESIDUAL'!E14:G14</f>
        <v>Improbable</v>
      </c>
      <c r="F10" s="1041" t="str">
        <f>'VALORACIÓN RIESGOS RESIDUAL'!J14</f>
        <v>Catastrófico</v>
      </c>
      <c r="G10" s="1046" t="str">
        <f>'VALORACIÓN RIESGOS RESIDUAL'!K11</f>
        <v>EXTREMA</v>
      </c>
      <c r="H10" s="1041" t="s">
        <v>293</v>
      </c>
      <c r="I10" s="324" t="str">
        <f>DOFA!E51</f>
        <v>O14D18  La oficina de contratación realizará Capacitación semestral con los equipos estructuradores de cada secretaria para unificar criterios y evitar que la entidad sea relacionada con algun oferente inmerso en la practiva de lavado de activos, financiacion del terrorismo o cualquier otra actividad ilegal</v>
      </c>
      <c r="J10" s="325" t="s">
        <v>486</v>
      </c>
      <c r="K10" s="326" t="s">
        <v>488</v>
      </c>
      <c r="L10" s="326" t="s">
        <v>489</v>
      </c>
      <c r="M10" s="1061" t="s">
        <v>493</v>
      </c>
      <c r="N10" s="235"/>
      <c r="O10" s="235"/>
      <c r="P10" s="348"/>
    </row>
    <row r="11" spans="1:16" ht="102" customHeight="1" x14ac:dyDescent="0.2">
      <c r="A11" s="1028"/>
      <c r="B11" s="1053"/>
      <c r="C11" s="1025"/>
      <c r="D11" s="1065" t="str">
        <f>DESCRIPCION!D11</f>
        <v>Falta de revisión por parte de la oficina de contratacion de los requisitos juridicos habilitantes</v>
      </c>
      <c r="E11" s="1036"/>
      <c r="F11" s="1029"/>
      <c r="G11" s="1025"/>
      <c r="H11" s="1029"/>
      <c r="I11" s="1068" t="str">
        <f>DOFA!E52</f>
        <v>O15D12 el jefe de oficina de contratación realizara capacitacion semestral para los funcionarios y/o contratistas adscritos a la  oficina de contratación con el fin de unificar criterios con respecto a los requisitos juridicos habilitantes que se deben acreditar para cada proceso de selección.</v>
      </c>
      <c r="J11" s="1070" t="s">
        <v>486</v>
      </c>
      <c r="K11" s="1031" t="s">
        <v>488</v>
      </c>
      <c r="L11" s="1031" t="s">
        <v>489</v>
      </c>
      <c r="M11" s="1062"/>
      <c r="N11" s="1025"/>
      <c r="O11" s="1025"/>
      <c r="P11" s="459"/>
    </row>
    <row r="12" spans="1:16" ht="68.25" customHeight="1" x14ac:dyDescent="0.2">
      <c r="A12" s="1028"/>
      <c r="B12" s="1053"/>
      <c r="C12" s="1025"/>
      <c r="D12" s="1066"/>
      <c r="E12" s="1036"/>
      <c r="F12" s="1029"/>
      <c r="G12" s="1025"/>
      <c r="H12" s="1045"/>
      <c r="I12" s="1069"/>
      <c r="J12" s="1033"/>
      <c r="K12" s="1033"/>
      <c r="L12" s="1033"/>
      <c r="M12" s="1063"/>
      <c r="N12" s="1025"/>
      <c r="O12" s="1025"/>
      <c r="P12" s="459"/>
    </row>
    <row r="13" spans="1:16" ht="75" customHeight="1" thickBot="1" x14ac:dyDescent="0.25">
      <c r="A13" s="1028"/>
      <c r="B13" s="1053"/>
      <c r="C13" s="1025"/>
      <c r="D13" s="1067"/>
      <c r="E13" s="1036"/>
      <c r="F13" s="1029"/>
      <c r="G13" s="1047"/>
      <c r="H13" s="327" t="s">
        <v>243</v>
      </c>
      <c r="I13" s="328" t="str">
        <f>DOFA!E65</f>
        <v>A1 D2 Reporte para Inicio de procesos Disciplinarios, penales, Fiscales, administrativo según corresponda</v>
      </c>
      <c r="J13" s="329"/>
      <c r="K13" s="330"/>
      <c r="L13" s="326"/>
      <c r="M13" s="331"/>
      <c r="N13" s="254"/>
      <c r="O13" s="254"/>
      <c r="P13" s="254"/>
    </row>
    <row r="14" spans="1:16" ht="71.25" x14ac:dyDescent="0.2">
      <c r="A14" s="1028"/>
      <c r="B14" s="1053" t="str">
        <f>DESCRIPCION!A13</f>
        <v>Posibilidad de que se presente direccionamiento de los procesos de contratación a favor de terceros</v>
      </c>
      <c r="C14" s="1036" t="str">
        <f>'IDENTIFICACION DE RIESGOS'!F13</f>
        <v>CORRUPCION</v>
      </c>
      <c r="D14" s="311" t="str">
        <f>DESCRIPCION!D13</f>
        <v xml:space="preserve">Falta de Etica y valores  y de aplicación del código de integridad y buen gobierno. </v>
      </c>
      <c r="E14" s="1056" t="str">
        <f>'VALORACIÓN RIESGOS RESIDUAL'!E35:G35</f>
        <v>Rara vez</v>
      </c>
      <c r="F14" s="1045" t="str">
        <f>'VALORACIÓN RIESGOS RESIDUAL'!J35</f>
        <v>Mayor</v>
      </c>
      <c r="G14" s="1056" t="str">
        <f>'VALORACIÓN RIESGOS RESIDUAL'!K32</f>
        <v>ALTA</v>
      </c>
      <c r="H14" s="1045" t="s">
        <v>293</v>
      </c>
      <c r="I14" s="332" t="str">
        <f>DOFA!E40</f>
        <v xml:space="preserve">D2O10 Realizar una capacitación semestral con el equipo de trabajo de la oficina de contratación con el fin de  fortalecer el trabajo en equipo, y los valores institucionales </v>
      </c>
      <c r="J14" s="325" t="s">
        <v>486</v>
      </c>
      <c r="K14" s="326" t="s">
        <v>488</v>
      </c>
      <c r="L14" s="326" t="s">
        <v>489</v>
      </c>
      <c r="M14" s="1064" t="s">
        <v>493</v>
      </c>
      <c r="N14" s="254"/>
      <c r="O14" s="254"/>
      <c r="P14" s="350"/>
    </row>
    <row r="15" spans="1:16" ht="114" x14ac:dyDescent="0.2">
      <c r="A15" s="1028"/>
      <c r="B15" s="1053"/>
      <c r="C15" s="1036"/>
      <c r="D15" s="311" t="str">
        <f>DESCRIPCION!D14</f>
        <v>Falta de controles en el proceso de selección de los proponentes</v>
      </c>
      <c r="E15" s="1057"/>
      <c r="F15" s="1059"/>
      <c r="G15" s="1057"/>
      <c r="H15" s="1059"/>
      <c r="I15" s="328" t="str">
        <f>DOFA!E50</f>
        <v>011 D03 La oficina de contratación realizará revisión aleatoria de los estudios previos de procesos de selección, los cuales deben estar aprobados y firmados por el ordenador del gasto y supervisor, para que exista evidencia que el supervisor y ordenador del gasto participan en la elaboració de estos. (informe cuatrimestral)</v>
      </c>
      <c r="J15" s="330" t="s">
        <v>495</v>
      </c>
      <c r="K15" s="326" t="s">
        <v>490</v>
      </c>
      <c r="L15" s="326" t="s">
        <v>491</v>
      </c>
      <c r="M15" s="1064"/>
      <c r="N15" s="254"/>
      <c r="O15" s="254"/>
      <c r="P15" s="254"/>
    </row>
    <row r="16" spans="1:16" ht="85.5" x14ac:dyDescent="0.2">
      <c r="A16" s="1028"/>
      <c r="B16" s="1053"/>
      <c r="C16" s="1036"/>
      <c r="D16" s="311" t="str">
        <f>DESCRIPCION!D15</f>
        <v>No aplicación de la normatividad vigente y de las directrices establecidas en el manual de contratación</v>
      </c>
      <c r="E16" s="1058"/>
      <c r="F16" s="1060"/>
      <c r="G16" s="1058"/>
      <c r="H16" s="1060"/>
      <c r="I16" s="328" t="str">
        <f>DOFA!E41</f>
        <v>D11O2 Realizar una capacitación semestral con los lideres de los procesos y supervisores, para el fortalecimiento y la toma de conciencia del proceso gestión contractual.</v>
      </c>
      <c r="J16" s="330" t="s">
        <v>487</v>
      </c>
      <c r="K16" s="330" t="s">
        <v>488</v>
      </c>
      <c r="L16" s="330" t="s">
        <v>492</v>
      </c>
      <c r="M16" s="1064"/>
      <c r="N16" s="254"/>
      <c r="O16" s="254"/>
      <c r="P16" s="254"/>
    </row>
    <row r="17" spans="1:16" ht="95.25" customHeight="1" x14ac:dyDescent="0.2">
      <c r="A17" s="1028"/>
      <c r="B17" s="1053"/>
      <c r="C17" s="1036"/>
      <c r="D17" s="333"/>
      <c r="E17" s="334"/>
      <c r="F17" s="335"/>
      <c r="G17" s="334"/>
      <c r="H17" s="336" t="s">
        <v>243</v>
      </c>
      <c r="I17" s="328" t="str">
        <f>DOFA!E65</f>
        <v>A1 D2 Reporte para Inicio de procesos Disciplinarios, penales, Fiscales, administrativo según corresponda</v>
      </c>
      <c r="J17" s="330" t="s">
        <v>496</v>
      </c>
      <c r="K17" s="330" t="s">
        <v>488</v>
      </c>
      <c r="L17" s="326"/>
      <c r="M17" s="1064"/>
      <c r="N17" s="311"/>
      <c r="O17" s="311"/>
      <c r="P17" s="311"/>
    </row>
    <row r="18" spans="1:16" ht="122.25" customHeight="1" x14ac:dyDescent="0.2">
      <c r="A18" s="1028"/>
      <c r="B18" s="1053" t="str">
        <f>DESCRIPCION!A16</f>
        <v>posibilidad de utilización de la figura de urgencia manifiesta en el marco de la ley 80 de 1993 y sus normas concordantes</v>
      </c>
      <c r="C18" s="1036" t="str">
        <f>'IDENTIFICACION DE RIESGOS'!F16</f>
        <v>CORRUPCION</v>
      </c>
      <c r="D18" s="311" t="str">
        <f>DESCRIPCION!D18</f>
        <v>Contratar bienes, obras y servicios no relacionados ni vinculados con la emergencia y/o justificándose en ella.</v>
      </c>
      <c r="E18" s="1036" t="str">
        <f>'VALORACIÓN RIESGOS RESIDUAL'!E56:G56</f>
        <v>Posible</v>
      </c>
      <c r="F18" s="1029" t="str">
        <f>'VALORACIÓN RIESGOS RESIDUAL'!J56</f>
        <v>Catastrófico</v>
      </c>
      <c r="G18" s="1036" t="str">
        <f>'VALORACIÓN RIESGOS RESIDUAL'!K53</f>
        <v>EXTREMA</v>
      </c>
      <c r="H18" s="1045" t="s">
        <v>292</v>
      </c>
      <c r="I18" s="337" t="str">
        <f>DOFA!E37</f>
        <v xml:space="preserve">O3D3 Realizar una capacitación semestral  para la unificación de criterios en los procesos contractuales, con el personal adscrito a la oficina de contratación. </v>
      </c>
      <c r="J18" s="338" t="s">
        <v>487</v>
      </c>
      <c r="K18" s="330" t="s">
        <v>488</v>
      </c>
      <c r="L18" s="330" t="s">
        <v>492</v>
      </c>
      <c r="M18" s="1072" t="s">
        <v>513</v>
      </c>
      <c r="N18" s="254"/>
      <c r="O18" s="339"/>
      <c r="P18" s="197"/>
    </row>
    <row r="19" spans="1:16" ht="89.25" customHeight="1" x14ac:dyDescent="0.2">
      <c r="A19" s="1028"/>
      <c r="B19" s="1053"/>
      <c r="C19" s="1036"/>
      <c r="D19" s="311" t="str">
        <f>DESCRIPCION!D19</f>
        <v>Adjudicación de contratos a proveedores sin idoneidad, o sin adecuada capacidad financiera o experiencia necesaria en detrimento de la ejecución del contrato</v>
      </c>
      <c r="E19" s="1036"/>
      <c r="F19" s="1029"/>
      <c r="G19" s="1036"/>
      <c r="H19" s="1059"/>
      <c r="I19" s="337" t="str">
        <f>DOFA!E46</f>
        <v xml:space="preserve">O7 D13 Verificar el objeto contractual tenga estrecha relacion entre  la urgencia manifiesta u otra clase de emergencia ambiental que se presente, con lo proferido en la resolución de declaración de la misma. </v>
      </c>
      <c r="J19" s="330" t="s">
        <v>509</v>
      </c>
      <c r="K19" s="330" t="s">
        <v>488</v>
      </c>
      <c r="L19" s="326" t="s">
        <v>511</v>
      </c>
      <c r="M19" s="1062"/>
      <c r="N19" s="235"/>
      <c r="O19" s="349"/>
      <c r="P19" s="349"/>
    </row>
    <row r="20" spans="1:16" ht="76.5" customHeight="1" x14ac:dyDescent="0.2">
      <c r="A20" s="1028"/>
      <c r="B20" s="1053"/>
      <c r="C20" s="1036"/>
      <c r="D20" s="311" t="str">
        <f>DESCRIPCION!D20</f>
        <v>Sobrecostos en los contratos de bienes, obras o servicios independiente de posibles distorsiones del mercado</v>
      </c>
      <c r="E20" s="1036"/>
      <c r="F20" s="1029"/>
      <c r="G20" s="1036"/>
      <c r="H20" s="1059"/>
      <c r="I20" s="337" t="str">
        <f>DOFA!E47</f>
        <v xml:space="preserve">O1 D15 Verificar que los proponentes sean empresas formalmente constituidas, y que estén registrados en la Cámara de Comercio </v>
      </c>
      <c r="J20" s="326" t="s">
        <v>510</v>
      </c>
      <c r="K20" s="330" t="s">
        <v>488</v>
      </c>
      <c r="L20" s="326" t="s">
        <v>511</v>
      </c>
      <c r="M20" s="1062"/>
      <c r="N20" s="235"/>
      <c r="O20" s="340"/>
      <c r="P20" s="349"/>
    </row>
    <row r="21" spans="1:16" ht="86.25" customHeight="1" thickBot="1" x14ac:dyDescent="0.25">
      <c r="A21" s="1028"/>
      <c r="B21" s="1071"/>
      <c r="C21" s="1036"/>
      <c r="D21" s="341"/>
      <c r="E21" s="1037"/>
      <c r="F21" s="1038"/>
      <c r="G21" s="1037"/>
      <c r="H21" s="342" t="s">
        <v>243</v>
      </c>
      <c r="I21" s="343" t="str">
        <f>DOFA!E65</f>
        <v>A1 D2 Reporte para Inicio de procesos Disciplinarios, penales, Fiscales, administrativo según corresponda</v>
      </c>
      <c r="J21" s="344" t="s">
        <v>512</v>
      </c>
      <c r="K21" s="345" t="s">
        <v>488</v>
      </c>
      <c r="L21" s="344"/>
      <c r="M21" s="1073"/>
      <c r="N21" s="235"/>
      <c r="O21" s="235"/>
      <c r="P21" s="235"/>
    </row>
    <row r="22" spans="1:16" ht="101.25" hidden="1" customHeight="1" x14ac:dyDescent="0.2">
      <c r="A22" s="1028"/>
      <c r="B22" s="1034">
        <f>DESCRIPCION!A21</f>
        <v>0</v>
      </c>
      <c r="C22" s="1036" t="e">
        <f>'IDENTIFICACION DE RIESGOS'!F19:F20</f>
        <v>#VALUE!</v>
      </c>
      <c r="D22" s="311">
        <f>DESCRIPCION!D21</f>
        <v>0</v>
      </c>
      <c r="E22" s="1036" t="str">
        <f>'VALORACIÓN RIESGOS RESIDUAL'!E77:G77</f>
        <v>Improbable</v>
      </c>
      <c r="F22" s="1029" t="str">
        <f>'VALORACIÓN RIESGOS RESIDUAL'!J77</f>
        <v>Mayor</v>
      </c>
      <c r="G22" s="1036" t="str">
        <f>'VALORACIÓN RIESGOS RESIDUAL'!K74</f>
        <v/>
      </c>
      <c r="H22" s="1029"/>
      <c r="I22" s="352"/>
      <c r="J22" s="1030"/>
      <c r="K22" s="1031"/>
      <c r="L22" s="1030"/>
      <c r="M22" s="1026"/>
      <c r="N22" s="346"/>
      <c r="O22" s="346"/>
      <c r="P22" s="346"/>
    </row>
    <row r="23" spans="1:16" ht="94.5" hidden="1" customHeight="1" x14ac:dyDescent="0.2">
      <c r="A23" s="1028"/>
      <c r="B23" s="1034"/>
      <c r="C23" s="1036"/>
      <c r="D23" s="311">
        <f>DESCRIPCION!D22</f>
        <v>0</v>
      </c>
      <c r="E23" s="1036"/>
      <c r="F23" s="1029"/>
      <c r="G23" s="1036"/>
      <c r="H23" s="1029"/>
      <c r="I23" s="352"/>
      <c r="J23" s="1030"/>
      <c r="K23" s="1032"/>
      <c r="L23" s="1030"/>
      <c r="M23" s="1026"/>
      <c r="N23" s="346"/>
      <c r="O23" s="346"/>
      <c r="P23" s="346"/>
    </row>
    <row r="24" spans="1:16" ht="75.75" hidden="1" customHeight="1" x14ac:dyDescent="0.2">
      <c r="A24" s="1028"/>
      <c r="B24" s="1034"/>
      <c r="C24" s="1036"/>
      <c r="D24" s="311">
        <f>DESCRIPCION!D23</f>
        <v>0</v>
      </c>
      <c r="E24" s="1036"/>
      <c r="F24" s="1029"/>
      <c r="G24" s="1036"/>
      <c r="H24" s="1029"/>
      <c r="I24" s="352"/>
      <c r="J24" s="1030"/>
      <c r="K24" s="1033"/>
      <c r="L24" s="1030"/>
      <c r="M24" s="1026"/>
      <c r="N24" s="346"/>
      <c r="O24" s="346"/>
      <c r="P24" s="346"/>
    </row>
    <row r="25" spans="1:16" ht="87.75" hidden="1" customHeight="1" thickBot="1" x14ac:dyDescent="0.25">
      <c r="A25" s="1028"/>
      <c r="B25" s="1035"/>
      <c r="C25" s="1037"/>
      <c r="D25" s="341"/>
      <c r="E25" s="1037"/>
      <c r="F25" s="1038"/>
      <c r="G25" s="1037"/>
      <c r="H25" s="342" t="s">
        <v>243</v>
      </c>
      <c r="I25" s="353"/>
      <c r="J25" s="344"/>
      <c r="K25" s="344"/>
      <c r="L25" s="344"/>
      <c r="M25" s="1027"/>
      <c r="N25" s="346"/>
      <c r="O25" s="346"/>
      <c r="P25" s="346"/>
    </row>
    <row r="26" spans="1:16" ht="88.5" hidden="1" customHeight="1" x14ac:dyDescent="0.2">
      <c r="A26" s="1028"/>
      <c r="B26" s="1034" t="str">
        <f>DESCRIPCION!A24</f>
        <v>e</v>
      </c>
      <c r="C26" s="1036">
        <f>'IDENTIFICACION DE RIESGOS'!F21</f>
        <v>0</v>
      </c>
      <c r="D26" s="311">
        <f>DESCRIPCION!D24</f>
        <v>0</v>
      </c>
      <c r="E26" s="1036">
        <f>'VALORACIÓN RIESGOS RESIDUAL'!E98:G98</f>
        <v>0</v>
      </c>
      <c r="F26" s="1029">
        <f>'VALORACIÓN RIESGOS RESIDUAL'!J98</f>
        <v>0</v>
      </c>
      <c r="G26" s="1036" t="str">
        <f>'VALORACIÓN RIESGOS RESIDUAL'!K95</f>
        <v/>
      </c>
      <c r="H26" s="1029"/>
      <c r="I26" s="352"/>
      <c r="J26" s="1030"/>
      <c r="K26" s="1031"/>
      <c r="L26" s="1030"/>
      <c r="M26" s="1026"/>
      <c r="N26" s="346"/>
      <c r="O26" s="346"/>
      <c r="P26" s="346"/>
    </row>
    <row r="27" spans="1:16" ht="90" hidden="1" customHeight="1" x14ac:dyDescent="0.2">
      <c r="A27" s="1028"/>
      <c r="B27" s="1034"/>
      <c r="C27" s="1036"/>
      <c r="D27" s="311">
        <f>DESCRIPCION!D25</f>
        <v>0</v>
      </c>
      <c r="E27" s="1036"/>
      <c r="F27" s="1029"/>
      <c r="G27" s="1036"/>
      <c r="H27" s="1029"/>
      <c r="I27" s="352"/>
      <c r="J27" s="1030"/>
      <c r="K27" s="1032"/>
      <c r="L27" s="1030"/>
      <c r="M27" s="1026"/>
      <c r="N27" s="346"/>
      <c r="O27" s="346"/>
      <c r="P27" s="346"/>
    </row>
    <row r="28" spans="1:16" ht="80.25" hidden="1" customHeight="1" x14ac:dyDescent="0.2">
      <c r="A28" s="1028"/>
      <c r="B28" s="1034"/>
      <c r="C28" s="1036"/>
      <c r="D28" s="311">
        <f>DESCRIPCION!D26</f>
        <v>0</v>
      </c>
      <c r="E28" s="1036"/>
      <c r="F28" s="1029"/>
      <c r="G28" s="1036"/>
      <c r="H28" s="1029"/>
      <c r="I28" s="352"/>
      <c r="J28" s="1030"/>
      <c r="K28" s="1033"/>
      <c r="L28" s="1030"/>
      <c r="M28" s="1026"/>
      <c r="N28" s="346"/>
      <c r="O28" s="346"/>
      <c r="P28" s="346"/>
    </row>
    <row r="29" spans="1:16" ht="82.5" hidden="1" customHeight="1" thickBot="1" x14ac:dyDescent="0.25">
      <c r="A29" s="1028"/>
      <c r="B29" s="1035"/>
      <c r="C29" s="1037"/>
      <c r="D29" s="341"/>
      <c r="E29" s="1037"/>
      <c r="F29" s="1038"/>
      <c r="G29" s="1037"/>
      <c r="H29" s="342" t="s">
        <v>243</v>
      </c>
      <c r="I29" s="353"/>
      <c r="J29" s="344"/>
      <c r="K29" s="344"/>
      <c r="L29" s="344"/>
      <c r="M29" s="1027"/>
      <c r="N29" s="346"/>
      <c r="O29" s="346"/>
      <c r="P29" s="346"/>
    </row>
    <row r="30" spans="1:16" ht="95.25" hidden="1" customHeight="1" x14ac:dyDescent="0.2">
      <c r="A30" s="1028"/>
      <c r="B30" s="1034" t="str">
        <f>DESCRIPCION!A27</f>
        <v>f</v>
      </c>
      <c r="C30" s="1036">
        <f>'IDENTIFICACION DE RIESGOS'!F24</f>
        <v>0</v>
      </c>
      <c r="D30" s="311">
        <f>DESCRIPCION!D27</f>
        <v>0</v>
      </c>
      <c r="E30" s="1036">
        <f>'VALORACIÓN RIESGOS RESIDUAL'!E119:G119</f>
        <v>0</v>
      </c>
      <c r="F30" s="1029">
        <f>'VALORACIÓN RIESGOS RESIDUAL'!J119</f>
        <v>0</v>
      </c>
      <c r="G30" s="1036" t="str">
        <f>'VALORACIÓN RIESGOS RESIDUAL'!K116</f>
        <v/>
      </c>
      <c r="H30" s="1029"/>
      <c r="I30" s="352"/>
      <c r="J30" s="1030"/>
      <c r="K30" s="1031"/>
      <c r="L30" s="1030"/>
      <c r="M30" s="1026"/>
      <c r="N30" s="346"/>
      <c r="O30" s="346"/>
      <c r="P30" s="346"/>
    </row>
    <row r="31" spans="1:16" ht="93.75" hidden="1" customHeight="1" x14ac:dyDescent="0.2">
      <c r="A31" s="1028"/>
      <c r="B31" s="1034"/>
      <c r="C31" s="1036"/>
      <c r="D31" s="311">
        <f>DESCRIPCION!D28</f>
        <v>0</v>
      </c>
      <c r="E31" s="1036"/>
      <c r="F31" s="1029"/>
      <c r="G31" s="1036"/>
      <c r="H31" s="1029"/>
      <c r="I31" s="352"/>
      <c r="J31" s="1030"/>
      <c r="K31" s="1032"/>
      <c r="L31" s="1030"/>
      <c r="M31" s="1026"/>
      <c r="N31" s="346"/>
      <c r="O31" s="346"/>
      <c r="P31" s="346"/>
    </row>
    <row r="32" spans="1:16" ht="91.5" hidden="1" customHeight="1" x14ac:dyDescent="0.2">
      <c r="A32" s="1028"/>
      <c r="B32" s="1034"/>
      <c r="C32" s="1036"/>
      <c r="D32" s="311">
        <f>DESCRIPCION!D29</f>
        <v>0</v>
      </c>
      <c r="E32" s="1036"/>
      <c r="F32" s="1029"/>
      <c r="G32" s="1036"/>
      <c r="H32" s="1029"/>
      <c r="I32" s="352"/>
      <c r="J32" s="1030"/>
      <c r="K32" s="1033"/>
      <c r="L32" s="1030"/>
      <c r="M32" s="1026"/>
      <c r="N32" s="346"/>
      <c r="O32" s="346"/>
      <c r="P32" s="346"/>
    </row>
    <row r="33" spans="1:16" ht="75" hidden="1" customHeight="1" thickBot="1" x14ac:dyDescent="0.25">
      <c r="A33" s="1028"/>
      <c r="B33" s="1035"/>
      <c r="C33" s="1037"/>
      <c r="D33" s="341"/>
      <c r="E33" s="1037"/>
      <c r="F33" s="1038"/>
      <c r="G33" s="1037"/>
      <c r="H33" s="342" t="s">
        <v>243</v>
      </c>
      <c r="I33" s="353"/>
      <c r="J33" s="344"/>
      <c r="K33" s="344"/>
      <c r="L33" s="344"/>
      <c r="M33" s="1027"/>
      <c r="N33" s="346"/>
      <c r="O33" s="346"/>
      <c r="P33" s="346"/>
    </row>
    <row r="34" spans="1:16" ht="89.25" hidden="1" customHeight="1" x14ac:dyDescent="0.2">
      <c r="A34" s="1028"/>
      <c r="B34" s="1034" t="str">
        <f>DESCRIPCION!A30</f>
        <v>g</v>
      </c>
      <c r="C34" s="1036">
        <f>'IDENTIFICACION DE RIESGOS'!F27</f>
        <v>0</v>
      </c>
      <c r="D34" s="311">
        <f>DESCRIPCION!D30</f>
        <v>0</v>
      </c>
      <c r="E34" s="1036">
        <f>'VALORACIÓN RIESGOS RESIDUAL'!E140:G140</f>
        <v>0</v>
      </c>
      <c r="F34" s="1029">
        <f>'VALORACIÓN RIESGOS RESIDUAL'!J140</f>
        <v>0</v>
      </c>
      <c r="G34" s="1036" t="str">
        <f>'VALORACIÓN RIESGOS RESIDUAL'!K137</f>
        <v/>
      </c>
      <c r="H34" s="1029"/>
      <c r="I34" s="352"/>
      <c r="J34" s="1030"/>
      <c r="K34" s="1031"/>
      <c r="L34" s="1030"/>
      <c r="M34" s="1026"/>
      <c r="N34" s="346"/>
      <c r="O34" s="346"/>
      <c r="P34" s="346"/>
    </row>
    <row r="35" spans="1:16" ht="95.25" hidden="1" customHeight="1" x14ac:dyDescent="0.2">
      <c r="A35" s="1028"/>
      <c r="B35" s="1034"/>
      <c r="C35" s="1036"/>
      <c r="D35" s="311">
        <f>DESCRIPCION!D31</f>
        <v>0</v>
      </c>
      <c r="E35" s="1036"/>
      <c r="F35" s="1029"/>
      <c r="G35" s="1036"/>
      <c r="H35" s="1029"/>
      <c r="I35" s="352"/>
      <c r="J35" s="1030"/>
      <c r="K35" s="1032"/>
      <c r="L35" s="1030"/>
      <c r="M35" s="1026"/>
      <c r="N35" s="346"/>
      <c r="O35" s="346"/>
      <c r="P35" s="346"/>
    </row>
    <row r="36" spans="1:16" ht="92.25" hidden="1" customHeight="1" x14ac:dyDescent="0.2">
      <c r="A36" s="1028"/>
      <c r="B36" s="1034"/>
      <c r="C36" s="1036"/>
      <c r="D36" s="311">
        <f>DESCRIPCION!D32</f>
        <v>0</v>
      </c>
      <c r="E36" s="1036"/>
      <c r="F36" s="1029"/>
      <c r="G36" s="1036"/>
      <c r="H36" s="1029"/>
      <c r="I36" s="352"/>
      <c r="J36" s="1030"/>
      <c r="K36" s="1033"/>
      <c r="L36" s="1030"/>
      <c r="M36" s="1026"/>
      <c r="N36" s="346"/>
      <c r="O36" s="346"/>
      <c r="P36" s="346"/>
    </row>
    <row r="37" spans="1:16" ht="90" hidden="1" customHeight="1" thickBot="1" x14ac:dyDescent="0.25">
      <c r="A37" s="1028"/>
      <c r="B37" s="1035"/>
      <c r="C37" s="1037"/>
      <c r="D37" s="341"/>
      <c r="E37" s="1037"/>
      <c r="F37" s="1038"/>
      <c r="G37" s="1037"/>
      <c r="H37" s="342" t="s">
        <v>243</v>
      </c>
      <c r="I37" s="353"/>
      <c r="J37" s="344"/>
      <c r="K37" s="344"/>
      <c r="L37" s="344"/>
      <c r="M37" s="1027"/>
      <c r="N37" s="346"/>
      <c r="O37" s="346"/>
      <c r="P37" s="346"/>
    </row>
    <row r="38" spans="1:16" ht="96.75" hidden="1" customHeight="1" x14ac:dyDescent="0.2">
      <c r="A38" s="1028"/>
      <c r="B38" s="1034" t="str">
        <f>DESCRIPCION!A33</f>
        <v>h</v>
      </c>
      <c r="C38" s="1036">
        <f>'IDENTIFICACION DE RIESGOS'!F30</f>
        <v>0</v>
      </c>
      <c r="D38" s="311">
        <f>DESCRIPCION!D33</f>
        <v>0</v>
      </c>
      <c r="E38" s="1036">
        <f>'VALORACIÓN RIESGOS RESIDUAL'!E161:G161</f>
        <v>0</v>
      </c>
      <c r="F38" s="1029">
        <f>'VALORACIÓN RIESGOS RESIDUAL'!J161</f>
        <v>0</v>
      </c>
      <c r="G38" s="1036" t="str">
        <f>'VALORACIÓN RIESGOS RESIDUAL'!K158</f>
        <v/>
      </c>
      <c r="H38" s="1029"/>
      <c r="I38" s="352"/>
      <c r="J38" s="1030"/>
      <c r="K38" s="1031"/>
      <c r="L38" s="1030"/>
      <c r="M38" s="1026"/>
      <c r="N38" s="346"/>
      <c r="O38" s="346"/>
      <c r="P38" s="346"/>
    </row>
    <row r="39" spans="1:16" ht="83.25" hidden="1" customHeight="1" x14ac:dyDescent="0.2">
      <c r="A39" s="1028"/>
      <c r="B39" s="1034"/>
      <c r="C39" s="1036"/>
      <c r="D39" s="311">
        <f>DESCRIPCION!D34</f>
        <v>0</v>
      </c>
      <c r="E39" s="1036"/>
      <c r="F39" s="1029"/>
      <c r="G39" s="1036"/>
      <c r="H39" s="1029"/>
      <c r="I39" s="352"/>
      <c r="J39" s="1030"/>
      <c r="K39" s="1032"/>
      <c r="L39" s="1030"/>
      <c r="M39" s="1026"/>
      <c r="N39" s="346"/>
      <c r="O39" s="346"/>
      <c r="P39" s="346"/>
    </row>
    <row r="40" spans="1:16" ht="87.75" hidden="1" customHeight="1" x14ac:dyDescent="0.2">
      <c r="A40" s="1028"/>
      <c r="B40" s="1034"/>
      <c r="C40" s="1036"/>
      <c r="D40" s="311">
        <f>DESCRIPCION!D35</f>
        <v>0</v>
      </c>
      <c r="E40" s="1036"/>
      <c r="F40" s="1029"/>
      <c r="G40" s="1036"/>
      <c r="H40" s="1029"/>
      <c r="I40" s="352"/>
      <c r="J40" s="1030"/>
      <c r="K40" s="1033"/>
      <c r="L40" s="1030"/>
      <c r="M40" s="1026"/>
      <c r="N40" s="346"/>
      <c r="O40" s="346"/>
      <c r="P40" s="346"/>
    </row>
    <row r="41" spans="1:16" ht="96" hidden="1" customHeight="1" thickBot="1" x14ac:dyDescent="0.25">
      <c r="A41" s="1028"/>
      <c r="B41" s="1035"/>
      <c r="C41" s="1037"/>
      <c r="D41" s="341"/>
      <c r="E41" s="1037"/>
      <c r="F41" s="1038"/>
      <c r="G41" s="1037"/>
      <c r="H41" s="342" t="s">
        <v>243</v>
      </c>
      <c r="I41" s="353"/>
      <c r="J41" s="344"/>
      <c r="K41" s="344"/>
      <c r="L41" s="344"/>
      <c r="M41" s="1027"/>
      <c r="N41" s="346"/>
      <c r="O41" s="346"/>
      <c r="P41" s="346"/>
    </row>
    <row r="42" spans="1:16" ht="97.5" hidden="1" customHeight="1" x14ac:dyDescent="0.2">
      <c r="A42" s="1028"/>
      <c r="B42" s="1034" t="str">
        <f>DESCRIPCION!A36</f>
        <v>i</v>
      </c>
      <c r="C42" s="1036">
        <f>'IDENTIFICACION DE RIESGOS'!F33</f>
        <v>0</v>
      </c>
      <c r="D42" s="311">
        <f>DESCRIPCION!D36</f>
        <v>0</v>
      </c>
      <c r="E42" s="1036">
        <f>'VALORACIÓN RIESGOS RESIDUAL'!E183:G183</f>
        <v>0</v>
      </c>
      <c r="F42" s="1029">
        <f>'VALORACIÓN RIESGOS RESIDUAL'!J183</f>
        <v>0</v>
      </c>
      <c r="G42" s="1036">
        <f>'VALORACIÓN RIESGOS RESIDUAL'!K179</f>
        <v>0</v>
      </c>
      <c r="H42" s="1029"/>
      <c r="I42" s="352"/>
      <c r="J42" s="1030"/>
      <c r="K42" s="1031"/>
      <c r="L42" s="1030"/>
      <c r="M42" s="1026"/>
      <c r="N42" s="346"/>
      <c r="O42" s="346"/>
      <c r="P42" s="346"/>
    </row>
    <row r="43" spans="1:16" ht="91.5" hidden="1" customHeight="1" x14ac:dyDescent="0.2">
      <c r="A43" s="1028"/>
      <c r="B43" s="1034"/>
      <c r="C43" s="1036"/>
      <c r="D43" s="311">
        <f>DESCRIPCION!D37</f>
        <v>0</v>
      </c>
      <c r="E43" s="1036"/>
      <c r="F43" s="1029"/>
      <c r="G43" s="1036"/>
      <c r="H43" s="1029"/>
      <c r="I43" s="352"/>
      <c r="J43" s="1030"/>
      <c r="K43" s="1032"/>
      <c r="L43" s="1030"/>
      <c r="M43" s="1026"/>
      <c r="N43" s="346"/>
      <c r="O43" s="346"/>
      <c r="P43" s="346"/>
    </row>
    <row r="44" spans="1:16" ht="77.25" hidden="1" customHeight="1" x14ac:dyDescent="0.2">
      <c r="A44" s="1028"/>
      <c r="B44" s="1034"/>
      <c r="C44" s="1036"/>
      <c r="D44" s="311">
        <f>DESCRIPCION!D38</f>
        <v>0</v>
      </c>
      <c r="E44" s="1036"/>
      <c r="F44" s="1029"/>
      <c r="G44" s="1036"/>
      <c r="H44" s="1029"/>
      <c r="I44" s="352"/>
      <c r="J44" s="1030"/>
      <c r="K44" s="1033"/>
      <c r="L44" s="1030"/>
      <c r="M44" s="1026"/>
      <c r="N44" s="346"/>
      <c r="O44" s="346"/>
      <c r="P44" s="346"/>
    </row>
    <row r="45" spans="1:16" ht="75" hidden="1" customHeight="1" thickBot="1" x14ac:dyDescent="0.25">
      <c r="A45" s="1028"/>
      <c r="B45" s="1035"/>
      <c r="C45" s="1037"/>
      <c r="D45" s="341"/>
      <c r="E45" s="1037"/>
      <c r="F45" s="1038"/>
      <c r="G45" s="1037"/>
      <c r="H45" s="342" t="s">
        <v>243</v>
      </c>
      <c r="I45" s="353"/>
      <c r="J45" s="344"/>
      <c r="K45" s="344"/>
      <c r="L45" s="344"/>
      <c r="M45" s="1027"/>
      <c r="N45" s="346"/>
      <c r="O45" s="346"/>
      <c r="P45" s="346"/>
    </row>
    <row r="46" spans="1:16" ht="93.75" hidden="1" customHeight="1" x14ac:dyDescent="0.2">
      <c r="A46" s="1028"/>
      <c r="B46" s="1034" t="str">
        <f>DESCRIPCION!A39</f>
        <v>j</v>
      </c>
      <c r="C46" s="1036">
        <f>'IDENTIFICACION DE RIESGOS'!F36</f>
        <v>0</v>
      </c>
      <c r="D46" s="311">
        <f>DESCRIPCION!D39</f>
        <v>0</v>
      </c>
      <c r="E46" s="1036">
        <f>'VALORACIÓN RIESGOS RESIDUAL'!E204:G204</f>
        <v>0</v>
      </c>
      <c r="F46" s="1029">
        <f>'VALORACIÓN RIESGOS RESIDUAL'!J204</f>
        <v>0</v>
      </c>
      <c r="G46" s="1036">
        <f>'VALORACIÓN RIESGOS RESIDUAL'!K200</f>
        <v>0</v>
      </c>
      <c r="H46" s="1029"/>
      <c r="I46" s="352"/>
      <c r="J46" s="1030"/>
      <c r="K46" s="1031"/>
      <c r="L46" s="1030"/>
      <c r="M46" s="1026"/>
      <c r="N46" s="346"/>
      <c r="O46" s="346"/>
      <c r="P46" s="346"/>
    </row>
    <row r="47" spans="1:16" ht="93.75" hidden="1" customHeight="1" x14ac:dyDescent="0.2">
      <c r="A47" s="1028"/>
      <c r="B47" s="1034"/>
      <c r="C47" s="1036"/>
      <c r="D47" s="311">
        <f>DESCRIPCION!D40</f>
        <v>0</v>
      </c>
      <c r="E47" s="1036"/>
      <c r="F47" s="1029"/>
      <c r="G47" s="1036"/>
      <c r="H47" s="1029"/>
      <c r="I47" s="352"/>
      <c r="J47" s="1030"/>
      <c r="K47" s="1032"/>
      <c r="L47" s="1030"/>
      <c r="M47" s="1026"/>
      <c r="N47" s="346"/>
      <c r="O47" s="346"/>
      <c r="P47" s="346"/>
    </row>
    <row r="48" spans="1:16" ht="101.25" hidden="1" customHeight="1" x14ac:dyDescent="0.2">
      <c r="A48" s="1028"/>
      <c r="B48" s="1034"/>
      <c r="C48" s="1036"/>
      <c r="D48" s="311">
        <f>DESCRIPCION!D41</f>
        <v>0</v>
      </c>
      <c r="E48" s="1036"/>
      <c r="F48" s="1029"/>
      <c r="G48" s="1036"/>
      <c r="H48" s="1029"/>
      <c r="I48" s="352"/>
      <c r="J48" s="1030"/>
      <c r="K48" s="1033"/>
      <c r="L48" s="1030"/>
      <c r="M48" s="1026"/>
      <c r="N48" s="346"/>
      <c r="O48" s="346"/>
      <c r="P48" s="346"/>
    </row>
    <row r="49" spans="1:16" ht="100.5" hidden="1" customHeight="1" thickBot="1" x14ac:dyDescent="0.25">
      <c r="A49" s="1028"/>
      <c r="B49" s="1035"/>
      <c r="C49" s="1037"/>
      <c r="D49" s="341"/>
      <c r="E49" s="1037"/>
      <c r="F49" s="1038"/>
      <c r="G49" s="1037"/>
      <c r="H49" s="342" t="s">
        <v>243</v>
      </c>
      <c r="I49" s="353"/>
      <c r="J49" s="344"/>
      <c r="K49" s="344"/>
      <c r="L49" s="344"/>
      <c r="M49" s="1027"/>
      <c r="N49" s="346"/>
      <c r="O49" s="346"/>
      <c r="P49" s="346"/>
    </row>
  </sheetData>
  <sheetProtection selectLockedCells="1"/>
  <mergeCells count="112">
    <mergeCell ref="E14:E16"/>
    <mergeCell ref="F14:F16"/>
    <mergeCell ref="G14:G16"/>
    <mergeCell ref="M10:M12"/>
    <mergeCell ref="H18:H20"/>
    <mergeCell ref="C14:C17"/>
    <mergeCell ref="M14:M17"/>
    <mergeCell ref="B14:B17"/>
    <mergeCell ref="H14:H16"/>
    <mergeCell ref="D11:D13"/>
    <mergeCell ref="I11:I12"/>
    <mergeCell ref="J11:J12"/>
    <mergeCell ref="K11:K12"/>
    <mergeCell ref="L11:L12"/>
    <mergeCell ref="B18:B21"/>
    <mergeCell ref="C18:C21"/>
    <mergeCell ref="E18:E21"/>
    <mergeCell ref="F18:F21"/>
    <mergeCell ref="G18:G21"/>
    <mergeCell ref="M18:M21"/>
    <mergeCell ref="A1:A4"/>
    <mergeCell ref="J1:L1"/>
    <mergeCell ref="J2:L2"/>
    <mergeCell ref="J3:L3"/>
    <mergeCell ref="J4:L4"/>
    <mergeCell ref="A5:M5"/>
    <mergeCell ref="F10:F13"/>
    <mergeCell ref="B6:M6"/>
    <mergeCell ref="B7:M7"/>
    <mergeCell ref="H10:H12"/>
    <mergeCell ref="B1:I2"/>
    <mergeCell ref="B3:I4"/>
    <mergeCell ref="G10:G13"/>
    <mergeCell ref="A8:M8"/>
    <mergeCell ref="E10:E13"/>
    <mergeCell ref="C10:C13"/>
    <mergeCell ref="B10:B13"/>
    <mergeCell ref="M1:M4"/>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C30:C33"/>
    <mergeCell ref="E30:E33"/>
    <mergeCell ref="F30:F33"/>
    <mergeCell ref="G30:G33"/>
    <mergeCell ref="M42:M45"/>
    <mergeCell ref="H38:H40"/>
    <mergeCell ref="J38:J40"/>
    <mergeCell ref="K38:K40"/>
    <mergeCell ref="L38:L40"/>
    <mergeCell ref="B38:B41"/>
    <mergeCell ref="C38:C41"/>
    <mergeCell ref="E38:E41"/>
    <mergeCell ref="F38:F41"/>
    <mergeCell ref="G38:G41"/>
    <mergeCell ref="P11:P12"/>
    <mergeCell ref="O11:O12"/>
    <mergeCell ref="N11:N12"/>
    <mergeCell ref="M46:M49"/>
    <mergeCell ref="A10:A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H46:H48 H14 H22:H24 H26:H28 H30:H32 H34:H36 H38:H40 H42:H44 H18</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299</v>
      </c>
    </row>
    <row r="2" spans="1:1" x14ac:dyDescent="0.25">
      <c r="A2" s="1" t="s">
        <v>149</v>
      </c>
    </row>
    <row r="3" spans="1:1" x14ac:dyDescent="0.25">
      <c r="A3" s="1" t="s">
        <v>152</v>
      </c>
    </row>
    <row r="4" spans="1:1" x14ac:dyDescent="0.25">
      <c r="A4" s="1" t="s">
        <v>155</v>
      </c>
    </row>
    <row r="5" spans="1:1" x14ac:dyDescent="0.25">
      <c r="A5" s="1" t="s">
        <v>158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191" t="s">
        <v>295</v>
      </c>
    </row>
    <row r="2" spans="1:1" x14ac:dyDescent="0.25">
      <c r="A2" s="191" t="s">
        <v>292</v>
      </c>
    </row>
    <row r="3" spans="1:1" x14ac:dyDescent="0.25">
      <c r="A3" s="191" t="s">
        <v>293</v>
      </c>
    </row>
    <row r="4" spans="1:1" x14ac:dyDescent="0.25">
      <c r="A4" s="191" t="s">
        <v>294</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270</v>
      </c>
      <c r="B1" t="s">
        <v>276</v>
      </c>
      <c r="C1" t="s">
        <v>280</v>
      </c>
    </row>
    <row r="2" spans="1:3" x14ac:dyDescent="0.25">
      <c r="A2" t="s">
        <v>271</v>
      </c>
      <c r="B2" t="s">
        <v>288</v>
      </c>
      <c r="C2" t="s">
        <v>281</v>
      </c>
    </row>
    <row r="3" spans="1:3" x14ac:dyDescent="0.25">
      <c r="A3" t="s">
        <v>272</v>
      </c>
      <c r="B3" t="s">
        <v>277</v>
      </c>
      <c r="C3" t="s">
        <v>282</v>
      </c>
    </row>
    <row r="4" spans="1:3" x14ac:dyDescent="0.25">
      <c r="A4" t="s">
        <v>273</v>
      </c>
      <c r="B4" t="s">
        <v>287</v>
      </c>
      <c r="C4" t="s">
        <v>283</v>
      </c>
    </row>
    <row r="5" spans="1:3" x14ac:dyDescent="0.25">
      <c r="A5" t="s">
        <v>274</v>
      </c>
      <c r="B5" t="s">
        <v>278</v>
      </c>
      <c r="C5" t="s">
        <v>246</v>
      </c>
    </row>
    <row r="6" spans="1:3" x14ac:dyDescent="0.25">
      <c r="A6" t="s">
        <v>300</v>
      </c>
      <c r="B6" t="s">
        <v>300</v>
      </c>
      <c r="C6" t="s">
        <v>300</v>
      </c>
    </row>
    <row r="7" spans="1:3" x14ac:dyDescent="0.25">
      <c r="A7" t="s">
        <v>275</v>
      </c>
      <c r="B7" t="s">
        <v>279</v>
      </c>
      <c r="C7" t="s">
        <v>284</v>
      </c>
    </row>
    <row r="8" spans="1:3" x14ac:dyDescent="0.25">
      <c r="B8" t="s">
        <v>14</v>
      </c>
      <c r="C8" t="s">
        <v>285</v>
      </c>
    </row>
    <row r="9" spans="1:3" x14ac:dyDescent="0.25">
      <c r="C9" t="s">
        <v>247</v>
      </c>
    </row>
    <row r="10" spans="1:3" x14ac:dyDescent="0.25">
      <c r="C10" t="s">
        <v>286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3"/>
  <sheetViews>
    <sheetView topLeftCell="A5" zoomScale="70" zoomScaleNormal="70" workbookViewId="0">
      <selection activeCell="B18" sqref="B18"/>
    </sheetView>
  </sheetViews>
  <sheetFormatPr baseColWidth="10" defaultColWidth="11.42578125" defaultRowHeight="15" x14ac:dyDescent="0.25"/>
  <cols>
    <col min="1" max="1" width="5.140625" style="63" customWidth="1"/>
    <col min="2" max="2" width="40.42578125" style="39" customWidth="1"/>
    <col min="3" max="17" width="6.42578125" style="39" customWidth="1"/>
    <col min="18" max="18" width="8.140625" style="39" customWidth="1"/>
    <col min="19" max="19" width="13" style="40" customWidth="1"/>
    <col min="20" max="20" width="19.7109375" customWidth="1"/>
    <col min="21" max="22" width="11.42578125" hidden="1" customWidth="1"/>
    <col min="23" max="23" width="6" hidden="1" customWidth="1"/>
  </cols>
  <sheetData>
    <row r="1" spans="1:24" ht="30.75" customHeight="1" x14ac:dyDescent="0.25">
      <c r="A1" s="465"/>
      <c r="B1" s="383" t="s">
        <v>518</v>
      </c>
      <c r="C1" s="383"/>
      <c r="D1" s="383"/>
      <c r="E1" s="383"/>
      <c r="F1" s="383"/>
      <c r="G1" s="383"/>
      <c r="H1" s="383"/>
      <c r="I1" s="383"/>
      <c r="J1" s="383"/>
      <c r="K1" s="383"/>
      <c r="L1" s="383"/>
      <c r="M1" s="383"/>
      <c r="N1" s="383"/>
      <c r="O1" s="383"/>
      <c r="P1" s="383"/>
      <c r="Q1" s="383"/>
      <c r="R1" s="383"/>
      <c r="S1" s="384"/>
      <c r="T1" s="458" t="s">
        <v>514</v>
      </c>
      <c r="U1" s="391"/>
      <c r="V1" s="391"/>
      <c r="W1" s="392"/>
    </row>
    <row r="2" spans="1:24" ht="25.5" customHeight="1" x14ac:dyDescent="0.25">
      <c r="A2" s="466"/>
      <c r="B2" s="386"/>
      <c r="C2" s="386"/>
      <c r="D2" s="386"/>
      <c r="E2" s="386"/>
      <c r="F2" s="386"/>
      <c r="G2" s="386"/>
      <c r="H2" s="386"/>
      <c r="I2" s="386"/>
      <c r="J2" s="386"/>
      <c r="K2" s="386"/>
      <c r="L2" s="386"/>
      <c r="M2" s="386"/>
      <c r="N2" s="386"/>
      <c r="O2" s="386"/>
      <c r="P2" s="386"/>
      <c r="Q2" s="386"/>
      <c r="R2" s="386"/>
      <c r="S2" s="387"/>
      <c r="T2" s="459" t="s">
        <v>515</v>
      </c>
      <c r="U2" s="460"/>
      <c r="V2" s="460"/>
      <c r="W2" s="461"/>
    </row>
    <row r="3" spans="1:24" ht="15" customHeight="1" x14ac:dyDescent="0.25">
      <c r="A3" s="466"/>
      <c r="B3" s="386" t="s">
        <v>41</v>
      </c>
      <c r="C3" s="386"/>
      <c r="D3" s="386"/>
      <c r="E3" s="386"/>
      <c r="F3" s="386"/>
      <c r="G3" s="386"/>
      <c r="H3" s="386"/>
      <c r="I3" s="386"/>
      <c r="J3" s="386"/>
      <c r="K3" s="386"/>
      <c r="L3" s="386"/>
      <c r="M3" s="386"/>
      <c r="N3" s="386"/>
      <c r="O3" s="386"/>
      <c r="P3" s="386"/>
      <c r="Q3" s="386"/>
      <c r="R3" s="386"/>
      <c r="S3" s="387"/>
      <c r="T3" s="459" t="s">
        <v>516</v>
      </c>
      <c r="U3" s="460"/>
      <c r="V3" s="460"/>
      <c r="W3" s="461"/>
    </row>
    <row r="4" spans="1:24" ht="15.75" customHeight="1" x14ac:dyDescent="0.25">
      <c r="A4" s="467"/>
      <c r="B4" s="472"/>
      <c r="C4" s="472"/>
      <c r="D4" s="472"/>
      <c r="E4" s="472"/>
      <c r="F4" s="472"/>
      <c r="G4" s="472"/>
      <c r="H4" s="472"/>
      <c r="I4" s="472"/>
      <c r="J4" s="472"/>
      <c r="K4" s="472"/>
      <c r="L4" s="472"/>
      <c r="M4" s="472"/>
      <c r="N4" s="472"/>
      <c r="O4" s="472"/>
      <c r="P4" s="472"/>
      <c r="Q4" s="472"/>
      <c r="R4" s="472"/>
      <c r="S4" s="473"/>
      <c r="T4" s="459" t="s">
        <v>374</v>
      </c>
      <c r="U4" s="460"/>
      <c r="V4" s="460"/>
      <c r="W4" s="461"/>
    </row>
    <row r="5" spans="1:24" ht="15.75" customHeight="1" x14ac:dyDescent="0.25">
      <c r="A5" s="467"/>
      <c r="B5" s="467"/>
      <c r="C5" s="467"/>
      <c r="D5" s="467"/>
      <c r="E5" s="467"/>
      <c r="F5" s="467"/>
      <c r="G5" s="467"/>
      <c r="H5" s="467"/>
      <c r="I5" s="467"/>
      <c r="J5" s="467"/>
      <c r="K5" s="467"/>
      <c r="L5" s="467"/>
      <c r="M5" s="467"/>
      <c r="N5" s="467"/>
      <c r="O5" s="467"/>
      <c r="P5" s="467"/>
      <c r="Q5" s="467"/>
      <c r="R5" s="467"/>
      <c r="S5" s="467"/>
      <c r="T5" s="474"/>
      <c r="U5" s="132"/>
      <c r="V5" s="132"/>
      <c r="W5" s="223"/>
    </row>
    <row r="6" spans="1:24" s="1" customFormat="1" ht="27" customHeight="1" x14ac:dyDescent="0.2">
      <c r="A6" s="470" t="s">
        <v>517</v>
      </c>
      <c r="B6" s="471"/>
      <c r="C6" s="471"/>
      <c r="D6" s="471"/>
      <c r="E6" s="471"/>
      <c r="F6" s="471"/>
      <c r="G6" s="471"/>
      <c r="H6" s="471"/>
      <c r="I6" s="471"/>
      <c r="J6" s="471"/>
      <c r="K6" s="471"/>
      <c r="L6" s="471"/>
      <c r="M6" s="471"/>
      <c r="N6" s="471"/>
      <c r="O6" s="471"/>
      <c r="P6" s="471"/>
      <c r="Q6" s="471"/>
      <c r="R6" s="471"/>
      <c r="S6" s="471"/>
      <c r="T6" s="471"/>
      <c r="W6" s="68"/>
    </row>
    <row r="7" spans="1:24" s="1" customFormat="1" ht="81" customHeight="1" thickBot="1" x14ac:dyDescent="0.25">
      <c r="A7" s="468" t="s">
        <v>532</v>
      </c>
      <c r="B7" s="469"/>
      <c r="C7" s="469"/>
      <c r="D7" s="469"/>
      <c r="E7" s="469"/>
      <c r="F7" s="469"/>
      <c r="G7" s="469"/>
      <c r="H7" s="469"/>
      <c r="I7" s="469"/>
      <c r="J7" s="469"/>
      <c r="K7" s="469"/>
      <c r="L7" s="469"/>
      <c r="M7" s="469"/>
      <c r="N7" s="469"/>
      <c r="O7" s="469"/>
      <c r="P7" s="469"/>
      <c r="Q7" s="469"/>
      <c r="R7" s="469"/>
      <c r="S7" s="469"/>
      <c r="T7" s="469"/>
      <c r="U7" s="58"/>
      <c r="V7" s="58"/>
      <c r="W7" s="224"/>
    </row>
    <row r="8" spans="1:24" s="1" customFormat="1" ht="26.25" customHeight="1" thickBot="1" x14ac:dyDescent="0.25">
      <c r="A8" s="225"/>
      <c r="B8" s="132"/>
      <c r="C8" s="225"/>
      <c r="D8" s="225"/>
      <c r="E8" s="225"/>
      <c r="F8" s="225"/>
      <c r="G8" s="225"/>
      <c r="H8" s="225"/>
      <c r="I8" s="225"/>
      <c r="J8" s="225"/>
      <c r="K8" s="225"/>
      <c r="L8" s="225"/>
      <c r="M8" s="225"/>
      <c r="N8" s="225"/>
      <c r="O8" s="225"/>
      <c r="P8" s="225"/>
      <c r="Q8" s="225"/>
      <c r="R8" s="225"/>
      <c r="S8" s="225"/>
      <c r="T8" s="226"/>
      <c r="X8" s="92"/>
    </row>
    <row r="9" spans="1:24" s="1" customFormat="1" ht="39.75" customHeight="1" thickBot="1" x14ac:dyDescent="0.25">
      <c r="A9" s="456"/>
      <c r="B9" s="456"/>
      <c r="C9" s="456" t="b">
        <v>0</v>
      </c>
      <c r="D9" s="456"/>
      <c r="E9" s="456"/>
      <c r="F9" s="456"/>
      <c r="G9" s="456"/>
      <c r="H9" s="456"/>
      <c r="I9" s="456"/>
      <c r="J9" s="456"/>
      <c r="K9" s="456"/>
      <c r="L9" s="456"/>
      <c r="M9" s="456"/>
      <c r="N9" s="456"/>
      <c r="O9" s="456"/>
      <c r="P9" s="456"/>
      <c r="Q9" s="456"/>
      <c r="R9" s="456"/>
      <c r="S9" s="456"/>
      <c r="T9" s="457"/>
    </row>
    <row r="10" spans="1:24" s="38" customFormat="1" ht="32.25" customHeight="1" thickBot="1" x14ac:dyDescent="0.3">
      <c r="A10" s="220" t="s">
        <v>42</v>
      </c>
      <c r="B10" s="266" t="s">
        <v>252</v>
      </c>
      <c r="C10" s="221" t="s">
        <v>43</v>
      </c>
      <c r="D10" s="221" t="s">
        <v>44</v>
      </c>
      <c r="E10" s="221" t="s">
        <v>45</v>
      </c>
      <c r="F10" s="221" t="s">
        <v>46</v>
      </c>
      <c r="G10" s="221" t="s">
        <v>47</v>
      </c>
      <c r="H10" s="221" t="s">
        <v>48</v>
      </c>
      <c r="I10" s="221" t="s">
        <v>49</v>
      </c>
      <c r="J10" s="221" t="s">
        <v>50</v>
      </c>
      <c r="K10" s="221" t="s">
        <v>51</v>
      </c>
      <c r="L10" s="221" t="s">
        <v>52</v>
      </c>
      <c r="M10" s="221" t="s">
        <v>53</v>
      </c>
      <c r="N10" s="221" t="s">
        <v>54</v>
      </c>
      <c r="O10" s="221" t="s">
        <v>55</v>
      </c>
      <c r="P10" s="221" t="s">
        <v>56</v>
      </c>
      <c r="Q10" s="221" t="s">
        <v>57</v>
      </c>
      <c r="R10" s="222" t="s">
        <v>58</v>
      </c>
      <c r="S10" s="227" t="s">
        <v>59</v>
      </c>
      <c r="T10" s="233" t="s">
        <v>304</v>
      </c>
    </row>
    <row r="11" spans="1:24" ht="77.25" customHeight="1" x14ac:dyDescent="0.25">
      <c r="A11" s="61">
        <v>1</v>
      </c>
      <c r="B11" s="304" t="s">
        <v>389</v>
      </c>
      <c r="C11" s="62">
        <v>5</v>
      </c>
      <c r="D11" s="62">
        <v>4</v>
      </c>
      <c r="E11" s="62">
        <v>4</v>
      </c>
      <c r="F11" s="62">
        <v>4</v>
      </c>
      <c r="G11" s="62">
        <v>5</v>
      </c>
      <c r="H11" s="62">
        <v>4</v>
      </c>
      <c r="I11" s="62">
        <v>5</v>
      </c>
      <c r="J11" s="62">
        <v>4</v>
      </c>
      <c r="K11" s="62">
        <v>5</v>
      </c>
      <c r="L11" s="62"/>
      <c r="M11" s="62"/>
      <c r="N11" s="62"/>
      <c r="O11" s="62"/>
      <c r="P11" s="62"/>
      <c r="Q11" s="62"/>
      <c r="R11" s="61">
        <f>SUM(C11:K11)</f>
        <v>40</v>
      </c>
      <c r="S11" s="228">
        <f>+R11/(COUNT(C11:Q11))</f>
        <v>4.4444444444444446</v>
      </c>
      <c r="T11" s="234"/>
    </row>
    <row r="12" spans="1:24" ht="76.5" customHeight="1" x14ac:dyDescent="0.25">
      <c r="A12" s="61"/>
      <c r="B12" s="295" t="s">
        <v>392</v>
      </c>
      <c r="C12" s="62">
        <v>3</v>
      </c>
      <c r="D12" s="62">
        <v>5</v>
      </c>
      <c r="E12" s="62">
        <v>4</v>
      </c>
      <c r="F12" s="62">
        <v>5</v>
      </c>
      <c r="G12" s="62">
        <v>5</v>
      </c>
      <c r="H12" s="62">
        <v>4</v>
      </c>
      <c r="I12" s="62">
        <v>5</v>
      </c>
      <c r="J12" s="62">
        <v>4</v>
      </c>
      <c r="K12" s="62">
        <v>5</v>
      </c>
      <c r="L12" s="62"/>
      <c r="M12" s="62"/>
      <c r="N12" s="62"/>
      <c r="O12" s="62"/>
      <c r="P12" s="62"/>
      <c r="Q12" s="62"/>
      <c r="R12" s="61">
        <f t="shared" ref="R12:R35" si="0">SUM(C12:K12)</f>
        <v>40</v>
      </c>
      <c r="S12" s="228">
        <f t="shared" ref="S12:S36" si="1">+R12/(COUNT(C12:Q12))</f>
        <v>4.4444444444444446</v>
      </c>
      <c r="T12" s="308"/>
    </row>
    <row r="13" spans="1:24" ht="45.75" customHeight="1" x14ac:dyDescent="0.25">
      <c r="A13" s="61">
        <v>2</v>
      </c>
      <c r="B13" s="305" t="s">
        <v>395</v>
      </c>
      <c r="C13" s="62">
        <v>5</v>
      </c>
      <c r="D13" s="62">
        <v>4</v>
      </c>
      <c r="E13" s="62">
        <v>5</v>
      </c>
      <c r="F13" s="62">
        <v>5</v>
      </c>
      <c r="G13" s="62">
        <v>4</v>
      </c>
      <c r="H13" s="62">
        <v>3</v>
      </c>
      <c r="I13" s="62">
        <v>5</v>
      </c>
      <c r="J13" s="62">
        <v>5</v>
      </c>
      <c r="K13" s="62">
        <v>5</v>
      </c>
      <c r="L13" s="62"/>
      <c r="M13" s="62"/>
      <c r="N13" s="62"/>
      <c r="O13" s="62"/>
      <c r="P13" s="62"/>
      <c r="Q13" s="62"/>
      <c r="R13" s="61">
        <f t="shared" si="0"/>
        <v>41</v>
      </c>
      <c r="S13" s="228">
        <f t="shared" si="1"/>
        <v>4.5555555555555554</v>
      </c>
      <c r="T13" s="230"/>
    </row>
    <row r="14" spans="1:24" ht="65.25" customHeight="1" x14ac:dyDescent="0.25">
      <c r="A14" s="61">
        <v>3</v>
      </c>
      <c r="B14" s="294" t="s">
        <v>519</v>
      </c>
      <c r="C14" s="62">
        <v>5</v>
      </c>
      <c r="D14" s="62">
        <v>4</v>
      </c>
      <c r="E14" s="62">
        <v>3</v>
      </c>
      <c r="F14" s="62">
        <v>2</v>
      </c>
      <c r="G14" s="62">
        <v>1</v>
      </c>
      <c r="H14" s="62">
        <v>4</v>
      </c>
      <c r="I14" s="62">
        <v>2</v>
      </c>
      <c r="J14" s="62">
        <v>1</v>
      </c>
      <c r="K14" s="62">
        <v>2</v>
      </c>
      <c r="L14" s="62"/>
      <c r="M14" s="62"/>
      <c r="N14" s="62"/>
      <c r="O14" s="62"/>
      <c r="P14" s="62"/>
      <c r="Q14" s="62"/>
      <c r="R14" s="61">
        <f t="shared" si="0"/>
        <v>24</v>
      </c>
      <c r="S14" s="228">
        <f t="shared" si="1"/>
        <v>2.6666666666666665</v>
      </c>
      <c r="T14" s="231"/>
    </row>
    <row r="15" spans="1:24" ht="82.15" customHeight="1" x14ac:dyDescent="0.25">
      <c r="A15" s="61">
        <v>4</v>
      </c>
      <c r="B15" s="294" t="s">
        <v>531</v>
      </c>
      <c r="C15" s="62">
        <v>5</v>
      </c>
      <c r="D15" s="62">
        <v>4</v>
      </c>
      <c r="E15" s="62">
        <v>5</v>
      </c>
      <c r="F15" s="62">
        <v>5</v>
      </c>
      <c r="G15" s="62">
        <v>4</v>
      </c>
      <c r="H15" s="62">
        <v>5</v>
      </c>
      <c r="I15" s="62">
        <v>4</v>
      </c>
      <c r="J15" s="62">
        <v>5</v>
      </c>
      <c r="K15" s="62">
        <v>5</v>
      </c>
      <c r="L15" s="62"/>
      <c r="M15" s="62"/>
      <c r="N15" s="62"/>
      <c r="O15" s="62"/>
      <c r="P15" s="62"/>
      <c r="Q15" s="62"/>
      <c r="R15" s="61">
        <f t="shared" si="0"/>
        <v>42</v>
      </c>
      <c r="S15" s="228">
        <f t="shared" si="1"/>
        <v>4.666666666666667</v>
      </c>
      <c r="T15" s="231"/>
    </row>
    <row r="16" spans="1:24" ht="59.45" customHeight="1" x14ac:dyDescent="0.25">
      <c r="A16" s="61">
        <v>5</v>
      </c>
      <c r="B16" s="303" t="s">
        <v>390</v>
      </c>
      <c r="C16" s="62">
        <v>4</v>
      </c>
      <c r="D16" s="62">
        <v>5</v>
      </c>
      <c r="E16" s="62">
        <v>3</v>
      </c>
      <c r="F16" s="62">
        <v>5</v>
      </c>
      <c r="G16" s="62">
        <v>4</v>
      </c>
      <c r="H16" s="62">
        <v>5</v>
      </c>
      <c r="I16" s="62">
        <v>5</v>
      </c>
      <c r="J16" s="62">
        <v>4</v>
      </c>
      <c r="K16" s="62">
        <v>5</v>
      </c>
      <c r="L16" s="62"/>
      <c r="M16" s="62"/>
      <c r="N16" s="62"/>
      <c r="O16" s="62"/>
      <c r="P16" s="62"/>
      <c r="Q16" s="62"/>
      <c r="R16" s="61">
        <f t="shared" si="0"/>
        <v>40</v>
      </c>
      <c r="S16" s="228">
        <f t="shared" si="1"/>
        <v>4.4444444444444446</v>
      </c>
      <c r="T16" s="231"/>
    </row>
    <row r="17" spans="1:20" ht="73.150000000000006" customHeight="1" x14ac:dyDescent="0.25">
      <c r="A17" s="61">
        <v>6</v>
      </c>
      <c r="B17" s="303" t="s">
        <v>393</v>
      </c>
      <c r="C17" s="62">
        <v>3</v>
      </c>
      <c r="D17" s="62">
        <v>4</v>
      </c>
      <c r="E17" s="62">
        <v>5</v>
      </c>
      <c r="F17" s="62">
        <v>5</v>
      </c>
      <c r="G17" s="62">
        <v>4</v>
      </c>
      <c r="H17" s="62">
        <v>5</v>
      </c>
      <c r="I17" s="62">
        <v>4</v>
      </c>
      <c r="J17" s="62">
        <v>5</v>
      </c>
      <c r="K17" s="62">
        <v>5</v>
      </c>
      <c r="L17" s="62"/>
      <c r="M17" s="62"/>
      <c r="N17" s="62"/>
      <c r="O17" s="62"/>
      <c r="P17" s="62"/>
      <c r="Q17" s="62"/>
      <c r="R17" s="61">
        <f t="shared" si="0"/>
        <v>40</v>
      </c>
      <c r="S17" s="228">
        <f t="shared" si="1"/>
        <v>4.4444444444444446</v>
      </c>
      <c r="T17" s="231"/>
    </row>
    <row r="18" spans="1:20" ht="51.75" customHeight="1" x14ac:dyDescent="0.25">
      <c r="A18" s="61">
        <v>7</v>
      </c>
      <c r="B18" s="313" t="s">
        <v>396</v>
      </c>
      <c r="C18" s="62">
        <v>2</v>
      </c>
      <c r="D18" s="62">
        <v>5</v>
      </c>
      <c r="E18" s="62">
        <v>5</v>
      </c>
      <c r="F18" s="62">
        <v>5</v>
      </c>
      <c r="G18" s="62">
        <v>4</v>
      </c>
      <c r="H18" s="62">
        <v>5</v>
      </c>
      <c r="I18" s="62">
        <v>4</v>
      </c>
      <c r="J18" s="62">
        <v>5</v>
      </c>
      <c r="K18" s="62">
        <v>5</v>
      </c>
      <c r="L18" s="62"/>
      <c r="M18" s="62"/>
      <c r="N18" s="62"/>
      <c r="O18" s="62"/>
      <c r="P18" s="62"/>
      <c r="Q18" s="62"/>
      <c r="R18" s="61">
        <f t="shared" si="0"/>
        <v>40</v>
      </c>
      <c r="S18" s="228">
        <f t="shared" si="1"/>
        <v>4.4444444444444446</v>
      </c>
      <c r="T18" s="231"/>
    </row>
    <row r="19" spans="1:20" ht="63" customHeight="1" x14ac:dyDescent="0.25">
      <c r="A19" s="61">
        <v>8</v>
      </c>
      <c r="B19" s="297" t="s">
        <v>399</v>
      </c>
      <c r="C19" s="62">
        <v>3</v>
      </c>
      <c r="D19" s="62">
        <v>4</v>
      </c>
      <c r="E19" s="62">
        <v>5</v>
      </c>
      <c r="F19" s="62">
        <v>4</v>
      </c>
      <c r="G19" s="62">
        <v>5</v>
      </c>
      <c r="H19" s="62">
        <v>5</v>
      </c>
      <c r="I19" s="62">
        <v>5</v>
      </c>
      <c r="J19" s="62">
        <v>5</v>
      </c>
      <c r="K19" s="62">
        <v>4</v>
      </c>
      <c r="L19" s="62"/>
      <c r="M19" s="62"/>
      <c r="N19" s="62"/>
      <c r="O19" s="62"/>
      <c r="P19" s="62"/>
      <c r="Q19" s="62"/>
      <c r="R19" s="61">
        <f t="shared" si="0"/>
        <v>40</v>
      </c>
      <c r="S19" s="228">
        <f t="shared" si="1"/>
        <v>4.4444444444444446</v>
      </c>
      <c r="T19" s="231"/>
    </row>
    <row r="20" spans="1:20" ht="62.45" customHeight="1" x14ac:dyDescent="0.25">
      <c r="A20" s="61">
        <v>9</v>
      </c>
      <c r="B20" s="298" t="s">
        <v>402</v>
      </c>
      <c r="C20" s="62">
        <v>4</v>
      </c>
      <c r="D20" s="62">
        <v>4</v>
      </c>
      <c r="E20" s="62">
        <v>5</v>
      </c>
      <c r="F20" s="62">
        <v>4</v>
      </c>
      <c r="G20" s="62">
        <v>5</v>
      </c>
      <c r="H20" s="62">
        <v>5</v>
      </c>
      <c r="I20" s="62">
        <v>5</v>
      </c>
      <c r="J20" s="62">
        <v>4</v>
      </c>
      <c r="K20" s="62">
        <v>5</v>
      </c>
      <c r="L20" s="62"/>
      <c r="M20" s="62"/>
      <c r="N20" s="62"/>
      <c r="O20" s="62"/>
      <c r="P20" s="62"/>
      <c r="Q20" s="62"/>
      <c r="R20" s="61">
        <f t="shared" si="0"/>
        <v>41</v>
      </c>
      <c r="S20" s="228">
        <f t="shared" si="1"/>
        <v>4.5555555555555554</v>
      </c>
      <c r="T20" s="231"/>
    </row>
    <row r="21" spans="1:20" ht="65.45" customHeight="1" x14ac:dyDescent="0.25">
      <c r="A21" s="61">
        <v>10</v>
      </c>
      <c r="B21" s="298" t="s">
        <v>404</v>
      </c>
      <c r="C21" s="62">
        <v>5</v>
      </c>
      <c r="D21" s="62">
        <v>5</v>
      </c>
      <c r="E21" s="62">
        <v>3</v>
      </c>
      <c r="F21" s="62">
        <v>4</v>
      </c>
      <c r="G21" s="62">
        <v>5</v>
      </c>
      <c r="H21" s="62">
        <v>4</v>
      </c>
      <c r="I21" s="62">
        <v>5</v>
      </c>
      <c r="J21" s="62">
        <v>5</v>
      </c>
      <c r="K21" s="62">
        <v>5</v>
      </c>
      <c r="L21" s="62"/>
      <c r="M21" s="62"/>
      <c r="N21" s="62"/>
      <c r="O21" s="62"/>
      <c r="P21" s="62"/>
      <c r="Q21" s="62"/>
      <c r="R21" s="61">
        <f t="shared" si="0"/>
        <v>41</v>
      </c>
      <c r="S21" s="228">
        <f t="shared" si="1"/>
        <v>4.5555555555555554</v>
      </c>
      <c r="T21" s="231"/>
    </row>
    <row r="22" spans="1:20" ht="63.75" customHeight="1" x14ac:dyDescent="0.25">
      <c r="A22" s="61">
        <v>11</v>
      </c>
      <c r="B22" s="301" t="s">
        <v>406</v>
      </c>
      <c r="C22" s="62">
        <v>2</v>
      </c>
      <c r="D22" s="62">
        <v>3</v>
      </c>
      <c r="E22" s="62">
        <v>1</v>
      </c>
      <c r="F22" s="62">
        <v>5</v>
      </c>
      <c r="G22" s="62">
        <v>4</v>
      </c>
      <c r="H22" s="62">
        <v>3</v>
      </c>
      <c r="I22" s="62">
        <v>2</v>
      </c>
      <c r="J22" s="62">
        <v>3</v>
      </c>
      <c r="K22" s="62">
        <v>1</v>
      </c>
      <c r="L22" s="62"/>
      <c r="M22" s="62"/>
      <c r="N22" s="62"/>
      <c r="O22" s="62"/>
      <c r="P22" s="62"/>
      <c r="Q22" s="62"/>
      <c r="R22" s="61">
        <f t="shared" si="0"/>
        <v>24</v>
      </c>
      <c r="S22" s="228">
        <f t="shared" si="1"/>
        <v>2.6666666666666665</v>
      </c>
      <c r="T22" s="231"/>
    </row>
    <row r="23" spans="1:20" ht="45.75" customHeight="1" x14ac:dyDescent="0.25">
      <c r="A23" s="61">
        <v>12</v>
      </c>
      <c r="B23" s="301" t="s">
        <v>408</v>
      </c>
      <c r="C23" s="62">
        <v>5</v>
      </c>
      <c r="D23" s="62">
        <v>5</v>
      </c>
      <c r="E23" s="62">
        <v>4</v>
      </c>
      <c r="F23" s="62">
        <v>2</v>
      </c>
      <c r="G23" s="62">
        <v>4</v>
      </c>
      <c r="H23" s="62">
        <v>5</v>
      </c>
      <c r="I23" s="62">
        <v>5</v>
      </c>
      <c r="J23" s="62">
        <v>5</v>
      </c>
      <c r="K23" s="62">
        <v>5</v>
      </c>
      <c r="L23" s="62"/>
      <c r="M23" s="62"/>
      <c r="N23" s="62"/>
      <c r="O23" s="62"/>
      <c r="P23" s="62"/>
      <c r="Q23" s="62"/>
      <c r="R23" s="61">
        <f t="shared" si="0"/>
        <v>40</v>
      </c>
      <c r="S23" s="228">
        <f t="shared" si="1"/>
        <v>4.4444444444444446</v>
      </c>
      <c r="T23" s="231"/>
    </row>
    <row r="24" spans="1:20" ht="87.75" customHeight="1" x14ac:dyDescent="0.25">
      <c r="A24" s="61">
        <v>13</v>
      </c>
      <c r="B24" s="301" t="s">
        <v>410</v>
      </c>
      <c r="C24" s="62">
        <v>4</v>
      </c>
      <c r="D24" s="62">
        <v>4</v>
      </c>
      <c r="E24" s="62">
        <v>5</v>
      </c>
      <c r="F24" s="62">
        <v>5</v>
      </c>
      <c r="G24" s="62">
        <v>5</v>
      </c>
      <c r="H24" s="62">
        <v>4</v>
      </c>
      <c r="I24" s="62">
        <v>5</v>
      </c>
      <c r="J24" s="62">
        <v>5</v>
      </c>
      <c r="K24" s="62">
        <v>4</v>
      </c>
      <c r="L24" s="62"/>
      <c r="M24" s="62"/>
      <c r="N24" s="62"/>
      <c r="O24" s="62"/>
      <c r="P24" s="62"/>
      <c r="Q24" s="62"/>
      <c r="R24" s="61">
        <f t="shared" si="0"/>
        <v>41</v>
      </c>
      <c r="S24" s="228">
        <f t="shared" si="1"/>
        <v>4.5555555555555554</v>
      </c>
      <c r="T24" s="231"/>
    </row>
    <row r="25" spans="1:20" ht="49.5" customHeight="1" x14ac:dyDescent="0.25">
      <c r="A25" s="61">
        <v>14</v>
      </c>
      <c r="B25" s="301" t="s">
        <v>412</v>
      </c>
      <c r="C25" s="62">
        <v>5</v>
      </c>
      <c r="D25" s="62">
        <v>5</v>
      </c>
      <c r="E25" s="62">
        <v>4</v>
      </c>
      <c r="F25" s="62">
        <v>4</v>
      </c>
      <c r="G25" s="62">
        <v>5</v>
      </c>
      <c r="H25" s="62">
        <v>3</v>
      </c>
      <c r="I25" s="62">
        <v>5</v>
      </c>
      <c r="J25" s="62">
        <v>4</v>
      </c>
      <c r="K25" s="62">
        <v>5</v>
      </c>
      <c r="L25" s="62"/>
      <c r="M25" s="62"/>
      <c r="N25" s="62"/>
      <c r="O25" s="62"/>
      <c r="P25" s="62"/>
      <c r="Q25" s="62"/>
      <c r="R25" s="61">
        <f t="shared" si="0"/>
        <v>40</v>
      </c>
      <c r="S25" s="228">
        <f t="shared" si="1"/>
        <v>4.4444444444444446</v>
      </c>
      <c r="T25" s="231"/>
    </row>
    <row r="26" spans="1:20" ht="39.75" customHeight="1" x14ac:dyDescent="0.25">
      <c r="A26" s="61">
        <v>15</v>
      </c>
      <c r="B26" s="302" t="s">
        <v>413</v>
      </c>
      <c r="C26" s="62">
        <v>2</v>
      </c>
      <c r="D26" s="62">
        <v>3</v>
      </c>
      <c r="E26" s="62">
        <v>1</v>
      </c>
      <c r="F26" s="62">
        <v>3</v>
      </c>
      <c r="G26" s="62">
        <v>2</v>
      </c>
      <c r="H26" s="62">
        <v>1</v>
      </c>
      <c r="I26" s="62">
        <v>1</v>
      </c>
      <c r="J26" s="62">
        <v>2</v>
      </c>
      <c r="K26" s="62">
        <v>2</v>
      </c>
      <c r="L26" s="62"/>
      <c r="M26" s="62"/>
      <c r="N26" s="62"/>
      <c r="O26" s="62"/>
      <c r="P26" s="62"/>
      <c r="Q26" s="62"/>
      <c r="R26" s="61">
        <f t="shared" si="0"/>
        <v>17</v>
      </c>
      <c r="S26" s="228">
        <f t="shared" si="1"/>
        <v>1.8888888888888888</v>
      </c>
      <c r="T26" s="231"/>
    </row>
    <row r="27" spans="1:20" ht="62.45" customHeight="1" x14ac:dyDescent="0.25">
      <c r="A27" s="61">
        <v>16</v>
      </c>
      <c r="B27" s="299" t="s">
        <v>391</v>
      </c>
      <c r="C27" s="62">
        <v>5</v>
      </c>
      <c r="D27" s="62">
        <v>4</v>
      </c>
      <c r="E27" s="62">
        <v>5</v>
      </c>
      <c r="F27" s="62">
        <v>4</v>
      </c>
      <c r="G27" s="62">
        <v>5</v>
      </c>
      <c r="H27" s="62">
        <v>5</v>
      </c>
      <c r="I27" s="62">
        <v>5</v>
      </c>
      <c r="J27" s="62">
        <v>5</v>
      </c>
      <c r="K27" s="62">
        <v>5</v>
      </c>
      <c r="L27" s="62"/>
      <c r="M27" s="62"/>
      <c r="N27" s="62"/>
      <c r="O27" s="62"/>
      <c r="P27" s="62"/>
      <c r="Q27" s="62"/>
      <c r="R27" s="61">
        <f t="shared" si="0"/>
        <v>43</v>
      </c>
      <c r="S27" s="228">
        <f t="shared" si="1"/>
        <v>4.7777777777777777</v>
      </c>
      <c r="T27" s="231"/>
    </row>
    <row r="28" spans="1:20" ht="55.15" customHeight="1" x14ac:dyDescent="0.25">
      <c r="A28" s="61">
        <v>17</v>
      </c>
      <c r="B28" s="299" t="s">
        <v>394</v>
      </c>
      <c r="C28" s="62">
        <v>5</v>
      </c>
      <c r="D28" s="62">
        <v>5</v>
      </c>
      <c r="E28" s="62">
        <v>4</v>
      </c>
      <c r="F28" s="62">
        <v>5</v>
      </c>
      <c r="G28" s="62">
        <v>5</v>
      </c>
      <c r="H28" s="62">
        <v>5</v>
      </c>
      <c r="I28" s="62">
        <v>5</v>
      </c>
      <c r="J28" s="62">
        <v>4</v>
      </c>
      <c r="K28" s="62">
        <v>5</v>
      </c>
      <c r="L28" s="62"/>
      <c r="M28" s="62"/>
      <c r="N28" s="62"/>
      <c r="O28" s="62"/>
      <c r="P28" s="62"/>
      <c r="Q28" s="62"/>
      <c r="R28" s="61">
        <f t="shared" si="0"/>
        <v>43</v>
      </c>
      <c r="S28" s="228">
        <f t="shared" si="1"/>
        <v>4.7777777777777777</v>
      </c>
      <c r="T28" s="231"/>
    </row>
    <row r="29" spans="1:20" ht="79.900000000000006" customHeight="1" x14ac:dyDescent="0.25">
      <c r="A29" s="61">
        <v>18</v>
      </c>
      <c r="B29" s="299" t="s">
        <v>397</v>
      </c>
      <c r="C29" s="62">
        <v>5</v>
      </c>
      <c r="D29" s="62">
        <v>5</v>
      </c>
      <c r="E29" s="62">
        <v>4</v>
      </c>
      <c r="F29" s="62">
        <v>5</v>
      </c>
      <c r="G29" s="62">
        <v>5</v>
      </c>
      <c r="H29" s="62">
        <v>5</v>
      </c>
      <c r="I29" s="62">
        <v>5</v>
      </c>
      <c r="J29" s="62">
        <v>5</v>
      </c>
      <c r="K29" s="62">
        <v>5</v>
      </c>
      <c r="L29" s="62"/>
      <c r="M29" s="62"/>
      <c r="N29" s="62"/>
      <c r="O29" s="62"/>
      <c r="P29" s="62"/>
      <c r="Q29" s="62"/>
      <c r="R29" s="61">
        <f t="shared" si="0"/>
        <v>44</v>
      </c>
      <c r="S29" s="228">
        <f t="shared" si="1"/>
        <v>4.8888888888888893</v>
      </c>
      <c r="T29" s="231"/>
    </row>
    <row r="30" spans="1:20" ht="71.45" customHeight="1" x14ac:dyDescent="0.25">
      <c r="A30" s="61">
        <v>19</v>
      </c>
      <c r="B30" s="299" t="s">
        <v>400</v>
      </c>
      <c r="C30" s="62">
        <v>5</v>
      </c>
      <c r="D30" s="62">
        <v>5</v>
      </c>
      <c r="E30" s="62">
        <v>5</v>
      </c>
      <c r="F30" s="62">
        <v>5</v>
      </c>
      <c r="G30" s="62">
        <v>5</v>
      </c>
      <c r="H30" s="62">
        <v>5</v>
      </c>
      <c r="I30" s="62">
        <v>5</v>
      </c>
      <c r="J30" s="62">
        <v>4</v>
      </c>
      <c r="K30" s="62">
        <v>5</v>
      </c>
      <c r="L30" s="62"/>
      <c r="M30" s="62"/>
      <c r="N30" s="62"/>
      <c r="O30" s="62"/>
      <c r="P30" s="62"/>
      <c r="Q30" s="62"/>
      <c r="R30" s="61">
        <f t="shared" si="0"/>
        <v>44</v>
      </c>
      <c r="S30" s="228">
        <f t="shared" si="1"/>
        <v>4.8888888888888893</v>
      </c>
      <c r="T30" s="231"/>
    </row>
    <row r="31" spans="1:20" ht="39.75" customHeight="1" x14ac:dyDescent="0.25">
      <c r="A31" s="61">
        <v>20</v>
      </c>
      <c r="B31" s="300" t="s">
        <v>403</v>
      </c>
      <c r="C31" s="62">
        <v>5</v>
      </c>
      <c r="D31" s="62">
        <v>5</v>
      </c>
      <c r="E31" s="62">
        <v>4</v>
      </c>
      <c r="F31" s="62">
        <v>5</v>
      </c>
      <c r="G31" s="62">
        <v>4</v>
      </c>
      <c r="H31" s="62">
        <v>5</v>
      </c>
      <c r="I31" s="62">
        <v>4</v>
      </c>
      <c r="J31" s="62">
        <v>4</v>
      </c>
      <c r="K31" s="62">
        <v>5</v>
      </c>
      <c r="L31" s="62"/>
      <c r="M31" s="62"/>
      <c r="N31" s="62"/>
      <c r="O31" s="62"/>
      <c r="P31" s="62"/>
      <c r="Q31" s="62"/>
      <c r="R31" s="61">
        <f t="shared" si="0"/>
        <v>41</v>
      </c>
      <c r="S31" s="228">
        <f t="shared" si="1"/>
        <v>4.5555555555555554</v>
      </c>
      <c r="T31" s="231"/>
    </row>
    <row r="32" spans="1:20" ht="66.599999999999994" customHeight="1" x14ac:dyDescent="0.25">
      <c r="A32" s="61">
        <v>21</v>
      </c>
      <c r="B32" s="300" t="s">
        <v>405</v>
      </c>
      <c r="C32" s="62">
        <v>5</v>
      </c>
      <c r="D32" s="62">
        <v>5</v>
      </c>
      <c r="E32" s="62">
        <v>4</v>
      </c>
      <c r="F32" s="62">
        <v>5</v>
      </c>
      <c r="G32" s="62">
        <v>5</v>
      </c>
      <c r="H32" s="62">
        <v>5</v>
      </c>
      <c r="I32" s="62">
        <v>5</v>
      </c>
      <c r="J32" s="62">
        <v>4</v>
      </c>
      <c r="K32" s="62">
        <v>5</v>
      </c>
      <c r="L32" s="62"/>
      <c r="M32" s="62"/>
      <c r="N32" s="62"/>
      <c r="O32" s="62"/>
      <c r="P32" s="62"/>
      <c r="Q32" s="62"/>
      <c r="R32" s="61">
        <f t="shared" si="0"/>
        <v>43</v>
      </c>
      <c r="S32" s="228">
        <f t="shared" si="1"/>
        <v>4.7777777777777777</v>
      </c>
      <c r="T32" s="231"/>
    </row>
    <row r="33" spans="1:20" ht="93.6" customHeight="1" x14ac:dyDescent="0.25">
      <c r="A33" s="61">
        <v>22</v>
      </c>
      <c r="B33" s="300" t="s">
        <v>407</v>
      </c>
      <c r="C33" s="62">
        <v>5</v>
      </c>
      <c r="D33" s="62">
        <v>5</v>
      </c>
      <c r="E33" s="62">
        <v>4</v>
      </c>
      <c r="F33" s="62">
        <v>4</v>
      </c>
      <c r="G33" s="62">
        <v>5</v>
      </c>
      <c r="H33" s="62">
        <v>5</v>
      </c>
      <c r="I33" s="62">
        <v>5</v>
      </c>
      <c r="J33" s="62">
        <v>4</v>
      </c>
      <c r="K33" s="62">
        <v>5</v>
      </c>
      <c r="L33" s="62"/>
      <c r="M33" s="62"/>
      <c r="N33" s="62"/>
      <c r="O33" s="62"/>
      <c r="P33" s="62"/>
      <c r="Q33" s="62"/>
      <c r="R33" s="61">
        <f t="shared" si="0"/>
        <v>42</v>
      </c>
      <c r="S33" s="228">
        <f t="shared" si="1"/>
        <v>4.666666666666667</v>
      </c>
      <c r="T33" s="231"/>
    </row>
    <row r="34" spans="1:20" ht="55.9" customHeight="1" x14ac:dyDescent="0.25">
      <c r="A34" s="61">
        <v>23</v>
      </c>
      <c r="B34" s="300" t="s">
        <v>409</v>
      </c>
      <c r="C34" s="62">
        <v>5</v>
      </c>
      <c r="D34" s="62">
        <v>2</v>
      </c>
      <c r="E34" s="62">
        <v>4</v>
      </c>
      <c r="F34" s="62">
        <v>5</v>
      </c>
      <c r="G34" s="62">
        <v>4</v>
      </c>
      <c r="H34" s="62">
        <v>5</v>
      </c>
      <c r="I34" s="62">
        <v>5</v>
      </c>
      <c r="J34" s="62">
        <v>3</v>
      </c>
      <c r="K34" s="62">
        <v>5</v>
      </c>
      <c r="L34" s="62"/>
      <c r="M34" s="62"/>
      <c r="N34" s="62"/>
      <c r="O34" s="62"/>
      <c r="P34" s="62"/>
      <c r="Q34" s="62"/>
      <c r="R34" s="61">
        <f t="shared" si="0"/>
        <v>38</v>
      </c>
      <c r="S34" s="228">
        <f t="shared" si="1"/>
        <v>4.2222222222222223</v>
      </c>
      <c r="T34" s="231"/>
    </row>
    <row r="35" spans="1:20" ht="74.45" customHeight="1" x14ac:dyDescent="0.25">
      <c r="A35" s="61">
        <v>24</v>
      </c>
      <c r="B35" s="306" t="s">
        <v>411</v>
      </c>
      <c r="C35" s="62">
        <v>5</v>
      </c>
      <c r="D35" s="62">
        <v>4</v>
      </c>
      <c r="E35" s="62">
        <v>4</v>
      </c>
      <c r="F35" s="62">
        <v>5</v>
      </c>
      <c r="G35" s="62">
        <v>2</v>
      </c>
      <c r="H35" s="62">
        <v>5</v>
      </c>
      <c r="I35" s="62">
        <v>5</v>
      </c>
      <c r="J35" s="62">
        <v>4</v>
      </c>
      <c r="K35" s="62">
        <v>5</v>
      </c>
      <c r="L35" s="62"/>
      <c r="M35" s="62"/>
      <c r="N35" s="62"/>
      <c r="O35" s="62"/>
      <c r="P35" s="62"/>
      <c r="Q35" s="62"/>
      <c r="R35" s="61">
        <f t="shared" si="0"/>
        <v>39</v>
      </c>
      <c r="S35" s="228">
        <f t="shared" si="1"/>
        <v>4.333333333333333</v>
      </c>
      <c r="T35" s="231"/>
    </row>
    <row r="36" spans="1:20" ht="68.45" customHeight="1" x14ac:dyDescent="0.25">
      <c r="A36" s="61">
        <v>25</v>
      </c>
      <c r="B36" s="307" t="s">
        <v>500</v>
      </c>
      <c r="C36" s="62">
        <v>5</v>
      </c>
      <c r="D36" s="62">
        <v>5</v>
      </c>
      <c r="E36" s="62">
        <v>4</v>
      </c>
      <c r="F36" s="62">
        <v>2</v>
      </c>
      <c r="G36" s="62">
        <v>5</v>
      </c>
      <c r="H36" s="62">
        <v>5</v>
      </c>
      <c r="I36" s="62">
        <v>5</v>
      </c>
      <c r="J36" s="62">
        <v>4</v>
      </c>
      <c r="K36" s="62">
        <v>5</v>
      </c>
      <c r="L36" s="62"/>
      <c r="M36" s="62"/>
      <c r="N36" s="62"/>
      <c r="O36" s="62"/>
      <c r="P36" s="62"/>
      <c r="Q36" s="62"/>
      <c r="R36" s="61">
        <f>SUM(C36:K36)</f>
        <v>40</v>
      </c>
      <c r="S36" s="228">
        <f t="shared" si="1"/>
        <v>4.4444444444444446</v>
      </c>
      <c r="T36" s="231"/>
    </row>
    <row r="37" spans="1:20" ht="42.75" customHeight="1" x14ac:dyDescent="0.25">
      <c r="A37" s="61">
        <v>26</v>
      </c>
      <c r="B37" s="94"/>
      <c r="C37" s="62"/>
      <c r="D37" s="62"/>
      <c r="E37" s="62"/>
      <c r="F37" s="62"/>
      <c r="G37" s="62"/>
      <c r="H37" s="62"/>
      <c r="I37" s="62"/>
      <c r="J37" s="62"/>
      <c r="K37" s="62"/>
      <c r="L37" s="62"/>
      <c r="M37" s="62"/>
      <c r="N37" s="62"/>
      <c r="O37" s="62"/>
      <c r="P37" s="62"/>
      <c r="Q37" s="62"/>
      <c r="R37" s="61">
        <f t="shared" ref="R37:R40" si="2">SUM(C37:Q37)</f>
        <v>0</v>
      </c>
      <c r="S37" s="229">
        <f t="shared" ref="S37:S40" si="3">IF(ISERROR(AVERAGE(C37:Q37)),0,AVERAGE(C37:Q37))</f>
        <v>0</v>
      </c>
      <c r="T37" s="231"/>
    </row>
    <row r="38" spans="1:20" ht="42" customHeight="1" x14ac:dyDescent="0.25">
      <c r="A38" s="61">
        <v>27</v>
      </c>
      <c r="B38" s="94"/>
      <c r="C38" s="62"/>
      <c r="D38" s="62"/>
      <c r="E38" s="62"/>
      <c r="F38" s="62"/>
      <c r="G38" s="62"/>
      <c r="H38" s="62"/>
      <c r="I38" s="62"/>
      <c r="J38" s="62"/>
      <c r="K38" s="62"/>
      <c r="L38" s="62"/>
      <c r="M38" s="62"/>
      <c r="N38" s="62"/>
      <c r="O38" s="62"/>
      <c r="P38" s="62"/>
      <c r="Q38" s="62"/>
      <c r="R38" s="61">
        <f t="shared" si="2"/>
        <v>0</v>
      </c>
      <c r="S38" s="229">
        <f t="shared" si="3"/>
        <v>0</v>
      </c>
      <c r="T38" s="231"/>
    </row>
    <row r="39" spans="1:20" ht="42.75" customHeight="1" x14ac:dyDescent="0.25">
      <c r="A39" s="61">
        <v>28</v>
      </c>
      <c r="B39" s="94"/>
      <c r="C39" s="62"/>
      <c r="D39" s="62"/>
      <c r="E39" s="62"/>
      <c r="F39" s="62"/>
      <c r="G39" s="62"/>
      <c r="H39" s="62"/>
      <c r="I39" s="62"/>
      <c r="J39" s="62"/>
      <c r="K39" s="62"/>
      <c r="L39" s="62"/>
      <c r="M39" s="62"/>
      <c r="N39" s="62"/>
      <c r="O39" s="62"/>
      <c r="P39" s="62"/>
      <c r="Q39" s="62"/>
      <c r="R39" s="61">
        <f t="shared" si="2"/>
        <v>0</v>
      </c>
      <c r="S39" s="229">
        <f t="shared" si="3"/>
        <v>0</v>
      </c>
      <c r="T39" s="231"/>
    </row>
    <row r="40" spans="1:20" ht="47.25" customHeight="1" x14ac:dyDescent="0.25">
      <c r="A40" s="61">
        <v>29</v>
      </c>
      <c r="B40" s="94"/>
      <c r="C40" s="62"/>
      <c r="D40" s="62"/>
      <c r="E40" s="62"/>
      <c r="F40" s="62"/>
      <c r="G40" s="62"/>
      <c r="H40" s="62"/>
      <c r="I40" s="62"/>
      <c r="J40" s="62"/>
      <c r="K40" s="62"/>
      <c r="L40" s="62"/>
      <c r="M40" s="62"/>
      <c r="N40" s="62"/>
      <c r="O40" s="62"/>
      <c r="P40" s="62"/>
      <c r="Q40" s="62"/>
      <c r="R40" s="61">
        <f t="shared" si="2"/>
        <v>0</v>
      </c>
      <c r="S40" s="229">
        <f t="shared" si="3"/>
        <v>0</v>
      </c>
      <c r="T40" s="231"/>
    </row>
    <row r="41" spans="1:20" ht="50.25" customHeight="1" thickBot="1" x14ac:dyDescent="0.3">
      <c r="A41" s="246">
        <v>30</v>
      </c>
      <c r="B41" s="267"/>
      <c r="C41" s="247"/>
      <c r="D41" s="247"/>
      <c r="E41" s="247"/>
      <c r="F41" s="247"/>
      <c r="G41" s="247"/>
      <c r="H41" s="247"/>
      <c r="I41" s="247"/>
      <c r="J41" s="247"/>
      <c r="K41" s="247"/>
      <c r="L41" s="247"/>
      <c r="M41" s="247"/>
      <c r="N41" s="247"/>
      <c r="O41" s="247"/>
      <c r="P41" s="247"/>
      <c r="Q41" s="247"/>
      <c r="R41" s="246">
        <f>SUM(C41:Q41)</f>
        <v>0</v>
      </c>
      <c r="S41" s="248">
        <f>IF(ISERROR(AVERAGE(C41:Q41)),0,AVERAGE(C41:Q41))</f>
        <v>0</v>
      </c>
      <c r="T41" s="232"/>
    </row>
    <row r="42" spans="1:20" ht="24" customHeight="1" x14ac:dyDescent="0.25">
      <c r="A42" s="462" t="s">
        <v>365</v>
      </c>
      <c r="B42" s="463"/>
      <c r="C42" s="463"/>
      <c r="D42" s="463"/>
      <c r="E42" s="463"/>
      <c r="F42" s="463"/>
      <c r="G42" s="463"/>
      <c r="H42" s="463"/>
      <c r="I42" s="463"/>
      <c r="J42" s="463"/>
      <c r="K42" s="463"/>
      <c r="L42" s="463"/>
      <c r="M42" s="463"/>
      <c r="N42" s="463"/>
      <c r="O42" s="463"/>
      <c r="P42" s="463"/>
      <c r="Q42" s="463"/>
      <c r="R42" s="464"/>
      <c r="S42" s="249">
        <f>SUM(S11:S41)</f>
        <v>111.99999999999997</v>
      </c>
    </row>
    <row r="43" spans="1:20" ht="28.5" customHeight="1" thickBot="1" x14ac:dyDescent="0.3">
      <c r="A43" s="454" t="s">
        <v>59</v>
      </c>
      <c r="B43" s="455"/>
      <c r="C43" s="455"/>
      <c r="D43" s="455"/>
      <c r="E43" s="455"/>
      <c r="F43" s="455"/>
      <c r="G43" s="455"/>
      <c r="H43" s="455"/>
      <c r="I43" s="455"/>
      <c r="J43" s="455"/>
      <c r="K43" s="455"/>
      <c r="L43" s="455"/>
      <c r="M43" s="455"/>
      <c r="N43" s="455"/>
      <c r="O43" s="455"/>
      <c r="P43" s="455"/>
      <c r="Q43" s="455"/>
      <c r="R43" s="455"/>
      <c r="S43" s="250">
        <f>S42/A41</f>
        <v>3.7333333333333325</v>
      </c>
    </row>
  </sheetData>
  <sheetProtection selectLockedCells="1"/>
  <mergeCells count="13">
    <mergeCell ref="A43:R43"/>
    <mergeCell ref="A9:T9"/>
    <mergeCell ref="T1:W1"/>
    <mergeCell ref="T2:W2"/>
    <mergeCell ref="T3:W3"/>
    <mergeCell ref="T4:W4"/>
    <mergeCell ref="A42:R42"/>
    <mergeCell ref="A1:A4"/>
    <mergeCell ref="A7:T7"/>
    <mergeCell ref="A6:T6"/>
    <mergeCell ref="B3:S4"/>
    <mergeCell ref="B1:S2"/>
    <mergeCell ref="A5:T5"/>
  </mergeCells>
  <conditionalFormatting sqref="Z15">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1">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41</xdr:row>
                <xdr:rowOff>0</xdr:rowOff>
              </from>
              <to>
                <xdr:col>19</xdr:col>
                <xdr:colOff>904875</xdr:colOff>
                <xdr:row>41</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619125</xdr:colOff>
                <xdr:row>40</xdr:row>
                <xdr:rowOff>161925</xdr:rowOff>
              </from>
              <to>
                <xdr:col>19</xdr:col>
                <xdr:colOff>904875</xdr:colOff>
                <xdr:row>40</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5">
            <anchor moveWithCells="1">
              <from>
                <xdr:col>19</xdr:col>
                <xdr:colOff>619125</xdr:colOff>
                <xdr:row>35</xdr:row>
                <xdr:rowOff>161925</xdr:rowOff>
              </from>
              <to>
                <xdr:col>19</xdr:col>
                <xdr:colOff>904875</xdr:colOff>
                <xdr:row>35</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5">
            <anchor moveWithCells="1">
              <from>
                <xdr:col>19</xdr:col>
                <xdr:colOff>619125</xdr:colOff>
                <xdr:row>34</xdr:row>
                <xdr:rowOff>161925</xdr:rowOff>
              </from>
              <to>
                <xdr:col>19</xdr:col>
                <xdr:colOff>904875</xdr:colOff>
                <xdr:row>34</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5">
            <anchor moveWithCells="1">
              <from>
                <xdr:col>19</xdr:col>
                <xdr:colOff>619125</xdr:colOff>
                <xdr:row>33</xdr:row>
                <xdr:rowOff>161925</xdr:rowOff>
              </from>
              <to>
                <xdr:col>19</xdr:col>
                <xdr:colOff>904875</xdr:colOff>
                <xdr:row>33</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5">
            <anchor moveWithCells="1">
              <from>
                <xdr:col>19</xdr:col>
                <xdr:colOff>619125</xdr:colOff>
                <xdr:row>32</xdr:row>
                <xdr:rowOff>161925</xdr:rowOff>
              </from>
              <to>
                <xdr:col>19</xdr:col>
                <xdr:colOff>904875</xdr:colOff>
                <xdr:row>32</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5">
            <anchor moveWithCells="1">
              <from>
                <xdr:col>19</xdr:col>
                <xdr:colOff>619125</xdr:colOff>
                <xdr:row>31</xdr:row>
                <xdr:rowOff>161925</xdr:rowOff>
              </from>
              <to>
                <xdr:col>19</xdr:col>
                <xdr:colOff>904875</xdr:colOff>
                <xdr:row>31</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5">
            <anchor moveWithCells="1">
              <from>
                <xdr:col>19</xdr:col>
                <xdr:colOff>619125</xdr:colOff>
                <xdr:row>30</xdr:row>
                <xdr:rowOff>161925</xdr:rowOff>
              </from>
              <to>
                <xdr:col>19</xdr:col>
                <xdr:colOff>904875</xdr:colOff>
                <xdr:row>30</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619125</xdr:colOff>
                <xdr:row>28</xdr:row>
                <xdr:rowOff>161925</xdr:rowOff>
              </from>
              <to>
                <xdr:col>19</xdr:col>
                <xdr:colOff>904875</xdr:colOff>
                <xdr:row>28</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619125</xdr:colOff>
                <xdr:row>27</xdr:row>
                <xdr:rowOff>161925</xdr:rowOff>
              </from>
              <to>
                <xdr:col>19</xdr:col>
                <xdr:colOff>904875</xdr:colOff>
                <xdr:row>27</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5">
            <anchor moveWithCells="1">
              <from>
                <xdr:col>19</xdr:col>
                <xdr:colOff>619125</xdr:colOff>
                <xdr:row>26</xdr:row>
                <xdr:rowOff>161925</xdr:rowOff>
              </from>
              <to>
                <xdr:col>19</xdr:col>
                <xdr:colOff>904875</xdr:colOff>
                <xdr:row>26</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619125</xdr:colOff>
                <xdr:row>25</xdr:row>
                <xdr:rowOff>161925</xdr:rowOff>
              </from>
              <to>
                <xdr:col>19</xdr:col>
                <xdr:colOff>904875</xdr:colOff>
                <xdr:row>25</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5">
            <anchor moveWithCells="1">
              <from>
                <xdr:col>19</xdr:col>
                <xdr:colOff>619125</xdr:colOff>
                <xdr:row>24</xdr:row>
                <xdr:rowOff>161925</xdr:rowOff>
              </from>
              <to>
                <xdr:col>19</xdr:col>
                <xdr:colOff>904875</xdr:colOff>
                <xdr:row>24</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5">
            <anchor moveWithCells="1">
              <from>
                <xdr:col>19</xdr:col>
                <xdr:colOff>619125</xdr:colOff>
                <xdr:row>23</xdr:row>
                <xdr:rowOff>161925</xdr:rowOff>
              </from>
              <to>
                <xdr:col>19</xdr:col>
                <xdr:colOff>904875</xdr:colOff>
                <xdr:row>23</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5">
            <anchor moveWithCells="1">
              <from>
                <xdr:col>19</xdr:col>
                <xdr:colOff>619125</xdr:colOff>
                <xdr:row>22</xdr:row>
                <xdr:rowOff>161925</xdr:rowOff>
              </from>
              <to>
                <xdr:col>19</xdr:col>
                <xdr:colOff>904875</xdr:colOff>
                <xdr:row>22</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7">
            <anchor moveWithCells="1">
              <from>
                <xdr:col>19</xdr:col>
                <xdr:colOff>619125</xdr:colOff>
                <xdr:row>21</xdr:row>
                <xdr:rowOff>161925</xdr:rowOff>
              </from>
              <to>
                <xdr:col>19</xdr:col>
                <xdr:colOff>904875</xdr:colOff>
                <xdr:row>21</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5">
            <anchor moveWithCells="1">
              <from>
                <xdr:col>19</xdr:col>
                <xdr:colOff>619125</xdr:colOff>
                <xdr:row>20</xdr:row>
                <xdr:rowOff>161925</xdr:rowOff>
              </from>
              <to>
                <xdr:col>19</xdr:col>
                <xdr:colOff>904875</xdr:colOff>
                <xdr:row>20</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619125</xdr:colOff>
                <xdr:row>19</xdr:row>
                <xdr:rowOff>161925</xdr:rowOff>
              </from>
              <to>
                <xdr:col>19</xdr:col>
                <xdr:colOff>904875</xdr:colOff>
                <xdr:row>19</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619125</xdr:colOff>
                <xdr:row>18</xdr:row>
                <xdr:rowOff>161925</xdr:rowOff>
              </from>
              <to>
                <xdr:col>19</xdr:col>
                <xdr:colOff>904875</xdr:colOff>
                <xdr:row>18</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619125</xdr:colOff>
                <xdr:row>17</xdr:row>
                <xdr:rowOff>161925</xdr:rowOff>
              </from>
              <to>
                <xdr:col>19</xdr:col>
                <xdr:colOff>904875</xdr:colOff>
                <xdr:row>17</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619125</xdr:colOff>
                <xdr:row>16</xdr:row>
                <xdr:rowOff>161925</xdr:rowOff>
              </from>
              <to>
                <xdr:col>19</xdr:col>
                <xdr:colOff>904875</xdr:colOff>
                <xdr:row>16</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619125</xdr:colOff>
                <xdr:row>15</xdr:row>
                <xdr:rowOff>171450</xdr:rowOff>
              </from>
              <to>
                <xdr:col>19</xdr:col>
                <xdr:colOff>904875</xdr:colOff>
                <xdr:row>15</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619125</xdr:colOff>
                <xdr:row>14</xdr:row>
                <xdr:rowOff>161925</xdr:rowOff>
              </from>
              <to>
                <xdr:col>19</xdr:col>
                <xdr:colOff>904875</xdr:colOff>
                <xdr:row>14</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5">
            <anchor moveWithCells="1">
              <from>
                <xdr:col>19</xdr:col>
                <xdr:colOff>619125</xdr:colOff>
                <xdr:row>12</xdr:row>
                <xdr:rowOff>161925</xdr:rowOff>
              </from>
              <to>
                <xdr:col>19</xdr:col>
                <xdr:colOff>904875</xdr:colOff>
                <xdr:row>12</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mc:AlternateContent xmlns:mc="http://schemas.openxmlformats.org/markup-compatibility/2006">
      <mc:Choice Requires="x14">
        <control shapeId="3122" r:id="rId52" name="Check Box 50">
          <controlPr defaultSize="0" autoFill="0" autoLine="0" autoPict="0">
            <anchor moveWithCells="1">
              <from>
                <xdr:col>19</xdr:col>
                <xdr:colOff>581025</xdr:colOff>
                <xdr:row>11</xdr:row>
                <xdr:rowOff>390525</xdr:rowOff>
              </from>
              <to>
                <xdr:col>19</xdr:col>
                <xdr:colOff>885825</xdr:colOff>
                <xdr:row>11</xdr:row>
                <xdr:rowOff>609600</xdr:rowOff>
              </to>
            </anchor>
          </controlPr>
        </control>
      </mc:Choice>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79"/>
      <c r="B1" s="475" t="s">
        <v>15</v>
      </c>
      <c r="C1" s="476"/>
      <c r="D1" s="3" t="s">
        <v>16</v>
      </c>
      <c r="E1" s="480"/>
    </row>
    <row r="2" spans="1:5" ht="15" customHeight="1" x14ac:dyDescent="0.25">
      <c r="A2" s="479"/>
      <c r="B2" s="477"/>
      <c r="C2" s="478"/>
      <c r="D2" s="3" t="s">
        <v>2</v>
      </c>
      <c r="E2" s="480"/>
    </row>
    <row r="3" spans="1:5" ht="30" customHeight="1" x14ac:dyDescent="0.25">
      <c r="A3" s="479"/>
      <c r="B3" s="475" t="s">
        <v>17</v>
      </c>
      <c r="C3" s="476"/>
      <c r="D3" s="3" t="s">
        <v>18</v>
      </c>
      <c r="E3" s="480"/>
    </row>
    <row r="4" spans="1:5" ht="15" customHeight="1" x14ac:dyDescent="0.25">
      <c r="A4" s="479"/>
      <c r="B4" s="477"/>
      <c r="C4" s="478"/>
      <c r="D4" s="3" t="s">
        <v>5</v>
      </c>
      <c r="E4" s="480"/>
    </row>
    <row r="5" spans="1:5" ht="15.75" thickBot="1" x14ac:dyDescent="0.3"/>
    <row r="6" spans="1:5" x14ac:dyDescent="0.25">
      <c r="A6" s="423" t="s">
        <v>19</v>
      </c>
      <c r="B6" s="424"/>
      <c r="C6" s="424"/>
      <c r="D6" s="424"/>
      <c r="E6" s="424"/>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84"/>
      <c r="B1" s="382" t="s">
        <v>0</v>
      </c>
      <c r="C1" s="383"/>
      <c r="D1" s="383"/>
      <c r="E1" s="383"/>
      <c r="F1" s="26" t="s">
        <v>1</v>
      </c>
      <c r="G1" s="488"/>
    </row>
    <row r="2" spans="1:7" x14ac:dyDescent="0.25">
      <c r="A2" s="485"/>
      <c r="B2" s="487"/>
      <c r="C2" s="472"/>
      <c r="D2" s="472"/>
      <c r="E2" s="472"/>
      <c r="F2" s="25" t="s">
        <v>31</v>
      </c>
      <c r="G2" s="489"/>
    </row>
    <row r="3" spans="1:7" x14ac:dyDescent="0.25">
      <c r="A3" s="485"/>
      <c r="B3" s="491" t="s">
        <v>32</v>
      </c>
      <c r="C3" s="492"/>
      <c r="D3" s="492"/>
      <c r="E3" s="492"/>
      <c r="F3" s="25" t="s">
        <v>4</v>
      </c>
      <c r="G3" s="489"/>
    </row>
    <row r="4" spans="1:7" ht="15.75" thickBot="1" x14ac:dyDescent="0.3">
      <c r="A4" s="486"/>
      <c r="B4" s="388"/>
      <c r="C4" s="389"/>
      <c r="D4" s="389"/>
      <c r="E4" s="389"/>
      <c r="F4" s="27" t="s">
        <v>5</v>
      </c>
      <c r="G4" s="490"/>
    </row>
    <row r="5" spans="1:7" ht="15.75" thickBot="1" x14ac:dyDescent="0.3"/>
    <row r="6" spans="1:7" s="34" customFormat="1" ht="15.75" x14ac:dyDescent="0.25">
      <c r="A6" s="493" t="s">
        <v>33</v>
      </c>
      <c r="B6" s="494"/>
      <c r="C6" s="494"/>
      <c r="D6" s="494"/>
      <c r="E6" s="494"/>
      <c r="F6" s="494"/>
      <c r="G6" s="495"/>
    </row>
    <row r="7" spans="1:7" ht="31.5" customHeight="1" x14ac:dyDescent="0.25">
      <c r="A7" s="22" t="s">
        <v>34</v>
      </c>
      <c r="B7" s="17" t="s">
        <v>35</v>
      </c>
      <c r="C7" s="31" t="s">
        <v>36</v>
      </c>
      <c r="D7" s="23" t="s">
        <v>37</v>
      </c>
      <c r="E7" s="17" t="s">
        <v>38</v>
      </c>
      <c r="F7" s="18" t="s">
        <v>39</v>
      </c>
      <c r="G7" s="18" t="s">
        <v>40</v>
      </c>
    </row>
    <row r="8" spans="1:7" ht="33" customHeight="1" x14ac:dyDescent="0.25">
      <c r="A8" s="481"/>
      <c r="B8" s="8"/>
      <c r="C8" s="8"/>
      <c r="D8" s="8"/>
      <c r="E8" s="8"/>
      <c r="F8" s="8"/>
      <c r="G8" s="9"/>
    </row>
    <row r="9" spans="1:7" ht="33" customHeight="1" x14ac:dyDescent="0.25">
      <c r="A9" s="482"/>
      <c r="B9" s="8"/>
      <c r="C9" s="8"/>
      <c r="D9" s="8"/>
      <c r="E9" s="8"/>
      <c r="F9" s="8"/>
      <c r="G9" s="9"/>
    </row>
    <row r="10" spans="1:7" ht="33" customHeight="1" x14ac:dyDescent="0.25">
      <c r="A10" s="482"/>
      <c r="B10" s="8"/>
      <c r="C10" s="8"/>
      <c r="D10" s="8"/>
      <c r="E10" s="8"/>
      <c r="F10" s="8"/>
      <c r="G10" s="9"/>
    </row>
    <row r="11" spans="1:7" ht="33" customHeight="1" x14ac:dyDescent="0.25">
      <c r="A11" s="482"/>
      <c r="B11" s="8"/>
      <c r="C11" s="8"/>
      <c r="D11" s="8"/>
      <c r="E11" s="8"/>
      <c r="F11" s="8"/>
      <c r="G11" s="9"/>
    </row>
    <row r="12" spans="1:7" ht="33" customHeight="1" x14ac:dyDescent="0.25">
      <c r="A12" s="482"/>
      <c r="B12" s="8"/>
      <c r="C12" s="8"/>
      <c r="D12" s="8"/>
      <c r="E12" s="8"/>
      <c r="F12" s="8"/>
      <c r="G12" s="9"/>
    </row>
    <row r="13" spans="1:7" ht="33" customHeight="1" x14ac:dyDescent="0.25">
      <c r="A13" s="482"/>
      <c r="B13" s="8"/>
      <c r="C13" s="8"/>
      <c r="D13" s="8"/>
      <c r="E13" s="8"/>
      <c r="F13" s="8"/>
      <c r="G13" s="9"/>
    </row>
    <row r="14" spans="1:7" ht="33" customHeight="1" x14ac:dyDescent="0.25">
      <c r="A14" s="482"/>
      <c r="B14" s="8"/>
      <c r="C14" s="8"/>
      <c r="D14" s="8"/>
      <c r="E14" s="8"/>
      <c r="F14" s="8"/>
      <c r="G14" s="9"/>
    </row>
    <row r="15" spans="1:7" ht="33" customHeight="1" x14ac:dyDescent="0.25">
      <c r="A15" s="482"/>
      <c r="B15" s="8"/>
      <c r="C15" s="8"/>
      <c r="D15" s="8"/>
      <c r="E15" s="8"/>
      <c r="F15" s="8"/>
      <c r="G15" s="9"/>
    </row>
    <row r="16" spans="1:7" ht="33" customHeight="1" x14ac:dyDescent="0.25">
      <c r="A16" s="482"/>
      <c r="B16" s="8"/>
      <c r="C16" s="8"/>
      <c r="D16" s="8"/>
      <c r="E16" s="8"/>
      <c r="F16" s="8"/>
      <c r="G16" s="9"/>
    </row>
    <row r="17" spans="1:7" ht="33" customHeight="1" x14ac:dyDescent="0.25">
      <c r="A17" s="482"/>
      <c r="B17" s="8"/>
      <c r="C17" s="8"/>
      <c r="D17" s="8"/>
      <c r="E17" s="8"/>
      <c r="F17" s="8"/>
      <c r="G17" s="9"/>
    </row>
    <row r="18" spans="1:7" ht="33" customHeight="1" thickBot="1" x14ac:dyDescent="0.3">
      <c r="A18" s="483"/>
      <c r="B18" s="32"/>
      <c r="C18" s="32"/>
      <c r="D18" s="32"/>
      <c r="E18" s="32"/>
      <c r="F18" s="32"/>
      <c r="G18" s="33"/>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5" zoomScale="110" zoomScaleNormal="110" workbookViewId="0">
      <selection activeCell="B13" sqref="B13:C13"/>
    </sheetView>
  </sheetViews>
  <sheetFormatPr baseColWidth="10" defaultRowHeight="15" x14ac:dyDescent="0.25"/>
  <cols>
    <col min="1" max="1" width="30.42578125" customWidth="1"/>
    <col min="2" max="2" width="78.85546875" customWidth="1"/>
    <col min="3" max="3" width="10" customWidth="1"/>
    <col min="4" max="4" width="20.140625" style="245" customWidth="1"/>
    <col min="5" max="5" width="15.85546875" customWidth="1"/>
  </cols>
  <sheetData>
    <row r="1" spans="1:5" ht="28.5" x14ac:dyDescent="0.25">
      <c r="A1" s="502"/>
      <c r="B1" s="452" t="str">
        <f>CONTEXTO!B1</f>
        <v>PROCESO: GESTION CONTRACTUAL</v>
      </c>
      <c r="C1" s="28" t="s">
        <v>80</v>
      </c>
      <c r="D1" s="253" t="s">
        <v>514</v>
      </c>
      <c r="E1" s="527"/>
    </row>
    <row r="2" spans="1:5" x14ac:dyDescent="0.25">
      <c r="A2" s="503"/>
      <c r="B2" s="453"/>
      <c r="C2" s="29" t="s">
        <v>2</v>
      </c>
      <c r="D2" s="254" t="s">
        <v>515</v>
      </c>
      <c r="E2" s="528"/>
    </row>
    <row r="3" spans="1:5" x14ac:dyDescent="0.25">
      <c r="A3" s="503"/>
      <c r="B3" s="505" t="s">
        <v>368</v>
      </c>
      <c r="C3" s="29" t="s">
        <v>81</v>
      </c>
      <c r="D3" s="254" t="s">
        <v>516</v>
      </c>
      <c r="E3" s="528"/>
    </row>
    <row r="4" spans="1:5" ht="15.75" thickBot="1" x14ac:dyDescent="0.3">
      <c r="A4" s="504"/>
      <c r="B4" s="506"/>
      <c r="C4" s="243" t="s">
        <v>5</v>
      </c>
      <c r="D4" s="101" t="s">
        <v>375</v>
      </c>
      <c r="E4" s="529"/>
    </row>
    <row r="5" spans="1:5" ht="15.75" thickBot="1" x14ac:dyDescent="0.3">
      <c r="A5" s="507"/>
      <c r="B5" s="413"/>
      <c r="C5" s="413"/>
      <c r="D5" s="413"/>
      <c r="E5" s="413"/>
    </row>
    <row r="6" spans="1:5" x14ac:dyDescent="0.25">
      <c r="A6" s="508" t="str">
        <f>+CONTEXTO!A8</f>
        <v xml:space="preserve">PROCESO: GESTION CONTRACTUAL </v>
      </c>
      <c r="B6" s="509"/>
      <c r="C6" s="509"/>
      <c r="D6" s="509"/>
      <c r="E6" s="510"/>
    </row>
    <row r="7" spans="1:5" x14ac:dyDescent="0.25">
      <c r="A7" s="511"/>
      <c r="B7" s="512"/>
      <c r="C7" s="512"/>
      <c r="D7" s="512"/>
      <c r="E7" s="513"/>
    </row>
    <row r="8" spans="1:5" x14ac:dyDescent="0.25">
      <c r="A8" s="514" t="str">
        <f>+CONTEXTO!A9</f>
        <v xml:space="preserve">OBJETIVO: CONTRIBUIR ANUALMENTE EN LA GESTION DE ADQUISICION DE BIENES Y SERVICIOS REQUERIDOS EN LA OPERACIÓN DE LOS PROCESOS DE LA ENTIDAD CUMPLIENDO LA NORMATIVIDAD CONTRACTUAL VIGENTE.
</v>
      </c>
      <c r="B8" s="515"/>
      <c r="C8" s="515"/>
      <c r="D8" s="515"/>
      <c r="E8" s="516"/>
    </row>
    <row r="9" spans="1:5" ht="27" customHeight="1" thickBot="1" x14ac:dyDescent="0.3">
      <c r="A9" s="517"/>
      <c r="B9" s="518"/>
      <c r="C9" s="518"/>
      <c r="D9" s="518"/>
      <c r="E9" s="519"/>
    </row>
    <row r="10" spans="1:5" ht="15.75" thickBot="1" x14ac:dyDescent="0.3">
      <c r="A10" s="520"/>
      <c r="B10" s="520"/>
      <c r="C10" s="520"/>
      <c r="D10" s="520"/>
      <c r="E10" s="520"/>
    </row>
    <row r="11" spans="1:5" ht="27.75" customHeight="1" x14ac:dyDescent="0.25">
      <c r="A11" s="521" t="s">
        <v>360</v>
      </c>
      <c r="B11" s="523" t="s">
        <v>359</v>
      </c>
      <c r="C11" s="523"/>
      <c r="D11" s="525" t="s">
        <v>361</v>
      </c>
      <c r="E11" s="526"/>
    </row>
    <row r="12" spans="1:5" x14ac:dyDescent="0.25">
      <c r="A12" s="522"/>
      <c r="B12" s="524"/>
      <c r="C12" s="524"/>
      <c r="D12" s="93" t="s">
        <v>89</v>
      </c>
      <c r="E12" s="240" t="s">
        <v>90</v>
      </c>
    </row>
    <row r="13" spans="1:5" ht="33" customHeight="1" x14ac:dyDescent="0.25">
      <c r="A13" s="496" t="s">
        <v>371</v>
      </c>
      <c r="B13" s="499" t="s">
        <v>306</v>
      </c>
      <c r="C13" s="500"/>
      <c r="D13" s="205"/>
      <c r="E13" s="244"/>
    </row>
    <row r="14" spans="1:5" ht="33" customHeight="1" x14ac:dyDescent="0.25">
      <c r="A14" s="497"/>
      <c r="B14" s="499" t="s">
        <v>310</v>
      </c>
      <c r="C14" s="500"/>
      <c r="D14" s="205"/>
      <c r="E14" s="244"/>
    </row>
    <row r="15" spans="1:5" ht="33" customHeight="1" x14ac:dyDescent="0.25">
      <c r="A15" s="497"/>
      <c r="B15" s="499" t="s">
        <v>307</v>
      </c>
      <c r="C15" s="500"/>
      <c r="D15" s="205"/>
      <c r="E15" s="244"/>
    </row>
    <row r="16" spans="1:5" ht="33" customHeight="1" x14ac:dyDescent="0.25">
      <c r="A16" s="497"/>
      <c r="B16" s="499" t="s">
        <v>308</v>
      </c>
      <c r="C16" s="500"/>
      <c r="D16" s="205"/>
      <c r="E16" s="244"/>
    </row>
    <row r="17" spans="1:5" ht="33" customHeight="1" x14ac:dyDescent="0.25">
      <c r="A17" s="497"/>
      <c r="B17" s="499" t="s">
        <v>309</v>
      </c>
      <c r="C17" s="500"/>
      <c r="D17" s="205"/>
      <c r="E17" s="244"/>
    </row>
    <row r="18" spans="1:5" ht="33" customHeight="1" x14ac:dyDescent="0.25">
      <c r="A18" s="497"/>
      <c r="B18" s="499" t="s">
        <v>311</v>
      </c>
      <c r="C18" s="500"/>
      <c r="D18" s="205"/>
      <c r="E18" s="244"/>
    </row>
    <row r="19" spans="1:5" ht="33" customHeight="1" x14ac:dyDescent="0.25">
      <c r="A19" s="497"/>
      <c r="B19" s="499" t="s">
        <v>312</v>
      </c>
      <c r="C19" s="500"/>
      <c r="D19" s="205"/>
      <c r="E19" s="244"/>
    </row>
    <row r="20" spans="1:5" ht="33" customHeight="1" x14ac:dyDescent="0.25">
      <c r="A20" s="497"/>
      <c r="B20" s="499" t="s">
        <v>313</v>
      </c>
      <c r="C20" s="500"/>
      <c r="D20" s="205"/>
      <c r="E20" s="244"/>
    </row>
    <row r="21" spans="1:5" ht="33" customHeight="1" x14ac:dyDescent="0.25">
      <c r="A21" s="497"/>
      <c r="B21" s="499" t="s">
        <v>314</v>
      </c>
      <c r="C21" s="500"/>
      <c r="D21" s="205"/>
      <c r="E21" s="244"/>
    </row>
    <row r="22" spans="1:5" ht="33" customHeight="1" x14ac:dyDescent="0.25">
      <c r="A22" s="497"/>
      <c r="B22" s="499" t="s">
        <v>315</v>
      </c>
      <c r="C22" s="500"/>
      <c r="D22" s="205"/>
      <c r="E22" s="244"/>
    </row>
    <row r="23" spans="1:5" ht="33" customHeight="1" x14ac:dyDescent="0.25">
      <c r="A23" s="497"/>
      <c r="B23" s="499" t="s">
        <v>316</v>
      </c>
      <c r="C23" s="500"/>
      <c r="D23" s="205"/>
      <c r="E23" s="244"/>
    </row>
    <row r="24" spans="1:5" ht="33" customHeight="1" x14ac:dyDescent="0.25">
      <c r="A24" s="497"/>
      <c r="B24" s="499" t="s">
        <v>317</v>
      </c>
      <c r="C24" s="500"/>
      <c r="D24" s="205"/>
      <c r="E24" s="244"/>
    </row>
    <row r="25" spans="1:5" ht="33" customHeight="1" x14ac:dyDescent="0.25">
      <c r="A25" s="497"/>
      <c r="B25" s="499" t="s">
        <v>318</v>
      </c>
      <c r="C25" s="500"/>
      <c r="D25" s="205"/>
      <c r="E25" s="244"/>
    </row>
    <row r="26" spans="1:5" ht="33" customHeight="1" x14ac:dyDescent="0.25">
      <c r="A26" s="497"/>
      <c r="B26" s="499" t="s">
        <v>319</v>
      </c>
      <c r="C26" s="500"/>
      <c r="D26" s="205"/>
      <c r="E26" s="244"/>
    </row>
    <row r="27" spans="1:5" ht="33" customHeight="1" x14ac:dyDescent="0.25">
      <c r="A27" s="497"/>
      <c r="B27" s="499" t="s">
        <v>320</v>
      </c>
      <c r="C27" s="500"/>
      <c r="D27" s="205"/>
      <c r="E27" s="244"/>
    </row>
    <row r="28" spans="1:5" ht="33" customHeight="1" x14ac:dyDescent="0.25">
      <c r="A28" s="497"/>
      <c r="B28" s="499" t="s">
        <v>321</v>
      </c>
      <c r="C28" s="500"/>
      <c r="D28" s="205"/>
      <c r="E28" s="244"/>
    </row>
    <row r="29" spans="1:5" ht="33" customHeight="1" x14ac:dyDescent="0.25">
      <c r="A29" s="497"/>
      <c r="B29" s="499" t="s">
        <v>322</v>
      </c>
      <c r="C29" s="500"/>
      <c r="D29" s="205"/>
      <c r="E29" s="244"/>
    </row>
    <row r="30" spans="1:5" ht="33" customHeight="1" x14ac:dyDescent="0.25">
      <c r="A30" s="497"/>
      <c r="B30" s="499" t="s">
        <v>323</v>
      </c>
      <c r="C30" s="500"/>
      <c r="D30" s="205"/>
      <c r="E30" s="244"/>
    </row>
    <row r="31" spans="1:5" ht="33" customHeight="1" x14ac:dyDescent="0.25">
      <c r="A31" s="497"/>
      <c r="B31" s="459" t="s">
        <v>324</v>
      </c>
      <c r="C31" s="459"/>
      <c r="D31" s="205"/>
      <c r="E31" s="244"/>
    </row>
    <row r="32" spans="1:5" ht="33" customHeight="1" x14ac:dyDescent="0.25">
      <c r="A32" s="497"/>
      <c r="B32" s="499" t="s">
        <v>325</v>
      </c>
      <c r="C32" s="500"/>
      <c r="D32" s="205"/>
      <c r="E32" s="244"/>
    </row>
    <row r="33" spans="1:5" ht="22.5" customHeight="1" x14ac:dyDescent="0.25">
      <c r="A33" s="497"/>
      <c r="B33" s="530" t="s">
        <v>358</v>
      </c>
      <c r="C33" s="530"/>
      <c r="D33" s="530"/>
      <c r="E33" s="531"/>
    </row>
    <row r="34" spans="1:5" ht="33" customHeight="1" x14ac:dyDescent="0.25">
      <c r="A34" s="497"/>
      <c r="B34" s="459" t="s">
        <v>347</v>
      </c>
      <c r="C34" s="459"/>
      <c r="D34" s="205"/>
      <c r="E34" s="241"/>
    </row>
    <row r="35" spans="1:5" ht="33" customHeight="1" x14ac:dyDescent="0.25">
      <c r="A35" s="497"/>
      <c r="B35" s="459" t="s">
        <v>344</v>
      </c>
      <c r="C35" s="459"/>
      <c r="D35" s="205"/>
      <c r="E35" s="241"/>
    </row>
    <row r="36" spans="1:5" ht="33" customHeight="1" x14ac:dyDescent="0.25">
      <c r="A36" s="497"/>
      <c r="B36" s="459" t="s">
        <v>345</v>
      </c>
      <c r="C36" s="459"/>
      <c r="D36" s="205"/>
      <c r="E36" s="241"/>
    </row>
    <row r="37" spans="1:5" ht="33" customHeight="1" x14ac:dyDescent="0.25">
      <c r="A37" s="497"/>
      <c r="B37" s="459" t="s">
        <v>346</v>
      </c>
      <c r="C37" s="459"/>
      <c r="D37" s="205"/>
      <c r="E37" s="241"/>
    </row>
    <row r="38" spans="1:5" ht="33" customHeight="1" x14ac:dyDescent="0.25">
      <c r="A38" s="497"/>
      <c r="B38" s="459" t="s">
        <v>348</v>
      </c>
      <c r="C38" s="459"/>
      <c r="D38" s="205"/>
      <c r="E38" s="241"/>
    </row>
    <row r="39" spans="1:5" ht="33" customHeight="1" x14ac:dyDescent="0.25">
      <c r="A39" s="497"/>
      <c r="B39" s="459" t="s">
        <v>349</v>
      </c>
      <c r="C39" s="459"/>
      <c r="D39" s="205"/>
      <c r="E39" s="241"/>
    </row>
    <row r="40" spans="1:5" ht="33" customHeight="1" x14ac:dyDescent="0.25">
      <c r="A40" s="497"/>
      <c r="B40" s="459" t="s">
        <v>350</v>
      </c>
      <c r="C40" s="459"/>
      <c r="D40" s="205"/>
      <c r="E40" s="241"/>
    </row>
    <row r="41" spans="1:5" ht="33" customHeight="1" x14ac:dyDescent="0.25">
      <c r="A41" s="497"/>
      <c r="B41" s="459" t="s">
        <v>351</v>
      </c>
      <c r="C41" s="459"/>
      <c r="D41" s="205"/>
      <c r="E41" s="241"/>
    </row>
    <row r="42" spans="1:5" ht="33" customHeight="1" x14ac:dyDescent="0.25">
      <c r="A42" s="497"/>
      <c r="B42" s="459" t="s">
        <v>352</v>
      </c>
      <c r="C42" s="459"/>
      <c r="D42" s="205"/>
      <c r="E42" s="241"/>
    </row>
    <row r="43" spans="1:5" ht="33" customHeight="1" x14ac:dyDescent="0.25">
      <c r="A43" s="497"/>
      <c r="B43" s="459" t="s">
        <v>353</v>
      </c>
      <c r="C43" s="459"/>
      <c r="D43" s="205"/>
      <c r="E43" s="241"/>
    </row>
    <row r="44" spans="1:5" ht="33" customHeight="1" x14ac:dyDescent="0.25">
      <c r="A44" s="497"/>
      <c r="B44" s="459" t="s">
        <v>354</v>
      </c>
      <c r="C44" s="459"/>
      <c r="D44" s="205"/>
      <c r="E44" s="241"/>
    </row>
    <row r="45" spans="1:5" ht="33" customHeight="1" x14ac:dyDescent="0.25">
      <c r="A45" s="497"/>
      <c r="B45" s="459" t="s">
        <v>355</v>
      </c>
      <c r="C45" s="459"/>
      <c r="D45" s="205"/>
      <c r="E45" s="241"/>
    </row>
    <row r="46" spans="1:5" ht="33" customHeight="1" x14ac:dyDescent="0.25">
      <c r="A46" s="497"/>
      <c r="B46" s="459" t="s">
        <v>356</v>
      </c>
      <c r="C46" s="459"/>
      <c r="D46" s="205"/>
      <c r="E46" s="241"/>
    </row>
    <row r="47" spans="1:5" ht="33" customHeight="1" thickBot="1" x14ac:dyDescent="0.3">
      <c r="A47" s="498"/>
      <c r="B47" s="501" t="s">
        <v>357</v>
      </c>
      <c r="C47" s="501"/>
      <c r="D47" s="208"/>
      <c r="E47" s="242"/>
    </row>
    <row r="49" spans="1:5" ht="15.75" thickBot="1" x14ac:dyDescent="0.3"/>
    <row r="50" spans="1:5" ht="30.75" customHeight="1" x14ac:dyDescent="0.25">
      <c r="A50" s="521" t="s">
        <v>360</v>
      </c>
      <c r="B50" s="523" t="s">
        <v>359</v>
      </c>
      <c r="C50" s="523"/>
      <c r="D50" s="525" t="s">
        <v>361</v>
      </c>
      <c r="E50" s="526"/>
    </row>
    <row r="51" spans="1:5" x14ac:dyDescent="0.25">
      <c r="A51" s="522"/>
      <c r="B51" s="524"/>
      <c r="C51" s="524"/>
      <c r="D51" s="93" t="s">
        <v>89</v>
      </c>
      <c r="E51" s="240" t="s">
        <v>90</v>
      </c>
    </row>
    <row r="52" spans="1:5" ht="33" customHeight="1" x14ac:dyDescent="0.25">
      <c r="A52" s="497"/>
      <c r="B52" s="459" t="s">
        <v>306</v>
      </c>
      <c r="C52" s="460"/>
      <c r="D52" s="205"/>
      <c r="E52" s="241"/>
    </row>
    <row r="53" spans="1:5" ht="33" customHeight="1" x14ac:dyDescent="0.25">
      <c r="A53" s="497"/>
      <c r="B53" s="459" t="s">
        <v>310</v>
      </c>
      <c r="C53" s="460"/>
      <c r="D53" s="205"/>
      <c r="E53" s="241"/>
    </row>
    <row r="54" spans="1:5" ht="33" customHeight="1" x14ac:dyDescent="0.25">
      <c r="A54" s="497"/>
      <c r="B54" s="459" t="s">
        <v>307</v>
      </c>
      <c r="C54" s="460"/>
      <c r="D54" s="205"/>
      <c r="E54" s="241"/>
    </row>
    <row r="55" spans="1:5" ht="33" customHeight="1" x14ac:dyDescent="0.25">
      <c r="A55" s="497"/>
      <c r="B55" s="459" t="s">
        <v>308</v>
      </c>
      <c r="C55" s="460"/>
      <c r="D55" s="205"/>
      <c r="E55" s="241"/>
    </row>
    <row r="56" spans="1:5" ht="33" customHeight="1" x14ac:dyDescent="0.25">
      <c r="A56" s="497"/>
      <c r="B56" s="459" t="s">
        <v>309</v>
      </c>
      <c r="C56" s="460"/>
      <c r="D56" s="205"/>
      <c r="E56" s="241"/>
    </row>
    <row r="57" spans="1:5" ht="33" customHeight="1" x14ac:dyDescent="0.25">
      <c r="A57" s="497"/>
      <c r="B57" s="459" t="s">
        <v>311</v>
      </c>
      <c r="C57" s="460"/>
      <c r="D57" s="205"/>
      <c r="E57" s="241"/>
    </row>
    <row r="58" spans="1:5" ht="33" customHeight="1" x14ac:dyDescent="0.25">
      <c r="A58" s="497"/>
      <c r="B58" s="459" t="s">
        <v>312</v>
      </c>
      <c r="C58" s="460"/>
      <c r="D58" s="205"/>
      <c r="E58" s="241"/>
    </row>
    <row r="59" spans="1:5" ht="33" customHeight="1" x14ac:dyDescent="0.25">
      <c r="A59" s="497"/>
      <c r="B59" s="459" t="s">
        <v>313</v>
      </c>
      <c r="C59" s="460"/>
      <c r="D59" s="205"/>
      <c r="E59" s="241"/>
    </row>
    <row r="60" spans="1:5" ht="33" customHeight="1" x14ac:dyDescent="0.25">
      <c r="A60" s="497"/>
      <c r="B60" s="459" t="s">
        <v>314</v>
      </c>
      <c r="C60" s="460"/>
      <c r="D60" s="205"/>
      <c r="E60" s="241"/>
    </row>
    <row r="61" spans="1:5" ht="33" customHeight="1" x14ac:dyDescent="0.25">
      <c r="A61" s="497"/>
      <c r="B61" s="459" t="s">
        <v>315</v>
      </c>
      <c r="C61" s="460"/>
      <c r="D61" s="205"/>
      <c r="E61" s="241"/>
    </row>
    <row r="62" spans="1:5" ht="33" customHeight="1" x14ac:dyDescent="0.25">
      <c r="A62" s="497"/>
      <c r="B62" s="459" t="s">
        <v>316</v>
      </c>
      <c r="C62" s="460"/>
      <c r="D62" s="205"/>
      <c r="E62" s="241"/>
    </row>
    <row r="63" spans="1:5" ht="33" customHeight="1" x14ac:dyDescent="0.25">
      <c r="A63" s="497"/>
      <c r="B63" s="459" t="s">
        <v>317</v>
      </c>
      <c r="C63" s="460"/>
      <c r="D63" s="205"/>
      <c r="E63" s="241"/>
    </row>
    <row r="64" spans="1:5" ht="33" customHeight="1" x14ac:dyDescent="0.25">
      <c r="A64" s="497"/>
      <c r="B64" s="459" t="s">
        <v>318</v>
      </c>
      <c r="C64" s="460"/>
      <c r="D64" s="205"/>
      <c r="E64" s="241"/>
    </row>
    <row r="65" spans="1:5" ht="33" customHeight="1" x14ac:dyDescent="0.25">
      <c r="A65" s="497"/>
      <c r="B65" s="459" t="s">
        <v>319</v>
      </c>
      <c r="C65" s="460"/>
      <c r="D65" s="205"/>
      <c r="E65" s="241"/>
    </row>
    <row r="66" spans="1:5" ht="33" customHeight="1" x14ac:dyDescent="0.25">
      <c r="A66" s="497"/>
      <c r="B66" s="459" t="s">
        <v>320</v>
      </c>
      <c r="C66" s="460"/>
      <c r="D66" s="205"/>
      <c r="E66" s="241"/>
    </row>
    <row r="67" spans="1:5" ht="33" customHeight="1" x14ac:dyDescent="0.25">
      <c r="A67" s="497"/>
      <c r="B67" s="459" t="s">
        <v>321</v>
      </c>
      <c r="C67" s="460"/>
      <c r="D67" s="205"/>
      <c r="E67" s="241"/>
    </row>
    <row r="68" spans="1:5" ht="33" customHeight="1" x14ac:dyDescent="0.25">
      <c r="A68" s="497"/>
      <c r="B68" s="459" t="s">
        <v>322</v>
      </c>
      <c r="C68" s="460"/>
      <c r="D68" s="205"/>
      <c r="E68" s="241"/>
    </row>
    <row r="69" spans="1:5" ht="33" customHeight="1" x14ac:dyDescent="0.25">
      <c r="A69" s="497"/>
      <c r="B69" s="459" t="s">
        <v>323</v>
      </c>
      <c r="C69" s="460"/>
      <c r="D69" s="205"/>
      <c r="E69" s="241"/>
    </row>
    <row r="70" spans="1:5" ht="33" customHeight="1" x14ac:dyDescent="0.25">
      <c r="A70" s="497"/>
      <c r="B70" s="459" t="s">
        <v>324</v>
      </c>
      <c r="C70" s="459"/>
      <c r="D70" s="205"/>
      <c r="E70" s="241"/>
    </row>
    <row r="71" spans="1:5" ht="33" customHeight="1" x14ac:dyDescent="0.25">
      <c r="A71" s="497"/>
      <c r="B71" s="459" t="s">
        <v>325</v>
      </c>
      <c r="C71" s="460"/>
      <c r="D71" s="205"/>
      <c r="E71" s="241"/>
    </row>
    <row r="72" spans="1:5" ht="33" customHeight="1" x14ac:dyDescent="0.25">
      <c r="A72" s="497"/>
      <c r="B72" s="530" t="s">
        <v>358</v>
      </c>
      <c r="C72" s="530"/>
      <c r="D72" s="530"/>
      <c r="E72" s="531"/>
    </row>
    <row r="73" spans="1:5" ht="33" customHeight="1" x14ac:dyDescent="0.25">
      <c r="A73" s="497"/>
      <c r="B73" s="459" t="s">
        <v>347</v>
      </c>
      <c r="C73" s="459"/>
      <c r="D73" s="205"/>
      <c r="E73" s="241"/>
    </row>
    <row r="74" spans="1:5" ht="33" customHeight="1" x14ac:dyDescent="0.25">
      <c r="A74" s="497"/>
      <c r="B74" s="459" t="s">
        <v>344</v>
      </c>
      <c r="C74" s="459"/>
      <c r="D74" s="205"/>
      <c r="E74" s="241"/>
    </row>
    <row r="75" spans="1:5" ht="33" customHeight="1" x14ac:dyDescent="0.25">
      <c r="A75" s="497"/>
      <c r="B75" s="459" t="s">
        <v>345</v>
      </c>
      <c r="C75" s="459"/>
      <c r="D75" s="205"/>
      <c r="E75" s="241"/>
    </row>
    <row r="76" spans="1:5" ht="33" customHeight="1" x14ac:dyDescent="0.25">
      <c r="A76" s="497"/>
      <c r="B76" s="459" t="s">
        <v>346</v>
      </c>
      <c r="C76" s="459"/>
      <c r="D76" s="205"/>
      <c r="E76" s="241"/>
    </row>
    <row r="77" spans="1:5" ht="33" customHeight="1" x14ac:dyDescent="0.25">
      <c r="A77" s="497"/>
      <c r="B77" s="459" t="s">
        <v>348</v>
      </c>
      <c r="C77" s="459"/>
      <c r="D77" s="205"/>
      <c r="E77" s="241"/>
    </row>
    <row r="78" spans="1:5" ht="33" customHeight="1" x14ac:dyDescent="0.25">
      <c r="A78" s="497"/>
      <c r="B78" s="459" t="s">
        <v>349</v>
      </c>
      <c r="C78" s="459"/>
      <c r="D78" s="205"/>
      <c r="E78" s="241"/>
    </row>
    <row r="79" spans="1:5" ht="33" customHeight="1" x14ac:dyDescent="0.25">
      <c r="A79" s="497"/>
      <c r="B79" s="459" t="s">
        <v>350</v>
      </c>
      <c r="C79" s="459"/>
      <c r="D79" s="205"/>
      <c r="E79" s="241"/>
    </row>
    <row r="80" spans="1:5" ht="33" customHeight="1" x14ac:dyDescent="0.25">
      <c r="A80" s="497"/>
      <c r="B80" s="459" t="s">
        <v>351</v>
      </c>
      <c r="C80" s="459"/>
      <c r="D80" s="205"/>
      <c r="E80" s="241"/>
    </row>
    <row r="81" spans="1:5" ht="33" customHeight="1" x14ac:dyDescent="0.25">
      <c r="A81" s="497"/>
      <c r="B81" s="459" t="s">
        <v>352</v>
      </c>
      <c r="C81" s="459"/>
      <c r="D81" s="205"/>
      <c r="E81" s="241"/>
    </row>
    <row r="82" spans="1:5" ht="33" customHeight="1" x14ac:dyDescent="0.25">
      <c r="A82" s="497"/>
      <c r="B82" s="459" t="s">
        <v>353</v>
      </c>
      <c r="C82" s="459"/>
      <c r="D82" s="205"/>
      <c r="E82" s="241"/>
    </row>
    <row r="83" spans="1:5" ht="33" customHeight="1" x14ac:dyDescent="0.25">
      <c r="A83" s="497"/>
      <c r="B83" s="459" t="s">
        <v>354</v>
      </c>
      <c r="C83" s="459"/>
      <c r="D83" s="205"/>
      <c r="E83" s="241"/>
    </row>
    <row r="84" spans="1:5" ht="33" customHeight="1" x14ac:dyDescent="0.25">
      <c r="A84" s="497"/>
      <c r="B84" s="459" t="s">
        <v>355</v>
      </c>
      <c r="C84" s="459"/>
      <c r="D84" s="205"/>
      <c r="E84" s="241"/>
    </row>
    <row r="85" spans="1:5" ht="33" customHeight="1" x14ac:dyDescent="0.25">
      <c r="A85" s="497"/>
      <c r="B85" s="459" t="s">
        <v>356</v>
      </c>
      <c r="C85" s="459"/>
      <c r="D85" s="205"/>
      <c r="E85" s="241"/>
    </row>
    <row r="86" spans="1:5" ht="33" customHeight="1" thickBot="1" x14ac:dyDescent="0.3">
      <c r="A86" s="498"/>
      <c r="B86" s="501" t="s">
        <v>357</v>
      </c>
      <c r="C86" s="501"/>
      <c r="D86" s="208"/>
      <c r="E86" s="242"/>
    </row>
    <row r="88" spans="1:5" ht="15.75" thickBot="1" x14ac:dyDescent="0.3"/>
    <row r="89" spans="1:5" ht="28.5" customHeight="1" x14ac:dyDescent="0.25">
      <c r="A89" s="521" t="s">
        <v>360</v>
      </c>
      <c r="B89" s="523" t="s">
        <v>359</v>
      </c>
      <c r="C89" s="523"/>
      <c r="D89" s="525" t="s">
        <v>361</v>
      </c>
      <c r="E89" s="526"/>
    </row>
    <row r="90" spans="1:5" x14ac:dyDescent="0.25">
      <c r="A90" s="522"/>
      <c r="B90" s="524"/>
      <c r="C90" s="524"/>
      <c r="D90" s="93" t="s">
        <v>89</v>
      </c>
      <c r="E90" s="240" t="s">
        <v>90</v>
      </c>
    </row>
    <row r="91" spans="1:5" ht="33" customHeight="1" x14ac:dyDescent="0.25">
      <c r="A91" s="497"/>
      <c r="B91" s="499" t="s">
        <v>306</v>
      </c>
      <c r="C91" s="500"/>
      <c r="D91" s="205"/>
      <c r="E91" s="244"/>
    </row>
    <row r="92" spans="1:5" ht="33" customHeight="1" x14ac:dyDescent="0.25">
      <c r="A92" s="497"/>
      <c r="B92" s="499" t="s">
        <v>310</v>
      </c>
      <c r="C92" s="500"/>
      <c r="D92" s="205"/>
      <c r="E92" s="244"/>
    </row>
    <row r="93" spans="1:5" ht="33" customHeight="1" x14ac:dyDescent="0.25">
      <c r="A93" s="497"/>
      <c r="B93" s="499" t="s">
        <v>307</v>
      </c>
      <c r="C93" s="500"/>
      <c r="D93" s="205"/>
      <c r="E93" s="244"/>
    </row>
    <row r="94" spans="1:5" ht="33" customHeight="1" x14ac:dyDescent="0.25">
      <c r="A94" s="497"/>
      <c r="B94" s="499" t="s">
        <v>308</v>
      </c>
      <c r="C94" s="500"/>
      <c r="D94" s="205"/>
      <c r="E94" s="244"/>
    </row>
    <row r="95" spans="1:5" ht="33" customHeight="1" x14ac:dyDescent="0.25">
      <c r="A95" s="497"/>
      <c r="B95" s="499" t="s">
        <v>309</v>
      </c>
      <c r="C95" s="500"/>
      <c r="D95" s="205"/>
      <c r="E95" s="244"/>
    </row>
    <row r="96" spans="1:5" ht="33" customHeight="1" x14ac:dyDescent="0.25">
      <c r="A96" s="497"/>
      <c r="B96" s="499" t="s">
        <v>311</v>
      </c>
      <c r="C96" s="500"/>
      <c r="D96" s="205"/>
      <c r="E96" s="244"/>
    </row>
    <row r="97" spans="1:5" ht="33" customHeight="1" x14ac:dyDescent="0.25">
      <c r="A97" s="497"/>
      <c r="B97" s="499" t="s">
        <v>312</v>
      </c>
      <c r="C97" s="500"/>
      <c r="D97" s="205"/>
      <c r="E97" s="244"/>
    </row>
    <row r="98" spans="1:5" ht="33" customHeight="1" x14ac:dyDescent="0.25">
      <c r="A98" s="497"/>
      <c r="B98" s="499" t="s">
        <v>313</v>
      </c>
      <c r="C98" s="500"/>
      <c r="D98" s="205"/>
      <c r="E98" s="244"/>
    </row>
    <row r="99" spans="1:5" ht="33" customHeight="1" x14ac:dyDescent="0.25">
      <c r="A99" s="497"/>
      <c r="B99" s="499" t="s">
        <v>314</v>
      </c>
      <c r="C99" s="500"/>
      <c r="D99" s="205"/>
      <c r="E99" s="244"/>
    </row>
    <row r="100" spans="1:5" ht="33" customHeight="1" x14ac:dyDescent="0.25">
      <c r="A100" s="497"/>
      <c r="B100" s="499" t="s">
        <v>315</v>
      </c>
      <c r="C100" s="500"/>
      <c r="D100" s="205"/>
      <c r="E100" s="244"/>
    </row>
    <row r="101" spans="1:5" ht="33" customHeight="1" x14ac:dyDescent="0.25">
      <c r="A101" s="497"/>
      <c r="B101" s="499" t="s">
        <v>316</v>
      </c>
      <c r="C101" s="500"/>
      <c r="D101" s="205"/>
      <c r="E101" s="244"/>
    </row>
    <row r="102" spans="1:5" ht="33" customHeight="1" x14ac:dyDescent="0.25">
      <c r="A102" s="497"/>
      <c r="B102" s="499" t="s">
        <v>317</v>
      </c>
      <c r="C102" s="500"/>
      <c r="D102" s="205"/>
      <c r="E102" s="244"/>
    </row>
    <row r="103" spans="1:5" ht="33" customHeight="1" x14ac:dyDescent="0.25">
      <c r="A103" s="497"/>
      <c r="B103" s="499" t="s">
        <v>318</v>
      </c>
      <c r="C103" s="500"/>
      <c r="D103" s="205"/>
      <c r="E103" s="244"/>
    </row>
    <row r="104" spans="1:5" ht="33" customHeight="1" x14ac:dyDescent="0.25">
      <c r="A104" s="497"/>
      <c r="B104" s="499" t="s">
        <v>319</v>
      </c>
      <c r="C104" s="500"/>
      <c r="D104" s="205"/>
      <c r="E104" s="244"/>
    </row>
    <row r="105" spans="1:5" ht="33" customHeight="1" x14ac:dyDescent="0.25">
      <c r="A105" s="497"/>
      <c r="B105" s="499" t="s">
        <v>320</v>
      </c>
      <c r="C105" s="500"/>
      <c r="D105" s="205"/>
      <c r="E105" s="244"/>
    </row>
    <row r="106" spans="1:5" ht="33" customHeight="1" x14ac:dyDescent="0.25">
      <c r="A106" s="497"/>
      <c r="B106" s="499" t="s">
        <v>321</v>
      </c>
      <c r="C106" s="500"/>
      <c r="D106" s="205"/>
      <c r="E106" s="244"/>
    </row>
    <row r="107" spans="1:5" ht="33" customHeight="1" x14ac:dyDescent="0.25">
      <c r="A107" s="497"/>
      <c r="B107" s="499" t="s">
        <v>322</v>
      </c>
      <c r="C107" s="500"/>
      <c r="D107" s="205"/>
      <c r="E107" s="244"/>
    </row>
    <row r="108" spans="1:5" ht="33" customHeight="1" x14ac:dyDescent="0.25">
      <c r="A108" s="497"/>
      <c r="B108" s="499" t="s">
        <v>323</v>
      </c>
      <c r="C108" s="500"/>
      <c r="D108" s="205"/>
      <c r="E108" s="244"/>
    </row>
    <row r="109" spans="1:5" ht="33" customHeight="1" x14ac:dyDescent="0.25">
      <c r="A109" s="497"/>
      <c r="B109" s="459" t="s">
        <v>324</v>
      </c>
      <c r="C109" s="459"/>
      <c r="D109" s="205"/>
      <c r="E109" s="244"/>
    </row>
    <row r="110" spans="1:5" ht="33" customHeight="1" x14ac:dyDescent="0.25">
      <c r="A110" s="497"/>
      <c r="B110" s="499" t="s">
        <v>325</v>
      </c>
      <c r="C110" s="500"/>
      <c r="D110" s="205"/>
      <c r="E110" s="244"/>
    </row>
    <row r="111" spans="1:5" ht="33" customHeight="1" x14ac:dyDescent="0.25">
      <c r="A111" s="497"/>
      <c r="B111" s="530" t="s">
        <v>358</v>
      </c>
      <c r="C111" s="530"/>
      <c r="D111" s="530"/>
      <c r="E111" s="531"/>
    </row>
    <row r="112" spans="1:5" ht="33" customHeight="1" x14ac:dyDescent="0.25">
      <c r="A112" s="497"/>
      <c r="B112" s="459" t="s">
        <v>347</v>
      </c>
      <c r="C112" s="459"/>
      <c r="D112" s="205"/>
      <c r="E112" s="241"/>
    </row>
    <row r="113" spans="1:5" ht="33" customHeight="1" x14ac:dyDescent="0.25">
      <c r="A113" s="497"/>
      <c r="B113" s="459" t="s">
        <v>344</v>
      </c>
      <c r="C113" s="459"/>
      <c r="D113" s="205"/>
      <c r="E113" s="241"/>
    </row>
    <row r="114" spans="1:5" ht="33" customHeight="1" x14ac:dyDescent="0.25">
      <c r="A114" s="497"/>
      <c r="B114" s="459" t="s">
        <v>345</v>
      </c>
      <c r="C114" s="459"/>
      <c r="D114" s="205"/>
      <c r="E114" s="241"/>
    </row>
    <row r="115" spans="1:5" ht="33" customHeight="1" x14ac:dyDescent="0.25">
      <c r="A115" s="497"/>
      <c r="B115" s="459" t="s">
        <v>346</v>
      </c>
      <c r="C115" s="459"/>
      <c r="D115" s="205"/>
      <c r="E115" s="241"/>
    </row>
    <row r="116" spans="1:5" ht="33" customHeight="1" x14ac:dyDescent="0.25">
      <c r="A116" s="497"/>
      <c r="B116" s="459" t="s">
        <v>348</v>
      </c>
      <c r="C116" s="459"/>
      <c r="D116" s="205"/>
      <c r="E116" s="241"/>
    </row>
    <row r="117" spans="1:5" ht="33" customHeight="1" x14ac:dyDescent="0.25">
      <c r="A117" s="497"/>
      <c r="B117" s="459" t="s">
        <v>349</v>
      </c>
      <c r="C117" s="459"/>
      <c r="D117" s="205"/>
      <c r="E117" s="241"/>
    </row>
    <row r="118" spans="1:5" ht="33" customHeight="1" x14ac:dyDescent="0.25">
      <c r="A118" s="497"/>
      <c r="B118" s="459" t="s">
        <v>350</v>
      </c>
      <c r="C118" s="459"/>
      <c r="D118" s="205"/>
      <c r="E118" s="241"/>
    </row>
    <row r="119" spans="1:5" ht="33" customHeight="1" x14ac:dyDescent="0.25">
      <c r="A119" s="497"/>
      <c r="B119" s="459" t="s">
        <v>351</v>
      </c>
      <c r="C119" s="459"/>
      <c r="D119" s="205"/>
      <c r="E119" s="241"/>
    </row>
    <row r="120" spans="1:5" ht="33" customHeight="1" x14ac:dyDescent="0.25">
      <c r="A120" s="497"/>
      <c r="B120" s="459" t="s">
        <v>352</v>
      </c>
      <c r="C120" s="459"/>
      <c r="D120" s="205"/>
      <c r="E120" s="241"/>
    </row>
    <row r="121" spans="1:5" ht="33" customHeight="1" x14ac:dyDescent="0.25">
      <c r="A121" s="497"/>
      <c r="B121" s="459" t="s">
        <v>353</v>
      </c>
      <c r="C121" s="459"/>
      <c r="D121" s="205"/>
      <c r="E121" s="241"/>
    </row>
    <row r="122" spans="1:5" ht="33" customHeight="1" x14ac:dyDescent="0.25">
      <c r="A122" s="497"/>
      <c r="B122" s="459" t="s">
        <v>354</v>
      </c>
      <c r="C122" s="459"/>
      <c r="D122" s="205"/>
      <c r="E122" s="241"/>
    </row>
    <row r="123" spans="1:5" ht="33" customHeight="1" x14ac:dyDescent="0.25">
      <c r="A123" s="497"/>
      <c r="B123" s="459" t="s">
        <v>355</v>
      </c>
      <c r="C123" s="459"/>
      <c r="D123" s="205"/>
      <c r="E123" s="241"/>
    </row>
    <row r="124" spans="1:5" ht="33" customHeight="1" x14ac:dyDescent="0.25">
      <c r="A124" s="497"/>
      <c r="B124" s="459" t="s">
        <v>356</v>
      </c>
      <c r="C124" s="459"/>
      <c r="D124" s="205"/>
      <c r="E124" s="241"/>
    </row>
    <row r="125" spans="1:5" ht="33" customHeight="1" thickBot="1" x14ac:dyDescent="0.3">
      <c r="A125" s="498"/>
      <c r="B125" s="501" t="s">
        <v>357</v>
      </c>
      <c r="C125" s="501"/>
      <c r="D125" s="208"/>
      <c r="E125" s="242"/>
    </row>
    <row r="127" spans="1:5" ht="15.75" thickBot="1" x14ac:dyDescent="0.3"/>
    <row r="128" spans="1:5" ht="30" customHeight="1" x14ac:dyDescent="0.25">
      <c r="A128" s="521" t="s">
        <v>360</v>
      </c>
      <c r="B128" s="523" t="s">
        <v>359</v>
      </c>
      <c r="C128" s="523"/>
      <c r="D128" s="525" t="s">
        <v>361</v>
      </c>
      <c r="E128" s="526"/>
    </row>
    <row r="129" spans="1:5" x14ac:dyDescent="0.25">
      <c r="A129" s="522"/>
      <c r="B129" s="524"/>
      <c r="C129" s="524"/>
      <c r="D129" s="93" t="s">
        <v>89</v>
      </c>
      <c r="E129" s="240" t="s">
        <v>90</v>
      </c>
    </row>
    <row r="130" spans="1:5" ht="33" customHeight="1" x14ac:dyDescent="0.25">
      <c r="A130" s="497"/>
      <c r="B130" s="459" t="s">
        <v>306</v>
      </c>
      <c r="C130" s="460"/>
      <c r="D130" s="205"/>
      <c r="E130" s="241"/>
    </row>
    <row r="131" spans="1:5" ht="33" customHeight="1" x14ac:dyDescent="0.25">
      <c r="A131" s="497"/>
      <c r="B131" s="459" t="s">
        <v>310</v>
      </c>
      <c r="C131" s="460"/>
      <c r="D131" s="205"/>
      <c r="E131" s="241"/>
    </row>
    <row r="132" spans="1:5" ht="33" customHeight="1" x14ac:dyDescent="0.25">
      <c r="A132" s="497"/>
      <c r="B132" s="459" t="s">
        <v>307</v>
      </c>
      <c r="C132" s="460"/>
      <c r="D132" s="205"/>
      <c r="E132" s="241"/>
    </row>
    <row r="133" spans="1:5" ht="33" customHeight="1" x14ac:dyDescent="0.25">
      <c r="A133" s="497"/>
      <c r="B133" s="459" t="s">
        <v>308</v>
      </c>
      <c r="C133" s="460"/>
      <c r="D133" s="205"/>
      <c r="E133" s="241"/>
    </row>
    <row r="134" spans="1:5" ht="33" customHeight="1" x14ac:dyDescent="0.25">
      <c r="A134" s="497"/>
      <c r="B134" s="459" t="s">
        <v>309</v>
      </c>
      <c r="C134" s="460"/>
      <c r="D134" s="205"/>
      <c r="E134" s="241"/>
    </row>
    <row r="135" spans="1:5" ht="33" customHeight="1" x14ac:dyDescent="0.25">
      <c r="A135" s="497"/>
      <c r="B135" s="459" t="s">
        <v>311</v>
      </c>
      <c r="C135" s="460"/>
      <c r="D135" s="205"/>
      <c r="E135" s="241"/>
    </row>
    <row r="136" spans="1:5" ht="33" customHeight="1" x14ac:dyDescent="0.25">
      <c r="A136" s="497"/>
      <c r="B136" s="459" t="s">
        <v>312</v>
      </c>
      <c r="C136" s="460"/>
      <c r="D136" s="205"/>
      <c r="E136" s="241"/>
    </row>
    <row r="137" spans="1:5" ht="33" customHeight="1" x14ac:dyDescent="0.25">
      <c r="A137" s="497"/>
      <c r="B137" s="459" t="s">
        <v>313</v>
      </c>
      <c r="C137" s="460"/>
      <c r="D137" s="205"/>
      <c r="E137" s="241"/>
    </row>
    <row r="138" spans="1:5" ht="33" customHeight="1" x14ac:dyDescent="0.25">
      <c r="A138" s="497"/>
      <c r="B138" s="459" t="s">
        <v>314</v>
      </c>
      <c r="C138" s="460"/>
      <c r="D138" s="205"/>
      <c r="E138" s="241"/>
    </row>
    <row r="139" spans="1:5" ht="33" customHeight="1" x14ac:dyDescent="0.25">
      <c r="A139" s="497"/>
      <c r="B139" s="459" t="s">
        <v>315</v>
      </c>
      <c r="C139" s="460"/>
      <c r="D139" s="205"/>
      <c r="E139" s="241"/>
    </row>
    <row r="140" spans="1:5" ht="33" customHeight="1" x14ac:dyDescent="0.25">
      <c r="A140" s="497"/>
      <c r="B140" s="459" t="s">
        <v>316</v>
      </c>
      <c r="C140" s="460"/>
      <c r="D140" s="205"/>
      <c r="E140" s="241"/>
    </row>
    <row r="141" spans="1:5" ht="33" customHeight="1" x14ac:dyDescent="0.25">
      <c r="A141" s="497"/>
      <c r="B141" s="459" t="s">
        <v>317</v>
      </c>
      <c r="C141" s="460"/>
      <c r="D141" s="205"/>
      <c r="E141" s="241"/>
    </row>
    <row r="142" spans="1:5" ht="33" customHeight="1" x14ac:dyDescent="0.25">
      <c r="A142" s="497"/>
      <c r="B142" s="459" t="s">
        <v>318</v>
      </c>
      <c r="C142" s="460"/>
      <c r="D142" s="205"/>
      <c r="E142" s="241"/>
    </row>
    <row r="143" spans="1:5" ht="33" customHeight="1" x14ac:dyDescent="0.25">
      <c r="A143" s="497"/>
      <c r="B143" s="459" t="s">
        <v>319</v>
      </c>
      <c r="C143" s="460"/>
      <c r="D143" s="205"/>
      <c r="E143" s="241"/>
    </row>
    <row r="144" spans="1:5" ht="33" customHeight="1" x14ac:dyDescent="0.25">
      <c r="A144" s="497"/>
      <c r="B144" s="459" t="s">
        <v>320</v>
      </c>
      <c r="C144" s="460"/>
      <c r="D144" s="205"/>
      <c r="E144" s="241"/>
    </row>
    <row r="145" spans="1:5" ht="33" customHeight="1" x14ac:dyDescent="0.25">
      <c r="A145" s="497"/>
      <c r="B145" s="459" t="s">
        <v>321</v>
      </c>
      <c r="C145" s="460"/>
      <c r="D145" s="205"/>
      <c r="E145" s="241"/>
    </row>
    <row r="146" spans="1:5" ht="33" customHeight="1" x14ac:dyDescent="0.25">
      <c r="A146" s="497"/>
      <c r="B146" s="459" t="s">
        <v>322</v>
      </c>
      <c r="C146" s="460"/>
      <c r="D146" s="205"/>
      <c r="E146" s="241"/>
    </row>
    <row r="147" spans="1:5" ht="33" customHeight="1" x14ac:dyDescent="0.25">
      <c r="A147" s="497"/>
      <c r="B147" s="459" t="s">
        <v>323</v>
      </c>
      <c r="C147" s="460"/>
      <c r="D147" s="205"/>
      <c r="E147" s="241"/>
    </row>
    <row r="148" spans="1:5" ht="33" customHeight="1" x14ac:dyDescent="0.25">
      <c r="A148" s="497"/>
      <c r="B148" s="459" t="s">
        <v>324</v>
      </c>
      <c r="C148" s="459"/>
      <c r="D148" s="205"/>
      <c r="E148" s="241"/>
    </row>
    <row r="149" spans="1:5" ht="33" customHeight="1" x14ac:dyDescent="0.25">
      <c r="A149" s="497"/>
      <c r="B149" s="459" t="s">
        <v>325</v>
      </c>
      <c r="C149" s="460"/>
      <c r="D149" s="205"/>
      <c r="E149" s="241"/>
    </row>
    <row r="150" spans="1:5" ht="33" customHeight="1" x14ac:dyDescent="0.25">
      <c r="A150" s="497"/>
      <c r="B150" s="530" t="s">
        <v>358</v>
      </c>
      <c r="C150" s="530"/>
      <c r="D150" s="530"/>
      <c r="E150" s="531"/>
    </row>
    <row r="151" spans="1:5" ht="33" customHeight="1" x14ac:dyDescent="0.25">
      <c r="A151" s="497"/>
      <c r="B151" s="459" t="s">
        <v>347</v>
      </c>
      <c r="C151" s="459"/>
      <c r="D151" s="205"/>
      <c r="E151" s="241"/>
    </row>
    <row r="152" spans="1:5" ht="33" customHeight="1" x14ac:dyDescent="0.25">
      <c r="A152" s="497"/>
      <c r="B152" s="459" t="s">
        <v>344</v>
      </c>
      <c r="C152" s="459"/>
      <c r="D152" s="205"/>
      <c r="E152" s="241"/>
    </row>
    <row r="153" spans="1:5" ht="33" customHeight="1" x14ac:dyDescent="0.25">
      <c r="A153" s="497"/>
      <c r="B153" s="459" t="s">
        <v>345</v>
      </c>
      <c r="C153" s="459"/>
      <c r="D153" s="205"/>
      <c r="E153" s="241"/>
    </row>
    <row r="154" spans="1:5" ht="33" customHeight="1" x14ac:dyDescent="0.25">
      <c r="A154" s="497"/>
      <c r="B154" s="459" t="s">
        <v>346</v>
      </c>
      <c r="C154" s="459"/>
      <c r="D154" s="205"/>
      <c r="E154" s="241"/>
    </row>
    <row r="155" spans="1:5" ht="33" customHeight="1" x14ac:dyDescent="0.25">
      <c r="A155" s="497"/>
      <c r="B155" s="459" t="s">
        <v>348</v>
      </c>
      <c r="C155" s="459"/>
      <c r="D155" s="205"/>
      <c r="E155" s="241"/>
    </row>
    <row r="156" spans="1:5" ht="33" customHeight="1" x14ac:dyDescent="0.25">
      <c r="A156" s="497"/>
      <c r="B156" s="459" t="s">
        <v>349</v>
      </c>
      <c r="C156" s="459"/>
      <c r="D156" s="205"/>
      <c r="E156" s="241"/>
    </row>
    <row r="157" spans="1:5" ht="33" customHeight="1" x14ac:dyDescent="0.25">
      <c r="A157" s="497"/>
      <c r="B157" s="459" t="s">
        <v>350</v>
      </c>
      <c r="C157" s="459"/>
      <c r="D157" s="205"/>
      <c r="E157" s="241"/>
    </row>
    <row r="158" spans="1:5" ht="33" customHeight="1" x14ac:dyDescent="0.25">
      <c r="A158" s="497"/>
      <c r="B158" s="459" t="s">
        <v>351</v>
      </c>
      <c r="C158" s="459"/>
      <c r="D158" s="205"/>
      <c r="E158" s="241"/>
    </row>
    <row r="159" spans="1:5" ht="33" customHeight="1" x14ac:dyDescent="0.25">
      <c r="A159" s="497"/>
      <c r="B159" s="459" t="s">
        <v>352</v>
      </c>
      <c r="C159" s="459"/>
      <c r="D159" s="205"/>
      <c r="E159" s="241"/>
    </row>
    <row r="160" spans="1:5" ht="33" customHeight="1" x14ac:dyDescent="0.25">
      <c r="A160" s="497"/>
      <c r="B160" s="459" t="s">
        <v>353</v>
      </c>
      <c r="C160" s="459"/>
      <c r="D160" s="205"/>
      <c r="E160" s="241"/>
    </row>
    <row r="161" spans="1:5" ht="33" customHeight="1" x14ac:dyDescent="0.25">
      <c r="A161" s="497"/>
      <c r="B161" s="459" t="s">
        <v>354</v>
      </c>
      <c r="C161" s="459"/>
      <c r="D161" s="205"/>
      <c r="E161" s="241"/>
    </row>
    <row r="162" spans="1:5" ht="33" customHeight="1" x14ac:dyDescent="0.25">
      <c r="A162" s="497"/>
      <c r="B162" s="459" t="s">
        <v>355</v>
      </c>
      <c r="C162" s="459"/>
      <c r="D162" s="205"/>
      <c r="E162" s="241"/>
    </row>
    <row r="163" spans="1:5" ht="33" customHeight="1" x14ac:dyDescent="0.25">
      <c r="A163" s="497"/>
      <c r="B163" s="459" t="s">
        <v>356</v>
      </c>
      <c r="C163" s="459"/>
      <c r="D163" s="205"/>
      <c r="E163" s="241"/>
    </row>
    <row r="164" spans="1:5" ht="33" customHeight="1" thickBot="1" x14ac:dyDescent="0.3">
      <c r="A164" s="498"/>
      <c r="B164" s="501" t="s">
        <v>357</v>
      </c>
      <c r="C164" s="501"/>
      <c r="D164" s="208"/>
      <c r="E164" s="242"/>
    </row>
    <row r="166" spans="1:5" ht="15.75" thickBot="1" x14ac:dyDescent="0.3"/>
    <row r="167" spans="1:5" ht="30" customHeight="1" x14ac:dyDescent="0.25">
      <c r="A167" s="521" t="s">
        <v>360</v>
      </c>
      <c r="B167" s="523" t="s">
        <v>359</v>
      </c>
      <c r="C167" s="523"/>
      <c r="D167" s="525" t="s">
        <v>361</v>
      </c>
      <c r="E167" s="526"/>
    </row>
    <row r="168" spans="1:5" x14ac:dyDescent="0.25">
      <c r="A168" s="522"/>
      <c r="B168" s="524"/>
      <c r="C168" s="524"/>
      <c r="D168" s="93" t="s">
        <v>89</v>
      </c>
      <c r="E168" s="240" t="s">
        <v>90</v>
      </c>
    </row>
    <row r="169" spans="1:5" ht="33" customHeight="1" x14ac:dyDescent="0.25">
      <c r="A169" s="497"/>
      <c r="B169" s="459" t="s">
        <v>306</v>
      </c>
      <c r="C169" s="460"/>
      <c r="D169" s="205"/>
      <c r="E169" s="241"/>
    </row>
    <row r="170" spans="1:5" ht="33" customHeight="1" x14ac:dyDescent="0.25">
      <c r="A170" s="497"/>
      <c r="B170" s="459" t="s">
        <v>310</v>
      </c>
      <c r="C170" s="460"/>
      <c r="D170" s="205"/>
      <c r="E170" s="241"/>
    </row>
    <row r="171" spans="1:5" ht="33" customHeight="1" x14ac:dyDescent="0.25">
      <c r="A171" s="497"/>
      <c r="B171" s="459" t="s">
        <v>307</v>
      </c>
      <c r="C171" s="460"/>
      <c r="D171" s="205"/>
      <c r="E171" s="241"/>
    </row>
    <row r="172" spans="1:5" ht="33" customHeight="1" x14ac:dyDescent="0.25">
      <c r="A172" s="497"/>
      <c r="B172" s="459" t="s">
        <v>308</v>
      </c>
      <c r="C172" s="460"/>
      <c r="D172" s="205"/>
      <c r="E172" s="241"/>
    </row>
    <row r="173" spans="1:5" ht="33" customHeight="1" x14ac:dyDescent="0.25">
      <c r="A173" s="497"/>
      <c r="B173" s="459" t="s">
        <v>309</v>
      </c>
      <c r="C173" s="460"/>
      <c r="D173" s="205"/>
      <c r="E173" s="241"/>
    </row>
    <row r="174" spans="1:5" ht="33" customHeight="1" x14ac:dyDescent="0.25">
      <c r="A174" s="497"/>
      <c r="B174" s="459" t="s">
        <v>311</v>
      </c>
      <c r="C174" s="460"/>
      <c r="D174" s="205"/>
      <c r="E174" s="241"/>
    </row>
    <row r="175" spans="1:5" ht="33" customHeight="1" x14ac:dyDescent="0.25">
      <c r="A175" s="497"/>
      <c r="B175" s="459" t="s">
        <v>312</v>
      </c>
      <c r="C175" s="460"/>
      <c r="D175" s="205"/>
      <c r="E175" s="241"/>
    </row>
    <row r="176" spans="1:5" ht="33" customHeight="1" x14ac:dyDescent="0.25">
      <c r="A176" s="497"/>
      <c r="B176" s="459" t="s">
        <v>313</v>
      </c>
      <c r="C176" s="460"/>
      <c r="D176" s="205"/>
      <c r="E176" s="241"/>
    </row>
    <row r="177" spans="1:5" ht="33" customHeight="1" x14ac:dyDescent="0.25">
      <c r="A177" s="497"/>
      <c r="B177" s="459" t="s">
        <v>314</v>
      </c>
      <c r="C177" s="460"/>
      <c r="D177" s="205"/>
      <c r="E177" s="241"/>
    </row>
    <row r="178" spans="1:5" ht="33" customHeight="1" x14ac:dyDescent="0.25">
      <c r="A178" s="497"/>
      <c r="B178" s="459" t="s">
        <v>315</v>
      </c>
      <c r="C178" s="460"/>
      <c r="D178" s="205"/>
      <c r="E178" s="241"/>
    </row>
    <row r="179" spans="1:5" ht="33" customHeight="1" x14ac:dyDescent="0.25">
      <c r="A179" s="497"/>
      <c r="B179" s="459" t="s">
        <v>316</v>
      </c>
      <c r="C179" s="460"/>
      <c r="D179" s="205"/>
      <c r="E179" s="241"/>
    </row>
    <row r="180" spans="1:5" ht="33" customHeight="1" x14ac:dyDescent="0.25">
      <c r="A180" s="497"/>
      <c r="B180" s="459" t="s">
        <v>317</v>
      </c>
      <c r="C180" s="460"/>
      <c r="D180" s="205"/>
      <c r="E180" s="241"/>
    </row>
    <row r="181" spans="1:5" ht="33" customHeight="1" x14ac:dyDescent="0.25">
      <c r="A181" s="497"/>
      <c r="B181" s="459" t="s">
        <v>318</v>
      </c>
      <c r="C181" s="460"/>
      <c r="D181" s="205"/>
      <c r="E181" s="241"/>
    </row>
    <row r="182" spans="1:5" ht="33" customHeight="1" x14ac:dyDescent="0.25">
      <c r="A182" s="497"/>
      <c r="B182" s="459" t="s">
        <v>319</v>
      </c>
      <c r="C182" s="460"/>
      <c r="D182" s="205"/>
      <c r="E182" s="241"/>
    </row>
    <row r="183" spans="1:5" ht="33" customHeight="1" x14ac:dyDescent="0.25">
      <c r="A183" s="497"/>
      <c r="B183" s="459" t="s">
        <v>320</v>
      </c>
      <c r="C183" s="460"/>
      <c r="D183" s="205"/>
      <c r="E183" s="241"/>
    </row>
    <row r="184" spans="1:5" ht="33" customHeight="1" x14ac:dyDescent="0.25">
      <c r="A184" s="497"/>
      <c r="B184" s="459" t="s">
        <v>321</v>
      </c>
      <c r="C184" s="460"/>
      <c r="D184" s="205"/>
      <c r="E184" s="241"/>
    </row>
    <row r="185" spans="1:5" ht="33" customHeight="1" x14ac:dyDescent="0.25">
      <c r="A185" s="497"/>
      <c r="B185" s="459" t="s">
        <v>322</v>
      </c>
      <c r="C185" s="460"/>
      <c r="D185" s="205"/>
      <c r="E185" s="241"/>
    </row>
    <row r="186" spans="1:5" ht="33" customHeight="1" x14ac:dyDescent="0.25">
      <c r="A186" s="497"/>
      <c r="B186" s="459" t="s">
        <v>323</v>
      </c>
      <c r="C186" s="460"/>
      <c r="D186" s="205"/>
      <c r="E186" s="241"/>
    </row>
    <row r="187" spans="1:5" ht="33" customHeight="1" x14ac:dyDescent="0.25">
      <c r="A187" s="497"/>
      <c r="B187" s="459" t="s">
        <v>324</v>
      </c>
      <c r="C187" s="459"/>
      <c r="D187" s="205"/>
      <c r="E187" s="241"/>
    </row>
    <row r="188" spans="1:5" ht="33" customHeight="1" x14ac:dyDescent="0.25">
      <c r="A188" s="497"/>
      <c r="B188" s="459" t="s">
        <v>325</v>
      </c>
      <c r="C188" s="460"/>
      <c r="D188" s="205"/>
      <c r="E188" s="241"/>
    </row>
    <row r="189" spans="1:5" ht="33" customHeight="1" x14ac:dyDescent="0.25">
      <c r="A189" s="497"/>
      <c r="B189" s="530" t="s">
        <v>358</v>
      </c>
      <c r="C189" s="530"/>
      <c r="D189" s="530"/>
      <c r="E189" s="531"/>
    </row>
    <row r="190" spans="1:5" ht="33" customHeight="1" x14ac:dyDescent="0.25">
      <c r="A190" s="497"/>
      <c r="B190" s="459" t="s">
        <v>347</v>
      </c>
      <c r="C190" s="459"/>
      <c r="D190" s="205"/>
      <c r="E190" s="241"/>
    </row>
    <row r="191" spans="1:5" ht="33" customHeight="1" x14ac:dyDescent="0.25">
      <c r="A191" s="497"/>
      <c r="B191" s="459" t="s">
        <v>344</v>
      </c>
      <c r="C191" s="459"/>
      <c r="D191" s="205"/>
      <c r="E191" s="241"/>
    </row>
    <row r="192" spans="1:5" ht="33" customHeight="1" x14ac:dyDescent="0.25">
      <c r="A192" s="497"/>
      <c r="B192" s="459" t="s">
        <v>345</v>
      </c>
      <c r="C192" s="459"/>
      <c r="D192" s="205"/>
      <c r="E192" s="241"/>
    </row>
    <row r="193" spans="1:5" ht="33" customHeight="1" x14ac:dyDescent="0.25">
      <c r="A193" s="497"/>
      <c r="B193" s="459" t="s">
        <v>346</v>
      </c>
      <c r="C193" s="459"/>
      <c r="D193" s="205"/>
      <c r="E193" s="241"/>
    </row>
    <row r="194" spans="1:5" ht="33" customHeight="1" x14ac:dyDescent="0.25">
      <c r="A194" s="497"/>
      <c r="B194" s="459" t="s">
        <v>348</v>
      </c>
      <c r="C194" s="459"/>
      <c r="D194" s="205"/>
      <c r="E194" s="241"/>
    </row>
    <row r="195" spans="1:5" ht="33" customHeight="1" x14ac:dyDescent="0.25">
      <c r="A195" s="497"/>
      <c r="B195" s="459" t="s">
        <v>349</v>
      </c>
      <c r="C195" s="459"/>
      <c r="D195" s="205"/>
      <c r="E195" s="241"/>
    </row>
    <row r="196" spans="1:5" ht="33" customHeight="1" x14ac:dyDescent="0.25">
      <c r="A196" s="497"/>
      <c r="B196" s="459" t="s">
        <v>350</v>
      </c>
      <c r="C196" s="459"/>
      <c r="D196" s="205"/>
      <c r="E196" s="241"/>
    </row>
    <row r="197" spans="1:5" ht="33" customHeight="1" x14ac:dyDescent="0.25">
      <c r="A197" s="497"/>
      <c r="B197" s="459" t="s">
        <v>351</v>
      </c>
      <c r="C197" s="459"/>
      <c r="D197" s="205"/>
      <c r="E197" s="241"/>
    </row>
    <row r="198" spans="1:5" ht="33" customHeight="1" x14ac:dyDescent="0.25">
      <c r="A198" s="497"/>
      <c r="B198" s="459" t="s">
        <v>352</v>
      </c>
      <c r="C198" s="459"/>
      <c r="D198" s="205"/>
      <c r="E198" s="241"/>
    </row>
    <row r="199" spans="1:5" ht="33" customHeight="1" x14ac:dyDescent="0.25">
      <c r="A199" s="497"/>
      <c r="B199" s="459" t="s">
        <v>353</v>
      </c>
      <c r="C199" s="459"/>
      <c r="D199" s="205"/>
      <c r="E199" s="241"/>
    </row>
    <row r="200" spans="1:5" ht="33" customHeight="1" x14ac:dyDescent="0.25">
      <c r="A200" s="497"/>
      <c r="B200" s="459" t="s">
        <v>354</v>
      </c>
      <c r="C200" s="459"/>
      <c r="D200" s="205"/>
      <c r="E200" s="241"/>
    </row>
    <row r="201" spans="1:5" ht="33" customHeight="1" x14ac:dyDescent="0.25">
      <c r="A201" s="497"/>
      <c r="B201" s="459" t="s">
        <v>355</v>
      </c>
      <c r="C201" s="459"/>
      <c r="D201" s="205"/>
      <c r="E201" s="241"/>
    </row>
    <row r="202" spans="1:5" ht="33" customHeight="1" x14ac:dyDescent="0.25">
      <c r="A202" s="497"/>
      <c r="B202" s="459" t="s">
        <v>356</v>
      </c>
      <c r="C202" s="459"/>
      <c r="D202" s="205"/>
      <c r="E202" s="241"/>
    </row>
    <row r="203" spans="1:5" ht="33" customHeight="1" thickBot="1" x14ac:dyDescent="0.3">
      <c r="A203" s="498"/>
      <c r="B203" s="501" t="s">
        <v>357</v>
      </c>
      <c r="C203" s="501"/>
      <c r="D203" s="208"/>
      <c r="E203" s="242"/>
    </row>
    <row r="205" spans="1:5" ht="15.75" thickBot="1" x14ac:dyDescent="0.3"/>
    <row r="206" spans="1:5" ht="29.25" customHeight="1" x14ac:dyDescent="0.25">
      <c r="A206" s="521" t="s">
        <v>360</v>
      </c>
      <c r="B206" s="523" t="s">
        <v>359</v>
      </c>
      <c r="C206" s="523"/>
      <c r="D206" s="525" t="s">
        <v>361</v>
      </c>
      <c r="E206" s="526"/>
    </row>
    <row r="207" spans="1:5" x14ac:dyDescent="0.25">
      <c r="A207" s="522"/>
      <c r="B207" s="524"/>
      <c r="C207" s="524"/>
      <c r="D207" s="93" t="s">
        <v>89</v>
      </c>
      <c r="E207" s="240" t="s">
        <v>90</v>
      </c>
    </row>
    <row r="208" spans="1:5" ht="33" customHeight="1" x14ac:dyDescent="0.25">
      <c r="A208" s="497"/>
      <c r="B208" s="459" t="s">
        <v>306</v>
      </c>
      <c r="C208" s="460"/>
      <c r="D208" s="205"/>
      <c r="E208" s="241"/>
    </row>
    <row r="209" spans="1:5" ht="33" customHeight="1" x14ac:dyDescent="0.25">
      <c r="A209" s="497"/>
      <c r="B209" s="459" t="s">
        <v>310</v>
      </c>
      <c r="C209" s="460"/>
      <c r="D209" s="205"/>
      <c r="E209" s="241"/>
    </row>
    <row r="210" spans="1:5" ht="33" customHeight="1" x14ac:dyDescent="0.25">
      <c r="A210" s="497"/>
      <c r="B210" s="459" t="s">
        <v>307</v>
      </c>
      <c r="C210" s="460"/>
      <c r="D210" s="205"/>
      <c r="E210" s="241"/>
    </row>
    <row r="211" spans="1:5" ht="33" customHeight="1" x14ac:dyDescent="0.25">
      <c r="A211" s="497"/>
      <c r="B211" s="459" t="s">
        <v>308</v>
      </c>
      <c r="C211" s="460"/>
      <c r="D211" s="205"/>
      <c r="E211" s="241"/>
    </row>
    <row r="212" spans="1:5" ht="33" customHeight="1" x14ac:dyDescent="0.25">
      <c r="A212" s="497"/>
      <c r="B212" s="459" t="s">
        <v>309</v>
      </c>
      <c r="C212" s="460"/>
      <c r="D212" s="205"/>
      <c r="E212" s="241"/>
    </row>
    <row r="213" spans="1:5" ht="33" customHeight="1" x14ac:dyDescent="0.25">
      <c r="A213" s="497"/>
      <c r="B213" s="459" t="s">
        <v>311</v>
      </c>
      <c r="C213" s="460"/>
      <c r="D213" s="205"/>
      <c r="E213" s="241"/>
    </row>
    <row r="214" spans="1:5" ht="33" customHeight="1" x14ac:dyDescent="0.25">
      <c r="A214" s="497"/>
      <c r="B214" s="459" t="s">
        <v>312</v>
      </c>
      <c r="C214" s="460"/>
      <c r="D214" s="205"/>
      <c r="E214" s="241"/>
    </row>
    <row r="215" spans="1:5" ht="33" customHeight="1" x14ac:dyDescent="0.25">
      <c r="A215" s="497"/>
      <c r="B215" s="459" t="s">
        <v>313</v>
      </c>
      <c r="C215" s="460"/>
      <c r="D215" s="205"/>
      <c r="E215" s="241"/>
    </row>
    <row r="216" spans="1:5" ht="33" customHeight="1" x14ac:dyDescent="0.25">
      <c r="A216" s="497"/>
      <c r="B216" s="459" t="s">
        <v>314</v>
      </c>
      <c r="C216" s="460"/>
      <c r="D216" s="205"/>
      <c r="E216" s="241"/>
    </row>
    <row r="217" spans="1:5" ht="33" customHeight="1" x14ac:dyDescent="0.25">
      <c r="A217" s="497"/>
      <c r="B217" s="459" t="s">
        <v>315</v>
      </c>
      <c r="C217" s="460"/>
      <c r="D217" s="205"/>
      <c r="E217" s="241"/>
    </row>
    <row r="218" spans="1:5" ht="33" customHeight="1" x14ac:dyDescent="0.25">
      <c r="A218" s="497"/>
      <c r="B218" s="459" t="s">
        <v>316</v>
      </c>
      <c r="C218" s="460"/>
      <c r="D218" s="205"/>
      <c r="E218" s="241"/>
    </row>
    <row r="219" spans="1:5" ht="33" customHeight="1" x14ac:dyDescent="0.25">
      <c r="A219" s="497"/>
      <c r="B219" s="459" t="s">
        <v>317</v>
      </c>
      <c r="C219" s="460"/>
      <c r="D219" s="205"/>
      <c r="E219" s="241"/>
    </row>
    <row r="220" spans="1:5" ht="33" customHeight="1" x14ac:dyDescent="0.25">
      <c r="A220" s="497"/>
      <c r="B220" s="459" t="s">
        <v>318</v>
      </c>
      <c r="C220" s="460"/>
      <c r="D220" s="205"/>
      <c r="E220" s="241"/>
    </row>
    <row r="221" spans="1:5" ht="33" customHeight="1" x14ac:dyDescent="0.25">
      <c r="A221" s="497"/>
      <c r="B221" s="459" t="s">
        <v>319</v>
      </c>
      <c r="C221" s="460"/>
      <c r="D221" s="205"/>
      <c r="E221" s="241"/>
    </row>
    <row r="222" spans="1:5" ht="33" customHeight="1" x14ac:dyDescent="0.25">
      <c r="A222" s="497"/>
      <c r="B222" s="459" t="s">
        <v>320</v>
      </c>
      <c r="C222" s="460"/>
      <c r="D222" s="205"/>
      <c r="E222" s="241"/>
    </row>
    <row r="223" spans="1:5" ht="33" customHeight="1" x14ac:dyDescent="0.25">
      <c r="A223" s="497"/>
      <c r="B223" s="459" t="s">
        <v>321</v>
      </c>
      <c r="C223" s="460"/>
      <c r="D223" s="205"/>
      <c r="E223" s="241"/>
    </row>
    <row r="224" spans="1:5" ht="33" customHeight="1" x14ac:dyDescent="0.25">
      <c r="A224" s="497"/>
      <c r="B224" s="459" t="s">
        <v>322</v>
      </c>
      <c r="C224" s="460"/>
      <c r="D224" s="205"/>
      <c r="E224" s="241"/>
    </row>
    <row r="225" spans="1:5" ht="33" customHeight="1" x14ac:dyDescent="0.25">
      <c r="A225" s="497"/>
      <c r="B225" s="459" t="s">
        <v>323</v>
      </c>
      <c r="C225" s="460"/>
      <c r="D225" s="205"/>
      <c r="E225" s="241"/>
    </row>
    <row r="226" spans="1:5" ht="33" customHeight="1" x14ac:dyDescent="0.25">
      <c r="A226" s="497"/>
      <c r="B226" s="459" t="s">
        <v>324</v>
      </c>
      <c r="C226" s="459"/>
      <c r="D226" s="205"/>
      <c r="E226" s="241"/>
    </row>
    <row r="227" spans="1:5" ht="33" customHeight="1" x14ac:dyDescent="0.25">
      <c r="A227" s="497"/>
      <c r="B227" s="459" t="s">
        <v>325</v>
      </c>
      <c r="C227" s="460"/>
      <c r="D227" s="205"/>
      <c r="E227" s="241"/>
    </row>
    <row r="228" spans="1:5" ht="33" customHeight="1" x14ac:dyDescent="0.25">
      <c r="A228" s="497"/>
      <c r="B228" s="530" t="s">
        <v>358</v>
      </c>
      <c r="C228" s="530"/>
      <c r="D228" s="530"/>
      <c r="E228" s="531"/>
    </row>
    <row r="229" spans="1:5" ht="33" customHeight="1" x14ac:dyDescent="0.25">
      <c r="A229" s="497"/>
      <c r="B229" s="459" t="s">
        <v>347</v>
      </c>
      <c r="C229" s="459"/>
      <c r="D229" s="205"/>
      <c r="E229" s="241"/>
    </row>
    <row r="230" spans="1:5" ht="33" customHeight="1" x14ac:dyDescent="0.25">
      <c r="A230" s="497"/>
      <c r="B230" s="459" t="s">
        <v>344</v>
      </c>
      <c r="C230" s="459"/>
      <c r="D230" s="205"/>
      <c r="E230" s="241"/>
    </row>
    <row r="231" spans="1:5" ht="33" customHeight="1" x14ac:dyDescent="0.25">
      <c r="A231" s="497"/>
      <c r="B231" s="459" t="s">
        <v>345</v>
      </c>
      <c r="C231" s="459"/>
      <c r="D231" s="205"/>
      <c r="E231" s="241"/>
    </row>
    <row r="232" spans="1:5" ht="33" customHeight="1" x14ac:dyDescent="0.25">
      <c r="A232" s="497"/>
      <c r="B232" s="459" t="s">
        <v>346</v>
      </c>
      <c r="C232" s="459"/>
      <c r="D232" s="205"/>
      <c r="E232" s="241"/>
    </row>
    <row r="233" spans="1:5" ht="33" customHeight="1" x14ac:dyDescent="0.25">
      <c r="A233" s="497"/>
      <c r="B233" s="459" t="s">
        <v>348</v>
      </c>
      <c r="C233" s="459"/>
      <c r="D233" s="205"/>
      <c r="E233" s="241"/>
    </row>
    <row r="234" spans="1:5" ht="33" customHeight="1" x14ac:dyDescent="0.25">
      <c r="A234" s="497"/>
      <c r="B234" s="459" t="s">
        <v>349</v>
      </c>
      <c r="C234" s="459"/>
      <c r="D234" s="205"/>
      <c r="E234" s="241"/>
    </row>
    <row r="235" spans="1:5" ht="33" customHeight="1" x14ac:dyDescent="0.25">
      <c r="A235" s="497"/>
      <c r="B235" s="459" t="s">
        <v>350</v>
      </c>
      <c r="C235" s="459"/>
      <c r="D235" s="205"/>
      <c r="E235" s="241"/>
    </row>
    <row r="236" spans="1:5" ht="33" customHeight="1" x14ac:dyDescent="0.25">
      <c r="A236" s="497"/>
      <c r="B236" s="459" t="s">
        <v>351</v>
      </c>
      <c r="C236" s="459"/>
      <c r="D236" s="205"/>
      <c r="E236" s="241"/>
    </row>
    <row r="237" spans="1:5" ht="33" customHeight="1" x14ac:dyDescent="0.25">
      <c r="A237" s="497"/>
      <c r="B237" s="459" t="s">
        <v>352</v>
      </c>
      <c r="C237" s="459"/>
      <c r="D237" s="205"/>
      <c r="E237" s="241"/>
    </row>
    <row r="238" spans="1:5" ht="33" customHeight="1" x14ac:dyDescent="0.25">
      <c r="A238" s="497"/>
      <c r="B238" s="459" t="s">
        <v>353</v>
      </c>
      <c r="C238" s="459"/>
      <c r="D238" s="205"/>
      <c r="E238" s="241"/>
    </row>
    <row r="239" spans="1:5" ht="33" customHeight="1" x14ac:dyDescent="0.25">
      <c r="A239" s="497"/>
      <c r="B239" s="459" t="s">
        <v>354</v>
      </c>
      <c r="C239" s="459"/>
      <c r="D239" s="205"/>
      <c r="E239" s="241"/>
    </row>
    <row r="240" spans="1:5" ht="33" customHeight="1" x14ac:dyDescent="0.25">
      <c r="A240" s="497"/>
      <c r="B240" s="459" t="s">
        <v>355</v>
      </c>
      <c r="C240" s="459"/>
      <c r="D240" s="205"/>
      <c r="E240" s="241"/>
    </row>
    <row r="241" spans="1:5" ht="33" customHeight="1" x14ac:dyDescent="0.25">
      <c r="A241" s="497"/>
      <c r="B241" s="459" t="s">
        <v>356</v>
      </c>
      <c r="C241" s="459"/>
      <c r="D241" s="205"/>
      <c r="E241" s="241"/>
    </row>
    <row r="242" spans="1:5" ht="33" customHeight="1" thickBot="1" x14ac:dyDescent="0.3">
      <c r="A242" s="498"/>
      <c r="B242" s="501" t="s">
        <v>357</v>
      </c>
      <c r="C242" s="501"/>
      <c r="D242" s="208"/>
      <c r="E242" s="242"/>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53"/>
  <sheetViews>
    <sheetView zoomScale="85" zoomScaleNormal="85" workbookViewId="0">
      <selection activeCell="E46" sqref="E46:F46"/>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56" t="str">
        <f>CONTEXTO!B1</f>
        <v>PROCESO: GESTION CONTRACTUAL</v>
      </c>
      <c r="B1" s="383"/>
      <c r="C1" s="383"/>
      <c r="D1" s="383"/>
      <c r="E1" s="383"/>
      <c r="F1" s="383"/>
      <c r="G1" s="384"/>
      <c r="H1" s="458" t="s">
        <v>514</v>
      </c>
      <c r="I1" s="391"/>
      <c r="J1" s="568"/>
      <c r="K1" s="2"/>
      <c r="N1" s="451"/>
    </row>
    <row r="2" spans="1:14" ht="15" customHeight="1" x14ac:dyDescent="0.2">
      <c r="A2" s="557"/>
      <c r="B2" s="386"/>
      <c r="C2" s="386"/>
      <c r="D2" s="386"/>
      <c r="E2" s="386"/>
      <c r="F2" s="386"/>
      <c r="G2" s="387"/>
      <c r="H2" s="459" t="s">
        <v>515</v>
      </c>
      <c r="I2" s="460"/>
      <c r="J2" s="569"/>
      <c r="K2" s="2"/>
      <c r="N2" s="451"/>
    </row>
    <row r="3" spans="1:14" ht="15" customHeight="1" x14ac:dyDescent="0.2">
      <c r="A3" s="557" t="s">
        <v>60</v>
      </c>
      <c r="B3" s="386"/>
      <c r="C3" s="386"/>
      <c r="D3" s="386"/>
      <c r="E3" s="386"/>
      <c r="F3" s="386"/>
      <c r="G3" s="387"/>
      <c r="H3" s="459" t="s">
        <v>516</v>
      </c>
      <c r="I3" s="460"/>
      <c r="J3" s="569"/>
      <c r="K3" s="2"/>
      <c r="N3" s="451"/>
    </row>
    <row r="4" spans="1:14" ht="15.75" customHeight="1" x14ac:dyDescent="0.2">
      <c r="A4" s="558"/>
      <c r="B4" s="472"/>
      <c r="C4" s="472"/>
      <c r="D4" s="472"/>
      <c r="E4" s="472"/>
      <c r="F4" s="472"/>
      <c r="G4" s="473"/>
      <c r="H4" s="459" t="s">
        <v>376</v>
      </c>
      <c r="I4" s="460"/>
      <c r="J4" s="570"/>
      <c r="K4" s="2"/>
      <c r="N4" s="451"/>
    </row>
    <row r="5" spans="1:14" ht="15.75" customHeight="1" x14ac:dyDescent="0.2">
      <c r="A5" s="565"/>
      <c r="B5" s="566"/>
      <c r="C5" s="566"/>
      <c r="D5" s="566"/>
      <c r="E5" s="566"/>
      <c r="F5" s="566"/>
      <c r="G5" s="566"/>
      <c r="H5" s="566"/>
      <c r="I5" s="566"/>
      <c r="J5" s="567"/>
      <c r="K5" s="2"/>
      <c r="N5" s="60"/>
    </row>
    <row r="6" spans="1:14" ht="15" customHeight="1" x14ac:dyDescent="0.2">
      <c r="A6" s="559" t="str">
        <f>CONTEXTO!A8</f>
        <v xml:space="preserve">PROCESO: GESTION CONTRACTUAL </v>
      </c>
      <c r="B6" s="560"/>
      <c r="C6" s="560"/>
      <c r="D6" s="560"/>
      <c r="E6" s="560"/>
      <c r="F6" s="560"/>
      <c r="G6" s="560"/>
      <c r="H6" s="560"/>
      <c r="I6" s="560"/>
      <c r="J6" s="561"/>
    </row>
    <row r="7" spans="1:14" ht="32.25" customHeight="1" thickBot="1" x14ac:dyDescent="0.25">
      <c r="A7" s="562"/>
      <c r="B7" s="563"/>
      <c r="C7" s="563"/>
      <c r="D7" s="563"/>
      <c r="E7" s="563"/>
      <c r="F7" s="563"/>
      <c r="G7" s="563"/>
      <c r="H7" s="563"/>
      <c r="I7" s="563"/>
      <c r="J7" s="564"/>
    </row>
    <row r="8" spans="1:14" ht="23.25" customHeight="1" x14ac:dyDescent="0.2">
      <c r="A8" s="574" t="s">
        <v>61</v>
      </c>
      <c r="B8" s="574"/>
      <c r="C8" s="574"/>
      <c r="D8" s="574"/>
      <c r="E8" s="571" t="s">
        <v>9</v>
      </c>
      <c r="F8" s="572"/>
      <c r="G8" s="572"/>
      <c r="H8" s="572"/>
      <c r="I8" s="572"/>
      <c r="J8" s="573"/>
    </row>
    <row r="9" spans="1:14" ht="23.25" customHeight="1" x14ac:dyDescent="0.2">
      <c r="A9" s="574"/>
      <c r="B9" s="574"/>
      <c r="C9" s="574"/>
      <c r="D9" s="574"/>
      <c r="E9" s="551" t="s">
        <v>62</v>
      </c>
      <c r="F9" s="551"/>
      <c r="G9" s="551" t="s">
        <v>63</v>
      </c>
      <c r="H9" s="551"/>
      <c r="I9" s="551"/>
      <c r="J9" s="551"/>
    </row>
    <row r="10" spans="1:14" ht="23.25" customHeight="1" x14ac:dyDescent="0.25">
      <c r="A10" s="574"/>
      <c r="B10" s="574"/>
      <c r="C10" s="574"/>
      <c r="D10" s="574"/>
      <c r="E10" s="552" t="s">
        <v>64</v>
      </c>
      <c r="F10" s="552"/>
      <c r="G10" s="553" t="s">
        <v>65</v>
      </c>
      <c r="H10" s="554"/>
      <c r="I10" s="554"/>
      <c r="J10" s="555"/>
    </row>
    <row r="11" spans="1:14" ht="43.5" customHeight="1" x14ac:dyDescent="0.2">
      <c r="A11" s="574"/>
      <c r="B11" s="574"/>
      <c r="C11" s="574"/>
      <c r="D11" s="574"/>
      <c r="E11" s="543" t="s">
        <v>393</v>
      </c>
      <c r="F11" s="544"/>
      <c r="G11" s="535" t="s">
        <v>430</v>
      </c>
      <c r="H11" s="545"/>
      <c r="I11" s="545"/>
      <c r="J11" s="546"/>
    </row>
    <row r="12" spans="1:14" ht="43.5" customHeight="1" x14ac:dyDescent="0.2">
      <c r="A12" s="574"/>
      <c r="B12" s="574"/>
      <c r="C12" s="574"/>
      <c r="D12" s="574"/>
      <c r="E12" s="543" t="s">
        <v>414</v>
      </c>
      <c r="F12" s="544"/>
      <c r="G12" s="535" t="s">
        <v>431</v>
      </c>
      <c r="H12" s="545"/>
      <c r="I12" s="545"/>
      <c r="J12" s="546"/>
    </row>
    <row r="13" spans="1:14" ht="43.5" customHeight="1" x14ac:dyDescent="0.2">
      <c r="A13" s="574"/>
      <c r="B13" s="574"/>
      <c r="C13" s="574"/>
      <c r="D13" s="574"/>
      <c r="E13" s="543" t="s">
        <v>415</v>
      </c>
      <c r="F13" s="544"/>
      <c r="G13" s="575" t="s">
        <v>432</v>
      </c>
      <c r="H13" s="545"/>
      <c r="I13" s="545"/>
      <c r="J13" s="546"/>
    </row>
    <row r="14" spans="1:14" ht="43.5" customHeight="1" x14ac:dyDescent="0.2">
      <c r="A14" s="574"/>
      <c r="B14" s="574"/>
      <c r="C14" s="574"/>
      <c r="D14" s="574"/>
      <c r="E14" s="543" t="s">
        <v>416</v>
      </c>
      <c r="F14" s="544"/>
      <c r="G14" s="535" t="s">
        <v>433</v>
      </c>
      <c r="H14" s="545"/>
      <c r="I14" s="545"/>
      <c r="J14" s="546"/>
    </row>
    <row r="15" spans="1:14" ht="49.5" customHeight="1" x14ac:dyDescent="0.2">
      <c r="A15" s="574"/>
      <c r="B15" s="574"/>
      <c r="C15" s="574"/>
      <c r="D15" s="574"/>
      <c r="E15" s="543" t="s">
        <v>417</v>
      </c>
      <c r="F15" s="544"/>
      <c r="G15" s="535" t="s">
        <v>434</v>
      </c>
      <c r="H15" s="545"/>
      <c r="I15" s="545"/>
      <c r="J15" s="546"/>
    </row>
    <row r="16" spans="1:14" ht="49.5" customHeight="1" x14ac:dyDescent="0.2">
      <c r="A16" s="574"/>
      <c r="B16" s="574"/>
      <c r="C16" s="574"/>
      <c r="D16" s="574"/>
      <c r="E16" s="543" t="s">
        <v>418</v>
      </c>
      <c r="F16" s="544"/>
      <c r="G16" s="535" t="s">
        <v>435</v>
      </c>
      <c r="H16" s="545"/>
      <c r="I16" s="545"/>
      <c r="J16" s="546"/>
    </row>
    <row r="17" spans="1:10" ht="54.75" customHeight="1" x14ac:dyDescent="0.2">
      <c r="A17" s="574"/>
      <c r="B17" s="574"/>
      <c r="C17" s="574"/>
      <c r="D17" s="574"/>
      <c r="E17" s="532" t="s">
        <v>419</v>
      </c>
      <c r="F17" s="533"/>
      <c r="G17" s="534" t="s">
        <v>436</v>
      </c>
      <c r="H17" s="535"/>
      <c r="I17" s="535"/>
      <c r="J17" s="536"/>
    </row>
    <row r="18" spans="1:10" ht="48.75" customHeight="1" x14ac:dyDescent="0.2">
      <c r="A18" s="574"/>
      <c r="B18" s="574"/>
      <c r="C18" s="574"/>
      <c r="D18" s="574"/>
      <c r="E18" s="532" t="s">
        <v>420</v>
      </c>
      <c r="F18" s="533"/>
      <c r="G18" s="537" t="s">
        <v>437</v>
      </c>
      <c r="H18" s="538"/>
      <c r="I18" s="538"/>
      <c r="J18" s="539"/>
    </row>
    <row r="19" spans="1:10" ht="54.75" customHeight="1" x14ac:dyDescent="0.2">
      <c r="A19" s="574"/>
      <c r="B19" s="574"/>
      <c r="C19" s="574"/>
      <c r="D19" s="574"/>
      <c r="E19" s="532" t="s">
        <v>421</v>
      </c>
      <c r="F19" s="533"/>
      <c r="G19" s="540" t="s">
        <v>502</v>
      </c>
      <c r="H19" s="541"/>
      <c r="I19" s="541"/>
      <c r="J19" s="542"/>
    </row>
    <row r="20" spans="1:10" ht="54.75" customHeight="1" x14ac:dyDescent="0.2">
      <c r="A20" s="574"/>
      <c r="B20" s="574"/>
      <c r="C20" s="574"/>
      <c r="D20" s="574"/>
      <c r="E20" s="532" t="s">
        <v>422</v>
      </c>
      <c r="F20" s="533"/>
      <c r="G20" s="587"/>
      <c r="H20" s="588"/>
      <c r="I20" s="588"/>
      <c r="J20" s="589"/>
    </row>
    <row r="21" spans="1:10" ht="54.75" customHeight="1" x14ac:dyDescent="0.2">
      <c r="A21" s="574"/>
      <c r="B21" s="574"/>
      <c r="C21" s="574"/>
      <c r="D21" s="574"/>
      <c r="E21" s="532" t="s">
        <v>423</v>
      </c>
      <c r="F21" s="533"/>
      <c r="G21" s="587"/>
      <c r="H21" s="588"/>
      <c r="I21" s="588"/>
      <c r="J21" s="589"/>
    </row>
    <row r="22" spans="1:10" ht="54.75" customHeight="1" x14ac:dyDescent="0.2">
      <c r="A22" s="574"/>
      <c r="B22" s="574"/>
      <c r="C22" s="574"/>
      <c r="D22" s="574"/>
      <c r="E22" s="614" t="s">
        <v>424</v>
      </c>
      <c r="F22" s="615"/>
      <c r="G22" s="587"/>
      <c r="H22" s="588"/>
      <c r="I22" s="588"/>
      <c r="J22" s="589"/>
    </row>
    <row r="23" spans="1:10" ht="54.75" customHeight="1" x14ac:dyDescent="0.2">
      <c r="A23" s="574"/>
      <c r="B23" s="574"/>
      <c r="C23" s="574"/>
      <c r="D23" s="574"/>
      <c r="E23" s="532" t="s">
        <v>425</v>
      </c>
      <c r="F23" s="533"/>
      <c r="G23" s="548"/>
      <c r="H23" s="549"/>
      <c r="I23" s="549"/>
      <c r="J23" s="550"/>
    </row>
    <row r="24" spans="1:10" ht="54.75" customHeight="1" x14ac:dyDescent="0.2">
      <c r="A24" s="574"/>
      <c r="B24" s="574"/>
      <c r="C24" s="574"/>
      <c r="D24" s="574"/>
      <c r="E24" s="532" t="s">
        <v>426</v>
      </c>
      <c r="F24" s="533"/>
      <c r="G24" s="548"/>
      <c r="H24" s="549"/>
      <c r="I24" s="549"/>
      <c r="J24" s="550"/>
    </row>
    <row r="25" spans="1:10" ht="54.75" customHeight="1" x14ac:dyDescent="0.2">
      <c r="A25" s="574"/>
      <c r="B25" s="574"/>
      <c r="C25" s="574"/>
      <c r="D25" s="574"/>
      <c r="E25" s="532" t="s">
        <v>427</v>
      </c>
      <c r="F25" s="533"/>
      <c r="G25" s="548"/>
      <c r="H25" s="549"/>
      <c r="I25" s="549"/>
      <c r="J25" s="550"/>
    </row>
    <row r="26" spans="1:10" ht="59.25" customHeight="1" x14ac:dyDescent="0.2">
      <c r="A26" s="574"/>
      <c r="B26" s="574"/>
      <c r="C26" s="574"/>
      <c r="D26" s="574"/>
      <c r="E26" s="616" t="s">
        <v>428</v>
      </c>
      <c r="F26" s="617"/>
      <c r="G26" s="548"/>
      <c r="H26" s="549"/>
      <c r="I26" s="549"/>
      <c r="J26" s="550"/>
    </row>
    <row r="27" spans="1:10" ht="59.25" customHeight="1" x14ac:dyDescent="0.2">
      <c r="A27" s="574"/>
      <c r="B27" s="574"/>
      <c r="C27" s="574"/>
      <c r="D27" s="574"/>
      <c r="E27" s="616" t="s">
        <v>429</v>
      </c>
      <c r="F27" s="617"/>
      <c r="G27" s="548"/>
      <c r="H27" s="549"/>
      <c r="I27" s="549"/>
      <c r="J27" s="550"/>
    </row>
    <row r="28" spans="1:10" ht="59.25" customHeight="1" x14ac:dyDescent="0.2">
      <c r="A28" s="574"/>
      <c r="B28" s="574"/>
      <c r="C28" s="574"/>
      <c r="D28" s="574"/>
      <c r="E28" s="616" t="s">
        <v>501</v>
      </c>
      <c r="F28" s="617"/>
      <c r="G28" s="548"/>
      <c r="H28" s="549"/>
      <c r="I28" s="549"/>
      <c r="J28" s="550"/>
    </row>
    <row r="29" spans="1:10" ht="59.25" customHeight="1" x14ac:dyDescent="0.2">
      <c r="A29" s="574"/>
      <c r="B29" s="574"/>
      <c r="C29" s="574"/>
      <c r="D29" s="574"/>
      <c r="E29" s="618"/>
      <c r="F29" s="619"/>
      <c r="G29" s="548"/>
      <c r="H29" s="549"/>
      <c r="I29" s="549"/>
      <c r="J29" s="550"/>
    </row>
    <row r="30" spans="1:10" ht="59.25" customHeight="1" x14ac:dyDescent="0.2">
      <c r="A30" s="574"/>
      <c r="B30" s="574"/>
      <c r="C30" s="574"/>
      <c r="D30" s="574"/>
      <c r="E30" s="579"/>
      <c r="F30" s="580"/>
      <c r="G30" s="548"/>
      <c r="H30" s="549"/>
      <c r="I30" s="549"/>
      <c r="J30" s="550"/>
    </row>
    <row r="31" spans="1:10" ht="49.5" customHeight="1" x14ac:dyDescent="0.2">
      <c r="A31" s="574"/>
      <c r="B31" s="574"/>
      <c r="C31" s="574"/>
      <c r="D31" s="574"/>
      <c r="E31" s="579"/>
      <c r="F31" s="580"/>
      <c r="G31" s="584"/>
      <c r="H31" s="585"/>
      <c r="I31" s="585"/>
      <c r="J31" s="586"/>
    </row>
    <row r="32" spans="1:10" ht="49.5" customHeight="1" x14ac:dyDescent="0.2">
      <c r="A32" s="574"/>
      <c r="B32" s="574"/>
      <c r="C32" s="574"/>
      <c r="D32" s="574"/>
      <c r="E32" s="579"/>
      <c r="F32" s="580"/>
      <c r="G32" s="548"/>
      <c r="H32" s="549"/>
      <c r="I32" s="549"/>
      <c r="J32" s="550"/>
    </row>
    <row r="33" spans="1:10" ht="49.5" customHeight="1" x14ac:dyDescent="0.2">
      <c r="A33" s="574"/>
      <c r="B33" s="574"/>
      <c r="C33" s="574"/>
      <c r="D33" s="574"/>
      <c r="E33" s="579"/>
      <c r="F33" s="580"/>
      <c r="G33" s="548"/>
      <c r="H33" s="549"/>
      <c r="I33" s="549"/>
      <c r="J33" s="550"/>
    </row>
    <row r="34" spans="1:10" ht="49.5" customHeight="1" x14ac:dyDescent="0.2">
      <c r="A34" s="574"/>
      <c r="B34" s="574"/>
      <c r="C34" s="574"/>
      <c r="D34" s="574"/>
      <c r="E34" s="579"/>
      <c r="F34" s="580"/>
      <c r="G34" s="548"/>
      <c r="H34" s="549"/>
      <c r="I34" s="549"/>
      <c r="J34" s="550"/>
    </row>
    <row r="35" spans="1:10" ht="49.5" customHeight="1" x14ac:dyDescent="0.2">
      <c r="A35" s="574"/>
      <c r="B35" s="574"/>
      <c r="C35" s="574"/>
      <c r="D35" s="574"/>
      <c r="E35" s="579"/>
      <c r="F35" s="580"/>
      <c r="G35" s="584"/>
      <c r="H35" s="585"/>
      <c r="I35" s="585"/>
      <c r="J35" s="586"/>
    </row>
    <row r="36" spans="1:10" ht="51.75" customHeight="1" x14ac:dyDescent="0.2">
      <c r="A36" s="602" t="s">
        <v>7</v>
      </c>
      <c r="B36" s="602" t="s">
        <v>63</v>
      </c>
      <c r="C36" s="552" t="s">
        <v>66</v>
      </c>
      <c r="D36" s="552"/>
      <c r="E36" s="571" t="s">
        <v>248</v>
      </c>
      <c r="F36" s="573"/>
      <c r="G36" s="571" t="s">
        <v>249</v>
      </c>
      <c r="H36" s="582"/>
      <c r="I36" s="582"/>
      <c r="J36" s="583"/>
    </row>
    <row r="37" spans="1:10" ht="48.75" customHeight="1" x14ac:dyDescent="0.2">
      <c r="A37" s="602"/>
      <c r="B37" s="602"/>
      <c r="C37" s="612" t="s">
        <v>438</v>
      </c>
      <c r="D37" s="546"/>
      <c r="E37" s="547" t="s">
        <v>449</v>
      </c>
      <c r="F37" s="546"/>
      <c r="G37" s="547" t="s">
        <v>522</v>
      </c>
      <c r="H37" s="545"/>
      <c r="I37" s="545"/>
      <c r="J37" s="546"/>
    </row>
    <row r="38" spans="1:10" ht="51" customHeight="1" x14ac:dyDescent="0.2">
      <c r="A38" s="602"/>
      <c r="B38" s="602"/>
      <c r="C38" s="612" t="s">
        <v>439</v>
      </c>
      <c r="D38" s="546"/>
      <c r="E38" s="547" t="s">
        <v>450</v>
      </c>
      <c r="F38" s="546"/>
      <c r="G38" s="547" t="s">
        <v>458</v>
      </c>
      <c r="H38" s="545"/>
      <c r="I38" s="545"/>
      <c r="J38" s="546"/>
    </row>
    <row r="39" spans="1:10" ht="54.75" customHeight="1" x14ac:dyDescent="0.2">
      <c r="A39" s="602"/>
      <c r="B39" s="602"/>
      <c r="C39" s="612" t="s">
        <v>440</v>
      </c>
      <c r="D39" s="546"/>
      <c r="E39" s="547" t="s">
        <v>451</v>
      </c>
      <c r="F39" s="546"/>
      <c r="G39" s="547" t="s">
        <v>459</v>
      </c>
      <c r="H39" s="545"/>
      <c r="I39" s="545"/>
      <c r="J39" s="546"/>
    </row>
    <row r="40" spans="1:10" ht="49.5" customHeight="1" x14ac:dyDescent="0.2">
      <c r="A40" s="602"/>
      <c r="B40" s="602"/>
      <c r="C40" s="613" t="s">
        <v>441</v>
      </c>
      <c r="D40" s="546"/>
      <c r="E40" s="547" t="s">
        <v>469</v>
      </c>
      <c r="F40" s="546"/>
      <c r="G40" s="579"/>
      <c r="H40" s="581"/>
      <c r="I40" s="581"/>
      <c r="J40" s="580"/>
    </row>
    <row r="41" spans="1:10" ht="51" customHeight="1" x14ac:dyDescent="0.2">
      <c r="A41" s="602"/>
      <c r="B41" s="602"/>
      <c r="C41" s="611" t="s">
        <v>442</v>
      </c>
      <c r="D41" s="546"/>
      <c r="E41" s="547" t="s">
        <v>470</v>
      </c>
      <c r="F41" s="546"/>
      <c r="G41" s="587"/>
      <c r="H41" s="588"/>
      <c r="I41" s="588"/>
      <c r="J41" s="589"/>
    </row>
    <row r="42" spans="1:10" ht="52.5" customHeight="1" x14ac:dyDescent="0.2">
      <c r="A42" s="602"/>
      <c r="B42" s="602"/>
      <c r="C42" s="612" t="s">
        <v>443</v>
      </c>
      <c r="D42" s="546"/>
      <c r="E42" s="547" t="s">
        <v>452</v>
      </c>
      <c r="F42" s="546"/>
      <c r="G42" s="587"/>
      <c r="H42" s="588"/>
      <c r="I42" s="588"/>
      <c r="J42" s="589"/>
    </row>
    <row r="43" spans="1:10" ht="52.5" customHeight="1" x14ac:dyDescent="0.2">
      <c r="A43" s="602"/>
      <c r="B43" s="602"/>
      <c r="C43" s="612" t="s">
        <v>444</v>
      </c>
      <c r="D43" s="546"/>
      <c r="E43" s="547"/>
      <c r="F43" s="546"/>
      <c r="G43" s="587"/>
      <c r="H43" s="588"/>
      <c r="I43" s="588"/>
      <c r="J43" s="589"/>
    </row>
    <row r="44" spans="1:10" ht="52.5" customHeight="1" x14ac:dyDescent="0.2">
      <c r="A44" s="602"/>
      <c r="B44" s="602"/>
      <c r="C44" s="611" t="s">
        <v>445</v>
      </c>
      <c r="D44" s="546"/>
      <c r="E44" s="547" t="s">
        <v>453</v>
      </c>
      <c r="F44" s="546"/>
      <c r="G44" s="261"/>
      <c r="H44" s="262"/>
      <c r="I44" s="262"/>
      <c r="J44" s="260"/>
    </row>
    <row r="45" spans="1:10" ht="52.5" customHeight="1" x14ac:dyDescent="0.2">
      <c r="A45" s="602"/>
      <c r="B45" s="602"/>
      <c r="C45" s="612" t="s">
        <v>446</v>
      </c>
      <c r="D45" s="546"/>
      <c r="E45" s="626" t="s">
        <v>454</v>
      </c>
      <c r="F45" s="546"/>
      <c r="G45" s="261"/>
      <c r="H45" s="262"/>
      <c r="I45" s="262"/>
      <c r="J45" s="260"/>
    </row>
    <row r="46" spans="1:10" ht="52.5" customHeight="1" x14ac:dyDescent="0.2">
      <c r="A46" s="602"/>
      <c r="B46" s="602"/>
      <c r="C46" s="534" t="s">
        <v>447</v>
      </c>
      <c r="D46" s="536"/>
      <c r="E46" s="627" t="s">
        <v>536</v>
      </c>
      <c r="F46" s="628"/>
      <c r="G46" s="261"/>
      <c r="H46" s="262"/>
      <c r="I46" s="262"/>
      <c r="J46" s="260"/>
    </row>
    <row r="47" spans="1:10" ht="52.5" customHeight="1" x14ac:dyDescent="0.2">
      <c r="A47" s="602"/>
      <c r="B47" s="602"/>
      <c r="C47" s="624" t="s">
        <v>468</v>
      </c>
      <c r="D47" s="625"/>
      <c r="E47" s="547" t="s">
        <v>455</v>
      </c>
      <c r="F47" s="546"/>
      <c r="G47" s="261"/>
      <c r="H47" s="262"/>
      <c r="I47" s="262"/>
      <c r="J47" s="260"/>
    </row>
    <row r="48" spans="1:10" ht="52.5" customHeight="1" x14ac:dyDescent="0.2">
      <c r="A48" s="602"/>
      <c r="B48" s="602"/>
      <c r="C48" s="534" t="s">
        <v>521</v>
      </c>
      <c r="D48" s="536"/>
      <c r="E48" s="547" t="s">
        <v>456</v>
      </c>
      <c r="F48" s="546"/>
      <c r="G48" s="261"/>
      <c r="H48" s="262"/>
      <c r="I48" s="262"/>
      <c r="J48" s="260"/>
    </row>
    <row r="49" spans="1:10" ht="52.5" customHeight="1" x14ac:dyDescent="0.2">
      <c r="A49" s="602"/>
      <c r="B49" s="602"/>
      <c r="C49" s="534" t="s">
        <v>448</v>
      </c>
      <c r="D49" s="536"/>
      <c r="E49" s="579" t="s">
        <v>457</v>
      </c>
      <c r="F49" s="580"/>
      <c r="G49" s="261"/>
      <c r="H49" s="262"/>
      <c r="I49" s="262"/>
      <c r="J49" s="260"/>
    </row>
    <row r="50" spans="1:10" ht="77.25" customHeight="1" x14ac:dyDescent="0.2">
      <c r="A50" s="602"/>
      <c r="B50" s="602"/>
      <c r="C50" s="622" t="s">
        <v>503</v>
      </c>
      <c r="D50" s="623"/>
      <c r="E50" s="579" t="s">
        <v>494</v>
      </c>
      <c r="F50" s="580"/>
      <c r="G50" s="261"/>
      <c r="H50" s="262"/>
      <c r="I50" s="262"/>
      <c r="J50" s="260"/>
    </row>
    <row r="51" spans="1:10" ht="76.5" customHeight="1" x14ac:dyDescent="0.2">
      <c r="A51" s="602"/>
      <c r="B51" s="602"/>
      <c r="C51" s="622" t="s">
        <v>508</v>
      </c>
      <c r="D51" s="623"/>
      <c r="E51" s="620" t="s">
        <v>507</v>
      </c>
      <c r="F51" s="621"/>
      <c r="G51" s="261"/>
      <c r="H51" s="262"/>
      <c r="I51" s="262"/>
      <c r="J51" s="260"/>
    </row>
    <row r="52" spans="1:10" ht="74.25" customHeight="1" x14ac:dyDescent="0.2">
      <c r="A52" s="602"/>
      <c r="B52" s="602"/>
      <c r="C52" s="261"/>
      <c r="D52" s="260"/>
      <c r="E52" s="620" t="s">
        <v>520</v>
      </c>
      <c r="F52" s="621"/>
      <c r="G52" s="261"/>
      <c r="H52" s="262"/>
      <c r="I52" s="262"/>
      <c r="J52" s="260"/>
    </row>
    <row r="53" spans="1:10" ht="52.5" customHeight="1" x14ac:dyDescent="0.2">
      <c r="A53" s="602"/>
      <c r="B53" s="602"/>
      <c r="C53" s="261"/>
      <c r="D53" s="260"/>
      <c r="E53" s="258"/>
      <c r="F53" s="259"/>
      <c r="G53" s="261"/>
      <c r="H53" s="262"/>
      <c r="I53" s="262"/>
      <c r="J53" s="260"/>
    </row>
    <row r="54" spans="1:10" ht="47.25" customHeight="1" x14ac:dyDescent="0.2">
      <c r="A54" s="602"/>
      <c r="B54" s="602"/>
      <c r="C54" s="576"/>
      <c r="D54" s="578"/>
      <c r="E54" s="590"/>
      <c r="F54" s="591"/>
      <c r="G54" s="576"/>
      <c r="H54" s="577"/>
      <c r="I54" s="577"/>
      <c r="J54" s="578"/>
    </row>
    <row r="55" spans="1:10" ht="51" customHeight="1" x14ac:dyDescent="0.2">
      <c r="A55" s="602"/>
      <c r="B55" s="602"/>
      <c r="C55" s="576"/>
      <c r="D55" s="578"/>
      <c r="E55" s="594"/>
      <c r="F55" s="594"/>
      <c r="G55" s="593"/>
      <c r="H55" s="593"/>
      <c r="I55" s="593"/>
      <c r="J55" s="593"/>
    </row>
    <row r="56" spans="1:10" ht="51" customHeight="1" x14ac:dyDescent="0.2">
      <c r="A56" s="602"/>
      <c r="B56" s="602"/>
      <c r="C56" s="600"/>
      <c r="D56" s="601"/>
      <c r="E56" s="593"/>
      <c r="F56" s="593"/>
      <c r="G56" s="593"/>
      <c r="H56" s="593"/>
      <c r="I56" s="593"/>
      <c r="J56" s="593"/>
    </row>
    <row r="57" spans="1:10" ht="51" customHeight="1" x14ac:dyDescent="0.2">
      <c r="A57" s="602"/>
      <c r="B57" s="602"/>
      <c r="C57" s="600"/>
      <c r="D57" s="601"/>
      <c r="E57" s="576"/>
      <c r="F57" s="578"/>
      <c r="G57" s="576"/>
      <c r="H57" s="577"/>
      <c r="I57" s="577"/>
      <c r="J57" s="578"/>
    </row>
    <row r="58" spans="1:10" ht="45.75" customHeight="1" x14ac:dyDescent="0.2">
      <c r="A58" s="602"/>
      <c r="B58" s="602"/>
      <c r="C58" s="600"/>
      <c r="D58" s="601"/>
      <c r="E58" s="576"/>
      <c r="F58" s="578"/>
      <c r="G58" s="576"/>
      <c r="H58" s="577"/>
      <c r="I58" s="577"/>
      <c r="J58" s="578"/>
    </row>
    <row r="59" spans="1:10" ht="41.25" customHeight="1" x14ac:dyDescent="0.2">
      <c r="A59" s="602"/>
      <c r="B59" s="602"/>
      <c r="C59" s="576"/>
      <c r="D59" s="578"/>
      <c r="E59" s="595"/>
      <c r="F59" s="595"/>
      <c r="G59" s="595"/>
      <c r="H59" s="595"/>
      <c r="I59" s="595"/>
      <c r="J59" s="595"/>
    </row>
    <row r="60" spans="1:10" ht="66" customHeight="1" x14ac:dyDescent="0.25">
      <c r="A60" s="602"/>
      <c r="B60" s="602" t="s">
        <v>62</v>
      </c>
      <c r="C60" s="608" t="s">
        <v>67</v>
      </c>
      <c r="D60" s="583"/>
      <c r="E60" s="603" t="s">
        <v>250</v>
      </c>
      <c r="F60" s="604"/>
      <c r="G60" s="605" t="s">
        <v>251</v>
      </c>
      <c r="H60" s="606"/>
      <c r="I60" s="606"/>
      <c r="J60" s="607"/>
    </row>
    <row r="61" spans="1:10" ht="51.75" customHeight="1" x14ac:dyDescent="0.2">
      <c r="A61" s="602"/>
      <c r="B61" s="602"/>
      <c r="C61" s="609" t="s">
        <v>389</v>
      </c>
      <c r="D61" s="610"/>
      <c r="E61" s="547" t="s">
        <v>460</v>
      </c>
      <c r="F61" s="546"/>
      <c r="G61" s="547" t="s">
        <v>465</v>
      </c>
      <c r="H61" s="545"/>
      <c r="I61" s="545"/>
      <c r="J61" s="546"/>
    </row>
    <row r="62" spans="1:10" ht="72.75" customHeight="1" x14ac:dyDescent="0.2">
      <c r="A62" s="602"/>
      <c r="B62" s="602"/>
      <c r="C62" s="609" t="s">
        <v>392</v>
      </c>
      <c r="D62" s="610" t="s">
        <v>392</v>
      </c>
      <c r="E62" s="547" t="s">
        <v>461</v>
      </c>
      <c r="F62" s="546"/>
      <c r="G62" s="547" t="s">
        <v>466</v>
      </c>
      <c r="H62" s="545"/>
      <c r="I62" s="545"/>
      <c r="J62" s="546"/>
    </row>
    <row r="63" spans="1:10" ht="49.5" customHeight="1" x14ac:dyDescent="0.2">
      <c r="A63" s="602"/>
      <c r="B63" s="602"/>
      <c r="C63" s="609" t="s">
        <v>395</v>
      </c>
      <c r="D63" s="610" t="s">
        <v>395</v>
      </c>
      <c r="E63" s="547" t="s">
        <v>462</v>
      </c>
      <c r="F63" s="546"/>
      <c r="G63" s="547" t="s">
        <v>467</v>
      </c>
      <c r="H63" s="545"/>
      <c r="I63" s="545"/>
      <c r="J63" s="546"/>
    </row>
    <row r="64" spans="1:10" ht="48" customHeight="1" x14ac:dyDescent="0.2">
      <c r="A64" s="602"/>
      <c r="B64" s="602"/>
      <c r="C64" s="609" t="s">
        <v>398</v>
      </c>
      <c r="D64" s="610" t="s">
        <v>398</v>
      </c>
      <c r="E64" s="547" t="s">
        <v>463</v>
      </c>
      <c r="F64" s="592"/>
      <c r="G64" s="593"/>
      <c r="H64" s="593"/>
      <c r="I64" s="593"/>
      <c r="J64" s="593"/>
    </row>
    <row r="65" spans="1:10" ht="45.75" customHeight="1" x14ac:dyDescent="0.2">
      <c r="A65" s="602"/>
      <c r="B65" s="602"/>
      <c r="C65" s="609" t="s">
        <v>531</v>
      </c>
      <c r="D65" s="610" t="s">
        <v>401</v>
      </c>
      <c r="E65" s="579" t="s">
        <v>464</v>
      </c>
      <c r="F65" s="580"/>
      <c r="G65" s="593"/>
      <c r="H65" s="593"/>
      <c r="I65" s="593"/>
      <c r="J65" s="593"/>
    </row>
    <row r="66" spans="1:10" ht="45.75" customHeight="1" x14ac:dyDescent="0.2">
      <c r="A66" s="602"/>
      <c r="B66" s="602"/>
      <c r="C66" s="593"/>
      <c r="D66" s="593"/>
      <c r="E66" s="593"/>
      <c r="F66" s="593"/>
      <c r="G66" s="593"/>
      <c r="H66" s="593"/>
      <c r="I66" s="593"/>
      <c r="J66" s="593"/>
    </row>
    <row r="67" spans="1:10" ht="45" customHeight="1" x14ac:dyDescent="0.2">
      <c r="A67" s="602"/>
      <c r="B67" s="602"/>
      <c r="C67" s="576"/>
      <c r="D67" s="578"/>
      <c r="E67" s="576"/>
      <c r="F67" s="578"/>
      <c r="G67" s="576"/>
      <c r="H67" s="577"/>
      <c r="I67" s="577"/>
      <c r="J67" s="578"/>
    </row>
    <row r="68" spans="1:10" ht="50.25" customHeight="1" x14ac:dyDescent="0.2">
      <c r="A68" s="602"/>
      <c r="B68" s="602"/>
      <c r="C68" s="576"/>
      <c r="D68" s="578"/>
      <c r="E68" s="576"/>
      <c r="F68" s="578"/>
      <c r="G68" s="576"/>
      <c r="H68" s="577"/>
      <c r="I68" s="577"/>
      <c r="J68" s="578"/>
    </row>
    <row r="69" spans="1:10" ht="52.5" customHeight="1" x14ac:dyDescent="0.2">
      <c r="A69" s="602"/>
      <c r="B69" s="602"/>
      <c r="C69" s="576"/>
      <c r="D69" s="578"/>
      <c r="E69" s="596"/>
      <c r="F69" s="597"/>
      <c r="G69" s="596"/>
      <c r="H69" s="598"/>
      <c r="I69" s="598"/>
      <c r="J69" s="597"/>
    </row>
    <row r="70" spans="1:10" ht="48" customHeight="1" x14ac:dyDescent="0.2">
      <c r="A70" s="602"/>
      <c r="B70" s="602"/>
      <c r="C70" s="576"/>
      <c r="D70" s="578"/>
      <c r="E70" s="576"/>
      <c r="F70" s="578"/>
      <c r="G70" s="576"/>
      <c r="H70" s="577"/>
      <c r="I70" s="577"/>
      <c r="J70" s="578"/>
    </row>
    <row r="71" spans="1:10" ht="46.5" customHeight="1" x14ac:dyDescent="0.2">
      <c r="A71" s="602"/>
      <c r="B71" s="602"/>
      <c r="C71" s="576"/>
      <c r="D71" s="578"/>
      <c r="E71" s="596"/>
      <c r="F71" s="597"/>
      <c r="G71" s="596"/>
      <c r="H71" s="598"/>
      <c r="I71" s="598"/>
      <c r="J71" s="597"/>
    </row>
    <row r="72" spans="1:10" ht="48" customHeight="1" x14ac:dyDescent="0.2">
      <c r="A72" s="602"/>
      <c r="B72" s="602"/>
      <c r="C72" s="576"/>
      <c r="D72" s="578"/>
      <c r="E72" s="576"/>
      <c r="F72" s="578"/>
      <c r="G72" s="576"/>
      <c r="H72" s="577"/>
      <c r="I72" s="577"/>
      <c r="J72" s="578"/>
    </row>
    <row r="73" spans="1:10" ht="53.25" customHeight="1" x14ac:dyDescent="0.2">
      <c r="A73" s="602"/>
      <c r="B73" s="602"/>
      <c r="C73" s="576"/>
      <c r="D73" s="578"/>
      <c r="E73" s="576"/>
      <c r="F73" s="578"/>
      <c r="G73" s="576"/>
      <c r="H73" s="577"/>
      <c r="I73" s="577"/>
      <c r="J73" s="578"/>
    </row>
    <row r="74" spans="1:10" ht="43.5" customHeight="1" x14ac:dyDescent="0.2">
      <c r="A74" s="602"/>
      <c r="B74" s="602"/>
      <c r="C74" s="593"/>
      <c r="D74" s="593"/>
      <c r="E74" s="593"/>
      <c r="F74" s="593"/>
      <c r="G74" s="593"/>
      <c r="H74" s="593"/>
      <c r="I74" s="593"/>
      <c r="J74" s="593"/>
    </row>
    <row r="75" spans="1:10" ht="48.75" customHeight="1" x14ac:dyDescent="0.2">
      <c r="A75" s="602"/>
      <c r="B75" s="602"/>
      <c r="C75" s="593"/>
      <c r="D75" s="593"/>
      <c r="E75" s="593"/>
      <c r="F75" s="593"/>
      <c r="G75" s="593"/>
      <c r="H75" s="593"/>
      <c r="I75" s="593"/>
      <c r="J75" s="593"/>
    </row>
    <row r="76" spans="1:10" x14ac:dyDescent="0.2">
      <c r="C76" s="64"/>
      <c r="D76" s="64"/>
      <c r="E76" s="599"/>
      <c r="F76" s="599"/>
      <c r="G76" s="599"/>
      <c r="H76" s="599"/>
      <c r="I76" s="599"/>
      <c r="J76" s="599"/>
    </row>
    <row r="77" spans="1:10" x14ac:dyDescent="0.2">
      <c r="C77" s="64"/>
      <c r="D77" s="64"/>
      <c r="E77" s="599"/>
      <c r="F77" s="599"/>
      <c r="G77" s="599"/>
      <c r="H77" s="599"/>
      <c r="I77" s="599"/>
      <c r="J77" s="599"/>
    </row>
    <row r="78" spans="1:10" x14ac:dyDescent="0.2">
      <c r="E78" s="413"/>
      <c r="F78" s="413"/>
      <c r="G78" s="413"/>
      <c r="H78" s="413"/>
      <c r="I78" s="413"/>
      <c r="J78" s="413"/>
    </row>
    <row r="79" spans="1:10" x14ac:dyDescent="0.2">
      <c r="E79" s="413"/>
      <c r="F79" s="413"/>
      <c r="G79" s="413"/>
      <c r="H79" s="413"/>
      <c r="I79" s="413"/>
      <c r="J79" s="413"/>
    </row>
    <row r="80" spans="1:10" x14ac:dyDescent="0.2">
      <c r="E80" s="413"/>
      <c r="F80" s="413"/>
      <c r="G80" s="413"/>
      <c r="H80" s="413"/>
      <c r="I80" s="413"/>
      <c r="J80" s="413"/>
    </row>
    <row r="81" spans="5:10" x14ac:dyDescent="0.2">
      <c r="E81" s="413"/>
      <c r="F81" s="413"/>
      <c r="G81" s="413"/>
      <c r="H81" s="413"/>
      <c r="I81" s="413"/>
      <c r="J81" s="413"/>
    </row>
    <row r="82" spans="5:10" x14ac:dyDescent="0.2">
      <c r="E82" s="413"/>
      <c r="F82" s="413"/>
      <c r="G82" s="413"/>
      <c r="H82" s="413"/>
      <c r="I82" s="413"/>
      <c r="J82" s="413"/>
    </row>
    <row r="83" spans="5:10" x14ac:dyDescent="0.2">
      <c r="E83" s="413"/>
      <c r="F83" s="413"/>
      <c r="G83" s="413"/>
      <c r="H83" s="413"/>
      <c r="I83" s="413"/>
      <c r="J83" s="413"/>
    </row>
    <row r="84" spans="5:10" x14ac:dyDescent="0.2">
      <c r="E84" s="413"/>
      <c r="F84" s="413"/>
      <c r="G84" s="413"/>
      <c r="H84" s="413"/>
      <c r="I84" s="413"/>
      <c r="J84" s="413"/>
    </row>
    <row r="85" spans="5:10" x14ac:dyDescent="0.2">
      <c r="E85" s="413"/>
      <c r="F85" s="413"/>
      <c r="G85" s="413"/>
      <c r="H85" s="413"/>
      <c r="I85" s="413"/>
      <c r="J85" s="413"/>
    </row>
    <row r="86" spans="5:10" x14ac:dyDescent="0.2">
      <c r="E86" s="413"/>
      <c r="F86" s="413"/>
      <c r="G86" s="413"/>
      <c r="H86" s="413"/>
      <c r="I86" s="413"/>
      <c r="J86" s="413"/>
    </row>
    <row r="87" spans="5:10" x14ac:dyDescent="0.2">
      <c r="E87" s="413"/>
      <c r="F87" s="413"/>
      <c r="G87" s="413"/>
      <c r="H87" s="413"/>
      <c r="I87" s="413"/>
      <c r="J87" s="413"/>
    </row>
    <row r="88" spans="5:10" x14ac:dyDescent="0.2">
      <c r="E88" s="413"/>
      <c r="F88" s="413"/>
      <c r="G88" s="413"/>
      <c r="H88" s="413"/>
      <c r="I88" s="413"/>
      <c r="J88" s="413"/>
    </row>
    <row r="89" spans="5:10" x14ac:dyDescent="0.2">
      <c r="E89" s="413"/>
      <c r="F89" s="413"/>
      <c r="G89" s="413"/>
      <c r="H89" s="413"/>
      <c r="I89" s="413"/>
      <c r="J89" s="413"/>
    </row>
    <row r="90" spans="5:10" x14ac:dyDescent="0.2">
      <c r="E90" s="413"/>
      <c r="F90" s="413"/>
      <c r="G90" s="413"/>
      <c r="H90" s="413"/>
      <c r="I90" s="413"/>
      <c r="J90" s="413"/>
    </row>
    <row r="91" spans="5:10" x14ac:dyDescent="0.2">
      <c r="E91" s="413"/>
      <c r="F91" s="413"/>
      <c r="G91" s="413"/>
      <c r="H91" s="413"/>
      <c r="I91" s="413"/>
      <c r="J91" s="413"/>
    </row>
    <row r="92" spans="5:10" x14ac:dyDescent="0.2">
      <c r="E92" s="413"/>
      <c r="F92" s="413"/>
      <c r="G92" s="413"/>
      <c r="H92" s="413"/>
      <c r="I92" s="413"/>
      <c r="J92" s="413"/>
    </row>
    <row r="93" spans="5:10" x14ac:dyDescent="0.2">
      <c r="E93" s="413"/>
      <c r="F93" s="413"/>
      <c r="G93" s="413"/>
      <c r="H93" s="413"/>
      <c r="I93" s="413"/>
      <c r="J93" s="413"/>
    </row>
    <row r="94" spans="5:10" x14ac:dyDescent="0.2">
      <c r="E94" s="413"/>
      <c r="F94" s="413"/>
      <c r="G94" s="413"/>
      <c r="H94" s="413"/>
      <c r="I94" s="413"/>
      <c r="J94" s="413"/>
    </row>
    <row r="95" spans="5:10" x14ac:dyDescent="0.2">
      <c r="E95" s="413"/>
      <c r="F95" s="413"/>
      <c r="G95" s="413"/>
      <c r="H95" s="413"/>
      <c r="I95" s="413"/>
      <c r="J95" s="413"/>
    </row>
    <row r="96" spans="5:10" x14ac:dyDescent="0.2">
      <c r="E96" s="413"/>
      <c r="F96" s="413"/>
      <c r="G96" s="413"/>
      <c r="H96" s="413"/>
      <c r="I96" s="413"/>
      <c r="J96" s="413"/>
    </row>
    <row r="97" spans="5:10" x14ac:dyDescent="0.2">
      <c r="E97" s="413"/>
      <c r="F97" s="413"/>
      <c r="G97" s="413"/>
      <c r="H97" s="413"/>
      <c r="I97" s="413"/>
      <c r="J97" s="413"/>
    </row>
    <row r="98" spans="5:10" x14ac:dyDescent="0.2">
      <c r="E98" s="413"/>
      <c r="F98" s="413"/>
      <c r="G98" s="413"/>
      <c r="H98" s="413"/>
      <c r="I98" s="413"/>
      <c r="J98" s="413"/>
    </row>
    <row r="99" spans="5:10" x14ac:dyDescent="0.2">
      <c r="E99" s="413"/>
      <c r="F99" s="413"/>
      <c r="G99" s="413"/>
      <c r="H99" s="413"/>
      <c r="I99" s="413"/>
      <c r="J99" s="413"/>
    </row>
    <row r="100" spans="5:10" x14ac:dyDescent="0.2">
      <c r="E100" s="413"/>
      <c r="F100" s="413"/>
      <c r="G100" s="413"/>
      <c r="H100" s="413"/>
      <c r="I100" s="413"/>
      <c r="J100" s="413"/>
    </row>
    <row r="101" spans="5:10" x14ac:dyDescent="0.2">
      <c r="E101" s="413"/>
      <c r="F101" s="413"/>
      <c r="G101" s="413"/>
      <c r="H101" s="413"/>
      <c r="I101" s="413"/>
      <c r="J101" s="413"/>
    </row>
    <row r="102" spans="5:10" x14ac:dyDescent="0.2">
      <c r="E102" s="413"/>
      <c r="F102" s="413"/>
      <c r="G102" s="413"/>
      <c r="H102" s="413"/>
      <c r="I102" s="413"/>
      <c r="J102" s="413"/>
    </row>
    <row r="103" spans="5:10" x14ac:dyDescent="0.2">
      <c r="E103" s="413"/>
      <c r="F103" s="413"/>
      <c r="G103" s="413"/>
      <c r="H103" s="413"/>
      <c r="I103" s="413"/>
      <c r="J103" s="413"/>
    </row>
    <row r="104" spans="5:10" x14ac:dyDescent="0.2">
      <c r="E104" s="413"/>
      <c r="F104" s="413"/>
      <c r="G104" s="413"/>
      <c r="H104" s="413"/>
      <c r="I104" s="413"/>
      <c r="J104" s="413"/>
    </row>
    <row r="105" spans="5:10" x14ac:dyDescent="0.2">
      <c r="E105" s="413"/>
      <c r="F105" s="413"/>
      <c r="G105" s="413"/>
      <c r="H105" s="413"/>
      <c r="I105" s="413"/>
      <c r="J105" s="413"/>
    </row>
    <row r="106" spans="5:10" x14ac:dyDescent="0.2">
      <c r="E106" s="413"/>
      <c r="F106" s="413"/>
      <c r="G106" s="413"/>
      <c r="H106" s="413"/>
      <c r="I106" s="413"/>
      <c r="J106" s="413"/>
    </row>
    <row r="107" spans="5:10" x14ac:dyDescent="0.2">
      <c r="E107" s="413"/>
      <c r="F107" s="413"/>
      <c r="G107" s="413"/>
      <c r="H107" s="413"/>
      <c r="I107" s="413"/>
      <c r="J107" s="413"/>
    </row>
    <row r="108" spans="5:10" x14ac:dyDescent="0.2">
      <c r="E108" s="413"/>
      <c r="F108" s="413"/>
      <c r="G108" s="413"/>
      <c r="H108" s="413"/>
      <c r="I108" s="413"/>
      <c r="J108" s="413"/>
    </row>
    <row r="109" spans="5:10" x14ac:dyDescent="0.2">
      <c r="E109" s="413"/>
      <c r="F109" s="413"/>
      <c r="G109" s="413"/>
      <c r="H109" s="413"/>
      <c r="I109" s="413"/>
      <c r="J109" s="413"/>
    </row>
    <row r="110" spans="5:10" x14ac:dyDescent="0.2">
      <c r="E110" s="413"/>
      <c r="F110" s="413"/>
      <c r="G110" s="413"/>
      <c r="H110" s="413"/>
      <c r="I110" s="413"/>
      <c r="J110" s="413"/>
    </row>
    <row r="111" spans="5:10" x14ac:dyDescent="0.2">
      <c r="E111" s="413"/>
      <c r="F111" s="413"/>
      <c r="G111" s="413"/>
      <c r="H111" s="413"/>
      <c r="I111" s="413"/>
      <c r="J111" s="413"/>
    </row>
    <row r="112" spans="5:10" x14ac:dyDescent="0.2">
      <c r="E112" s="413"/>
      <c r="F112" s="413"/>
      <c r="G112" s="413"/>
      <c r="H112" s="413"/>
      <c r="I112" s="413"/>
      <c r="J112" s="413"/>
    </row>
    <row r="113" spans="5:10" x14ac:dyDescent="0.2">
      <c r="E113" s="413"/>
      <c r="F113" s="413"/>
      <c r="G113" s="413"/>
      <c r="H113" s="413"/>
      <c r="I113" s="413"/>
      <c r="J113" s="413"/>
    </row>
    <row r="114" spans="5:10" x14ac:dyDescent="0.2">
      <c r="E114" s="413"/>
      <c r="F114" s="413"/>
      <c r="G114" s="413"/>
      <c r="H114" s="413"/>
      <c r="I114" s="413"/>
      <c r="J114" s="413"/>
    </row>
    <row r="115" spans="5:10" x14ac:dyDescent="0.2">
      <c r="E115" s="413"/>
      <c r="F115" s="413"/>
      <c r="G115" s="413"/>
      <c r="H115" s="413"/>
      <c r="I115" s="413"/>
      <c r="J115" s="413"/>
    </row>
    <row r="116" spans="5:10" x14ac:dyDescent="0.2">
      <c r="E116" s="413"/>
      <c r="F116" s="413"/>
      <c r="G116" s="413"/>
      <c r="H116" s="413"/>
      <c r="I116" s="413"/>
      <c r="J116" s="413"/>
    </row>
    <row r="117" spans="5:10" x14ac:dyDescent="0.2">
      <c r="E117" s="413"/>
      <c r="F117" s="413"/>
      <c r="G117" s="413"/>
      <c r="H117" s="413"/>
      <c r="I117" s="413"/>
      <c r="J117" s="413"/>
    </row>
    <row r="118" spans="5:10" x14ac:dyDescent="0.2">
      <c r="E118" s="413"/>
      <c r="F118" s="413"/>
      <c r="G118" s="413"/>
      <c r="H118" s="413"/>
      <c r="I118" s="413"/>
      <c r="J118" s="413"/>
    </row>
    <row r="119" spans="5:10" x14ac:dyDescent="0.2">
      <c r="E119" s="413"/>
      <c r="F119" s="413"/>
      <c r="G119" s="413"/>
      <c r="H119" s="413"/>
      <c r="I119" s="413"/>
      <c r="J119" s="413"/>
    </row>
    <row r="120" spans="5:10" x14ac:dyDescent="0.2">
      <c r="E120" s="413"/>
      <c r="F120" s="413"/>
      <c r="G120" s="413"/>
      <c r="H120" s="413"/>
      <c r="I120" s="413"/>
      <c r="J120" s="413"/>
    </row>
    <row r="121" spans="5:10" x14ac:dyDescent="0.2">
      <c r="E121" s="413"/>
      <c r="F121" s="413"/>
      <c r="G121" s="413"/>
      <c r="H121" s="413"/>
      <c r="I121" s="413"/>
      <c r="J121" s="413"/>
    </row>
    <row r="122" spans="5:10" x14ac:dyDescent="0.2">
      <c r="E122" s="413"/>
      <c r="F122" s="413"/>
      <c r="G122" s="413"/>
      <c r="H122" s="413"/>
      <c r="I122" s="413"/>
      <c r="J122" s="413"/>
    </row>
    <row r="123" spans="5:10" x14ac:dyDescent="0.2">
      <c r="E123" s="413"/>
      <c r="F123" s="413"/>
      <c r="G123" s="413"/>
      <c r="H123" s="413"/>
      <c r="I123" s="413"/>
      <c r="J123" s="413"/>
    </row>
    <row r="124" spans="5:10" x14ac:dyDescent="0.2">
      <c r="E124" s="413"/>
      <c r="F124" s="413"/>
      <c r="G124" s="413"/>
      <c r="H124" s="413"/>
      <c r="I124" s="413"/>
      <c r="J124" s="413"/>
    </row>
    <row r="125" spans="5:10" x14ac:dyDescent="0.2">
      <c r="E125" s="413"/>
      <c r="F125" s="413"/>
      <c r="G125" s="413"/>
      <c r="H125" s="413"/>
      <c r="I125" s="413"/>
      <c r="J125" s="413"/>
    </row>
    <row r="126" spans="5:10" x14ac:dyDescent="0.2">
      <c r="E126" s="413"/>
      <c r="F126" s="413"/>
      <c r="G126" s="413"/>
      <c r="H126" s="413"/>
      <c r="I126" s="413"/>
      <c r="J126" s="413"/>
    </row>
    <row r="127" spans="5:10" x14ac:dyDescent="0.2">
      <c r="E127" s="413"/>
      <c r="F127" s="413"/>
      <c r="G127" s="413"/>
      <c r="H127" s="413"/>
      <c r="I127" s="413"/>
      <c r="J127" s="413"/>
    </row>
    <row r="128" spans="5:10" x14ac:dyDescent="0.2">
      <c r="E128" s="413"/>
      <c r="F128" s="413"/>
      <c r="G128" s="413"/>
      <c r="H128" s="413"/>
      <c r="I128" s="413"/>
      <c r="J128" s="413"/>
    </row>
    <row r="129" spans="5:10" x14ac:dyDescent="0.2">
      <c r="E129" s="413"/>
      <c r="F129" s="413"/>
      <c r="G129" s="413"/>
      <c r="H129" s="413"/>
      <c r="I129" s="413"/>
      <c r="J129" s="413"/>
    </row>
    <row r="130" spans="5:10" x14ac:dyDescent="0.2">
      <c r="E130" s="413"/>
      <c r="F130" s="413"/>
      <c r="G130" s="413"/>
      <c r="H130" s="413"/>
      <c r="I130" s="413"/>
      <c r="J130" s="413"/>
    </row>
    <row r="131" spans="5:10" x14ac:dyDescent="0.2">
      <c r="E131" s="413"/>
      <c r="F131" s="413"/>
      <c r="G131" s="413"/>
      <c r="H131" s="413"/>
      <c r="I131" s="413"/>
      <c r="J131" s="413"/>
    </row>
    <row r="132" spans="5:10" x14ac:dyDescent="0.2">
      <c r="E132" s="413"/>
      <c r="F132" s="413"/>
      <c r="G132" s="413"/>
      <c r="H132" s="413"/>
      <c r="I132" s="413"/>
      <c r="J132" s="413"/>
    </row>
    <row r="133" spans="5:10" x14ac:dyDescent="0.2">
      <c r="E133" s="413"/>
      <c r="F133" s="413"/>
      <c r="G133" s="413"/>
      <c r="H133" s="413"/>
      <c r="I133" s="413"/>
      <c r="J133" s="413"/>
    </row>
    <row r="134" spans="5:10" x14ac:dyDescent="0.2">
      <c r="E134" s="413"/>
      <c r="F134" s="413"/>
      <c r="G134" s="413"/>
      <c r="H134" s="413"/>
      <c r="I134" s="413"/>
      <c r="J134" s="413"/>
    </row>
    <row r="135" spans="5:10" x14ac:dyDescent="0.2">
      <c r="E135" s="413"/>
      <c r="F135" s="413"/>
      <c r="G135" s="413"/>
      <c r="H135" s="413"/>
      <c r="I135" s="413"/>
      <c r="J135" s="413"/>
    </row>
    <row r="136" spans="5:10" x14ac:dyDescent="0.2">
      <c r="E136" s="413"/>
      <c r="F136" s="413"/>
      <c r="G136" s="413"/>
      <c r="H136" s="413"/>
      <c r="I136" s="413"/>
      <c r="J136" s="413"/>
    </row>
    <row r="137" spans="5:10" x14ac:dyDescent="0.2">
      <c r="E137" s="413"/>
      <c r="F137" s="413"/>
      <c r="G137" s="413"/>
      <c r="H137" s="413"/>
      <c r="I137" s="413"/>
      <c r="J137" s="413"/>
    </row>
    <row r="138" spans="5:10" x14ac:dyDescent="0.2">
      <c r="E138" s="413"/>
      <c r="F138" s="413"/>
      <c r="G138" s="413"/>
      <c r="H138" s="413"/>
      <c r="I138" s="413"/>
      <c r="J138" s="413"/>
    </row>
    <row r="139" spans="5:10" x14ac:dyDescent="0.2">
      <c r="E139" s="413"/>
      <c r="F139" s="413"/>
      <c r="G139" s="413"/>
      <c r="H139" s="413"/>
      <c r="I139" s="413"/>
      <c r="J139" s="413"/>
    </row>
    <row r="140" spans="5:10" x14ac:dyDescent="0.2">
      <c r="E140" s="413"/>
      <c r="F140" s="413"/>
      <c r="G140" s="413"/>
      <c r="H140" s="413"/>
      <c r="I140" s="413"/>
      <c r="J140" s="413"/>
    </row>
    <row r="141" spans="5:10" x14ac:dyDescent="0.2">
      <c r="E141" s="413"/>
      <c r="F141" s="413"/>
      <c r="G141" s="413"/>
      <c r="H141" s="413"/>
      <c r="I141" s="413"/>
      <c r="J141" s="413"/>
    </row>
    <row r="142" spans="5:10" x14ac:dyDescent="0.2">
      <c r="E142" s="413"/>
      <c r="F142" s="413"/>
      <c r="G142" s="413"/>
      <c r="H142" s="413"/>
      <c r="I142" s="413"/>
      <c r="J142" s="413"/>
    </row>
    <row r="143" spans="5:10" x14ac:dyDescent="0.2">
      <c r="E143" s="413"/>
      <c r="F143" s="413"/>
      <c r="G143" s="413"/>
      <c r="H143" s="413"/>
      <c r="I143" s="413"/>
      <c r="J143" s="413"/>
    </row>
    <row r="144" spans="5:10" x14ac:dyDescent="0.2">
      <c r="E144" s="413"/>
      <c r="F144" s="413"/>
      <c r="G144" s="413"/>
      <c r="H144" s="413"/>
      <c r="I144" s="413"/>
      <c r="J144" s="413"/>
    </row>
    <row r="145" spans="5:10" x14ac:dyDescent="0.2">
      <c r="E145" s="413"/>
      <c r="F145" s="413"/>
      <c r="G145" s="413"/>
      <c r="H145" s="413"/>
      <c r="I145" s="413"/>
      <c r="J145" s="413"/>
    </row>
    <row r="146" spans="5:10" x14ac:dyDescent="0.2">
      <c r="E146" s="413"/>
      <c r="F146" s="413"/>
      <c r="G146" s="413"/>
      <c r="H146" s="413"/>
      <c r="I146" s="413"/>
      <c r="J146" s="413"/>
    </row>
    <row r="147" spans="5:10" x14ac:dyDescent="0.2">
      <c r="E147" s="413"/>
      <c r="F147" s="413"/>
      <c r="G147" s="413"/>
      <c r="H147" s="413"/>
      <c r="I147" s="413"/>
      <c r="J147" s="413"/>
    </row>
    <row r="148" spans="5:10" x14ac:dyDescent="0.2">
      <c r="E148" s="413"/>
      <c r="F148" s="413"/>
      <c r="G148" s="413"/>
      <c r="H148" s="413"/>
      <c r="I148" s="413"/>
      <c r="J148" s="413"/>
    </row>
    <row r="149" spans="5:10" x14ac:dyDescent="0.2">
      <c r="E149" s="413"/>
      <c r="F149" s="413"/>
      <c r="G149" s="413"/>
      <c r="H149" s="413"/>
      <c r="I149" s="413"/>
      <c r="J149" s="413"/>
    </row>
    <row r="150" spans="5:10" x14ac:dyDescent="0.2">
      <c r="E150" s="413"/>
      <c r="F150" s="413"/>
      <c r="G150" s="413"/>
      <c r="H150" s="413"/>
      <c r="I150" s="413"/>
      <c r="J150" s="413"/>
    </row>
    <row r="151" spans="5:10" x14ac:dyDescent="0.2">
      <c r="E151" s="413"/>
      <c r="F151" s="413"/>
      <c r="G151" s="413"/>
      <c r="H151" s="413"/>
      <c r="I151" s="413"/>
      <c r="J151" s="413"/>
    </row>
    <row r="152" spans="5:10" x14ac:dyDescent="0.2">
      <c r="E152" s="413"/>
      <c r="F152" s="413"/>
      <c r="G152" s="413"/>
      <c r="H152" s="413"/>
      <c r="I152" s="413"/>
      <c r="J152" s="413"/>
    </row>
    <row r="153" spans="5:10" x14ac:dyDescent="0.2">
      <c r="E153" s="413"/>
      <c r="F153" s="413"/>
      <c r="G153" s="413"/>
      <c r="H153" s="413"/>
      <c r="I153" s="413"/>
      <c r="J153" s="413"/>
    </row>
  </sheetData>
  <sheetProtection selectLockedCells="1"/>
  <mergeCells count="332">
    <mergeCell ref="E51:F51"/>
    <mergeCell ref="C51:D51"/>
    <mergeCell ref="E52:F52"/>
    <mergeCell ref="C43:D43"/>
    <mergeCell ref="C44:D44"/>
    <mergeCell ref="C45:D45"/>
    <mergeCell ref="C46:D46"/>
    <mergeCell ref="C47:D47"/>
    <mergeCell ref="C48:D48"/>
    <mergeCell ref="C49:D49"/>
    <mergeCell ref="C50:D50"/>
    <mergeCell ref="E43:F43"/>
    <mergeCell ref="E44:F44"/>
    <mergeCell ref="E45:F45"/>
    <mergeCell ref="E46:F46"/>
    <mergeCell ref="E47:F47"/>
    <mergeCell ref="E48:F48"/>
    <mergeCell ref="E49:F49"/>
    <mergeCell ref="E50:F50"/>
    <mergeCell ref="G20:J20"/>
    <mergeCell ref="G21:J21"/>
    <mergeCell ref="G22:J22"/>
    <mergeCell ref="G23:J23"/>
    <mergeCell ref="G24:J24"/>
    <mergeCell ref="G25:J25"/>
    <mergeCell ref="E27:F27"/>
    <mergeCell ref="E28:F28"/>
    <mergeCell ref="E29:F29"/>
    <mergeCell ref="G27:J27"/>
    <mergeCell ref="G28:J28"/>
    <mergeCell ref="G29:J29"/>
    <mergeCell ref="G26:J26"/>
    <mergeCell ref="C37:D37"/>
    <mergeCell ref="C38:D38"/>
    <mergeCell ref="C39:D39"/>
    <mergeCell ref="C40:D40"/>
    <mergeCell ref="E20:F20"/>
    <mergeCell ref="E21:F21"/>
    <mergeCell ref="E22:F22"/>
    <mergeCell ref="E23:F23"/>
    <mergeCell ref="E24:F24"/>
    <mergeCell ref="E25:F25"/>
    <mergeCell ref="E30:F30"/>
    <mergeCell ref="E26:F26"/>
    <mergeCell ref="A36:A75"/>
    <mergeCell ref="E60:F60"/>
    <mergeCell ref="G60:J60"/>
    <mergeCell ref="B60:B75"/>
    <mergeCell ref="C60:D60"/>
    <mergeCell ref="C36:D36"/>
    <mergeCell ref="C74:D74"/>
    <mergeCell ref="C75:D75"/>
    <mergeCell ref="B36:B59"/>
    <mergeCell ref="C63:D63"/>
    <mergeCell ref="C64:D64"/>
    <mergeCell ref="C65:D65"/>
    <mergeCell ref="C66:D66"/>
    <mergeCell ref="C54:D54"/>
    <mergeCell ref="C55:D55"/>
    <mergeCell ref="C56:D56"/>
    <mergeCell ref="C59:D59"/>
    <mergeCell ref="C61:D61"/>
    <mergeCell ref="C62:D62"/>
    <mergeCell ref="C41:D41"/>
    <mergeCell ref="C42:D42"/>
    <mergeCell ref="E41:F41"/>
    <mergeCell ref="G41:J41"/>
    <mergeCell ref="E42:F42"/>
    <mergeCell ref="E80:F80"/>
    <mergeCell ref="C57:D57"/>
    <mergeCell ref="C58:D58"/>
    <mergeCell ref="C67:D67"/>
    <mergeCell ref="C68:D68"/>
    <mergeCell ref="C70:D70"/>
    <mergeCell ref="C73:D73"/>
    <mergeCell ref="C72:D72"/>
    <mergeCell ref="E72:F72"/>
    <mergeCell ref="E82:F82"/>
    <mergeCell ref="E58:F58"/>
    <mergeCell ref="C69:D69"/>
    <mergeCell ref="C71:D71"/>
    <mergeCell ref="E79:F79"/>
    <mergeCell ref="E153:F153"/>
    <mergeCell ref="G153:J153"/>
    <mergeCell ref="G152:J152"/>
    <mergeCell ref="E140:F140"/>
    <mergeCell ref="G140:J140"/>
    <mergeCell ref="E141:F141"/>
    <mergeCell ref="G141:J141"/>
    <mergeCell ref="E142:F142"/>
    <mergeCell ref="G142:J142"/>
    <mergeCell ref="E152:F152"/>
    <mergeCell ref="E143:F143"/>
    <mergeCell ref="G143:J143"/>
    <mergeCell ref="E144:F144"/>
    <mergeCell ref="G144:J144"/>
    <mergeCell ref="E145:F145"/>
    <mergeCell ref="G145:J145"/>
    <mergeCell ref="E151:F151"/>
    <mergeCell ref="G151:J151"/>
    <mergeCell ref="G128:J128"/>
    <mergeCell ref="G129:J129"/>
    <mergeCell ref="E130:F130"/>
    <mergeCell ref="G130:J130"/>
    <mergeCell ref="E125:F125"/>
    <mergeCell ref="G125:J125"/>
    <mergeCell ref="E126:F126"/>
    <mergeCell ref="G126:J126"/>
    <mergeCell ref="E127:F127"/>
    <mergeCell ref="G127:J127"/>
    <mergeCell ref="E128:F128"/>
    <mergeCell ref="E129:F129"/>
    <mergeCell ref="G136:J136"/>
    <mergeCell ref="E133:F133"/>
    <mergeCell ref="G133:J133"/>
    <mergeCell ref="G134:J134"/>
    <mergeCell ref="E135:F135"/>
    <mergeCell ref="G135:J135"/>
    <mergeCell ref="E136:F136"/>
    <mergeCell ref="E131:F131"/>
    <mergeCell ref="G131:J131"/>
    <mergeCell ref="E132:F132"/>
    <mergeCell ref="G132:J132"/>
    <mergeCell ref="E134:F134"/>
    <mergeCell ref="E137:F137"/>
    <mergeCell ref="G137:J137"/>
    <mergeCell ref="E138:F138"/>
    <mergeCell ref="G138:J138"/>
    <mergeCell ref="E139:F139"/>
    <mergeCell ref="E149:F149"/>
    <mergeCell ref="G149:J149"/>
    <mergeCell ref="E150:F150"/>
    <mergeCell ref="G150:J150"/>
    <mergeCell ref="E146:F146"/>
    <mergeCell ref="G146:J146"/>
    <mergeCell ref="E147:F147"/>
    <mergeCell ref="G147:J147"/>
    <mergeCell ref="E148:F148"/>
    <mergeCell ref="G148:J148"/>
    <mergeCell ref="G139:J139"/>
    <mergeCell ref="G122:J122"/>
    <mergeCell ref="E123:F123"/>
    <mergeCell ref="G123:J123"/>
    <mergeCell ref="E124:F124"/>
    <mergeCell ref="G124:J124"/>
    <mergeCell ref="E119:F119"/>
    <mergeCell ref="G119:J119"/>
    <mergeCell ref="E120:F120"/>
    <mergeCell ref="G120:J120"/>
    <mergeCell ref="E121:F121"/>
    <mergeCell ref="G121:J121"/>
    <mergeCell ref="E122:F122"/>
    <mergeCell ref="G116:J116"/>
    <mergeCell ref="E117:F117"/>
    <mergeCell ref="G117:J117"/>
    <mergeCell ref="E118:F118"/>
    <mergeCell ref="G118:J118"/>
    <mergeCell ref="E113:F113"/>
    <mergeCell ref="G113:J113"/>
    <mergeCell ref="E114:F114"/>
    <mergeCell ref="G114:J114"/>
    <mergeCell ref="E115:F115"/>
    <mergeCell ref="G115:J115"/>
    <mergeCell ref="E116:F116"/>
    <mergeCell ref="G110:J110"/>
    <mergeCell ref="E111:F111"/>
    <mergeCell ref="G111:J111"/>
    <mergeCell ref="E112:F112"/>
    <mergeCell ref="G112:J112"/>
    <mergeCell ref="E107:F107"/>
    <mergeCell ref="G107:J107"/>
    <mergeCell ref="E108:F108"/>
    <mergeCell ref="G108:J108"/>
    <mergeCell ref="E109:F109"/>
    <mergeCell ref="G109:J109"/>
    <mergeCell ref="E110:F110"/>
    <mergeCell ref="G104:J104"/>
    <mergeCell ref="E105:F105"/>
    <mergeCell ref="G105:J105"/>
    <mergeCell ref="E106:F106"/>
    <mergeCell ref="G106:J106"/>
    <mergeCell ref="E101:F101"/>
    <mergeCell ref="G101:J101"/>
    <mergeCell ref="E102:F102"/>
    <mergeCell ref="G102:J102"/>
    <mergeCell ref="E103:F103"/>
    <mergeCell ref="G103:J103"/>
    <mergeCell ref="E104:F104"/>
    <mergeCell ref="G98:J98"/>
    <mergeCell ref="E99:F99"/>
    <mergeCell ref="G99:J99"/>
    <mergeCell ref="E100:F100"/>
    <mergeCell ref="G100:J100"/>
    <mergeCell ref="E95:F95"/>
    <mergeCell ref="G95:J95"/>
    <mergeCell ref="E96:F96"/>
    <mergeCell ref="G96:J96"/>
    <mergeCell ref="E97:F97"/>
    <mergeCell ref="G97:J97"/>
    <mergeCell ref="E98:F98"/>
    <mergeCell ref="G92:J92"/>
    <mergeCell ref="E93:F93"/>
    <mergeCell ref="G93:J93"/>
    <mergeCell ref="E94:F94"/>
    <mergeCell ref="G94:J94"/>
    <mergeCell ref="E89:F89"/>
    <mergeCell ref="G89:J89"/>
    <mergeCell ref="E90:F90"/>
    <mergeCell ref="G90:J90"/>
    <mergeCell ref="E91:F91"/>
    <mergeCell ref="G91:J91"/>
    <mergeCell ref="E92:F92"/>
    <mergeCell ref="G86:J86"/>
    <mergeCell ref="E87:F87"/>
    <mergeCell ref="G87:J87"/>
    <mergeCell ref="E88:F88"/>
    <mergeCell ref="G88:J88"/>
    <mergeCell ref="E83:F83"/>
    <mergeCell ref="G83:J83"/>
    <mergeCell ref="E84:F84"/>
    <mergeCell ref="G84:J84"/>
    <mergeCell ref="E85:F85"/>
    <mergeCell ref="G85:J85"/>
    <mergeCell ref="E86:F86"/>
    <mergeCell ref="G82:J82"/>
    <mergeCell ref="E61:F61"/>
    <mergeCell ref="G61:J61"/>
    <mergeCell ref="E62:F62"/>
    <mergeCell ref="G62:J62"/>
    <mergeCell ref="E75:F75"/>
    <mergeCell ref="G75:J75"/>
    <mergeCell ref="E76:F76"/>
    <mergeCell ref="G76:J76"/>
    <mergeCell ref="E65:F65"/>
    <mergeCell ref="G65:J65"/>
    <mergeCell ref="E66:F66"/>
    <mergeCell ref="G66:J66"/>
    <mergeCell ref="E74:F74"/>
    <mergeCell ref="G74:J74"/>
    <mergeCell ref="E63:F63"/>
    <mergeCell ref="G63:J63"/>
    <mergeCell ref="E77:F77"/>
    <mergeCell ref="G77:J77"/>
    <mergeCell ref="E78:F78"/>
    <mergeCell ref="E70:F70"/>
    <mergeCell ref="G80:J80"/>
    <mergeCell ref="E81:F81"/>
    <mergeCell ref="G81:J81"/>
    <mergeCell ref="G70:J70"/>
    <mergeCell ref="G72:J72"/>
    <mergeCell ref="G42:J42"/>
    <mergeCell ref="G54:J54"/>
    <mergeCell ref="E54:F54"/>
    <mergeCell ref="G78:J78"/>
    <mergeCell ref="G43:J43"/>
    <mergeCell ref="G79:J79"/>
    <mergeCell ref="E64:F64"/>
    <mergeCell ref="G64:J64"/>
    <mergeCell ref="E55:F55"/>
    <mergeCell ref="G55:J55"/>
    <mergeCell ref="E56:F56"/>
    <mergeCell ref="G56:J56"/>
    <mergeCell ref="E59:F59"/>
    <mergeCell ref="G59:J59"/>
    <mergeCell ref="E69:F69"/>
    <mergeCell ref="G69:J69"/>
    <mergeCell ref="E71:F71"/>
    <mergeCell ref="G71:J71"/>
    <mergeCell ref="G73:J73"/>
    <mergeCell ref="E73:F73"/>
    <mergeCell ref="E57:F57"/>
    <mergeCell ref="G67:J67"/>
    <mergeCell ref="G68:J68"/>
    <mergeCell ref="G57:J57"/>
    <mergeCell ref="G58:J58"/>
    <mergeCell ref="E67:F67"/>
    <mergeCell ref="E68:F68"/>
    <mergeCell ref="E31:F31"/>
    <mergeCell ref="E35:F35"/>
    <mergeCell ref="E40:F40"/>
    <mergeCell ref="G40:J40"/>
    <mergeCell ref="E36:F36"/>
    <mergeCell ref="G36:J36"/>
    <mergeCell ref="E37:F37"/>
    <mergeCell ref="G37:J37"/>
    <mergeCell ref="G31:J31"/>
    <mergeCell ref="G35:J35"/>
    <mergeCell ref="G32:J32"/>
    <mergeCell ref="G33:J33"/>
    <mergeCell ref="G34:J34"/>
    <mergeCell ref="E38:F38"/>
    <mergeCell ref="G38:J38"/>
    <mergeCell ref="E39:F39"/>
    <mergeCell ref="E32:F32"/>
    <mergeCell ref="E33:F33"/>
    <mergeCell ref="E34:F34"/>
    <mergeCell ref="G39:J39"/>
    <mergeCell ref="G30:J30"/>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3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2</vt:i4>
      </vt:variant>
    </vt:vector>
  </HeadingPairs>
  <TitlesOfParts>
    <vt:vector size="34"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2025-02-04T14:50:46Z</dcterms:modified>
</cp:coreProperties>
</file>