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 r:id="rId35"/>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 l="1"/>
  <c r="S42" i="24"/>
  <c r="S41" i="24"/>
  <c r="W13" i="1"/>
  <c r="W10" i="1"/>
  <c r="S13" i="1"/>
  <c r="S10" i="1"/>
  <c r="O13" i="1"/>
  <c r="O10" i="1"/>
  <c r="W9" i="1"/>
  <c r="S9" i="1"/>
  <c r="O9" i="1"/>
  <c r="C13" i="22"/>
  <c r="I16" i="1"/>
  <c r="I12" i="1"/>
  <c r="I13" i="1"/>
  <c r="I9" i="1" l="1"/>
  <c r="I10" i="1" l="1"/>
  <c r="A6" i="23"/>
  <c r="G61" i="3" l="1"/>
  <c r="G60" i="3"/>
  <c r="G59" i="3"/>
  <c r="G58" i="3"/>
  <c r="G57" i="3"/>
  <c r="G56" i="3"/>
  <c r="G55" i="3"/>
  <c r="G39" i="3" l="1"/>
  <c r="G38" i="3"/>
  <c r="G37" i="3"/>
  <c r="G36" i="3"/>
  <c r="G35" i="3"/>
  <c r="G34" i="3"/>
  <c r="G33" i="3"/>
  <c r="A22" i="3"/>
  <c r="D32" i="25"/>
  <c r="F13" i="25" s="1"/>
  <c r="A11" i="8"/>
  <c r="E11" i="22"/>
  <c r="D11" i="22"/>
  <c r="E10" i="22"/>
  <c r="D10" i="22"/>
  <c r="C10" i="22"/>
  <c r="A10" i="22"/>
  <c r="S40" i="24"/>
  <c r="S39" i="24"/>
  <c r="S38" i="24"/>
  <c r="S37" i="24"/>
  <c r="S36" i="24"/>
  <c r="S35" i="24"/>
  <c r="S34" i="24"/>
  <c r="S33" i="24"/>
  <c r="S32" i="24"/>
  <c r="S31" i="24"/>
  <c r="S30" i="24"/>
  <c r="S29" i="24"/>
  <c r="S28" i="24"/>
  <c r="S27" i="24"/>
  <c r="S26" i="24"/>
  <c r="S25" i="24"/>
  <c r="S24" i="24"/>
  <c r="S23" i="24"/>
  <c r="S22" i="24"/>
  <c r="S21" i="24"/>
  <c r="S20" i="24"/>
  <c r="S19" i="24"/>
  <c r="S18" i="24"/>
  <c r="S17" i="24"/>
  <c r="S16" i="24"/>
  <c r="S15" i="24"/>
  <c r="S14" i="24"/>
  <c r="S13" i="24"/>
  <c r="S12" i="24"/>
  <c r="S11" i="24"/>
  <c r="B1" i="34"/>
  <c r="F9" i="1" l="1"/>
  <c r="F13" i="1"/>
  <c r="E13" i="1"/>
  <c r="E9"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17" i="26"/>
  <c r="E16" i="26"/>
  <c r="E15" i="26"/>
  <c r="E13" i="26"/>
  <c r="C17" i="26"/>
  <c r="C16" i="26"/>
  <c r="C15" i="26"/>
  <c r="C13" i="26"/>
  <c r="C12" i="26"/>
  <c r="D32" i="16" l="1"/>
  <c r="C9" i="1"/>
  <c r="G13" i="1" l="1"/>
  <c r="G9" i="1"/>
  <c r="A9" i="29"/>
  <c r="A8" i="29"/>
  <c r="C1" i="29"/>
  <c r="A9" i="1" l="1"/>
  <c r="C1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B187" i="3"/>
  <c r="E15" i="22"/>
  <c r="E13" i="22"/>
  <c r="D15" i="1"/>
  <c r="D13" i="22"/>
  <c r="B15" i="26"/>
  <c r="D9" i="1"/>
  <c r="C13" i="1"/>
  <c r="G128" i="3" l="1"/>
  <c r="H121" i="3" s="1"/>
  <c r="J121" i="3" s="1"/>
  <c r="G194" i="3"/>
  <c r="H187" i="3" s="1"/>
  <c r="J187" i="3" s="1"/>
  <c r="G216" i="3"/>
  <c r="H209" i="3" s="1"/>
  <c r="J209" i="3" s="1"/>
  <c r="G260" i="3"/>
  <c r="H253" i="3" s="1"/>
  <c r="G304" i="3"/>
  <c r="H297" i="3" s="1"/>
  <c r="J297" i="3" s="1"/>
  <c r="G326" i="3"/>
  <c r="H319" i="3" s="1"/>
  <c r="J319" i="3" s="1"/>
  <c r="B330" i="3"/>
  <c r="B132" i="3"/>
  <c r="D13" i="1"/>
  <c r="B198" i="3"/>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154" i="3"/>
  <c r="B286" i="3"/>
  <c r="D10" i="1"/>
  <c r="G73" i="3"/>
  <c r="H66" i="3" s="1"/>
  <c r="G139" i="3"/>
  <c r="H132" i="3" s="1"/>
  <c r="G161" i="3"/>
  <c r="H154" i="3" s="1"/>
  <c r="G205" i="3"/>
  <c r="H198" i="3" s="1"/>
  <c r="G227" i="3"/>
  <c r="H220" i="3" s="1"/>
  <c r="G271" i="3"/>
  <c r="H264" i="3" s="1"/>
  <c r="G315" i="3"/>
  <c r="H308" i="3" s="1"/>
  <c r="G337" i="3"/>
  <c r="H330" i="3" s="1"/>
  <c r="B13" i="26"/>
  <c r="B17" i="26"/>
  <c r="B88" i="3"/>
  <c r="B220" i="3"/>
  <c r="G249" i="3"/>
  <c r="H242" i="3" s="1"/>
  <c r="G12" i="3"/>
  <c r="J253" i="3" l="1"/>
  <c r="K253" i="3" s="1"/>
  <c r="J264" i="3"/>
  <c r="J275" i="3"/>
  <c r="J220" i="3"/>
  <c r="J242" i="3"/>
  <c r="J132" i="3"/>
  <c r="J286" i="3"/>
  <c r="K319" i="3"/>
  <c r="K209" i="3"/>
  <c r="J330" i="3"/>
  <c r="J198" i="3"/>
  <c r="J165" i="3"/>
  <c r="J308" i="3"/>
  <c r="J154" i="3"/>
  <c r="K297" i="3"/>
  <c r="J143" i="3"/>
  <c r="K187" i="3"/>
  <c r="J66" i="3"/>
  <c r="D17" i="26"/>
  <c r="J231" i="3"/>
  <c r="J176" i="3"/>
  <c r="K121" i="3"/>
  <c r="K176" i="3" l="1"/>
  <c r="K330" i="3"/>
  <c r="K231" i="3"/>
  <c r="K198" i="3"/>
  <c r="K143" i="3"/>
  <c r="K66" i="3"/>
  <c r="F17" i="26"/>
  <c r="G17" i="26" s="1"/>
  <c r="K165" i="3"/>
  <c r="K220" i="3"/>
  <c r="K264" i="3"/>
  <c r="K154" i="3"/>
  <c r="K132" i="3"/>
  <c r="K308" i="3"/>
  <c r="K286" i="3"/>
  <c r="K242" i="3"/>
  <c r="K275" i="3"/>
  <c r="B1" i="1"/>
  <c r="B1" i="26"/>
  <c r="B1" i="3"/>
  <c r="C1" i="16"/>
  <c r="B1" i="25"/>
  <c r="B1" i="8"/>
  <c r="A13" i="22"/>
  <c r="B1" i="22"/>
  <c r="B1" i="20"/>
  <c r="A6" i="3"/>
  <c r="A9" i="16"/>
  <c r="A8" i="16"/>
  <c r="A7" i="8"/>
  <c r="A6" i="8"/>
  <c r="A7" i="22"/>
  <c r="A6" i="22"/>
  <c r="A6" i="20"/>
  <c r="A7" i="20"/>
  <c r="K139" i="29" l="1"/>
  <c r="K203" i="29"/>
  <c r="K182" i="29"/>
  <c r="K160" i="29"/>
  <c r="K118" i="29"/>
  <c r="K97" i="29"/>
  <c r="A14" i="8"/>
  <c r="B74" i="29"/>
  <c r="A121" i="3"/>
  <c r="B71" i="16"/>
  <c r="A132" i="3"/>
  <c r="A110" i="3"/>
  <c r="A18" i="8"/>
  <c r="B158" i="29"/>
  <c r="A253" i="3"/>
  <c r="B151" i="16"/>
  <c r="A264" i="3"/>
  <c r="A242" i="3"/>
  <c r="B11" i="29"/>
  <c r="B11" i="16"/>
  <c r="A11" i="26"/>
  <c r="B9" i="1"/>
  <c r="A17" i="8"/>
  <c r="B137" i="29"/>
  <c r="A231" i="3"/>
  <c r="A209" i="3"/>
  <c r="A220" i="3"/>
  <c r="B131" i="16"/>
  <c r="B53" i="29"/>
  <c r="A99" i="3"/>
  <c r="A88" i="3"/>
  <c r="B51" i="16"/>
  <c r="A15" i="8"/>
  <c r="B95" i="29"/>
  <c r="A165" i="3"/>
  <c r="A143" i="3"/>
  <c r="A154" i="3"/>
  <c r="B91" i="16"/>
  <c r="A19" i="8"/>
  <c r="B180" i="29"/>
  <c r="A297" i="3"/>
  <c r="A275" i="3"/>
  <c r="B172" i="16"/>
  <c r="A286" i="3"/>
  <c r="B32" i="29"/>
  <c r="A12" i="8"/>
  <c r="B31" i="16"/>
  <c r="A15" i="26"/>
  <c r="B13" i="1"/>
  <c r="A16" i="8"/>
  <c r="B116" i="29"/>
  <c r="B111" i="16"/>
  <c r="A187" i="3"/>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50" i="3"/>
  <c r="G49" i="3"/>
  <c r="G48" i="3"/>
  <c r="G47" i="3"/>
  <c r="G46" i="3"/>
  <c r="G45" i="3"/>
  <c r="G44"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H77" i="3" s="1"/>
  <c r="G62" i="3"/>
  <c r="H55" i="3" s="1"/>
  <c r="J55" i="3" s="1"/>
  <c r="K55" i="3" s="1"/>
  <c r="G51" i="3"/>
  <c r="H44" i="3" s="1"/>
  <c r="G40" i="3"/>
  <c r="H33" i="3" s="1"/>
  <c r="J33" i="3" s="1"/>
  <c r="K33" i="3" s="1"/>
  <c r="G29" i="3"/>
  <c r="H22" i="3" s="1"/>
  <c r="J22" i="3" s="1"/>
  <c r="K22" i="3" s="1"/>
  <c r="G18" i="3"/>
  <c r="H11" i="3" s="1"/>
  <c r="J11" i="3" s="1"/>
  <c r="K11" i="3" s="1"/>
  <c r="B77" i="21"/>
  <c r="D55" i="25" s="1"/>
  <c r="F36" i="25" s="1"/>
  <c r="B54" i="21"/>
  <c r="D12" i="26" l="1"/>
  <c r="F12" i="26" s="1"/>
  <c r="G12" i="26" s="1"/>
  <c r="J44" i="3"/>
  <c r="D15" i="26"/>
  <c r="J99" i="3"/>
  <c r="J77" i="3"/>
  <c r="D13" i="26"/>
  <c r="F13" i="26" s="1"/>
  <c r="G13" i="26" s="1"/>
  <c r="J88" i="3"/>
  <c r="J110" i="3"/>
  <c r="D11" i="26" l="1"/>
  <c r="F11" i="26" s="1"/>
  <c r="G11" i="26" s="1"/>
  <c r="K110" i="3"/>
  <c r="K88" i="3"/>
  <c r="K77" i="3"/>
  <c r="K44" i="3"/>
  <c r="F15" i="26"/>
  <c r="D16" i="26"/>
  <c r="K99" i="3"/>
  <c r="K55" i="29" l="1"/>
  <c r="K76" i="29"/>
  <c r="G15" i="26"/>
  <c r="G14" i="26"/>
  <c r="H11" i="26" s="1"/>
  <c r="K13" i="29" s="1"/>
  <c r="F16" i="26"/>
  <c r="G16" i="26" s="1"/>
  <c r="G18" i="26" l="1"/>
  <c r="H15" i="26" s="1"/>
  <c r="K34" i="29" s="1"/>
</calcChain>
</file>

<file path=xl/sharedStrings.xml><?xml version="1.0" encoding="utf-8"?>
<sst xmlns="http://schemas.openxmlformats.org/spreadsheetml/2006/main" count="2567" uniqueCount="530">
  <si>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</si>
  <si>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</si>
  <si>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</si>
  <si>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</si>
  <si>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</si>
  <si>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</si>
  <si>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</si>
  <si>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</si>
  <si>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</si>
  <si>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</si>
  <si>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</si>
  <si>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</si>
  <si>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</si>
  <si>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</si>
  <si>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</si>
  <si>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</si>
  <si>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</si>
  <si>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</si>
  <si>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</si>
  <si>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</si>
  <si>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</si>
  <si>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</si>
  <si>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</si>
  <si>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</si>
  <si>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</si>
  <si>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</si>
  <si>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</si>
  <si>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</si>
  <si>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</si>
  <si>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</si>
  <si>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</si>
  <si>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</si>
  <si>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</si>
  <si>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</si>
  <si>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</si>
  <si>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</si>
  <si>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</si>
  <si>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</si>
  <si>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</si>
  <si>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</si>
  <si>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</si>
  <si>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</si>
  <si>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</si>
  <si>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</si>
  <si>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</si>
  <si>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</si>
  <si>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</si>
  <si>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</si>
  <si>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</si>
  <si>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</si>
  <si>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</si>
  <si>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</si>
  <si>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</si>
  <si>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</si>
  <si>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</si>
  <si>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</si>
  <si>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</si>
  <si>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</si>
  <si>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</si>
  <si>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</si>
  <si>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</si>
  <si>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</si>
  <si>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</si>
  <si>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</si>
  <si>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</si>
  <si>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</si>
  <si>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</si>
  <si>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</si>
  <si>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</si>
  <si>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</si>
  <si>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</si>
  <si>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</si>
  <si>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</si>
  <si>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</si>
  <si>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</si>
  <si>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</si>
  <si>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</si>
  <si>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</si>
  <si>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</si>
  <si>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</si>
  <si>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</si>
  <si>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</si>
  <si>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</si>
  <si>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</si>
  <si>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</si>
  <si>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</si>
  <si>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</si>
  <si>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</si>
  <si>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</si>
  <si>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</si>
  <si>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</si>
  <si>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</si>
  <si>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</si>
  <si>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</si>
  <si>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</si>
  <si>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</si>
  <si>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</si>
  <si>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</si>
  <si>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</si>
  <si>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</si>
  <si>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</si>
  <si>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</si>
  <si>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</si>
  <si>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</si>
  <si>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</si>
  <si>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</si>
  <si>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</si>
  <si>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</si>
  <si>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</si>
  <si>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</si>
  <si>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</si>
  <si>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</si>
  <si>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</si>
  <si>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</si>
  <si>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</si>
  <si>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</si>
  <si>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</si>
  <si>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</si>
  <si>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</si>
  <si>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</si>
  <si>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</si>
  <si>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</si>
  <si>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</si>
  <si>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</si>
  <si>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</si>
  <si>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</si>
  <si>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</si>
  <si>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</si>
  <si>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</si>
  <si>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</si>
  <si>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</si>
  <si>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</si>
  <si>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</si>
  <si>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</si>
  <si>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</si>
  <si>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</si>
  <si>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</si>
  <si>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</si>
  <si>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</si>
  <si>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</si>
  <si>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</si>
  <si>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</si>
  <si>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</si>
  <si>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</si>
  <si>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</si>
  <si>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</si>
  <si>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</si>
  <si>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</si>
  <si>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</si>
  <si>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</si>
  <si>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</si>
  <si>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</si>
  <si>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</si>
  <si>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</si>
  <si>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</si>
  <si>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</si>
  <si>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</si>
  <si>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</si>
  <si>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</si>
  <si>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</si>
  <si>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</si>
  <si>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</si>
  <si>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</si>
  <si>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</si>
  <si>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</si>
  <si>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</si>
  <si>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</si>
  <si>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</si>
  <si>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</si>
  <si>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</si>
  <si>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</si>
  <si>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</si>
  <si>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</si>
  <si>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</si>
  <si>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</si>
  <si>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</si>
  <si>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</si>
  <si>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</si>
  <si>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</si>
  <si>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</si>
  <si>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</si>
  <si>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</si>
  <si>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</si>
  <si>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</si>
  <si>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</si>
  <si>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</si>
  <si>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</si>
  <si>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</si>
  <si>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</si>
  <si>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</si>
  <si>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</si>
  <si>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</si>
  <si>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</si>
  <si>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</si>
  <si>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</si>
  <si>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</si>
  <si>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</si>
  <si>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</si>
  <si>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</si>
  <si>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</si>
  <si>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</si>
  <si>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</si>
  <si>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</si>
  <si>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</si>
  <si>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</si>
  <si>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</si>
  <si>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</si>
  <si>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</si>
  <si>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</si>
  <si>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</si>
  <si>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</si>
  <si>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</si>
  <si>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</si>
  <si>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</si>
  <si>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</si>
  <si>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</si>
  <si>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</si>
  <si>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</si>
  <si>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</si>
  <si>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</si>
  <si>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</si>
  <si>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</si>
  <si>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</si>
  <si>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</si>
  <si>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</si>
  <si>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</si>
  <si>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</si>
  <si>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</si>
  <si>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</si>
  <si>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</si>
  <si>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</si>
  <si>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</si>
  <si>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</si>
  <si>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</si>
  <si>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</si>
  <si>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</si>
  <si>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</si>
  <si>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</si>
  <si>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</si>
  <si>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</si>
  <si>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</si>
  <si>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</si>
  <si>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</si>
  <si>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</si>
  <si>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</si>
  <si>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</si>
  <si>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</si>
  <si>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</si>
  <si>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</si>
  <si>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</si>
  <si>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</si>
  <si>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</si>
  <si>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</si>
  <si>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</si>
  <si>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</si>
  <si>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</si>
  <si>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</si>
  <si>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</si>
  <si>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</si>
  <si>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</si>
  <si>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</si>
  <si>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</si>
  <si>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</si>
  <si>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</si>
  <si>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</si>
  <si>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</si>
  <si>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</si>
  <si>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</si>
  <si>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</si>
  <si>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</si>
  <si>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</si>
  <si>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</si>
  <si>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</si>
  <si>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</si>
  <si>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</si>
  <si>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</si>
  <si>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</si>
  <si>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</si>
  <si>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</si>
  <si>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</si>
  <si>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</si>
  <si>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</si>
  <si>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</si>
  <si>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</si>
  <si>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</si>
  <si>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</si>
  <si>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</si>
  <si>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</si>
  <si>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</si>
  <si>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</si>
  <si>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</si>
  <si>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</si>
  <si>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</si>
  <si>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</si>
  <si>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</si>
  <si>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</si>
  <si>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</si>
  <si>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</si>
  <si>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</si>
  <si>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</si>
  <si>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</si>
  <si>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</si>
  <si>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</si>
  <si>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</si>
  <si>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</si>
  <si>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</si>
  <si>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</si>
  <si>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</si>
  <si>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</si>
  <si>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</si>
  <si>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</si>
  <si>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</si>
  <si>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</si>
  <si>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</si>
  <si>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</si>
  <si>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</si>
  <si>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</si>
  <si>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</si>
  <si>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</si>
  <si>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</si>
  <si>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</si>
  <si>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</si>
  <si>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</si>
  <si>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</si>
  <si>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</si>
  <si>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</si>
  <si>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</si>
  <si>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</si>
  <si>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</si>
  <si>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</si>
  <si>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</si>
  <si>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</si>
  <si>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</si>
  <si>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</si>
  <si>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</si>
  <si>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</si>
  <si>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</si>
  <si>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</si>
  <si>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</si>
  <si>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</si>
  <si>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</si>
  <si>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</si>
  <si>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</si>
  <si>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</si>
  <si>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</si>
  <si>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</si>
  <si>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</si>
  <si>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</si>
  <si>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</si>
  <si>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</si>
  <si>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</si>
  <si>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</si>
  <si>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</si>
  <si>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</si>
  <si>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</si>
  <si>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</si>
  <si>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</si>
  <si>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</si>
  <si>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</si>
  <si>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</si>
  <si>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</si>
  <si>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</si>
  <si>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</si>
  <si>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</si>
  <si>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</si>
  <si>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</si>
  <si>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</si>
  <si>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</si>
  <si>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</si>
  <si>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</si>
  <si>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</si>
  <si>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</si>
  <si>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</si>
  <si>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</si>
  <si>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</si>
  <si>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</si>
  <si>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</si>
  <si>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</si>
  <si>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</si>
  <si>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</si>
  <si>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</si>
  <si>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</si>
  <si>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</si>
  <si>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</si>
  <si>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</si>
  <si>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</si>
  <si>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</si>
  <si>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</si>
  <si>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</si>
  <si>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</si>
  <si>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</si>
  <si>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</si>
  <si>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</si>
  <si>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</si>
  <si>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</si>
  <si>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</si>
  <si>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</si>
  <si>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</si>
  <si>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DE LA GOBERNABILIDAD, CONVIVENCIA Y SEGURIDAD CIUDADANA</t>
  </si>
  <si>
    <t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t>
  </si>
  <si>
    <t>Cambios de Gobierno</t>
  </si>
  <si>
    <t>Recursos Financieros Insuficientes</t>
  </si>
  <si>
    <t>Manejo de Documentos y Formatos sin aprobación</t>
  </si>
  <si>
    <t>Problemas de orden público</t>
  </si>
  <si>
    <t>Baja ejecuciòn presupuestal de los recursos del Fondo de Seguridad.</t>
  </si>
  <si>
    <t>Falta de compromiso y liderazgo con el proceso</t>
  </si>
  <si>
    <t>Falta de oportunidad en  acatamiento de las disposiciones legales</t>
  </si>
  <si>
    <t xml:space="preserve">Alta rotaciòn del personal.
Personal de planta insuficiente para atender las actividades de los procesos.
</t>
  </si>
  <si>
    <t>Falta de interes en participar en los procesos de capacitaciòn del SIGAMI.</t>
  </si>
  <si>
    <t>Implementaciòn de las politicas de Seguridad de la informaciòn y comunicaciòn del Ministerio de las TICS.</t>
  </si>
  <si>
    <t>Obsolescencia tecnologica de los equipos de computo y sistemas informaticos.</t>
  </si>
  <si>
    <t xml:space="preserve">Estilos y roles de liderazgos autoritarios.
</t>
  </si>
  <si>
    <t>Constantes actualizaciones y modificaciones en la normatividad aplicable al proceso.</t>
  </si>
  <si>
    <t>Deficiencias en la planeaciòn estrategica.</t>
  </si>
  <si>
    <t>Renuencia en la aplicabilidad de la normatividad vigente.</t>
  </si>
  <si>
    <t>Presiòn indebida de las partes interesadas  en la toma de decisiones en procesos administrativos y policivos</t>
  </si>
  <si>
    <t>Personal insuficiente e idoneo para apoyar las actividades del proceso.</t>
  </si>
  <si>
    <t>Fallas en la actualizaciòn de los procedimientos conforme a la normatividad y necesidades.</t>
  </si>
  <si>
    <t>Falta de oportunidad y de empleo formal en el municipio</t>
  </si>
  <si>
    <t>Falta de inducciòn y reinducciòn en los puestos de trabajo</t>
  </si>
  <si>
    <t>Deficiencia en los planteamientos de las estrategias de comunicación con la ciudadanía y/o grupos de interes</t>
  </si>
  <si>
    <t xml:space="preserve">Fallas en la cultura de la probidad </t>
  </si>
  <si>
    <t>Deficiencias en los canales de comunicaciòn.</t>
  </si>
  <si>
    <t>Regulaciòn estricta para el manejo de los impactos ambientales que se derivan en el desarrollo de actividades del proceso.</t>
  </si>
  <si>
    <t>Gestion</t>
  </si>
  <si>
    <t xml:space="preserve"> Exceso de procedimientos y participación de varios funcionarios que interviene en la relación con el ciudadano</t>
  </si>
  <si>
    <t>No existen registros detallados de los documentos aportados y controles para evitar su pérdida.</t>
  </si>
  <si>
    <t>No existen controles de la gestión de trámites a diario.</t>
  </si>
  <si>
    <t xml:space="preserve"> Hay fallas en la cultura de la probidad </t>
  </si>
  <si>
    <t>Los sistemas de información carecen de controles</t>
  </si>
  <si>
    <t>Debilidad en los controles existentes en los procesos y procedimientos</t>
  </si>
  <si>
    <t>Falta comportamientos de integridad de lo público del servidor que revisa</t>
  </si>
  <si>
    <t>Posibilidad de recibir o solicitar cualquier dádiva o beneficio a nombre propio o de terceros permitiendo el vencimiento, dilatacion de terminos, omision de de funciones o incumplimento de los requisitos de ley en los procesos y/o tramites a cargo del proceso.</t>
  </si>
  <si>
    <t>Favorecimiento a grupos y/o terceros mediante la entrega de beneficios  sin el cumplimiento de los requisitos exigidos.</t>
  </si>
  <si>
    <t>En el ejercicio diario de las actividades que se realizan en todo el proceso</t>
  </si>
  <si>
    <t>Sanciones disciplinarias, penales, fiscales, administrativas</t>
  </si>
  <si>
    <t>Perdida de imagen y credibilidad institucional</t>
  </si>
  <si>
    <t>CORRUPCION</t>
  </si>
  <si>
    <t>la combinacion de factores como : fallas en la cultura de probidad y la presion indebida de las partes interesadas en la toma de decisiones en procesos administrativos y policivos pueden ocasionar posibilidad de recibir o solicitar cualquier dádiva o beneficio a nombre propio o de terceros permitiendo el vencimiento, dilatacion de terminos, omision de de funciones o incumplimento de los requisitos de ley en los procesos y/o tramites a cargo del proceso, teniendo como consecuencias las siguientes: sanciones disciplinarias, penales,fiscales,administrativas y perdida de imagen y credibilidad institucional.</t>
  </si>
  <si>
    <t xml:space="preserve">Fallas en la cultura de la probidad 
</t>
  </si>
  <si>
    <t>la Direccion de talento Humano , establece de manera anual el plan de socializacion del codigo de integridad y buen gobierno y  verifica que mensualmente  cada dependencia socialice el valor que le correspondio en la fecha acordada , con el proposito de interiorizar los valores institucionales en los servidores publicos. si la dependencia no cumple con la socilaizacion del valor debe realizar una actividad en el mes de diciembre y socializar toods los valores que no se socializaron durente el año.</t>
  </si>
  <si>
    <t>el funcionario responsable del seguiiento de la plataforma PISAMI , mensualmente verifica el estado de  los PQRS y tramites,  con el proposito de evitar el vencimiento de los terminos de respuesta de las solicitudes , la actividad se realiza cotejando las alertas de la plaforma PISAMI y si se encuentra un PQRS vencido se envia un memorando y/o correo electronico al servidor publico exhortando el cumplimiento.</t>
  </si>
  <si>
    <t>accion de mejora</t>
  </si>
  <si>
    <t>el control se realizara de manera semanal para evitar el vencimiento de algunos PQRS y tramites</t>
  </si>
  <si>
    <t xml:space="preserve">Que se extravien o pierdan los alimentos o insumos veterinarios para los seres sitientes o </t>
  </si>
  <si>
    <t>En las entradas, salidas al Almacen y en las actividades de atenciòn a los seres sintientes</t>
  </si>
  <si>
    <t>Denuncias, sanciones</t>
  </si>
  <si>
    <t>incumplimiento de las 5 libertades de los seres sintientes de la ley 1774 articulo 3.</t>
  </si>
  <si>
    <t>Posibilidad de afectacion economica por  pérdida o sustracion  de insumos veterinarios y / o alimentos para beneficio propio o de un tercero</t>
  </si>
  <si>
    <t>deficiencia en el diligenciamiento de los controles en las entradas y salidas de los medicamentos, alimentos e insumos.</t>
  </si>
  <si>
    <t>La combinacion de factores como : fallas en la cultura de probidad y la deficiencia en el diligenciamiento de loscontroles en las entradas y salidas de los medicamentos, alimentos e insumos, puede originar la posibilidad de afectacion economica por perdida o sustracion de insumos veterinarios y/o alimentos para beneficio propio o de un tercero, con los siguientes impactos: perdida de imagen y credibilidad institucional, denuncias, sanciones, incumplimiento de las 5 libertades de los seres sintientes.</t>
  </si>
  <si>
    <t>el funcionario  responsable diariamnete diligencia los formatos para controlar la entrada y salidas de medicamentos, alimentos e insumos. De acuerdo, a las necesidades del tratamiento o alimnetacion se suminstra la cantidad adecuada, quedando como evidencia el registro de informacion en los formatos establecidos y controlados.</t>
  </si>
  <si>
    <t xml:space="preserve">Mensual </t>
  </si>
  <si>
    <t>Enlaces</t>
  </si>
  <si>
    <t>Bimestral</t>
  </si>
  <si>
    <t>Matriz de seguimiento</t>
  </si>
  <si>
    <t>Asesora</t>
  </si>
  <si>
    <t>Diario</t>
  </si>
  <si>
    <t xml:space="preserve">Indicador de eficacia: 
Indice de cumplimiento = (Actividades ejecutadas /Actividades programadas)*100.    
</t>
  </si>
  <si>
    <t>Oficios, memorandos y correos</t>
  </si>
  <si>
    <t xml:space="preserve">Directores y secretarios </t>
  </si>
  <si>
    <t>1.  Recursos Financieros Insuficientes</t>
  </si>
  <si>
    <t>1. Ampliación de la planta de personal que garantiza continuidad y trazabilidad en los procesos</t>
  </si>
  <si>
    <t>2- Uso inadecuado de Recursos de Inversión</t>
  </si>
  <si>
    <t>2. Contar con equipos interdisciplinarios que garantizan mayor conocimiento de los procesos</t>
  </si>
  <si>
    <t xml:space="preserve">3- Fallas en la cultura de la probidad </t>
  </si>
  <si>
    <t>3. Articulación entre el proceso misional y los procesos de apoyo que permite la realización de un trabajo coherente que de cumplimiento con los objetivos.</t>
  </si>
  <si>
    <t>4- Equipos ofimáticos obsoletos o inexistentes</t>
  </si>
  <si>
    <t xml:space="preserve">4. Uso de las TIC para agilidad de los trámites y servicios </t>
  </si>
  <si>
    <t>5- Dificultad en los flujos de información - comunicación</t>
  </si>
  <si>
    <t>6- Dificultad del trabajo en equipo por carencia de unificación de criterios</t>
  </si>
  <si>
    <t>7. Manejo de Documentos y Formatos sin aprobación</t>
  </si>
  <si>
    <t>9- Falta de compromiso y liderazgo con el proceso</t>
  </si>
  <si>
    <t>8- Dificultad de definir y/o acatar lineamientos en los temas relacionados con el proceso</t>
  </si>
  <si>
    <t>9. Fallas en el manejo de la comunicación con otros procesos</t>
  </si>
  <si>
    <t xml:space="preserve">1. Certificaciones de calidad Icontec, OHSAS que permiten acceder a la obtención de mayores recursos del nivel nacional </t>
  </si>
  <si>
    <t>F2, O1 Conformar equipos interdisciplinarios que aporten en la elaboración, socialización, seguimiento y autocontrol del proceso a cargo; que se reuna de manera mensual a realizar retroalimentación de compromisos adquiridos.</t>
  </si>
  <si>
    <t xml:space="preserve">2. Avances Tecnologicos, </t>
  </si>
  <si>
    <t xml:space="preserve">3. Oferta ampliada de capacitación desde la  virtualidad por parte de  diferentes instituciones del estado que permiten la actualización  permanente del personal de planta y contratistas </t>
  </si>
  <si>
    <t>D8,D5, O1, O2, O3 Realizar anualmente jornadas de inducción y reinducción en cabeza del Secretario y los Directores, que permitan fortalecer los conocimientos y habilidades necesarios para mantener los requerimientos de las certificaciones logradas</t>
  </si>
  <si>
    <t xml:space="preserve">F3, O3 Fomentar la participación en la capacitación desde la virtualidad a través de los diferentes cursos ofertados para fortalecer la articulación del proceso misional con los otros procesos </t>
  </si>
  <si>
    <t>4. Participación activa de la ciudadanía en la verificación del cumplimiento de los objetivos misionales del proceso.</t>
  </si>
  <si>
    <t xml:space="preserve">D1, D2,D5, O4 Participación activa de la comunidad a través de la rendición de cuentas y mecanismos de control de veeduria por parte de la ciudadanania. </t>
  </si>
  <si>
    <t>1.  Cambios de Gobierno</t>
  </si>
  <si>
    <r>
      <rPr>
        <sz val="12"/>
        <color theme="1"/>
        <rFont val="Arial"/>
        <family val="2"/>
      </rPr>
      <t>D7, D9, A5</t>
    </r>
    <r>
      <rPr>
        <sz val="11"/>
        <color theme="1"/>
        <rFont val="Arial"/>
        <family val="2"/>
      </rPr>
      <t xml:space="preserve"> Elaborar e implementar un Plan de choque  que contenga cronograma y responsables para hacer seguimiento sistematico al cumplimiento de las metas planteadas en el plan de desarrollo</t>
    </r>
  </si>
  <si>
    <t>2. Problemas de orden público</t>
  </si>
  <si>
    <t>F4, A5 Socializar con funcionarios de la alcaldia de Ibagué los servicios en línea y parcialmente en línea con que cuenta la secretaría de gobierno</t>
  </si>
  <si>
    <t>3. Falta de Responsabilidad Social en acatamiento de las disposiciones legales</t>
  </si>
  <si>
    <t>4. Avances Tecnologicos</t>
  </si>
  <si>
    <t>5. Actores de presión en el tema regulado por el trámite que puedan incidir en las decisiones institucionales</t>
  </si>
  <si>
    <t>6. Vacios Juridicos en el conocimiento y desarrollo de los procesos policivos y administrativos en zona rural y urbana</t>
  </si>
  <si>
    <t>7. Informalidad</t>
  </si>
  <si>
    <t>8. Deficiencia en los planteamientos de las estrategias de comunicación con la ciudadanía y/o grupos de interes</t>
  </si>
  <si>
    <t xml:space="preserve">D4,  D6, O2,  La Asesora encargada del CAPA realizará diariamente verificacion y seguimiento al diligenciamiento oportuno de los formatos, con el proposito de evitar la perdida o desviacion de los medicamentos, alimentos e insumos. </t>
  </si>
  <si>
    <t>actas de reunion, listados de asistencia</t>
  </si>
  <si>
    <t>Secrestario/Directores</t>
  </si>
  <si>
    <t xml:space="preserve">D3, O5. el Secretario y/o Directores de manera mensual en los comites tecnicos se socilizara un valor y/o un principio de acuerdo al codigo de integridad y buen gobierno, con el proposito de interiorizar en los funcionarios publicos la cultura etica institucional. </t>
  </si>
  <si>
    <t>actas de reunion  y lista de chequeo</t>
  </si>
  <si>
    <t xml:space="preserve">F2, A7 Los enlaces del comité de riesgos, de manera bimestral relizarán visita de Auto control para diligenciamiento de la lista de chequeo y verificar el cumplimiento de tiempos y terminos de los tramites y servicios prestados. </t>
  </si>
  <si>
    <t>AVANCE</t>
  </si>
  <si>
    <t xml:space="preserve">OBSERVACIONES </t>
  </si>
  <si>
    <t xml:space="preserve">MONITOREO ENERO- FEBRERO </t>
  </si>
  <si>
    <t>MONITOREO MARZO - ABRIL</t>
  </si>
  <si>
    <t xml:space="preserve">se realizó una visita por parte de los enlaces de riesgos a las direcciones de la Secretaria para un total de 4 </t>
  </si>
  <si>
    <t xml:space="preserve">D3 A5, A7. Realizar plan de mejoremiento, reporte a las autoridades competentes, reporte a la direccion de fortalecimiento institucional y la oficina de control interno y actualizacion del mapa de riesgo </t>
  </si>
  <si>
    <t>MONITOREO MAYO - JUNIO</t>
  </si>
  <si>
    <t>MONITOREO JULIO - AGOSTO</t>
  </si>
  <si>
    <t xml:space="preserve">Se realiza diariamente la verificación y el seguimiento al diligenciamiento de los formatos para evitar la perdida o desviación de los medicamentos, alimentos e insumos </t>
  </si>
  <si>
    <t>Se evidencia con las actas 01 del 31/01/2024, 02 del 29/02/2024</t>
  </si>
  <si>
    <t>Para un total de 2 actas en cumplimiento al control establecido</t>
  </si>
  <si>
    <t>Se evidencia con las actas 03 del 29/03/2024, 04 del 30/04/2024</t>
  </si>
  <si>
    <t>Se evidencia con las actas 05 del 31/05/2024, 06 del 28/06/2024</t>
  </si>
  <si>
    <r>
      <rPr>
        <b/>
        <sz val="10"/>
        <color theme="1"/>
        <rFont val="Arial"/>
        <family val="2"/>
      </rPr>
      <t>A) Despacho:</t>
    </r>
    <r>
      <rPr>
        <sz val="10"/>
        <color theme="1"/>
        <rFont val="Arial"/>
        <family val="2"/>
      </rPr>
      <t xml:space="preserve">  Actas 01 del 29/01/2024 y Acta 02 del 26/02/2024 </t>
    </r>
    <r>
      <rPr>
        <b/>
        <sz val="10"/>
        <color theme="1"/>
        <rFont val="Arial"/>
        <family val="2"/>
      </rPr>
      <t>B) Espacio Público: Acta 01 del 22/01/2024 y 02 del 5/02/2024. C) Justicia: Actas 01 del 15/01/2024 y 02 del 20/02/2024.  D) Seguridad y Convivencia Ciudadana: acta 001 del 22/01/2024 y 002 del 13/02/2024</t>
    </r>
  </si>
  <si>
    <t>Se realizaron en total en total 8 valores por parte de: Despacho, Justicia, Espacio Público y Seguridad y Convivencia Ciudadana</t>
  </si>
  <si>
    <r>
      <rPr>
        <b/>
        <sz val="10"/>
        <color theme="1"/>
        <rFont val="Arial"/>
        <family val="2"/>
      </rPr>
      <t xml:space="preserve">A)- Despacho: </t>
    </r>
    <r>
      <rPr>
        <sz val="10"/>
        <color theme="1"/>
        <rFont val="Arial"/>
        <family val="2"/>
      </rPr>
      <t xml:space="preserve"> se socializo el valor: RESPONSABILIDAD Y -JUSTICIA    </t>
    </r>
    <r>
      <rPr>
        <b/>
        <sz val="10"/>
        <color theme="1"/>
        <rFont val="Arial"/>
        <family val="2"/>
      </rPr>
      <t>B).- Espacio Público:</t>
    </r>
    <r>
      <rPr>
        <sz val="10"/>
        <color theme="1"/>
        <rFont val="Arial"/>
        <family val="2"/>
      </rPr>
      <t xml:space="preserve">   se socializo el valor: COMPROMISO y principio LEALTAD  </t>
    </r>
    <r>
      <rPr>
        <b/>
        <sz val="10"/>
        <color theme="1"/>
        <rFont val="Arial"/>
        <family val="2"/>
      </rPr>
      <t xml:space="preserve"> C).- Justicia: se socializo los valores y principios del códidgo de Etica y Buen Gobierno y el valor DILIGENCIA D) Seguridad y Convivencia Ciudadana: se socializaron los principios étiocos que rigen al servidor público y los valores institucionales</t>
    </r>
  </si>
  <si>
    <r>
      <rPr>
        <b/>
        <sz val="10"/>
        <color theme="1"/>
        <rFont val="Arial"/>
        <family val="2"/>
      </rPr>
      <t>A)- Despacho:</t>
    </r>
    <r>
      <rPr>
        <sz val="10"/>
        <color theme="1"/>
        <rFont val="Arial"/>
        <family val="2"/>
      </rPr>
      <t xml:space="preserve">   se socializaron dos valores:   DILIGENCIA Y COMPRIMISO  </t>
    </r>
    <r>
      <rPr>
        <b/>
        <sz val="10"/>
        <color theme="1"/>
        <rFont val="Arial"/>
        <family val="2"/>
      </rPr>
      <t xml:space="preserve"> B) Espacio Público:    se socializaron dos valores: RESPETO y HONESTIDAD  C) Justicia:</t>
    </r>
    <r>
      <rPr>
        <sz val="10"/>
        <color theme="1"/>
        <rFont val="Arial"/>
        <family val="2"/>
      </rPr>
      <t xml:space="preserve"> </t>
    </r>
    <r>
      <rPr>
        <b/>
        <sz val="10"/>
        <color theme="1"/>
        <rFont val="Arial"/>
        <family val="2"/>
      </rPr>
      <t xml:space="preserve"> socializaron los valores institucionales. D) Seguridad y Convivencia Ciudadana: socializaron dos valores  RESPETO y COMPROMISO</t>
    </r>
  </si>
  <si>
    <t>El total de valores socializados 8 por parte de las Unidades Administrativas dando cumplimeinto al control establecidos</t>
  </si>
  <si>
    <t>A)- Despacho:   se socializo 1 valor   HONESTIDAD y un principio  SERVICIO   B) Espacio Público:    se socializo 2 valores JUSTICIA y DILIGENCIA                          C) Justicia:  se socializo el valor de JUSTICA Y HONESTDAD) Seguridad y Convivencia Ciudadana: socializaron los principios COMUNITARIO y CORRESPONSABILIDAD</t>
  </si>
  <si>
    <t>A) Despacho: Actas  005 del 27/05/2024 y 006 del 25/06/2024. B) Espacio Público: Actas 05 del 17/05/2024 y 06 del 10/06/2024. C) Justicia: Actas 05 del 29/05/2024 y 06 del 27/06/2024. D) Seguridad y Convivencia Ciudadana. Actas 005 del 21/05/2024 y 006 del 12/06/2024</t>
  </si>
  <si>
    <t>A) Despacho:  Actas 03 del 18/03/2024 y Acta 04 del 01/04/2024 B) Espacio Público: Actas 03 del 18/03/2024 y 04 del 10/04/2024. C)  Justicia:  Actas  03 del 15/03/2024 y 04 del  del 30/04/2024. D)) Seguridad y Convivencia Ciudadana: actas 003 del 25/03/2024 y 004 del 8/04/2024</t>
  </si>
  <si>
    <t>A) Despacho: actas 001 del 29/02/2024. B) Espacio Püblico: acta 01 del 28/02/2024.Justicia: acta 001 del 29/02/2024. D) Seguridad y Convivencia Ciudadana: acta 01 del 28/02/2024</t>
  </si>
  <si>
    <t>A) Despacho se realizo visita de autocontrol por parte de la funcionaria Nohora Lilia Rico de la Dirección de Justicia. B)Espacio Público: se realizo visita de autocontrol por parte del enlace Seguridad de Ciudadana. C) Justicia: se realizo visita de auto control por parte del enlace de Despacho. D) Seguridad y Convivencia Ciudadana:  se realizo visita por parte del enlace de espacio público</t>
  </si>
  <si>
    <t>A) Despacho:  Acta 002 del 30/4/2024) Justicia:  Acta 002 del 30/04/2024. C) Espacio Público: 02 del 30/4/2024.  D) Seguridad y Convivencia Ciudadana: acta 02 del 30/04/2024</t>
  </si>
  <si>
    <t>en total se realzaron 4 visitas por parte de los enlaces de cada Dirección</t>
  </si>
  <si>
    <t>A)- Despacho:   se realizo visita por parte del enlace de justicia.   B) Espacio Público:  se realizo visita por parte del enlace de Seguridad y Convivencia Ciudadana. C) Justicia: se realizo visita por parte del enlace del Despacho. Seguridad y Convivencia Ciudadana: se realizo visita parte del enlace de Espacio Público</t>
  </si>
  <si>
    <t>A) Despacho: acta 003 del 4/07/2024. B) Espacio Público: acta 004 del 4/07/2024. C) Justicia: 04 del 4/07/2024. D) Seguridad y Convivencia Ciudadana: acta 03 del 4/07/2024</t>
  </si>
  <si>
    <t>A) Despacho:  se realizo visita de autocontrol por parte del enlace de Justicia.  B) Espacio Püblico: se realizo visita de autocontrol por parte del enlace del despacho.  Justicia. se realizo visita por parte del enlace de Seguridad y Convivencia Ciión de Seguridad y Convivencia Ciudadana. C) Justicia: se realizo visita de autocontrol por parte del enlace de Seguridad y Convivencia.  D) Seguridad y Convivencia Ciudadana: se realizo visita por parte del enlace de Espacio Público.</t>
  </si>
  <si>
    <t>se socializaron en total 8 valores y principios eticos</t>
  </si>
  <si>
    <t>se realizaron 4 visitas a las Unidades Adminsitrativas</t>
  </si>
  <si>
    <t>Estilos y roles de liderazgos autoritarios.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</si>
</sst>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0"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9">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F0000"/>
        <bgColor indexed="64"/>
      </patternFill>
    </fill>
    <fill>
      <patternFill patternType="solid">
        <fgColor rgb="FF00B0F0"/>
        <bgColor indexed="64"/>
      </patternFill>
    </fill>
    <fill>
      <patternFill patternType="solid">
        <fgColor rgb="FFFFD253"/>
        <bgColor indexed="64"/>
      </patternFill>
    </fill>
    <fill>
      <patternFill patternType="solid">
        <fgColor theme="3"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
      <left style="medium">
        <color indexed="64"/>
      </left>
      <right style="medium">
        <color indexed="64"/>
      </right>
      <top style="thin">
        <color indexed="64"/>
      </top>
      <bottom/>
      <diagonal/>
    </border>
  </borders>
  <cellStyleXfs count="1">
    <xf numFmtId="0" fontId="0" fillId="0" borderId="0"/>
  </cellStyleXfs>
  <cellXfs count="93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0" fontId="0" fillId="0" borderId="97" xfId="0" applyBorder="1" applyAlignment="1" applyProtection="1">
      <alignment vertical="top"/>
      <protection locked="0"/>
    </xf>
    <xf numFmtId="0" fontId="0" fillId="0" borderId="97"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3" borderId="7"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4"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165" fontId="1" fillId="0" borderId="60" xfId="0" applyNumberFormat="1" applyFont="1" applyBorder="1" applyAlignment="1">
      <alignment horizontal="center" vertical="center"/>
    </xf>
    <xf numFmtId="165" fontId="1" fillId="8" borderId="60" xfId="0" applyNumberFormat="1" applyFont="1" applyFill="1" applyBorder="1" applyAlignment="1">
      <alignment horizontal="center" vertical="center"/>
    </xf>
    <xf numFmtId="165" fontId="1" fillId="25" borderId="60" xfId="0" applyNumberFormat="1" applyFont="1" applyFill="1" applyBorder="1" applyAlignment="1">
      <alignment horizontal="center" vertical="center"/>
    </xf>
    <xf numFmtId="0" fontId="23" fillId="0" borderId="62" xfId="0" applyFont="1" applyBorder="1" applyAlignment="1" applyProtection="1">
      <alignment horizontal="center" vertical="center" wrapText="1"/>
      <protection locked="0"/>
    </xf>
    <xf numFmtId="0" fontId="23" fillId="0" borderId="62" xfId="0" applyFont="1" applyBorder="1" applyAlignment="1" applyProtection="1">
      <alignment vertical="center" wrapText="1"/>
      <protection locked="0"/>
    </xf>
    <xf numFmtId="0" fontId="1" fillId="0" borderId="10" xfId="0" applyFont="1" applyBorder="1" applyAlignment="1">
      <alignment horizontal="center" vertical="center"/>
    </xf>
    <xf numFmtId="0" fontId="23" fillId="0" borderId="15" xfId="0" applyFont="1" applyBorder="1" applyAlignment="1" applyProtection="1">
      <alignment vertical="center" wrapText="1"/>
      <protection locked="0"/>
    </xf>
    <xf numFmtId="0" fontId="1" fillId="0" borderId="10" xfId="0" applyFont="1" applyBorder="1" applyAlignment="1" applyProtection="1">
      <alignment horizontal="center" vertical="center"/>
      <protection locked="0"/>
    </xf>
    <xf numFmtId="0" fontId="0" fillId="0" borderId="99" xfId="0" applyBorder="1"/>
    <xf numFmtId="0" fontId="1" fillId="0" borderId="62" xfId="0" applyFont="1" applyBorder="1" applyAlignment="1">
      <alignment vertical="center"/>
    </xf>
    <xf numFmtId="0" fontId="1" fillId="0" borderId="1" xfId="0" applyFont="1" applyBorder="1" applyAlignment="1" applyProtection="1">
      <alignment vertical="center"/>
      <protection locked="0"/>
    </xf>
    <xf numFmtId="0" fontId="1" fillId="0" borderId="62" xfId="0" applyFont="1" applyBorder="1" applyAlignment="1">
      <alignment horizontal="right" vertical="center" wrapText="1"/>
    </xf>
    <xf numFmtId="0" fontId="1" fillId="0" borderId="1" xfId="0" applyFont="1" applyBorder="1" applyAlignment="1" applyProtection="1">
      <alignment horizontal="right" vertical="center"/>
      <protection locked="0"/>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9" fillId="0" borderId="1" xfId="0" applyFont="1" applyBorder="1" applyAlignment="1" applyProtection="1">
      <alignment horizontal="left" vertical="center" wrapText="1"/>
      <protection locked="0"/>
    </xf>
    <xf numFmtId="0" fontId="6" fillId="0" borderId="1" xfId="0" applyFont="1" applyBorder="1" applyAlignment="1">
      <alignment vertical="center"/>
    </xf>
    <xf numFmtId="0" fontId="5" fillId="0" borderId="1" xfId="0" applyFont="1" applyBorder="1"/>
    <xf numFmtId="0" fontId="7" fillId="0" borderId="7" xfId="0" applyFont="1" applyBorder="1" applyAlignment="1" applyProtection="1">
      <alignment horizontal="left" vertical="center" wrapText="1"/>
      <protection locked="0"/>
    </xf>
    <xf numFmtId="0" fontId="15" fillId="16" borderId="1" xfId="0" applyFont="1" applyFill="1" applyBorder="1" applyAlignment="1">
      <alignment horizontal="left" vertical="center"/>
    </xf>
    <xf numFmtId="0" fontId="7" fillId="0" borderId="1" xfId="0" applyFont="1" applyBorder="1"/>
    <xf numFmtId="0" fontId="15" fillId="5" borderId="1" xfId="0" applyFont="1" applyFill="1" applyBorder="1" applyAlignment="1">
      <alignment horizontal="center" vertical="center" wrapText="1"/>
    </xf>
    <xf numFmtId="0" fontId="14" fillId="0" borderId="0" xfId="0" applyFont="1" applyAlignment="1">
      <alignment horizontal="center"/>
    </xf>
    <xf numFmtId="2"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xf>
    <xf numFmtId="0" fontId="7" fillId="0" borderId="1" xfId="0" applyFont="1" applyBorder="1" applyAlignment="1">
      <alignment horizontal="justify" vertical="top" wrapText="1"/>
    </xf>
    <xf numFmtId="0" fontId="15" fillId="5" borderId="13" xfId="0" applyFont="1" applyFill="1" applyBorder="1" applyAlignment="1">
      <alignment horizontal="center" vertical="center" wrapText="1"/>
    </xf>
    <xf numFmtId="0" fontId="7" fillId="4" borderId="1" xfId="0" applyFont="1" applyFill="1" applyBorder="1" applyAlignment="1">
      <alignment horizontal="justify" vertical="top" wrapText="1"/>
    </xf>
    <xf numFmtId="0" fontId="1" fillId="4" borderId="7" xfId="0" applyFont="1" applyFill="1" applyBorder="1" applyAlignment="1">
      <alignment horizontal="left" vertical="center" wrapText="1"/>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42" fillId="26" borderId="1"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7" borderId="3" xfId="0" applyFont="1" applyFill="1" applyBorder="1" applyAlignment="1">
      <alignment horizontal="left" vertical="center" wrapText="1"/>
    </xf>
    <xf numFmtId="0" fontId="1" fillId="28" borderId="7" xfId="0" applyFont="1" applyFill="1" applyBorder="1" applyAlignment="1">
      <alignment horizontal="left" vertical="center" wrapText="1"/>
    </xf>
    <xf numFmtId="0" fontId="1" fillId="28" borderId="1" xfId="0" applyFont="1" applyFill="1" applyBorder="1" applyAlignment="1">
      <alignment horizontal="lef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 xfId="0" applyFont="1" applyBorder="1" applyAlignment="1">
      <alignment horizontal="left" vertical="top" wrapText="1"/>
    </xf>
    <xf numFmtId="0" fontId="1" fillId="4" borderId="60"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23" fillId="0" borderId="1" xfId="0" applyFont="1" applyBorder="1" applyAlignment="1" applyProtection="1">
      <alignment horizontal="left" vertical="center"/>
      <protection locked="0"/>
    </xf>
    <xf numFmtId="0" fontId="1" fillId="0" borderId="60" xfId="0" applyFont="1" applyBorder="1" applyAlignment="1">
      <alignment horizontal="center" vertical="center" wrapText="1"/>
    </xf>
    <xf numFmtId="0" fontId="1" fillId="0" borderId="69" xfId="0" applyFont="1" applyBorder="1" applyAlignment="1">
      <alignment horizontal="center" vertical="center" wrapText="1"/>
    </xf>
    <xf numFmtId="0" fontId="42" fillId="0" borderId="1" xfId="0" applyFont="1" applyBorder="1" applyAlignment="1" applyProtection="1">
      <alignment horizontal="left" vertical="center" wrapText="1"/>
      <protection locked="0"/>
    </xf>
    <xf numFmtId="0" fontId="42" fillId="4" borderId="60" xfId="0" applyFont="1" applyFill="1" applyBorder="1" applyAlignment="1">
      <alignment horizontal="center" vertical="center" wrapText="1"/>
    </xf>
    <xf numFmtId="0" fontId="42" fillId="4" borderId="62" xfId="0" applyFont="1" applyFill="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1" fillId="3"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 xfId="0" applyFont="1" applyBorder="1" applyAlignment="1">
      <alignment horizontal="center" vertical="center" wrapText="1"/>
    </xf>
    <xf numFmtId="0" fontId="1" fillId="0" borderId="62" xfId="0" applyFont="1" applyBorder="1" applyAlignment="1">
      <alignment horizontal="center" vertical="center" wrapText="1"/>
    </xf>
    <xf numFmtId="0" fontId="1" fillId="4" borderId="69"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42" fillId="3" borderId="60" xfId="0" applyFont="1" applyFill="1" applyBorder="1" applyAlignment="1">
      <alignment horizontal="center" vertical="center" wrapText="1"/>
    </xf>
    <xf numFmtId="0" fontId="42" fillId="3" borderId="62"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1" fillId="3" borderId="62" xfId="0" applyFont="1" applyFill="1" applyBorder="1" applyAlignment="1">
      <alignment horizontal="center" vertical="center" wrapText="1"/>
    </xf>
    <xf numFmtId="0" fontId="1" fillId="0" borderId="56" xfId="0" applyFont="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42" fillId="3" borderId="1" xfId="0" applyFont="1" applyFill="1" applyBorder="1" applyAlignment="1">
      <alignment horizontal="center" vertical="center" wrapText="1"/>
    </xf>
    <xf numFmtId="0" fontId="23" fillId="3" borderId="0" xfId="0" applyFont="1" applyFill="1" applyAlignment="1">
      <alignment horizontal="left"/>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 fillId="28" borderId="60" xfId="0" applyFont="1" applyFill="1" applyBorder="1" applyAlignment="1">
      <alignment horizontal="center" vertical="center" wrapText="1"/>
    </xf>
    <xf numFmtId="0" fontId="1" fillId="28" borderId="62" xfId="0" applyFont="1" applyFill="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2" fillId="0" borderId="60" xfId="0" applyFont="1" applyBorder="1" applyAlignment="1">
      <alignment horizontal="center" vertical="center" wrapText="1"/>
    </xf>
    <xf numFmtId="0" fontId="42" fillId="0" borderId="62" xfId="0" applyFont="1" applyBorder="1" applyAlignment="1">
      <alignment horizontal="center" vertical="center" wrapText="1"/>
    </xf>
    <xf numFmtId="0" fontId="42" fillId="0" borderId="1" xfId="0" applyFont="1" applyBorder="1" applyAlignment="1">
      <alignment horizontal="center" vertical="center"/>
    </xf>
    <xf numFmtId="0" fontId="20" fillId="0" borderId="1"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left" vertical="center" wrapText="1"/>
      <protection locked="0"/>
    </xf>
    <xf numFmtId="0" fontId="9" fillId="0" borderId="11" xfId="0" applyFont="1" applyBorder="1" applyAlignment="1" applyProtection="1">
      <alignment horizontal="left" vertical="center" wrapText="1"/>
      <protection locked="0"/>
    </xf>
    <xf numFmtId="0" fontId="9" fillId="0" borderId="28" xfId="0" applyFont="1" applyBorder="1" applyAlignment="1" applyProtection="1">
      <alignment horizontal="left" vertical="center" wrapText="1"/>
      <protection locked="0"/>
    </xf>
    <xf numFmtId="0" fontId="9" fillId="0" borderId="25" xfId="0" applyFont="1" applyBorder="1" applyAlignment="1" applyProtection="1">
      <alignment horizontal="left" vertical="center" wrapText="1"/>
      <protection locked="0"/>
    </xf>
    <xf numFmtId="0" fontId="9" fillId="0" borderId="20" xfId="0" applyFont="1" applyBorder="1" applyAlignment="1" applyProtection="1">
      <alignment horizontal="left" vertical="center" wrapText="1"/>
      <protection locked="0"/>
    </xf>
    <xf numFmtId="0" fontId="9" fillId="0" borderId="27"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lignment horizontal="left" vertical="center" wrapText="1"/>
    </xf>
    <xf numFmtId="0" fontId="7" fillId="0" borderId="28"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5" fillId="13" borderId="48" xfId="0" applyFont="1" applyFill="1" applyBorder="1" applyAlignment="1">
      <alignment horizontal="center" vertical="center" wrapText="1"/>
    </xf>
    <xf numFmtId="0" fontId="1" fillId="0" borderId="30" xfId="0" applyFont="1" applyBorder="1" applyAlignment="1">
      <alignment horizontal="left"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0" xfId="0" applyFont="1" applyBorder="1" applyAlignment="1">
      <alignment horizontal="center" vertical="center" wrapText="1"/>
    </xf>
    <xf numFmtId="0" fontId="1" fillId="4" borderId="20" xfId="0" applyFont="1" applyFill="1" applyBorder="1" applyAlignment="1">
      <alignment horizontal="left" vertical="center" wrapText="1"/>
    </xf>
    <xf numFmtId="0" fontId="5" fillId="4" borderId="20"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1" fillId="0" borderId="46"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7" xfId="0" applyFont="1" applyBorder="1" applyAlignment="1">
      <alignment horizontal="center" vertical="center"/>
    </xf>
    <xf numFmtId="0" fontId="7" fillId="0" borderId="56" xfId="0" applyFont="1" applyBorder="1" applyAlignment="1">
      <alignment horizontal="left" vertical="center" wrapText="1"/>
    </xf>
    <xf numFmtId="0" fontId="7" fillId="0" borderId="62" xfId="0" applyFont="1" applyBorder="1" applyAlignment="1">
      <alignment horizontal="left" vertical="center" wrapText="1"/>
    </xf>
    <xf numFmtId="0" fontId="7" fillId="0" borderId="65"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8" xfId="0" applyFont="1" applyBorder="1" applyAlignment="1">
      <alignment horizontal="center" vertical="center" wrapText="1"/>
    </xf>
    <xf numFmtId="2" fontId="7" fillId="0" borderId="10" xfId="0" applyNumberFormat="1" applyFont="1" applyBorder="1" applyAlignment="1">
      <alignment horizontal="center" vertical="center" wrapText="1"/>
    </xf>
    <xf numFmtId="2" fontId="7" fillId="0" borderId="11" xfId="0" applyNumberFormat="1" applyFont="1" applyBorder="1" applyAlignment="1">
      <alignment horizontal="center" vertical="center" wrapText="1"/>
    </xf>
    <xf numFmtId="2" fontId="7" fillId="0" borderId="28" xfId="0" applyNumberFormat="1" applyFont="1" applyBorder="1" applyAlignment="1">
      <alignment horizontal="center" vertical="center" wrapText="1"/>
    </xf>
    <xf numFmtId="0" fontId="7" fillId="0" borderId="60" xfId="0" applyFont="1" applyBorder="1" applyAlignment="1">
      <alignment horizontal="left"/>
    </xf>
    <xf numFmtId="0" fontId="7" fillId="0" borderId="56" xfId="0" applyFont="1" applyBorder="1" applyAlignment="1">
      <alignment horizontal="left"/>
    </xf>
    <xf numFmtId="0" fontId="7" fillId="0" borderId="62" xfId="0" applyFont="1" applyBorder="1" applyAlignment="1">
      <alignment horizontal="left"/>
    </xf>
    <xf numFmtId="0" fontId="14" fillId="0" borderId="1" xfId="0" applyFont="1" applyBorder="1" applyAlignment="1">
      <alignment horizontal="center"/>
    </xf>
    <xf numFmtId="2" fontId="7" fillId="0" borderId="10" xfId="0" applyNumberFormat="1" applyFont="1" applyBorder="1" applyAlignment="1">
      <alignment horizontal="center" vertical="center"/>
    </xf>
    <xf numFmtId="2" fontId="7" fillId="0" borderId="11" xfId="0" applyNumberFormat="1" applyFont="1" applyBorder="1" applyAlignment="1">
      <alignment horizontal="center" vertical="center"/>
    </xf>
    <xf numFmtId="2" fontId="7" fillId="0" borderId="28" xfId="0" applyNumberFormat="1" applyFont="1" applyBorder="1" applyAlignment="1">
      <alignment horizontal="center" vertic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28" xfId="0" applyFont="1" applyBorder="1" applyAlignment="1">
      <alignment horizontal="center"/>
    </xf>
    <xf numFmtId="0" fontId="7" fillId="0" borderId="10" xfId="0" applyFont="1" applyBorder="1" applyAlignment="1">
      <alignment horizontal="center" vertical="top" wrapText="1"/>
    </xf>
    <xf numFmtId="0" fontId="7" fillId="0" borderId="11" xfId="0" applyFont="1" applyBorder="1" applyAlignment="1">
      <alignment horizontal="center" vertical="top" wrapText="1"/>
    </xf>
    <xf numFmtId="0" fontId="7" fillId="0" borderId="28" xfId="0" applyFont="1" applyBorder="1" applyAlignment="1">
      <alignment horizontal="center" vertical="top" wrapText="1"/>
    </xf>
  </cellXfs>
  <cellStyles count="1">
    <cellStyle name="Normal" xfId="0" builtinId="0"/>
  </cellStyles>
  <dxfs count="0"/>
  <tableStyles count="0" defaultTableStyle="TableStyleMedium2" defaultPivotStyle="PivotStyleLight16"/>
  <colors>
    <mruColors>
      <color rgb="FFFFD253"/>
      <color rgb="FF00BBFE"/>
      <color rgb="FF2FC9FF"/>
      <color rgb="FFFFA365"/>
      <color rgb="FFFFD2B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3.png"/><Relationship Id="rId1" Type="http://schemas.openxmlformats.org/officeDocument/2006/relationships/image" Target="../media/image17.png"/><Relationship Id="rId5" Type="http://schemas.openxmlformats.org/officeDocument/2006/relationships/image" Target="../media/image20.emf"/><Relationship Id="rId4" Type="http://schemas.openxmlformats.org/officeDocument/2006/relationships/image" Target="../media/image19.e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16</xdr:col>
      <xdr:colOff>253999</xdr:colOff>
      <xdr:row>0</xdr:row>
      <xdr:rowOff>41586</xdr:rowOff>
    </xdr:from>
    <xdr:to>
      <xdr:col>16</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20750</xdr:colOff>
      <xdr:row>7</xdr:row>
      <xdr:rowOff>504146</xdr:rowOff>
    </xdr:from>
    <xdr:to>
      <xdr:col>37</xdr:col>
      <xdr:colOff>427944</xdr:colOff>
      <xdr:row>12</xdr:row>
      <xdr:rowOff>869271</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35634725" y="2428196"/>
          <a:ext cx="49791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30</xdr:col>
      <xdr:colOff>210569</xdr:colOff>
      <xdr:row>9</xdr:row>
      <xdr:rowOff>483735</xdr:rowOff>
    </xdr:from>
    <xdr:to>
      <xdr:col>30</xdr:col>
      <xdr:colOff>710632</xdr:colOff>
      <xdr:row>9</xdr:row>
      <xdr:rowOff>983797</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35062544" y="4198485"/>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0</xdr:col>
      <xdr:colOff>1587659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twoCellAnchor>
    <xdr:from>
      <xdr:col>0</xdr:col>
      <xdr:colOff>0</xdr:colOff>
      <xdr:row>25</xdr:row>
      <xdr:rowOff>288633</xdr:rowOff>
    </xdr:from>
    <xdr:to>
      <xdr:col>0</xdr:col>
      <xdr:colOff>1</xdr:colOff>
      <xdr:row>39</xdr:row>
      <xdr:rowOff>288634</xdr:rowOff>
    </xdr:to>
    <xdr:sp macro="" textlink="">
      <xdr:nvSpPr>
        <xdr:cNvPr id="4" name="CuadroTexto 3">
          <a:extLst>
            <a:ext uri="{FF2B5EF4-FFF2-40B4-BE49-F238E27FC236}">
              <a16:creationId xmlns:a16="http://schemas.microsoft.com/office/drawing/2014/main" id="{54B75D35-02AA-4EA6-8867-32CBDFFD2ED7}"/>
            </a:ext>
          </a:extLst>
        </xdr:cNvPr>
        <xdr:cNvSpPr txBox="1"/>
      </xdr:nvSpPr>
      <xdr:spPr>
        <a:xfrm rot="16200000">
          <a:off x="-3943350" y="15747708"/>
          <a:ext cx="78867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editAs="oneCell">
    <xdr:from>
      <xdr:col>19</xdr:col>
      <xdr:colOff>635000</xdr:colOff>
      <xdr:row>10</xdr:row>
      <xdr:rowOff>63500</xdr:rowOff>
    </xdr:from>
    <xdr:to>
      <xdr:col>19</xdr:col>
      <xdr:colOff>876300</xdr:colOff>
      <xdr:row>10</xdr:row>
      <xdr:rowOff>454025</xdr:rowOff>
    </xdr:to>
    <xdr:sp macro="" textlink="">
      <xdr:nvSpPr>
        <xdr:cNvPr id="8" name="CheckBox1" hidden="1">
          <a:extLst>
            <a:ext uri="{63B3BB69-23CF-44E3-9099-C40C66FF867C}">
              <a14:compatExt xmlns:a14="http://schemas.microsoft.com/office/drawing/2010/main" spid="_x0000_s3073"/>
            </a:ext>
            <a:ext uri="{FF2B5EF4-FFF2-40B4-BE49-F238E27FC236}">
              <a16:creationId xmlns:a16="http://schemas.microsoft.com/office/drawing/2014/main" id="{67CA37F2-BCA0-46B4-B162-56BF3A036035}"/>
            </a:ext>
          </a:extLst>
        </xdr:cNvPr>
        <xdr:cNvSpPr/>
      </xdr:nvSpPr>
      <xdr:spPr bwMode="auto">
        <a:xfrm>
          <a:off x="11817350" y="3987800"/>
          <a:ext cx="241300" cy="390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11</xdr:row>
      <xdr:rowOff>165100</xdr:rowOff>
    </xdr:from>
    <xdr:to>
      <xdr:col>19</xdr:col>
      <xdr:colOff>901700</xdr:colOff>
      <xdr:row>11</xdr:row>
      <xdr:rowOff>425450</xdr:rowOff>
    </xdr:to>
    <xdr:sp macro="" textlink="">
      <xdr:nvSpPr>
        <xdr:cNvPr id="9" name="CheckBox2" hidden="1">
          <a:extLst>
            <a:ext uri="{63B3BB69-23CF-44E3-9099-C40C66FF867C}">
              <a14:compatExt xmlns:a14="http://schemas.microsoft.com/office/drawing/2010/main" spid="_x0000_s3074"/>
            </a:ext>
            <a:ext uri="{FF2B5EF4-FFF2-40B4-BE49-F238E27FC236}">
              <a16:creationId xmlns:a16="http://schemas.microsoft.com/office/drawing/2014/main" id="{F86C2CEC-89D5-4C5E-971C-6C9190A65D7C}"/>
            </a:ext>
          </a:extLst>
        </xdr:cNvPr>
        <xdr:cNvSpPr/>
      </xdr:nvSpPr>
      <xdr:spPr bwMode="auto">
        <a:xfrm>
          <a:off x="11804650" y="4441825"/>
          <a:ext cx="27940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12</xdr:row>
      <xdr:rowOff>165100</xdr:rowOff>
    </xdr:from>
    <xdr:to>
      <xdr:col>19</xdr:col>
      <xdr:colOff>901700</xdr:colOff>
      <xdr:row>12</xdr:row>
      <xdr:rowOff>419100</xdr:rowOff>
    </xdr:to>
    <xdr:sp macro="" textlink="">
      <xdr:nvSpPr>
        <xdr:cNvPr id="10" name="CheckBox3" hidden="1">
          <a:extLst>
            <a:ext uri="{63B3BB69-23CF-44E3-9099-C40C66FF867C}">
              <a14:compatExt xmlns:a14="http://schemas.microsoft.com/office/drawing/2010/main" spid="_x0000_s3075"/>
            </a:ext>
            <a:ext uri="{FF2B5EF4-FFF2-40B4-BE49-F238E27FC236}">
              <a16:creationId xmlns:a16="http://schemas.microsoft.com/office/drawing/2014/main" id="{2D6ECF6F-DB11-4E81-B5D1-F564321D490C}"/>
            </a:ext>
          </a:extLst>
        </xdr:cNvPr>
        <xdr:cNvSpPr/>
      </xdr:nvSpPr>
      <xdr:spPr bwMode="auto">
        <a:xfrm>
          <a:off x="11804650" y="46894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13</xdr:row>
      <xdr:rowOff>165100</xdr:rowOff>
    </xdr:from>
    <xdr:to>
      <xdr:col>19</xdr:col>
      <xdr:colOff>901700</xdr:colOff>
      <xdr:row>13</xdr:row>
      <xdr:rowOff>419100</xdr:rowOff>
    </xdr:to>
    <xdr:sp macro="" textlink="">
      <xdr:nvSpPr>
        <xdr:cNvPr id="11" name="CheckBox4" hidden="1">
          <a:extLst>
            <a:ext uri="{63B3BB69-23CF-44E3-9099-C40C66FF867C}">
              <a14:compatExt xmlns:a14="http://schemas.microsoft.com/office/drawing/2010/main" spid="_x0000_s3076"/>
            </a:ext>
            <a:ext uri="{FF2B5EF4-FFF2-40B4-BE49-F238E27FC236}">
              <a16:creationId xmlns:a16="http://schemas.microsoft.com/office/drawing/2014/main" id="{84818AD7-CABD-4577-8CCA-4858EDC7F9B9}"/>
            </a:ext>
          </a:extLst>
        </xdr:cNvPr>
        <xdr:cNvSpPr/>
      </xdr:nvSpPr>
      <xdr:spPr bwMode="auto">
        <a:xfrm>
          <a:off x="11804650" y="51847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14</xdr:row>
      <xdr:rowOff>177800</xdr:rowOff>
    </xdr:from>
    <xdr:to>
      <xdr:col>19</xdr:col>
      <xdr:colOff>901700</xdr:colOff>
      <xdr:row>14</xdr:row>
      <xdr:rowOff>431800</xdr:rowOff>
    </xdr:to>
    <xdr:sp macro="" textlink="">
      <xdr:nvSpPr>
        <xdr:cNvPr id="12" name="CheckBox5" hidden="1">
          <a:extLst>
            <a:ext uri="{63B3BB69-23CF-44E3-9099-C40C66FF867C}">
              <a14:compatExt xmlns:a14="http://schemas.microsoft.com/office/drawing/2010/main" spid="_x0000_s3077"/>
            </a:ext>
            <a:ext uri="{FF2B5EF4-FFF2-40B4-BE49-F238E27FC236}">
              <a16:creationId xmlns:a16="http://schemas.microsoft.com/office/drawing/2014/main" id="{B5D2BFD9-8941-45AA-B85E-42C530146BED}"/>
            </a:ext>
          </a:extLst>
        </xdr:cNvPr>
        <xdr:cNvSpPr/>
      </xdr:nvSpPr>
      <xdr:spPr bwMode="auto">
        <a:xfrm>
          <a:off x="11804650" y="579755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15</xdr:row>
      <xdr:rowOff>165100</xdr:rowOff>
    </xdr:from>
    <xdr:to>
      <xdr:col>19</xdr:col>
      <xdr:colOff>901700</xdr:colOff>
      <xdr:row>15</xdr:row>
      <xdr:rowOff>419100</xdr:rowOff>
    </xdr:to>
    <xdr:sp macro="" textlink="">
      <xdr:nvSpPr>
        <xdr:cNvPr id="13" name="CheckBox6" hidden="1">
          <a:extLst>
            <a:ext uri="{63B3BB69-23CF-44E3-9099-C40C66FF867C}">
              <a14:compatExt xmlns:a14="http://schemas.microsoft.com/office/drawing/2010/main" spid="_x0000_s3078"/>
            </a:ext>
            <a:ext uri="{FF2B5EF4-FFF2-40B4-BE49-F238E27FC236}">
              <a16:creationId xmlns:a16="http://schemas.microsoft.com/office/drawing/2014/main" id="{29C68FD6-39E8-4FDF-8470-968FFDDB7221}"/>
            </a:ext>
          </a:extLst>
        </xdr:cNvPr>
        <xdr:cNvSpPr/>
      </xdr:nvSpPr>
      <xdr:spPr bwMode="auto">
        <a:xfrm>
          <a:off x="11804650" y="63277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16</xdr:row>
      <xdr:rowOff>165100</xdr:rowOff>
    </xdr:from>
    <xdr:to>
      <xdr:col>19</xdr:col>
      <xdr:colOff>901700</xdr:colOff>
      <xdr:row>16</xdr:row>
      <xdr:rowOff>419100</xdr:rowOff>
    </xdr:to>
    <xdr:sp macro="" textlink="">
      <xdr:nvSpPr>
        <xdr:cNvPr id="14" name="CheckBox7" hidden="1">
          <a:extLst>
            <a:ext uri="{63B3BB69-23CF-44E3-9099-C40C66FF867C}">
              <a14:compatExt xmlns:a14="http://schemas.microsoft.com/office/drawing/2010/main" spid="_x0000_s3079"/>
            </a:ext>
            <a:ext uri="{FF2B5EF4-FFF2-40B4-BE49-F238E27FC236}">
              <a16:creationId xmlns:a16="http://schemas.microsoft.com/office/drawing/2014/main" id="{101B957E-49DE-4C2B-B202-020AF6E9D348}"/>
            </a:ext>
          </a:extLst>
        </xdr:cNvPr>
        <xdr:cNvSpPr/>
      </xdr:nvSpPr>
      <xdr:spPr bwMode="auto">
        <a:xfrm>
          <a:off x="11804650" y="68611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17</xdr:row>
      <xdr:rowOff>165100</xdr:rowOff>
    </xdr:from>
    <xdr:to>
      <xdr:col>19</xdr:col>
      <xdr:colOff>901700</xdr:colOff>
      <xdr:row>17</xdr:row>
      <xdr:rowOff>419100</xdr:rowOff>
    </xdr:to>
    <xdr:sp macro="" textlink="">
      <xdr:nvSpPr>
        <xdr:cNvPr id="15" name="CheckBox8" hidden="1">
          <a:extLst>
            <a:ext uri="{63B3BB69-23CF-44E3-9099-C40C66FF867C}">
              <a14:compatExt xmlns:a14="http://schemas.microsoft.com/office/drawing/2010/main" spid="_x0000_s3080"/>
            </a:ext>
            <a:ext uri="{FF2B5EF4-FFF2-40B4-BE49-F238E27FC236}">
              <a16:creationId xmlns:a16="http://schemas.microsoft.com/office/drawing/2014/main" id="{8B58A8FA-2410-4CD0-B043-D08DC42B80B4}"/>
            </a:ext>
          </a:extLst>
        </xdr:cNvPr>
        <xdr:cNvSpPr/>
      </xdr:nvSpPr>
      <xdr:spPr bwMode="auto">
        <a:xfrm>
          <a:off x="11804650" y="7366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18</xdr:row>
      <xdr:rowOff>165100</xdr:rowOff>
    </xdr:from>
    <xdr:to>
      <xdr:col>19</xdr:col>
      <xdr:colOff>901700</xdr:colOff>
      <xdr:row>18</xdr:row>
      <xdr:rowOff>419100</xdr:rowOff>
    </xdr:to>
    <xdr:sp macro="" textlink="">
      <xdr:nvSpPr>
        <xdr:cNvPr id="16" name="CheckBox9" hidden="1">
          <a:extLst>
            <a:ext uri="{63B3BB69-23CF-44E3-9099-C40C66FF867C}">
              <a14:compatExt xmlns:a14="http://schemas.microsoft.com/office/drawing/2010/main" spid="_x0000_s3081"/>
            </a:ext>
            <a:ext uri="{FF2B5EF4-FFF2-40B4-BE49-F238E27FC236}">
              <a16:creationId xmlns:a16="http://schemas.microsoft.com/office/drawing/2014/main" id="{054C1C11-B03F-4DBE-AF41-6A7773B26963}"/>
            </a:ext>
          </a:extLst>
        </xdr:cNvPr>
        <xdr:cNvSpPr/>
      </xdr:nvSpPr>
      <xdr:spPr bwMode="auto">
        <a:xfrm>
          <a:off x="11804650" y="795655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19</xdr:row>
      <xdr:rowOff>165100</xdr:rowOff>
    </xdr:from>
    <xdr:to>
      <xdr:col>19</xdr:col>
      <xdr:colOff>901700</xdr:colOff>
      <xdr:row>19</xdr:row>
      <xdr:rowOff>415925</xdr:rowOff>
    </xdr:to>
    <xdr:sp macro="" textlink="">
      <xdr:nvSpPr>
        <xdr:cNvPr id="17" name="CheckBox10" hidden="1">
          <a:extLst>
            <a:ext uri="{63B3BB69-23CF-44E3-9099-C40C66FF867C}">
              <a14:compatExt xmlns:a14="http://schemas.microsoft.com/office/drawing/2010/main" spid="_x0000_s3082"/>
            </a:ext>
            <a:ext uri="{FF2B5EF4-FFF2-40B4-BE49-F238E27FC236}">
              <a16:creationId xmlns:a16="http://schemas.microsoft.com/office/drawing/2014/main" id="{7835F64F-6530-42D2-97F3-3B9324E93CC4}"/>
            </a:ext>
          </a:extLst>
        </xdr:cNvPr>
        <xdr:cNvSpPr/>
      </xdr:nvSpPr>
      <xdr:spPr bwMode="auto">
        <a:xfrm>
          <a:off x="11804650" y="8556625"/>
          <a:ext cx="279400" cy="2508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20</xdr:row>
      <xdr:rowOff>165100</xdr:rowOff>
    </xdr:from>
    <xdr:to>
      <xdr:col>19</xdr:col>
      <xdr:colOff>901700</xdr:colOff>
      <xdr:row>20</xdr:row>
      <xdr:rowOff>419100</xdr:rowOff>
    </xdr:to>
    <xdr:sp macro="" textlink="">
      <xdr:nvSpPr>
        <xdr:cNvPr id="18" name="CheckBox11" hidden="1">
          <a:extLst>
            <a:ext uri="{63B3BB69-23CF-44E3-9099-C40C66FF867C}">
              <a14:compatExt xmlns:a14="http://schemas.microsoft.com/office/drawing/2010/main" spid="_x0000_s3083"/>
            </a:ext>
            <a:ext uri="{FF2B5EF4-FFF2-40B4-BE49-F238E27FC236}">
              <a16:creationId xmlns:a16="http://schemas.microsoft.com/office/drawing/2014/main" id="{C55641B3-633A-4042-9913-7556BCC8093D}"/>
            </a:ext>
          </a:extLst>
        </xdr:cNvPr>
        <xdr:cNvSpPr/>
      </xdr:nvSpPr>
      <xdr:spPr bwMode="auto">
        <a:xfrm>
          <a:off x="11804650" y="883285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21</xdr:row>
      <xdr:rowOff>165100</xdr:rowOff>
    </xdr:from>
    <xdr:to>
      <xdr:col>19</xdr:col>
      <xdr:colOff>901700</xdr:colOff>
      <xdr:row>21</xdr:row>
      <xdr:rowOff>419100</xdr:rowOff>
    </xdr:to>
    <xdr:sp macro="" textlink="">
      <xdr:nvSpPr>
        <xdr:cNvPr id="19" name="CheckBox12" hidden="1">
          <a:extLst>
            <a:ext uri="{63B3BB69-23CF-44E3-9099-C40C66FF867C}">
              <a14:compatExt xmlns:a14="http://schemas.microsoft.com/office/drawing/2010/main" spid="_x0000_s3084"/>
            </a:ext>
            <a:ext uri="{FF2B5EF4-FFF2-40B4-BE49-F238E27FC236}">
              <a16:creationId xmlns:a16="http://schemas.microsoft.com/office/drawing/2014/main" id="{63F07BFB-2822-496C-BF09-5BF09A0D7FBE}"/>
            </a:ext>
          </a:extLst>
        </xdr:cNvPr>
        <xdr:cNvSpPr/>
      </xdr:nvSpPr>
      <xdr:spPr bwMode="auto">
        <a:xfrm>
          <a:off x="11804650" y="93376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22</xdr:row>
      <xdr:rowOff>165100</xdr:rowOff>
    </xdr:from>
    <xdr:to>
      <xdr:col>19</xdr:col>
      <xdr:colOff>901700</xdr:colOff>
      <xdr:row>22</xdr:row>
      <xdr:rowOff>419100</xdr:rowOff>
    </xdr:to>
    <xdr:sp macro="" textlink="">
      <xdr:nvSpPr>
        <xdr:cNvPr id="20" name="CheckBox13" hidden="1">
          <a:extLst>
            <a:ext uri="{63B3BB69-23CF-44E3-9099-C40C66FF867C}">
              <a14:compatExt xmlns:a14="http://schemas.microsoft.com/office/drawing/2010/main" spid="_x0000_s3085"/>
            </a:ext>
            <a:ext uri="{FF2B5EF4-FFF2-40B4-BE49-F238E27FC236}">
              <a16:creationId xmlns:a16="http://schemas.microsoft.com/office/drawing/2014/main" id="{3CE7E057-3C28-4F65-89E2-26FA369E8E4B}"/>
            </a:ext>
          </a:extLst>
        </xdr:cNvPr>
        <xdr:cNvSpPr/>
      </xdr:nvSpPr>
      <xdr:spPr bwMode="auto">
        <a:xfrm>
          <a:off x="11804650" y="1004252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165100</xdr:rowOff>
    </xdr:from>
    <xdr:to>
      <xdr:col>19</xdr:col>
      <xdr:colOff>901700</xdr:colOff>
      <xdr:row>23</xdr:row>
      <xdr:rowOff>419100</xdr:rowOff>
    </xdr:to>
    <xdr:sp macro="" textlink="">
      <xdr:nvSpPr>
        <xdr:cNvPr id="21" name="CheckBox14" hidden="1">
          <a:extLst>
            <a:ext uri="{63B3BB69-23CF-44E3-9099-C40C66FF867C}">
              <a14:compatExt xmlns:a14="http://schemas.microsoft.com/office/drawing/2010/main" spid="_x0000_s3086"/>
            </a:ext>
            <a:ext uri="{FF2B5EF4-FFF2-40B4-BE49-F238E27FC236}">
              <a16:creationId xmlns:a16="http://schemas.microsoft.com/office/drawing/2014/main" id="{B8781A4C-2D41-4722-B172-75FDD0A75F30}"/>
            </a:ext>
          </a:extLst>
        </xdr:cNvPr>
        <xdr:cNvSpPr/>
      </xdr:nvSpPr>
      <xdr:spPr bwMode="auto">
        <a:xfrm>
          <a:off x="11804650" y="106711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24</xdr:row>
      <xdr:rowOff>165100</xdr:rowOff>
    </xdr:from>
    <xdr:to>
      <xdr:col>19</xdr:col>
      <xdr:colOff>901700</xdr:colOff>
      <xdr:row>24</xdr:row>
      <xdr:rowOff>419100</xdr:rowOff>
    </xdr:to>
    <xdr:sp macro="" textlink="">
      <xdr:nvSpPr>
        <xdr:cNvPr id="22" name="CheckBox15" hidden="1">
          <a:extLst>
            <a:ext uri="{63B3BB69-23CF-44E3-9099-C40C66FF867C}">
              <a14:compatExt xmlns:a14="http://schemas.microsoft.com/office/drawing/2010/main" spid="_x0000_s3087"/>
            </a:ext>
            <a:ext uri="{FF2B5EF4-FFF2-40B4-BE49-F238E27FC236}">
              <a16:creationId xmlns:a16="http://schemas.microsoft.com/office/drawing/2014/main" id="{7DFBBB07-6294-495F-ABB6-0271C4DABA9B}"/>
            </a:ext>
          </a:extLst>
        </xdr:cNvPr>
        <xdr:cNvSpPr/>
      </xdr:nvSpPr>
      <xdr:spPr bwMode="auto">
        <a:xfrm>
          <a:off x="11804650" y="11176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25</xdr:row>
      <xdr:rowOff>165100</xdr:rowOff>
    </xdr:from>
    <xdr:to>
      <xdr:col>19</xdr:col>
      <xdr:colOff>901700</xdr:colOff>
      <xdr:row>25</xdr:row>
      <xdr:rowOff>419100</xdr:rowOff>
    </xdr:to>
    <xdr:sp macro="" textlink="">
      <xdr:nvSpPr>
        <xdr:cNvPr id="23" name="CheckBox16" hidden="1">
          <a:extLst>
            <a:ext uri="{63B3BB69-23CF-44E3-9099-C40C66FF867C}">
              <a14:compatExt xmlns:a14="http://schemas.microsoft.com/office/drawing/2010/main" spid="_x0000_s3088"/>
            </a:ext>
            <a:ext uri="{FF2B5EF4-FFF2-40B4-BE49-F238E27FC236}">
              <a16:creationId xmlns:a16="http://schemas.microsoft.com/office/drawing/2014/main" id="{CDDB6DDE-F264-420C-9AD0-121B04F2B76C}"/>
            </a:ext>
          </a:extLst>
        </xdr:cNvPr>
        <xdr:cNvSpPr/>
      </xdr:nvSpPr>
      <xdr:spPr bwMode="auto">
        <a:xfrm>
          <a:off x="11804650" y="1168082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26</xdr:row>
      <xdr:rowOff>165100</xdr:rowOff>
    </xdr:from>
    <xdr:to>
      <xdr:col>19</xdr:col>
      <xdr:colOff>901700</xdr:colOff>
      <xdr:row>26</xdr:row>
      <xdr:rowOff>419100</xdr:rowOff>
    </xdr:to>
    <xdr:sp macro="" textlink="">
      <xdr:nvSpPr>
        <xdr:cNvPr id="24" name="CheckBox17" hidden="1">
          <a:extLst>
            <a:ext uri="{63B3BB69-23CF-44E3-9099-C40C66FF867C}">
              <a14:compatExt xmlns:a14="http://schemas.microsoft.com/office/drawing/2010/main" spid="_x0000_s3089"/>
            </a:ext>
            <a:ext uri="{FF2B5EF4-FFF2-40B4-BE49-F238E27FC236}">
              <a16:creationId xmlns:a16="http://schemas.microsoft.com/office/drawing/2014/main" id="{BA872AD0-9421-4149-86D5-83582B9C457A}"/>
            </a:ext>
          </a:extLst>
        </xdr:cNvPr>
        <xdr:cNvSpPr/>
      </xdr:nvSpPr>
      <xdr:spPr bwMode="auto">
        <a:xfrm>
          <a:off x="11804650" y="1229995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27</xdr:row>
      <xdr:rowOff>165100</xdr:rowOff>
    </xdr:from>
    <xdr:to>
      <xdr:col>19</xdr:col>
      <xdr:colOff>901700</xdr:colOff>
      <xdr:row>27</xdr:row>
      <xdr:rowOff>419100</xdr:rowOff>
    </xdr:to>
    <xdr:sp macro="" textlink="">
      <xdr:nvSpPr>
        <xdr:cNvPr id="25" name="CheckBox18" hidden="1">
          <a:extLst>
            <a:ext uri="{63B3BB69-23CF-44E3-9099-C40C66FF867C}">
              <a14:compatExt xmlns:a14="http://schemas.microsoft.com/office/drawing/2010/main" spid="_x0000_s3090"/>
            </a:ext>
            <a:ext uri="{FF2B5EF4-FFF2-40B4-BE49-F238E27FC236}">
              <a16:creationId xmlns:a16="http://schemas.microsoft.com/office/drawing/2014/main" id="{FF24E3F3-5E04-4B9C-A566-1D448EA19DC9}"/>
            </a:ext>
          </a:extLst>
        </xdr:cNvPr>
        <xdr:cNvSpPr/>
      </xdr:nvSpPr>
      <xdr:spPr bwMode="auto">
        <a:xfrm>
          <a:off x="11804650" y="128047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28</xdr:row>
      <xdr:rowOff>165100</xdr:rowOff>
    </xdr:from>
    <xdr:to>
      <xdr:col>19</xdr:col>
      <xdr:colOff>901700</xdr:colOff>
      <xdr:row>28</xdr:row>
      <xdr:rowOff>419100</xdr:rowOff>
    </xdr:to>
    <xdr:sp macro="" textlink="">
      <xdr:nvSpPr>
        <xdr:cNvPr id="26" name="CheckBox19" hidden="1">
          <a:extLst>
            <a:ext uri="{63B3BB69-23CF-44E3-9099-C40C66FF867C}">
              <a14:compatExt xmlns:a14="http://schemas.microsoft.com/office/drawing/2010/main" spid="_x0000_s3091"/>
            </a:ext>
            <a:ext uri="{FF2B5EF4-FFF2-40B4-BE49-F238E27FC236}">
              <a16:creationId xmlns:a16="http://schemas.microsoft.com/office/drawing/2014/main" id="{939E187D-4D76-4628-9E17-E5CF23B4DB7B}"/>
            </a:ext>
          </a:extLst>
        </xdr:cNvPr>
        <xdr:cNvSpPr/>
      </xdr:nvSpPr>
      <xdr:spPr bwMode="auto">
        <a:xfrm>
          <a:off x="11804650" y="13309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29</xdr:row>
      <xdr:rowOff>165100</xdr:rowOff>
    </xdr:from>
    <xdr:to>
      <xdr:col>19</xdr:col>
      <xdr:colOff>901700</xdr:colOff>
      <xdr:row>29</xdr:row>
      <xdr:rowOff>419100</xdr:rowOff>
    </xdr:to>
    <xdr:sp macro="" textlink="">
      <xdr:nvSpPr>
        <xdr:cNvPr id="27" name="CheckBox20" hidden="1">
          <a:extLst>
            <a:ext uri="{63B3BB69-23CF-44E3-9099-C40C66FF867C}">
              <a14:compatExt xmlns:a14="http://schemas.microsoft.com/office/drawing/2010/main" spid="_x0000_s3092"/>
            </a:ext>
            <a:ext uri="{FF2B5EF4-FFF2-40B4-BE49-F238E27FC236}">
              <a16:creationId xmlns:a16="http://schemas.microsoft.com/office/drawing/2014/main" id="{CEB57E75-EEB7-4FA1-8A07-C884BD7913A8}"/>
            </a:ext>
          </a:extLst>
        </xdr:cNvPr>
        <xdr:cNvSpPr/>
      </xdr:nvSpPr>
      <xdr:spPr bwMode="auto">
        <a:xfrm>
          <a:off x="11804650" y="13919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30</xdr:row>
      <xdr:rowOff>165100</xdr:rowOff>
    </xdr:from>
    <xdr:to>
      <xdr:col>19</xdr:col>
      <xdr:colOff>901700</xdr:colOff>
      <xdr:row>30</xdr:row>
      <xdr:rowOff>419100</xdr:rowOff>
    </xdr:to>
    <xdr:sp macro="" textlink="">
      <xdr:nvSpPr>
        <xdr:cNvPr id="28" name="CheckBox21" hidden="1">
          <a:extLst>
            <a:ext uri="{63B3BB69-23CF-44E3-9099-C40C66FF867C}">
              <a14:compatExt xmlns:a14="http://schemas.microsoft.com/office/drawing/2010/main" spid="_x0000_s3093"/>
            </a:ext>
            <a:ext uri="{FF2B5EF4-FFF2-40B4-BE49-F238E27FC236}">
              <a16:creationId xmlns:a16="http://schemas.microsoft.com/office/drawing/2014/main" id="{F01C2298-FBAA-459F-A501-3DE98BA78496}"/>
            </a:ext>
          </a:extLst>
        </xdr:cNvPr>
        <xdr:cNvSpPr/>
      </xdr:nvSpPr>
      <xdr:spPr bwMode="auto">
        <a:xfrm>
          <a:off x="11804650" y="1442402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31</xdr:row>
      <xdr:rowOff>165100</xdr:rowOff>
    </xdr:from>
    <xdr:to>
      <xdr:col>19</xdr:col>
      <xdr:colOff>901700</xdr:colOff>
      <xdr:row>31</xdr:row>
      <xdr:rowOff>419100</xdr:rowOff>
    </xdr:to>
    <xdr:sp macro="" textlink="">
      <xdr:nvSpPr>
        <xdr:cNvPr id="29" name="CheckBox22" hidden="1">
          <a:extLst>
            <a:ext uri="{63B3BB69-23CF-44E3-9099-C40C66FF867C}">
              <a14:compatExt xmlns:a14="http://schemas.microsoft.com/office/drawing/2010/main" spid="_x0000_s3094"/>
            </a:ext>
            <a:ext uri="{FF2B5EF4-FFF2-40B4-BE49-F238E27FC236}">
              <a16:creationId xmlns:a16="http://schemas.microsoft.com/office/drawing/2014/main" id="{3B782D0B-F50D-49DF-BBA5-1C244864219B}"/>
            </a:ext>
          </a:extLst>
        </xdr:cNvPr>
        <xdr:cNvSpPr/>
      </xdr:nvSpPr>
      <xdr:spPr bwMode="auto">
        <a:xfrm>
          <a:off x="11804650" y="150526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32</xdr:row>
      <xdr:rowOff>165100</xdr:rowOff>
    </xdr:from>
    <xdr:to>
      <xdr:col>19</xdr:col>
      <xdr:colOff>901700</xdr:colOff>
      <xdr:row>32</xdr:row>
      <xdr:rowOff>419100</xdr:rowOff>
    </xdr:to>
    <xdr:sp macro="" textlink="">
      <xdr:nvSpPr>
        <xdr:cNvPr id="30" name="CheckBox23" hidden="1">
          <a:extLst>
            <a:ext uri="{63B3BB69-23CF-44E3-9099-C40C66FF867C}">
              <a14:compatExt xmlns:a14="http://schemas.microsoft.com/office/drawing/2010/main" spid="_x0000_s3095"/>
            </a:ext>
            <a:ext uri="{FF2B5EF4-FFF2-40B4-BE49-F238E27FC236}">
              <a16:creationId xmlns:a16="http://schemas.microsoft.com/office/drawing/2014/main" id="{F3F7430D-4965-47AB-9DC1-8F521D1B8846}"/>
            </a:ext>
          </a:extLst>
        </xdr:cNvPr>
        <xdr:cNvSpPr/>
      </xdr:nvSpPr>
      <xdr:spPr bwMode="auto">
        <a:xfrm>
          <a:off x="11804650" y="155860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33</xdr:row>
      <xdr:rowOff>165100</xdr:rowOff>
    </xdr:from>
    <xdr:to>
      <xdr:col>19</xdr:col>
      <xdr:colOff>901700</xdr:colOff>
      <xdr:row>33</xdr:row>
      <xdr:rowOff>419100</xdr:rowOff>
    </xdr:to>
    <xdr:sp macro="" textlink="">
      <xdr:nvSpPr>
        <xdr:cNvPr id="31" name="CheckBox24" hidden="1">
          <a:extLst>
            <a:ext uri="{63B3BB69-23CF-44E3-9099-C40C66FF867C}">
              <a14:compatExt xmlns:a14="http://schemas.microsoft.com/office/drawing/2010/main" spid="_x0000_s3096"/>
            </a:ext>
            <a:ext uri="{FF2B5EF4-FFF2-40B4-BE49-F238E27FC236}">
              <a16:creationId xmlns:a16="http://schemas.microsoft.com/office/drawing/2014/main" id="{6E187FE7-4BD1-45DD-AFE5-D3B0611FE4BE}"/>
            </a:ext>
          </a:extLst>
        </xdr:cNvPr>
        <xdr:cNvSpPr/>
      </xdr:nvSpPr>
      <xdr:spPr bwMode="auto">
        <a:xfrm>
          <a:off x="11804650" y="1619567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34</xdr:row>
      <xdr:rowOff>165100</xdr:rowOff>
    </xdr:from>
    <xdr:to>
      <xdr:col>19</xdr:col>
      <xdr:colOff>901700</xdr:colOff>
      <xdr:row>34</xdr:row>
      <xdr:rowOff>419100</xdr:rowOff>
    </xdr:to>
    <xdr:sp macro="" textlink="">
      <xdr:nvSpPr>
        <xdr:cNvPr id="32" name="CheckBox25" hidden="1">
          <a:extLst>
            <a:ext uri="{63B3BB69-23CF-44E3-9099-C40C66FF867C}">
              <a14:compatExt xmlns:a14="http://schemas.microsoft.com/office/drawing/2010/main" spid="_x0000_s3097"/>
            </a:ext>
            <a:ext uri="{FF2B5EF4-FFF2-40B4-BE49-F238E27FC236}">
              <a16:creationId xmlns:a16="http://schemas.microsoft.com/office/drawing/2014/main" id="{0F23D17D-6AB6-4364-88A6-5A84EDE6D463}"/>
            </a:ext>
          </a:extLst>
        </xdr:cNvPr>
        <xdr:cNvSpPr/>
      </xdr:nvSpPr>
      <xdr:spPr bwMode="auto">
        <a:xfrm>
          <a:off x="11804650" y="1678622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35</xdr:row>
      <xdr:rowOff>165100</xdr:rowOff>
    </xdr:from>
    <xdr:to>
      <xdr:col>19</xdr:col>
      <xdr:colOff>901700</xdr:colOff>
      <xdr:row>35</xdr:row>
      <xdr:rowOff>419100</xdr:rowOff>
    </xdr:to>
    <xdr:sp macro="" textlink="">
      <xdr:nvSpPr>
        <xdr:cNvPr id="33" name="CheckBox26" hidden="1">
          <a:extLst>
            <a:ext uri="{63B3BB69-23CF-44E3-9099-C40C66FF867C}">
              <a14:compatExt xmlns:a14="http://schemas.microsoft.com/office/drawing/2010/main" spid="_x0000_s3098"/>
            </a:ext>
            <a:ext uri="{FF2B5EF4-FFF2-40B4-BE49-F238E27FC236}">
              <a16:creationId xmlns:a16="http://schemas.microsoft.com/office/drawing/2014/main" id="{6085941A-97AA-4C83-B156-C47781BCCD92}"/>
            </a:ext>
          </a:extLst>
        </xdr:cNvPr>
        <xdr:cNvSpPr/>
      </xdr:nvSpPr>
      <xdr:spPr bwMode="auto">
        <a:xfrm>
          <a:off x="11804650" y="17348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36</xdr:row>
      <xdr:rowOff>165100</xdr:rowOff>
    </xdr:from>
    <xdr:to>
      <xdr:col>19</xdr:col>
      <xdr:colOff>901700</xdr:colOff>
      <xdr:row>36</xdr:row>
      <xdr:rowOff>419100</xdr:rowOff>
    </xdr:to>
    <xdr:sp macro="" textlink="">
      <xdr:nvSpPr>
        <xdr:cNvPr id="34" name="CheckBox27" hidden="1">
          <a:extLst>
            <a:ext uri="{63B3BB69-23CF-44E3-9099-C40C66FF867C}">
              <a14:compatExt xmlns:a14="http://schemas.microsoft.com/office/drawing/2010/main" spid="_x0000_s3099"/>
            </a:ext>
            <a:ext uri="{FF2B5EF4-FFF2-40B4-BE49-F238E27FC236}">
              <a16:creationId xmlns:a16="http://schemas.microsoft.com/office/drawing/2014/main" id="{0A6986F9-8563-4FD6-8456-48D242EE5EAE}"/>
            </a:ext>
          </a:extLst>
        </xdr:cNvPr>
        <xdr:cNvSpPr/>
      </xdr:nvSpPr>
      <xdr:spPr bwMode="auto">
        <a:xfrm>
          <a:off x="11804650" y="1789112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37</xdr:row>
      <xdr:rowOff>165100</xdr:rowOff>
    </xdr:from>
    <xdr:to>
      <xdr:col>19</xdr:col>
      <xdr:colOff>901700</xdr:colOff>
      <xdr:row>37</xdr:row>
      <xdr:rowOff>419100</xdr:rowOff>
    </xdr:to>
    <xdr:sp macro="" textlink="">
      <xdr:nvSpPr>
        <xdr:cNvPr id="35" name="CheckBox28" hidden="1">
          <a:extLst>
            <a:ext uri="{63B3BB69-23CF-44E3-9099-C40C66FF867C}">
              <a14:compatExt xmlns:a14="http://schemas.microsoft.com/office/drawing/2010/main" spid="_x0000_s3100"/>
            </a:ext>
            <a:ext uri="{FF2B5EF4-FFF2-40B4-BE49-F238E27FC236}">
              <a16:creationId xmlns:a16="http://schemas.microsoft.com/office/drawing/2014/main" id="{7F591114-96C8-42FC-9A1C-6E17AF0315FC}"/>
            </a:ext>
          </a:extLst>
        </xdr:cNvPr>
        <xdr:cNvSpPr/>
      </xdr:nvSpPr>
      <xdr:spPr bwMode="auto">
        <a:xfrm>
          <a:off x="11804650" y="1842452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38</xdr:row>
      <xdr:rowOff>165100</xdr:rowOff>
    </xdr:from>
    <xdr:to>
      <xdr:col>19</xdr:col>
      <xdr:colOff>901700</xdr:colOff>
      <xdr:row>38</xdr:row>
      <xdr:rowOff>419100</xdr:rowOff>
    </xdr:to>
    <xdr:sp macro="" textlink="">
      <xdr:nvSpPr>
        <xdr:cNvPr id="36" name="CheckBox29" hidden="1">
          <a:extLst>
            <a:ext uri="{63B3BB69-23CF-44E3-9099-C40C66FF867C}">
              <a14:compatExt xmlns:a14="http://schemas.microsoft.com/office/drawing/2010/main" spid="_x0000_s3101"/>
            </a:ext>
            <a:ext uri="{FF2B5EF4-FFF2-40B4-BE49-F238E27FC236}">
              <a16:creationId xmlns:a16="http://schemas.microsoft.com/office/drawing/2014/main" id="{D286EA75-DE7C-4926-8FE3-46E20C2AB410}"/>
            </a:ext>
          </a:extLst>
        </xdr:cNvPr>
        <xdr:cNvSpPr/>
      </xdr:nvSpPr>
      <xdr:spPr bwMode="auto">
        <a:xfrm>
          <a:off x="11804650" y="1896745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165100</xdr:rowOff>
    </xdr:from>
    <xdr:to>
      <xdr:col>19</xdr:col>
      <xdr:colOff>901700</xdr:colOff>
      <xdr:row>39</xdr:row>
      <xdr:rowOff>419100</xdr:rowOff>
    </xdr:to>
    <xdr:sp macro="" textlink="">
      <xdr:nvSpPr>
        <xdr:cNvPr id="37" name="CheckBox30" hidden="1">
          <a:extLst>
            <a:ext uri="{63B3BB69-23CF-44E3-9099-C40C66FF867C}">
              <a14:compatExt xmlns:a14="http://schemas.microsoft.com/office/drawing/2010/main" spid="_x0000_s3102"/>
            </a:ext>
            <a:ext uri="{FF2B5EF4-FFF2-40B4-BE49-F238E27FC236}">
              <a16:creationId xmlns:a16="http://schemas.microsoft.com/office/drawing/2014/main" id="{6943FA72-ED9E-40EE-8EF3-B084AFEEB618}"/>
            </a:ext>
          </a:extLst>
        </xdr:cNvPr>
        <xdr:cNvSpPr/>
      </xdr:nvSpPr>
      <xdr:spPr bwMode="auto">
        <a:xfrm>
          <a:off x="11804650" y="19567525"/>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476250</xdr:colOff>
      <xdr:row>10</xdr:row>
      <xdr:rowOff>47625</xdr:rowOff>
    </xdr:from>
    <xdr:to>
      <xdr:col>19</xdr:col>
      <xdr:colOff>657225</xdr:colOff>
      <xdr:row>10</xdr:row>
      <xdr:rowOff>428625</xdr:rowOff>
    </xdr:to>
    <xdr:pic>
      <xdr:nvPicPr>
        <xdr:cNvPr id="38" name="CheckBox1">
          <a:extLst>
            <a:ext uri="{FF2B5EF4-FFF2-40B4-BE49-F238E27FC236}">
              <a16:creationId xmlns:a16="http://schemas.microsoft.com/office/drawing/2014/main" id="{83FDE032-EDEA-4B45-A94B-496DA03775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3971925"/>
          <a:ext cx="180975" cy="381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11</xdr:row>
      <xdr:rowOff>123825</xdr:rowOff>
    </xdr:from>
    <xdr:to>
      <xdr:col>19</xdr:col>
      <xdr:colOff>676275</xdr:colOff>
      <xdr:row>11</xdr:row>
      <xdr:rowOff>381000</xdr:rowOff>
    </xdr:to>
    <xdr:pic>
      <xdr:nvPicPr>
        <xdr:cNvPr id="39" name="CheckBox2">
          <a:extLst>
            <a:ext uri="{FF2B5EF4-FFF2-40B4-BE49-F238E27FC236}">
              <a16:creationId xmlns:a16="http://schemas.microsoft.com/office/drawing/2014/main" id="{9FF60D14-83A8-4C27-82B0-F3D754AE1F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4400550"/>
          <a:ext cx="209550"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12</xdr:row>
      <xdr:rowOff>123825</xdr:rowOff>
    </xdr:from>
    <xdr:to>
      <xdr:col>19</xdr:col>
      <xdr:colOff>676275</xdr:colOff>
      <xdr:row>12</xdr:row>
      <xdr:rowOff>314325</xdr:rowOff>
    </xdr:to>
    <xdr:pic>
      <xdr:nvPicPr>
        <xdr:cNvPr id="40" name="CheckBox3">
          <a:extLst>
            <a:ext uri="{FF2B5EF4-FFF2-40B4-BE49-F238E27FC236}">
              <a16:creationId xmlns:a16="http://schemas.microsoft.com/office/drawing/2014/main" id="{E10A0199-DCAA-41EA-B222-F39554707F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46482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13</xdr:row>
      <xdr:rowOff>123825</xdr:rowOff>
    </xdr:from>
    <xdr:to>
      <xdr:col>19</xdr:col>
      <xdr:colOff>676275</xdr:colOff>
      <xdr:row>13</xdr:row>
      <xdr:rowOff>314325</xdr:rowOff>
    </xdr:to>
    <xdr:pic>
      <xdr:nvPicPr>
        <xdr:cNvPr id="41" name="CheckBox4">
          <a:extLst>
            <a:ext uri="{FF2B5EF4-FFF2-40B4-BE49-F238E27FC236}">
              <a16:creationId xmlns:a16="http://schemas.microsoft.com/office/drawing/2014/main" id="{42816407-B727-411C-9343-19D69375F8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51435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14</xdr:row>
      <xdr:rowOff>133350</xdr:rowOff>
    </xdr:from>
    <xdr:to>
      <xdr:col>19</xdr:col>
      <xdr:colOff>676275</xdr:colOff>
      <xdr:row>14</xdr:row>
      <xdr:rowOff>323850</xdr:rowOff>
    </xdr:to>
    <xdr:pic>
      <xdr:nvPicPr>
        <xdr:cNvPr id="42" name="CheckBox5">
          <a:extLst>
            <a:ext uri="{FF2B5EF4-FFF2-40B4-BE49-F238E27FC236}">
              <a16:creationId xmlns:a16="http://schemas.microsoft.com/office/drawing/2014/main" id="{A2ABD473-170A-4271-AE56-8EA2304DFF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57531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15</xdr:row>
      <xdr:rowOff>123825</xdr:rowOff>
    </xdr:from>
    <xdr:to>
      <xdr:col>19</xdr:col>
      <xdr:colOff>676275</xdr:colOff>
      <xdr:row>15</xdr:row>
      <xdr:rowOff>314325</xdr:rowOff>
    </xdr:to>
    <xdr:pic>
      <xdr:nvPicPr>
        <xdr:cNvPr id="43" name="CheckBox6">
          <a:extLst>
            <a:ext uri="{FF2B5EF4-FFF2-40B4-BE49-F238E27FC236}">
              <a16:creationId xmlns:a16="http://schemas.microsoft.com/office/drawing/2014/main" id="{0B436D8A-B40A-400D-B866-C11E25BF70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62865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16</xdr:row>
      <xdr:rowOff>123825</xdr:rowOff>
    </xdr:from>
    <xdr:to>
      <xdr:col>19</xdr:col>
      <xdr:colOff>676275</xdr:colOff>
      <xdr:row>16</xdr:row>
      <xdr:rowOff>314325</xdr:rowOff>
    </xdr:to>
    <xdr:pic>
      <xdr:nvPicPr>
        <xdr:cNvPr id="44" name="CheckBox7">
          <a:extLst>
            <a:ext uri="{FF2B5EF4-FFF2-40B4-BE49-F238E27FC236}">
              <a16:creationId xmlns:a16="http://schemas.microsoft.com/office/drawing/2014/main" id="{16C6B975-088E-4133-A4F9-B1B783549C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68199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17</xdr:row>
      <xdr:rowOff>123825</xdr:rowOff>
    </xdr:from>
    <xdr:to>
      <xdr:col>19</xdr:col>
      <xdr:colOff>676275</xdr:colOff>
      <xdr:row>17</xdr:row>
      <xdr:rowOff>314325</xdr:rowOff>
    </xdr:to>
    <xdr:pic>
      <xdr:nvPicPr>
        <xdr:cNvPr id="45" name="CheckBox8">
          <a:extLst>
            <a:ext uri="{FF2B5EF4-FFF2-40B4-BE49-F238E27FC236}">
              <a16:creationId xmlns:a16="http://schemas.microsoft.com/office/drawing/2014/main" id="{E2B0C043-353D-4AF5-98BE-5687710608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73247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18</xdr:row>
      <xdr:rowOff>123825</xdr:rowOff>
    </xdr:from>
    <xdr:to>
      <xdr:col>19</xdr:col>
      <xdr:colOff>676275</xdr:colOff>
      <xdr:row>18</xdr:row>
      <xdr:rowOff>314325</xdr:rowOff>
    </xdr:to>
    <xdr:pic>
      <xdr:nvPicPr>
        <xdr:cNvPr id="46" name="CheckBox9">
          <a:extLst>
            <a:ext uri="{FF2B5EF4-FFF2-40B4-BE49-F238E27FC236}">
              <a16:creationId xmlns:a16="http://schemas.microsoft.com/office/drawing/2014/main" id="{8F2CF040-517C-4A5C-BE01-EA43D51CD8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79152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19</xdr:row>
      <xdr:rowOff>123825</xdr:rowOff>
    </xdr:from>
    <xdr:to>
      <xdr:col>19</xdr:col>
      <xdr:colOff>676275</xdr:colOff>
      <xdr:row>19</xdr:row>
      <xdr:rowOff>381000</xdr:rowOff>
    </xdr:to>
    <xdr:pic>
      <xdr:nvPicPr>
        <xdr:cNvPr id="47" name="CheckBox10">
          <a:extLst>
            <a:ext uri="{FF2B5EF4-FFF2-40B4-BE49-F238E27FC236}">
              <a16:creationId xmlns:a16="http://schemas.microsoft.com/office/drawing/2014/main" id="{B451FA0B-2B6B-4604-A3A5-7F791598BFA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8515350"/>
          <a:ext cx="209550"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20</xdr:row>
      <xdr:rowOff>123825</xdr:rowOff>
    </xdr:from>
    <xdr:to>
      <xdr:col>19</xdr:col>
      <xdr:colOff>676275</xdr:colOff>
      <xdr:row>20</xdr:row>
      <xdr:rowOff>314325</xdr:rowOff>
    </xdr:to>
    <xdr:pic>
      <xdr:nvPicPr>
        <xdr:cNvPr id="48" name="CheckBox11">
          <a:extLst>
            <a:ext uri="{FF2B5EF4-FFF2-40B4-BE49-F238E27FC236}">
              <a16:creationId xmlns:a16="http://schemas.microsoft.com/office/drawing/2014/main" id="{AC30014C-ECA3-4AE6-8154-5385827E37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87915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21</xdr:row>
      <xdr:rowOff>123825</xdr:rowOff>
    </xdr:from>
    <xdr:to>
      <xdr:col>19</xdr:col>
      <xdr:colOff>676275</xdr:colOff>
      <xdr:row>21</xdr:row>
      <xdr:rowOff>314325</xdr:rowOff>
    </xdr:to>
    <xdr:pic>
      <xdr:nvPicPr>
        <xdr:cNvPr id="49" name="CheckBox12">
          <a:extLst>
            <a:ext uri="{FF2B5EF4-FFF2-40B4-BE49-F238E27FC236}">
              <a16:creationId xmlns:a16="http://schemas.microsoft.com/office/drawing/2014/main" id="{66F60759-E7FE-4D5C-A1F0-524AB3F90FC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9296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22</xdr:row>
      <xdr:rowOff>123825</xdr:rowOff>
    </xdr:from>
    <xdr:to>
      <xdr:col>19</xdr:col>
      <xdr:colOff>676275</xdr:colOff>
      <xdr:row>22</xdr:row>
      <xdr:rowOff>314325</xdr:rowOff>
    </xdr:to>
    <xdr:pic>
      <xdr:nvPicPr>
        <xdr:cNvPr id="50" name="CheckBox13">
          <a:extLst>
            <a:ext uri="{FF2B5EF4-FFF2-40B4-BE49-F238E27FC236}">
              <a16:creationId xmlns:a16="http://schemas.microsoft.com/office/drawing/2014/main" id="{0B354B5C-033B-4863-846C-A06A8B2282E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00012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23</xdr:row>
      <xdr:rowOff>123825</xdr:rowOff>
    </xdr:from>
    <xdr:to>
      <xdr:col>19</xdr:col>
      <xdr:colOff>676275</xdr:colOff>
      <xdr:row>23</xdr:row>
      <xdr:rowOff>314325</xdr:rowOff>
    </xdr:to>
    <xdr:pic>
      <xdr:nvPicPr>
        <xdr:cNvPr id="51" name="CheckBox14">
          <a:extLst>
            <a:ext uri="{FF2B5EF4-FFF2-40B4-BE49-F238E27FC236}">
              <a16:creationId xmlns:a16="http://schemas.microsoft.com/office/drawing/2014/main" id="{14AB975C-44EC-45FD-9B1D-33C80ACAF8F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06299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24</xdr:row>
      <xdr:rowOff>123825</xdr:rowOff>
    </xdr:from>
    <xdr:to>
      <xdr:col>19</xdr:col>
      <xdr:colOff>676275</xdr:colOff>
      <xdr:row>24</xdr:row>
      <xdr:rowOff>314325</xdr:rowOff>
    </xdr:to>
    <xdr:pic>
      <xdr:nvPicPr>
        <xdr:cNvPr id="52" name="CheckBox15">
          <a:extLst>
            <a:ext uri="{FF2B5EF4-FFF2-40B4-BE49-F238E27FC236}">
              <a16:creationId xmlns:a16="http://schemas.microsoft.com/office/drawing/2014/main" id="{EDDF2E8C-2A77-47C9-9CDD-EEC7691A621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11347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25</xdr:row>
      <xdr:rowOff>123825</xdr:rowOff>
    </xdr:from>
    <xdr:to>
      <xdr:col>19</xdr:col>
      <xdr:colOff>676275</xdr:colOff>
      <xdr:row>25</xdr:row>
      <xdr:rowOff>314325</xdr:rowOff>
    </xdr:to>
    <xdr:pic>
      <xdr:nvPicPr>
        <xdr:cNvPr id="54" name="CheckBox16">
          <a:extLst>
            <a:ext uri="{FF2B5EF4-FFF2-40B4-BE49-F238E27FC236}">
              <a16:creationId xmlns:a16="http://schemas.microsoft.com/office/drawing/2014/main" id="{D91F3B82-D084-4F16-B849-18A82EB5560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16395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26</xdr:row>
      <xdr:rowOff>123825</xdr:rowOff>
    </xdr:from>
    <xdr:to>
      <xdr:col>19</xdr:col>
      <xdr:colOff>676275</xdr:colOff>
      <xdr:row>26</xdr:row>
      <xdr:rowOff>314325</xdr:rowOff>
    </xdr:to>
    <xdr:pic>
      <xdr:nvPicPr>
        <xdr:cNvPr id="55" name="CheckBox17">
          <a:extLst>
            <a:ext uri="{FF2B5EF4-FFF2-40B4-BE49-F238E27FC236}">
              <a16:creationId xmlns:a16="http://schemas.microsoft.com/office/drawing/2014/main" id="{AA03E989-9A92-4994-A79A-B74DC9A45A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122586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27</xdr:row>
      <xdr:rowOff>123825</xdr:rowOff>
    </xdr:from>
    <xdr:to>
      <xdr:col>19</xdr:col>
      <xdr:colOff>676275</xdr:colOff>
      <xdr:row>27</xdr:row>
      <xdr:rowOff>314325</xdr:rowOff>
    </xdr:to>
    <xdr:pic>
      <xdr:nvPicPr>
        <xdr:cNvPr id="56" name="CheckBox18">
          <a:extLst>
            <a:ext uri="{FF2B5EF4-FFF2-40B4-BE49-F238E27FC236}">
              <a16:creationId xmlns:a16="http://schemas.microsoft.com/office/drawing/2014/main" id="{2D175AFA-FE75-44DD-92F2-6C9A035DEA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075" y="127635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28</xdr:row>
      <xdr:rowOff>123825</xdr:rowOff>
    </xdr:from>
    <xdr:to>
      <xdr:col>19</xdr:col>
      <xdr:colOff>676275</xdr:colOff>
      <xdr:row>28</xdr:row>
      <xdr:rowOff>314325</xdr:rowOff>
    </xdr:to>
    <xdr:pic>
      <xdr:nvPicPr>
        <xdr:cNvPr id="57" name="CheckBox19">
          <a:extLst>
            <a:ext uri="{FF2B5EF4-FFF2-40B4-BE49-F238E27FC236}">
              <a16:creationId xmlns:a16="http://schemas.microsoft.com/office/drawing/2014/main" id="{1344CDAD-5331-4B94-B1DF-E82AF02D2DA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32683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29</xdr:row>
      <xdr:rowOff>123825</xdr:rowOff>
    </xdr:from>
    <xdr:to>
      <xdr:col>19</xdr:col>
      <xdr:colOff>676275</xdr:colOff>
      <xdr:row>29</xdr:row>
      <xdr:rowOff>314325</xdr:rowOff>
    </xdr:to>
    <xdr:pic>
      <xdr:nvPicPr>
        <xdr:cNvPr id="58" name="CheckBox20">
          <a:extLst>
            <a:ext uri="{FF2B5EF4-FFF2-40B4-BE49-F238E27FC236}">
              <a16:creationId xmlns:a16="http://schemas.microsoft.com/office/drawing/2014/main" id="{081185CD-00C6-48AA-9B24-A92F86F391C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38779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30</xdr:row>
      <xdr:rowOff>123825</xdr:rowOff>
    </xdr:from>
    <xdr:to>
      <xdr:col>19</xdr:col>
      <xdr:colOff>676275</xdr:colOff>
      <xdr:row>30</xdr:row>
      <xdr:rowOff>314325</xdr:rowOff>
    </xdr:to>
    <xdr:pic>
      <xdr:nvPicPr>
        <xdr:cNvPr id="59" name="CheckBox21">
          <a:extLst>
            <a:ext uri="{FF2B5EF4-FFF2-40B4-BE49-F238E27FC236}">
              <a16:creationId xmlns:a16="http://schemas.microsoft.com/office/drawing/2014/main" id="{553A3C4E-AE2C-4993-A77B-E3281D9BB85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43827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31</xdr:row>
      <xdr:rowOff>123825</xdr:rowOff>
    </xdr:from>
    <xdr:to>
      <xdr:col>19</xdr:col>
      <xdr:colOff>676275</xdr:colOff>
      <xdr:row>31</xdr:row>
      <xdr:rowOff>314325</xdr:rowOff>
    </xdr:to>
    <xdr:pic>
      <xdr:nvPicPr>
        <xdr:cNvPr id="60" name="CheckBox22">
          <a:extLst>
            <a:ext uri="{FF2B5EF4-FFF2-40B4-BE49-F238E27FC236}">
              <a16:creationId xmlns:a16="http://schemas.microsoft.com/office/drawing/2014/main" id="{3943D9EE-06B4-4266-B475-AE763880EEC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5011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32</xdr:row>
      <xdr:rowOff>123825</xdr:rowOff>
    </xdr:from>
    <xdr:to>
      <xdr:col>19</xdr:col>
      <xdr:colOff>676275</xdr:colOff>
      <xdr:row>32</xdr:row>
      <xdr:rowOff>314325</xdr:rowOff>
    </xdr:to>
    <xdr:pic>
      <xdr:nvPicPr>
        <xdr:cNvPr id="61" name="CheckBox23">
          <a:extLst>
            <a:ext uri="{FF2B5EF4-FFF2-40B4-BE49-F238E27FC236}">
              <a16:creationId xmlns:a16="http://schemas.microsoft.com/office/drawing/2014/main" id="{8BEA40A1-7821-4F7F-B9DE-D81D429689E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55448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33</xdr:row>
      <xdr:rowOff>123825</xdr:rowOff>
    </xdr:from>
    <xdr:to>
      <xdr:col>19</xdr:col>
      <xdr:colOff>676275</xdr:colOff>
      <xdr:row>33</xdr:row>
      <xdr:rowOff>314325</xdr:rowOff>
    </xdr:to>
    <xdr:pic>
      <xdr:nvPicPr>
        <xdr:cNvPr id="62" name="CheckBox24">
          <a:extLst>
            <a:ext uri="{FF2B5EF4-FFF2-40B4-BE49-F238E27FC236}">
              <a16:creationId xmlns:a16="http://schemas.microsoft.com/office/drawing/2014/main" id="{8825FCF5-2AFA-415B-9C83-E07DDC40151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615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34</xdr:row>
      <xdr:rowOff>123825</xdr:rowOff>
    </xdr:from>
    <xdr:to>
      <xdr:col>19</xdr:col>
      <xdr:colOff>676275</xdr:colOff>
      <xdr:row>34</xdr:row>
      <xdr:rowOff>314325</xdr:rowOff>
    </xdr:to>
    <xdr:pic>
      <xdr:nvPicPr>
        <xdr:cNvPr id="63" name="CheckBox25">
          <a:extLst>
            <a:ext uri="{FF2B5EF4-FFF2-40B4-BE49-F238E27FC236}">
              <a16:creationId xmlns:a16="http://schemas.microsoft.com/office/drawing/2014/main" id="{0219F6F2-625E-4A6C-971E-834C68BB617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67449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35</xdr:row>
      <xdr:rowOff>123825</xdr:rowOff>
    </xdr:from>
    <xdr:to>
      <xdr:col>19</xdr:col>
      <xdr:colOff>676275</xdr:colOff>
      <xdr:row>35</xdr:row>
      <xdr:rowOff>314325</xdr:rowOff>
    </xdr:to>
    <xdr:pic>
      <xdr:nvPicPr>
        <xdr:cNvPr id="3072" name="CheckBox26">
          <a:extLst>
            <a:ext uri="{FF2B5EF4-FFF2-40B4-BE49-F238E27FC236}">
              <a16:creationId xmlns:a16="http://schemas.microsoft.com/office/drawing/2014/main" id="{A992D97E-BDBF-49F9-9CE4-D1578AF662A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73069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36</xdr:row>
      <xdr:rowOff>123825</xdr:rowOff>
    </xdr:from>
    <xdr:to>
      <xdr:col>19</xdr:col>
      <xdr:colOff>676275</xdr:colOff>
      <xdr:row>36</xdr:row>
      <xdr:rowOff>314325</xdr:rowOff>
    </xdr:to>
    <xdr:pic>
      <xdr:nvPicPr>
        <xdr:cNvPr id="3109" name="CheckBox27">
          <a:extLst>
            <a:ext uri="{FF2B5EF4-FFF2-40B4-BE49-F238E27FC236}">
              <a16:creationId xmlns:a16="http://schemas.microsoft.com/office/drawing/2014/main" id="{49C6E900-CD8A-4336-84CB-336C91FDA63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78498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37</xdr:row>
      <xdr:rowOff>123825</xdr:rowOff>
    </xdr:from>
    <xdr:to>
      <xdr:col>19</xdr:col>
      <xdr:colOff>676275</xdr:colOff>
      <xdr:row>37</xdr:row>
      <xdr:rowOff>314325</xdr:rowOff>
    </xdr:to>
    <xdr:pic>
      <xdr:nvPicPr>
        <xdr:cNvPr id="3119" name="CheckBox28">
          <a:extLst>
            <a:ext uri="{FF2B5EF4-FFF2-40B4-BE49-F238E27FC236}">
              <a16:creationId xmlns:a16="http://schemas.microsoft.com/office/drawing/2014/main" id="{04F96109-FC74-4DC9-A203-3C42F2C940C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83832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38</xdr:row>
      <xdr:rowOff>123825</xdr:rowOff>
    </xdr:from>
    <xdr:to>
      <xdr:col>19</xdr:col>
      <xdr:colOff>676275</xdr:colOff>
      <xdr:row>38</xdr:row>
      <xdr:rowOff>314325</xdr:rowOff>
    </xdr:to>
    <xdr:pic>
      <xdr:nvPicPr>
        <xdr:cNvPr id="3120" name="CheckBox29">
          <a:extLst>
            <a:ext uri="{FF2B5EF4-FFF2-40B4-BE49-F238E27FC236}">
              <a16:creationId xmlns:a16="http://schemas.microsoft.com/office/drawing/2014/main" id="{0EADBBB8-9406-45C3-AF00-5AF0C16F7F5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89261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123825</xdr:rowOff>
    </xdr:from>
    <xdr:to>
      <xdr:col>19</xdr:col>
      <xdr:colOff>676275</xdr:colOff>
      <xdr:row>39</xdr:row>
      <xdr:rowOff>314325</xdr:rowOff>
    </xdr:to>
    <xdr:pic>
      <xdr:nvPicPr>
        <xdr:cNvPr id="3121" name="CheckBox30">
          <a:extLst>
            <a:ext uri="{FF2B5EF4-FFF2-40B4-BE49-F238E27FC236}">
              <a16:creationId xmlns:a16="http://schemas.microsoft.com/office/drawing/2014/main" id="{7A9D76FA-B7A6-49BA-A211-3491E07A762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49075" y="195262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19</xdr:col>
          <xdr:colOff>504825</xdr:colOff>
          <xdr:row>10</xdr:row>
          <xdr:rowOff>47625</xdr:rowOff>
        </xdr:from>
        <xdr:to>
          <xdr:col>19</xdr:col>
          <xdr:colOff>752475</xdr:colOff>
          <xdr:row>10</xdr:row>
          <xdr:rowOff>438150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11</xdr:row>
          <xdr:rowOff>133350</xdr:rowOff>
        </xdr:from>
        <xdr:to>
          <xdr:col>19</xdr:col>
          <xdr:colOff>781050</xdr:colOff>
          <xdr:row>11</xdr:row>
          <xdr:rowOff>390525</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12</xdr:row>
          <xdr:rowOff>133350</xdr:rowOff>
        </xdr:from>
        <xdr:to>
          <xdr:col>19</xdr:col>
          <xdr:colOff>781050</xdr:colOff>
          <xdr:row>12</xdr:row>
          <xdr:rowOff>390525</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13</xdr:row>
          <xdr:rowOff>133350</xdr:rowOff>
        </xdr:from>
        <xdr:to>
          <xdr:col>19</xdr:col>
          <xdr:colOff>781050</xdr:colOff>
          <xdr:row>13</xdr:row>
          <xdr:rowOff>390525</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14</xdr:row>
          <xdr:rowOff>133350</xdr:rowOff>
        </xdr:from>
        <xdr:to>
          <xdr:col>19</xdr:col>
          <xdr:colOff>781050</xdr:colOff>
          <xdr:row>14</xdr:row>
          <xdr:rowOff>400050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15</xdr:row>
          <xdr:rowOff>133350</xdr:rowOff>
        </xdr:from>
        <xdr:to>
          <xdr:col>19</xdr:col>
          <xdr:colOff>781050</xdr:colOff>
          <xdr:row>15</xdr:row>
          <xdr:rowOff>390525</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16</xdr:row>
          <xdr:rowOff>133350</xdr:rowOff>
        </xdr:from>
        <xdr:to>
          <xdr:col>19</xdr:col>
          <xdr:colOff>781050</xdr:colOff>
          <xdr:row>16</xdr:row>
          <xdr:rowOff>390525</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17</xdr:row>
          <xdr:rowOff>133350</xdr:rowOff>
        </xdr:from>
        <xdr:to>
          <xdr:col>19</xdr:col>
          <xdr:colOff>781050</xdr:colOff>
          <xdr:row>17</xdr:row>
          <xdr:rowOff>390525</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18</xdr:row>
          <xdr:rowOff>133350</xdr:rowOff>
        </xdr:from>
        <xdr:to>
          <xdr:col>19</xdr:col>
          <xdr:colOff>781050</xdr:colOff>
          <xdr:row>18</xdr:row>
          <xdr:rowOff>390525</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19</xdr:row>
          <xdr:rowOff>133350</xdr:rowOff>
        </xdr:from>
        <xdr:to>
          <xdr:col>19</xdr:col>
          <xdr:colOff>781050</xdr:colOff>
          <xdr:row>19</xdr:row>
          <xdr:rowOff>390525</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20</xdr:row>
          <xdr:rowOff>133350</xdr:rowOff>
        </xdr:from>
        <xdr:to>
          <xdr:col>19</xdr:col>
          <xdr:colOff>781050</xdr:colOff>
          <xdr:row>20</xdr:row>
          <xdr:rowOff>390525</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21</xdr:row>
          <xdr:rowOff>133350</xdr:rowOff>
        </xdr:from>
        <xdr:to>
          <xdr:col>19</xdr:col>
          <xdr:colOff>781050</xdr:colOff>
          <xdr:row>21</xdr:row>
          <xdr:rowOff>390525</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22</xdr:row>
          <xdr:rowOff>133350</xdr:rowOff>
        </xdr:from>
        <xdr:to>
          <xdr:col>19</xdr:col>
          <xdr:colOff>781050</xdr:colOff>
          <xdr:row>22</xdr:row>
          <xdr:rowOff>390525</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23</xdr:row>
          <xdr:rowOff>133350</xdr:rowOff>
        </xdr:from>
        <xdr:to>
          <xdr:col>19</xdr:col>
          <xdr:colOff>781050</xdr:colOff>
          <xdr:row>23</xdr:row>
          <xdr:rowOff>390525</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24</xdr:row>
          <xdr:rowOff>133350</xdr:rowOff>
        </xdr:from>
        <xdr:to>
          <xdr:col>19</xdr:col>
          <xdr:colOff>781050</xdr:colOff>
          <xdr:row>24</xdr:row>
          <xdr:rowOff>390525</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25</xdr:row>
          <xdr:rowOff>133350</xdr:rowOff>
        </xdr:from>
        <xdr:to>
          <xdr:col>19</xdr:col>
          <xdr:colOff>781050</xdr:colOff>
          <xdr:row>25</xdr:row>
          <xdr:rowOff>390525</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26</xdr:row>
          <xdr:rowOff>133350</xdr:rowOff>
        </xdr:from>
        <xdr:to>
          <xdr:col>19</xdr:col>
          <xdr:colOff>781050</xdr:colOff>
          <xdr:row>26</xdr:row>
          <xdr:rowOff>390525</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27</xdr:row>
          <xdr:rowOff>133350</xdr:rowOff>
        </xdr:from>
        <xdr:to>
          <xdr:col>19</xdr:col>
          <xdr:colOff>781050</xdr:colOff>
          <xdr:row>27</xdr:row>
          <xdr:rowOff>390525</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28</xdr:row>
          <xdr:rowOff>133350</xdr:rowOff>
        </xdr:from>
        <xdr:to>
          <xdr:col>19</xdr:col>
          <xdr:colOff>781050</xdr:colOff>
          <xdr:row>28</xdr:row>
          <xdr:rowOff>390525</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29</xdr:row>
          <xdr:rowOff>133350</xdr:rowOff>
        </xdr:from>
        <xdr:to>
          <xdr:col>19</xdr:col>
          <xdr:colOff>781050</xdr:colOff>
          <xdr:row>29</xdr:row>
          <xdr:rowOff>390525</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30</xdr:row>
          <xdr:rowOff>133350</xdr:rowOff>
        </xdr:from>
        <xdr:to>
          <xdr:col>19</xdr:col>
          <xdr:colOff>781050</xdr:colOff>
          <xdr:row>30</xdr:row>
          <xdr:rowOff>390525</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31</xdr:row>
          <xdr:rowOff>133350</xdr:rowOff>
        </xdr:from>
        <xdr:to>
          <xdr:col>19</xdr:col>
          <xdr:colOff>781050</xdr:colOff>
          <xdr:row>31</xdr:row>
          <xdr:rowOff>390525</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32</xdr:row>
          <xdr:rowOff>133350</xdr:rowOff>
        </xdr:from>
        <xdr:to>
          <xdr:col>19</xdr:col>
          <xdr:colOff>781050</xdr:colOff>
          <xdr:row>32</xdr:row>
          <xdr:rowOff>390525</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33</xdr:row>
          <xdr:rowOff>133350</xdr:rowOff>
        </xdr:from>
        <xdr:to>
          <xdr:col>19</xdr:col>
          <xdr:colOff>781050</xdr:colOff>
          <xdr:row>33</xdr:row>
          <xdr:rowOff>390525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34</xdr:row>
          <xdr:rowOff>133350</xdr:rowOff>
        </xdr:from>
        <xdr:to>
          <xdr:col>19</xdr:col>
          <xdr:colOff>781050</xdr:colOff>
          <xdr:row>34</xdr:row>
          <xdr:rowOff>390525</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35</xdr:row>
          <xdr:rowOff>133350</xdr:rowOff>
        </xdr:from>
        <xdr:to>
          <xdr:col>19</xdr:col>
          <xdr:colOff>781050</xdr:colOff>
          <xdr:row>35</xdr:row>
          <xdr:rowOff>390525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36</xdr:row>
          <xdr:rowOff>133350</xdr:rowOff>
        </xdr:from>
        <xdr:to>
          <xdr:col>19</xdr:col>
          <xdr:colOff>781050</xdr:colOff>
          <xdr:row>36</xdr:row>
          <xdr:rowOff>390525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37</xdr:row>
          <xdr:rowOff>133350</xdr:rowOff>
        </xdr:from>
        <xdr:to>
          <xdr:col>19</xdr:col>
          <xdr:colOff>781050</xdr:colOff>
          <xdr:row>37</xdr:row>
          <xdr:rowOff>390525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38</xdr:row>
          <xdr:rowOff>133350</xdr:rowOff>
        </xdr:from>
        <xdr:to>
          <xdr:col>19</xdr:col>
          <xdr:colOff>781050</xdr:colOff>
          <xdr:row>38</xdr:row>
          <xdr:rowOff>390525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39</xdr:row>
          <xdr:rowOff>133350</xdr:rowOff>
        </xdr:from>
        <xdr:to>
          <xdr:col>19</xdr:col>
          <xdr:colOff>781050</xdr:colOff>
          <xdr:row>39</xdr:row>
          <xdr:rowOff>390525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GOBIERNO\Downloads\57011-DOC-20240131161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elcos\Downloads\18.03.24_MAPA%20RIESGOS%202024%20PROCESO%20GOBERNABILIDAD%2012%20marz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CORRUPCION"/>
      <sheetName val="Hoja13"/>
      <sheetName val="NOO"/>
      <sheetName val="NO"/>
    </sheetNames>
    <sheetDataSet>
      <sheetData sheetId="0"/>
      <sheetData sheetId="1">
        <row r="8">
          <cell r="A8" t="str">
            <v>PROCESO: PROCESO: GESTIÓN DE LA GOBERNABILIDAD, CONVIVENCIA Y SEGURIDAD CIUDADANA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Hoja1"/>
      <sheetName val="LISTAS CONTEXTO"/>
      <sheetName val="PRIORIZACIÓN DE CAUSA"/>
      <sheetName val="matriz definicion riesgo"/>
      <sheetName val="IDENTIFICACION"/>
      <sheetName val="PRIORIZ CAUSA R CORUP TRÁMITES"/>
      <sheetName val="DOFA"/>
      <sheetName val="CONTEXTO"/>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sheetData sheetId="2"/>
      <sheetData sheetId="3"/>
      <sheetData sheetId="4"/>
      <sheetData sheetId="5"/>
      <sheetData sheetId="6"/>
      <sheetData sheetId="7"/>
      <sheetData sheetId="8"/>
      <sheetData sheetId="9">
        <row r="10">
          <cell r="B10" t="str">
            <v xml:space="preserve">Fallas en la cultura de la probidad </v>
          </cell>
          <cell r="D10" t="str">
            <v>Sanciones disciplinarias, penales, fiscales, administrativas</v>
          </cell>
          <cell r="E10" t="str">
            <v>Posibilidad de recibir o solicitar cualquier dádiva o beneficio a nombre propio o de terceros permitiendo el vencimiento, dilatacion de terminos, omision de de funciones o incumplimento de los requisitos de ley en los procesos y/o tramites a cargo del proceso.</v>
          </cell>
          <cell r="J10" t="str">
            <v>CORRUPCION</v>
          </cell>
        </row>
        <row r="11">
          <cell r="B11" t="str">
            <v>Presiòn indebida de las partes interesadas  en la toma de decisiones en procesos administrativos y policivos</v>
          </cell>
          <cell r="D11" t="str">
            <v>Perdida de imagen y credibilidad institucional</v>
          </cell>
        </row>
      </sheetData>
      <sheetData sheetId="10">
        <row r="10">
          <cell r="A10" t="str">
            <v>Posibilidad de recibir o solicitar cualquier dádiva o beneficio a nombre propio o de terceros permitiendo el vencimiento, dilatacion de terminos, omision de de funciones o incumplimento de los requisitos de ley en los procesos y/o tramites a cargo del proceso.</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4">
          <cell r="B54">
            <v>12</v>
          </cell>
        </row>
      </sheetData>
      <sheetData sheetId="25"/>
      <sheetData sheetId="26"/>
      <sheetData sheetId="27"/>
      <sheetData sheetId="28"/>
      <sheetData sheetId="29"/>
      <sheetData sheetId="30"/>
      <sheetData sheetId="31"/>
      <sheetData sheetId="3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I3" sqref="I3"/>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30"/>
      <c r="B1" s="339" t="s">
        <v>265</v>
      </c>
      <c r="C1" s="340"/>
      <c r="D1" s="341"/>
      <c r="E1" s="261" t="s">
        <v>391</v>
      </c>
      <c r="F1" s="333"/>
    </row>
    <row r="2" spans="1:7" x14ac:dyDescent="0.2">
      <c r="A2" s="331"/>
      <c r="B2" s="342"/>
      <c r="C2" s="343"/>
      <c r="D2" s="344"/>
      <c r="E2" s="262" t="s">
        <v>389</v>
      </c>
      <c r="F2" s="334"/>
    </row>
    <row r="3" spans="1:7" ht="15" customHeight="1" x14ac:dyDescent="0.2">
      <c r="A3" s="331"/>
      <c r="B3" s="342"/>
      <c r="C3" s="343"/>
      <c r="D3" s="344"/>
      <c r="E3" s="262" t="s">
        <v>390</v>
      </c>
      <c r="F3" s="334"/>
    </row>
    <row r="4" spans="1:7" ht="15" thickBot="1" x14ac:dyDescent="0.25">
      <c r="A4" s="332"/>
      <c r="B4" s="345"/>
      <c r="C4" s="346"/>
      <c r="D4" s="347"/>
      <c r="E4" s="263" t="s">
        <v>375</v>
      </c>
      <c r="F4" s="335"/>
    </row>
    <row r="5" spans="1:7" ht="15" thickBot="1" x14ac:dyDescent="0.25"/>
    <row r="6" spans="1:7" ht="42.75" customHeight="1" x14ac:dyDescent="0.2">
      <c r="A6" s="153" t="s">
        <v>266</v>
      </c>
      <c r="B6" s="348" t="s">
        <v>273</v>
      </c>
      <c r="C6" s="348"/>
      <c r="D6" s="348"/>
      <c r="E6" s="348"/>
      <c r="F6" s="349"/>
    </row>
    <row r="7" spans="1:7" ht="50.25" customHeight="1" thickBot="1" x14ac:dyDescent="0.25">
      <c r="A7" s="154" t="s">
        <v>267</v>
      </c>
      <c r="B7" s="319" t="s">
        <v>268</v>
      </c>
      <c r="C7" s="319"/>
      <c r="D7" s="319"/>
      <c r="E7" s="319"/>
      <c r="F7" s="320"/>
    </row>
    <row r="8" spans="1:7" ht="17.25" customHeight="1" x14ac:dyDescent="0.2">
      <c r="A8" s="351"/>
      <c r="B8" s="351"/>
      <c r="C8" s="351"/>
      <c r="D8" s="351"/>
      <c r="E8" s="351"/>
      <c r="F8" s="351"/>
    </row>
    <row r="9" spans="1:7" ht="54.75" customHeight="1" x14ac:dyDescent="0.2">
      <c r="A9" s="350" t="s">
        <v>368</v>
      </c>
      <c r="B9" s="350"/>
      <c r="C9" s="350"/>
      <c r="D9" s="350"/>
      <c r="E9" s="350"/>
      <c r="F9" s="350"/>
    </row>
    <row r="10" spans="1:7" ht="18" customHeight="1" thickBot="1" x14ac:dyDescent="0.25">
      <c r="A10" s="328"/>
      <c r="B10" s="329"/>
      <c r="C10" s="329"/>
      <c r="D10" s="329"/>
      <c r="E10" s="329"/>
      <c r="F10" s="329"/>
      <c r="G10" s="329"/>
    </row>
    <row r="11" spans="1:7" ht="24.75" customHeight="1" x14ac:dyDescent="0.2">
      <c r="A11" s="336" t="s">
        <v>269</v>
      </c>
      <c r="B11" s="337"/>
      <c r="C11" s="337"/>
      <c r="D11" s="337"/>
      <c r="E11" s="337"/>
      <c r="F11" s="338"/>
    </row>
    <row r="12" spans="1:7" ht="229.5" customHeight="1" thickBot="1" x14ac:dyDescent="0.25">
      <c r="A12" s="327" t="s">
        <v>367</v>
      </c>
      <c r="B12" s="319"/>
      <c r="C12" s="319"/>
      <c r="D12" s="319"/>
      <c r="E12" s="319"/>
      <c r="F12" s="320"/>
    </row>
    <row r="13" spans="1:7" ht="18" customHeight="1" thickBot="1" x14ac:dyDescent="0.25">
      <c r="A13" s="370"/>
      <c r="B13" s="370"/>
      <c r="C13" s="370"/>
      <c r="D13" s="370"/>
      <c r="E13" s="370"/>
      <c r="F13" s="370"/>
    </row>
    <row r="14" spans="1:7" ht="26.25" customHeight="1" x14ac:dyDescent="0.2">
      <c r="A14" s="336" t="s">
        <v>270</v>
      </c>
      <c r="B14" s="337"/>
      <c r="C14" s="337"/>
      <c r="D14" s="337"/>
      <c r="E14" s="337"/>
      <c r="F14" s="338"/>
    </row>
    <row r="15" spans="1:7" ht="284.25" customHeight="1" thickBot="1" x14ac:dyDescent="0.25">
      <c r="A15" s="327" t="s">
        <v>370</v>
      </c>
      <c r="B15" s="319"/>
      <c r="C15" s="319"/>
      <c r="D15" s="319"/>
      <c r="E15" s="319"/>
      <c r="F15" s="320"/>
    </row>
    <row r="16" spans="1:7" ht="21.75" customHeight="1" thickBot="1" x14ac:dyDescent="0.25">
      <c r="A16" s="134"/>
      <c r="B16" s="134"/>
      <c r="C16" s="134"/>
      <c r="D16" s="134"/>
      <c r="E16" s="134"/>
      <c r="F16" s="134"/>
    </row>
    <row r="17" spans="1:6" ht="23.25" customHeight="1" thickBot="1" x14ac:dyDescent="0.25">
      <c r="A17" s="336" t="s">
        <v>373</v>
      </c>
      <c r="B17" s="337"/>
      <c r="C17" s="337"/>
      <c r="D17" s="337"/>
      <c r="E17" s="337"/>
      <c r="F17" s="338"/>
    </row>
    <row r="18" spans="1:6" ht="81.75" customHeight="1" x14ac:dyDescent="0.2">
      <c r="A18" s="358" t="s">
        <v>374</v>
      </c>
      <c r="B18" s="359"/>
      <c r="C18" s="359"/>
      <c r="D18" s="359"/>
      <c r="E18" s="359"/>
      <c r="F18" s="360"/>
    </row>
    <row r="19" spans="1:6" ht="71.25" customHeight="1" thickBot="1" x14ac:dyDescent="0.25">
      <c r="A19" s="361"/>
      <c r="B19" s="362"/>
      <c r="C19" s="362"/>
      <c r="D19" s="362"/>
      <c r="E19" s="362"/>
      <c r="F19" s="363"/>
    </row>
    <row r="20" spans="1:6" ht="15" thickBot="1" x14ac:dyDescent="0.25"/>
    <row r="21" spans="1:6" ht="27" customHeight="1" x14ac:dyDescent="0.2">
      <c r="A21" s="371" t="s">
        <v>330</v>
      </c>
      <c r="B21" s="372"/>
      <c r="C21" s="372"/>
      <c r="D21" s="372"/>
      <c r="E21" s="372"/>
      <c r="F21" s="373"/>
    </row>
    <row r="22" spans="1:6" ht="363" customHeight="1" thickBot="1" x14ac:dyDescent="0.25">
      <c r="A22" s="374" t="s">
        <v>340</v>
      </c>
      <c r="B22" s="375"/>
      <c r="C22" s="375"/>
      <c r="D22" s="375"/>
      <c r="E22" s="375"/>
      <c r="F22" s="376"/>
    </row>
    <row r="23" spans="1:6" ht="15" thickBot="1" x14ac:dyDescent="0.25"/>
    <row r="24" spans="1:6" ht="28.5" customHeight="1" thickBot="1" x14ac:dyDescent="0.25">
      <c r="A24" s="377" t="s">
        <v>331</v>
      </c>
      <c r="B24" s="378"/>
      <c r="C24" s="378"/>
      <c r="D24" s="378"/>
      <c r="E24" s="378"/>
      <c r="F24" s="379"/>
    </row>
    <row r="25" spans="1:6" ht="375" customHeight="1" x14ac:dyDescent="0.2">
      <c r="A25" s="386" t="s">
        <v>309</v>
      </c>
      <c r="B25" s="387"/>
      <c r="C25" s="387"/>
      <c r="D25" s="387"/>
      <c r="E25" s="387"/>
      <c r="F25" s="388"/>
    </row>
    <row r="26" spans="1:6" ht="27.6" customHeight="1" thickBot="1" x14ac:dyDescent="0.25">
      <c r="A26" s="389"/>
      <c r="B26" s="390"/>
      <c r="C26" s="390"/>
      <c r="D26" s="390"/>
      <c r="E26" s="390"/>
      <c r="F26" s="391"/>
    </row>
    <row r="27" spans="1:6" ht="25.5" customHeight="1" thickBot="1" x14ac:dyDescent="0.25">
      <c r="A27" s="134"/>
      <c r="B27" s="134"/>
      <c r="C27" s="134"/>
      <c r="D27" s="134"/>
      <c r="E27" s="134"/>
      <c r="F27" s="134"/>
    </row>
    <row r="28" spans="1:6" ht="27" customHeight="1" x14ac:dyDescent="0.2">
      <c r="A28" s="380" t="s">
        <v>332</v>
      </c>
      <c r="B28" s="381"/>
      <c r="C28" s="381"/>
      <c r="D28" s="381"/>
      <c r="E28" s="381"/>
      <c r="F28" s="382"/>
    </row>
    <row r="29" spans="1:6" ht="210.75" customHeight="1" thickBot="1" x14ac:dyDescent="0.25">
      <c r="A29" s="318" t="s">
        <v>306</v>
      </c>
      <c r="B29" s="319"/>
      <c r="C29" s="319"/>
      <c r="D29" s="319"/>
      <c r="E29" s="319"/>
      <c r="F29" s="320"/>
    </row>
    <row r="30" spans="1:6" ht="15" thickBot="1" x14ac:dyDescent="0.25"/>
    <row r="31" spans="1:6" ht="30.75" customHeight="1" x14ac:dyDescent="0.2">
      <c r="A31" s="383" t="s">
        <v>333</v>
      </c>
      <c r="B31" s="384"/>
      <c r="C31" s="384"/>
      <c r="D31" s="384"/>
      <c r="E31" s="384"/>
      <c r="F31" s="385"/>
    </row>
    <row r="32" spans="1:6" ht="138" customHeight="1" thickBot="1" x14ac:dyDescent="0.25">
      <c r="A32" s="312" t="s">
        <v>307</v>
      </c>
      <c r="B32" s="313"/>
      <c r="C32" s="313"/>
      <c r="D32" s="313"/>
      <c r="E32" s="313"/>
      <c r="F32" s="314"/>
    </row>
    <row r="33" spans="1:6" ht="15" thickBot="1" x14ac:dyDescent="0.25"/>
    <row r="34" spans="1:6" ht="28.5" customHeight="1" x14ac:dyDescent="0.2">
      <c r="A34" s="315" t="s">
        <v>334</v>
      </c>
      <c r="B34" s="316"/>
      <c r="C34" s="316"/>
      <c r="D34" s="316"/>
      <c r="E34" s="316"/>
      <c r="F34" s="317"/>
    </row>
    <row r="35" spans="1:6" ht="219" customHeight="1" thickBot="1" x14ac:dyDescent="0.25">
      <c r="A35" s="318" t="s">
        <v>300</v>
      </c>
      <c r="B35" s="319"/>
      <c r="C35" s="319"/>
      <c r="D35" s="319"/>
      <c r="E35" s="319"/>
      <c r="F35" s="320"/>
    </row>
    <row r="36" spans="1:6" ht="15" thickBot="1" x14ac:dyDescent="0.25"/>
    <row r="37" spans="1:6" ht="27.75" customHeight="1" x14ac:dyDescent="0.2">
      <c r="A37" s="315" t="s">
        <v>335</v>
      </c>
      <c r="B37" s="316"/>
      <c r="C37" s="316"/>
      <c r="D37" s="316"/>
      <c r="E37" s="316"/>
      <c r="F37" s="317"/>
    </row>
    <row r="38" spans="1:6" ht="170.25" customHeight="1" thickBot="1" x14ac:dyDescent="0.25">
      <c r="A38" s="318" t="s">
        <v>301</v>
      </c>
      <c r="B38" s="319"/>
      <c r="C38" s="319"/>
      <c r="D38" s="319"/>
      <c r="E38" s="319"/>
      <c r="F38" s="320"/>
    </row>
    <row r="39" spans="1:6" ht="15" thickBot="1" x14ac:dyDescent="0.25"/>
    <row r="40" spans="1:6" ht="27.75" customHeight="1" x14ac:dyDescent="0.2">
      <c r="A40" s="392" t="s">
        <v>336</v>
      </c>
      <c r="B40" s="393"/>
      <c r="C40" s="393"/>
      <c r="D40" s="393"/>
      <c r="E40" s="393"/>
      <c r="F40" s="394"/>
    </row>
    <row r="41" spans="1:6" ht="208.5" customHeight="1" thickBot="1" x14ac:dyDescent="0.25">
      <c r="A41" s="327" t="s">
        <v>366</v>
      </c>
      <c r="B41" s="319"/>
      <c r="C41" s="319"/>
      <c r="D41" s="319"/>
      <c r="E41" s="319"/>
      <c r="F41" s="320"/>
    </row>
    <row r="42" spans="1:6" ht="15" thickBot="1" x14ac:dyDescent="0.25"/>
    <row r="43" spans="1:6" ht="29.25" customHeight="1" x14ac:dyDescent="0.2">
      <c r="A43" s="352" t="s">
        <v>371</v>
      </c>
      <c r="B43" s="353"/>
      <c r="C43" s="353"/>
      <c r="D43" s="353"/>
      <c r="E43" s="353"/>
      <c r="F43" s="354"/>
    </row>
    <row r="44" spans="1:6" ht="274.5" customHeight="1" thickBot="1" x14ac:dyDescent="0.25">
      <c r="A44" s="318" t="s">
        <v>294</v>
      </c>
      <c r="B44" s="319"/>
      <c r="C44" s="319"/>
      <c r="D44" s="319"/>
      <c r="E44" s="319"/>
      <c r="F44" s="320"/>
    </row>
    <row r="45" spans="1:6" ht="15" thickBot="1" x14ac:dyDescent="0.25"/>
    <row r="46" spans="1:6" ht="29.25" customHeight="1" x14ac:dyDescent="0.2">
      <c r="A46" s="352" t="s">
        <v>337</v>
      </c>
      <c r="B46" s="353"/>
      <c r="C46" s="353"/>
      <c r="D46" s="353"/>
      <c r="E46" s="353"/>
      <c r="F46" s="354"/>
    </row>
    <row r="47" spans="1:6" s="206" customFormat="1" ht="181.5" customHeight="1" thickBot="1" x14ac:dyDescent="0.3">
      <c r="A47" s="355" t="s">
        <v>295</v>
      </c>
      <c r="B47" s="356"/>
      <c r="C47" s="356"/>
      <c r="D47" s="356"/>
      <c r="E47" s="356"/>
      <c r="F47" s="357"/>
    </row>
    <row r="48" spans="1:6" ht="15.75" customHeight="1" thickBot="1" x14ac:dyDescent="0.25">
      <c r="A48" s="134"/>
      <c r="B48" s="134"/>
      <c r="C48" s="134"/>
      <c r="D48" s="134"/>
      <c r="E48" s="134"/>
      <c r="F48" s="134"/>
    </row>
    <row r="49" spans="1:6" ht="19.5" customHeight="1" x14ac:dyDescent="0.2">
      <c r="A49" s="321" t="s">
        <v>338</v>
      </c>
      <c r="B49" s="322"/>
      <c r="C49" s="322"/>
      <c r="D49" s="322"/>
      <c r="E49" s="322"/>
      <c r="F49" s="323"/>
    </row>
    <row r="50" spans="1:6" ht="363" customHeight="1" thickBot="1" x14ac:dyDescent="0.25">
      <c r="A50" s="324" t="s">
        <v>302</v>
      </c>
      <c r="B50" s="325"/>
      <c r="C50" s="325"/>
      <c r="D50" s="325"/>
      <c r="E50" s="325"/>
      <c r="F50" s="326"/>
    </row>
    <row r="51" spans="1:6" ht="15" thickBot="1" x14ac:dyDescent="0.25"/>
    <row r="52" spans="1:6" ht="27.75" customHeight="1" x14ac:dyDescent="0.2">
      <c r="A52" s="364" t="s">
        <v>339</v>
      </c>
      <c r="B52" s="365"/>
      <c r="C52" s="365"/>
      <c r="D52" s="365"/>
      <c r="E52" s="365"/>
      <c r="F52" s="366"/>
    </row>
    <row r="53" spans="1:6" ht="409.6" customHeight="1" x14ac:dyDescent="0.2">
      <c r="A53" s="367" t="s">
        <v>305</v>
      </c>
      <c r="B53" s="368"/>
      <c r="C53" s="368"/>
      <c r="D53" s="368"/>
      <c r="E53" s="368"/>
      <c r="F53" s="369"/>
    </row>
    <row r="54" spans="1:6" ht="77.25" customHeight="1" thickBot="1" x14ac:dyDescent="0.25">
      <c r="A54" s="361"/>
      <c r="B54" s="362"/>
      <c r="C54" s="362"/>
      <c r="D54" s="362"/>
      <c r="E54" s="362"/>
      <c r="F54" s="363"/>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1"/>
  <sheetViews>
    <sheetView topLeftCell="A9" zoomScale="96" zoomScaleNormal="130" workbookViewId="0">
      <selection activeCell="G7" sqref="G7"/>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439"/>
      <c r="B1" s="409" t="str">
        <f>CONTEXTO!B1</f>
        <v xml:space="preserve">PROCESO:  SISTEMA INTEGRADO DE GESTIÓN </v>
      </c>
      <c r="C1" s="409"/>
      <c r="D1" s="409"/>
      <c r="E1" s="409"/>
      <c r="F1" s="576"/>
    </row>
    <row r="2" spans="1:6" x14ac:dyDescent="0.2">
      <c r="A2" s="440"/>
      <c r="B2" s="410" t="s">
        <v>68</v>
      </c>
      <c r="C2" s="410"/>
      <c r="D2" s="410"/>
      <c r="E2" s="410"/>
      <c r="F2" s="577"/>
    </row>
    <row r="3" spans="1:6" ht="15" customHeight="1" x14ac:dyDescent="0.2">
      <c r="A3" s="440"/>
      <c r="B3" s="410"/>
      <c r="C3" s="410"/>
      <c r="D3" s="410"/>
      <c r="E3" s="410"/>
      <c r="F3" s="577"/>
    </row>
    <row r="4" spans="1:6" ht="15" thickBot="1" x14ac:dyDescent="0.25">
      <c r="A4" s="440"/>
      <c r="B4" s="410"/>
      <c r="C4" s="410"/>
      <c r="D4" s="410"/>
      <c r="E4" s="410"/>
      <c r="F4" s="578"/>
    </row>
    <row r="5" spans="1:6" ht="15.75" x14ac:dyDescent="0.2">
      <c r="A5" s="589"/>
      <c r="B5" s="408"/>
      <c r="C5" s="408"/>
      <c r="D5" s="408"/>
      <c r="E5" s="408"/>
      <c r="F5" s="590"/>
    </row>
    <row r="6" spans="1:6" ht="39.75" customHeight="1" x14ac:dyDescent="0.2">
      <c r="A6" s="585" t="str">
        <f>CONTEXTO!A8</f>
        <v>PROCESO: GESTIÓN DE LA GOBERNABILIDAD, CONVIVENCIA Y SEGURIDAD CIUDADANA</v>
      </c>
      <c r="B6" s="586"/>
      <c r="C6" s="586"/>
      <c r="D6" s="586"/>
      <c r="E6" s="586"/>
      <c r="F6" s="587"/>
    </row>
    <row r="7" spans="1:6" s="72" customFormat="1" ht="94.9" customHeight="1" thickBot="1" x14ac:dyDescent="0.25">
      <c r="A7" s="582"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583"/>
      <c r="C7" s="583"/>
      <c r="D7" s="583"/>
      <c r="E7" s="583"/>
      <c r="F7" s="584"/>
    </row>
    <row r="8" spans="1:6" s="72" customFormat="1" ht="25.5" customHeight="1" thickBot="1" x14ac:dyDescent="0.25">
      <c r="A8" s="588"/>
      <c r="B8" s="588"/>
      <c r="C8" s="588"/>
      <c r="D8" s="588"/>
      <c r="E8" s="588"/>
      <c r="F8" s="588"/>
    </row>
    <row r="9" spans="1:6" s="72" customFormat="1" ht="69" customHeight="1" x14ac:dyDescent="0.2">
      <c r="A9" s="85" t="s">
        <v>256</v>
      </c>
      <c r="B9" s="86" t="s">
        <v>255</v>
      </c>
      <c r="C9" s="87" t="s">
        <v>257</v>
      </c>
      <c r="D9" s="88" t="s">
        <v>75</v>
      </c>
      <c r="E9" s="89" t="s">
        <v>69</v>
      </c>
      <c r="F9" s="90" t="s">
        <v>70</v>
      </c>
    </row>
    <row r="10" spans="1:6" s="72" customFormat="1" ht="32.25" customHeight="1" x14ac:dyDescent="0.2">
      <c r="A10" s="572" t="s">
        <v>433</v>
      </c>
      <c r="B10" s="222" t="s">
        <v>421</v>
      </c>
      <c r="C10" s="573" t="s">
        <v>434</v>
      </c>
      <c r="D10" s="291" t="s">
        <v>435</v>
      </c>
      <c r="E10" s="573" t="s">
        <v>432</v>
      </c>
      <c r="F10" s="561" t="s">
        <v>437</v>
      </c>
    </row>
    <row r="11" spans="1:6" ht="55.5" customHeight="1" x14ac:dyDescent="0.2">
      <c r="A11" s="572"/>
      <c r="B11" s="222" t="s">
        <v>415</v>
      </c>
      <c r="C11" s="573"/>
      <c r="D11" s="291" t="s">
        <v>436</v>
      </c>
      <c r="E11" s="573"/>
      <c r="F11" s="561"/>
    </row>
    <row r="12" spans="1:6" ht="60.75" customHeight="1" x14ac:dyDescent="0.2">
      <c r="A12" s="572"/>
      <c r="B12" s="222"/>
      <c r="C12" s="573"/>
      <c r="D12" s="223"/>
      <c r="E12" s="573"/>
      <c r="F12" s="561"/>
    </row>
    <row r="13" spans="1:6" ht="67.5" customHeight="1" x14ac:dyDescent="0.2">
      <c r="A13" s="569" t="s">
        <v>444</v>
      </c>
      <c r="B13" s="222" t="s">
        <v>421</v>
      </c>
      <c r="C13" s="566" t="s">
        <v>445</v>
      </c>
      <c r="D13" s="224" t="s">
        <v>436</v>
      </c>
      <c r="E13" s="579" t="s">
        <v>448</v>
      </c>
      <c r="F13" s="561" t="s">
        <v>437</v>
      </c>
    </row>
    <row r="14" spans="1:6" ht="63.75" customHeight="1" x14ac:dyDescent="0.2">
      <c r="A14" s="570"/>
      <c r="B14" s="222" t="s">
        <v>449</v>
      </c>
      <c r="C14" s="567"/>
      <c r="D14" s="224" t="s">
        <v>446</v>
      </c>
      <c r="E14" s="580"/>
      <c r="F14" s="561"/>
    </row>
    <row r="15" spans="1:6" ht="64.5" customHeight="1" x14ac:dyDescent="0.2">
      <c r="A15" s="571"/>
      <c r="B15" s="222"/>
      <c r="C15" s="568"/>
      <c r="D15" s="224" t="s">
        <v>447</v>
      </c>
      <c r="E15" s="581"/>
      <c r="F15" s="561"/>
    </row>
    <row r="16" spans="1:6" ht="64.5" customHeight="1" x14ac:dyDescent="0.2">
      <c r="A16" s="574"/>
      <c r="B16" s="222"/>
      <c r="C16" s="575"/>
      <c r="D16" s="223"/>
      <c r="E16" s="575" t="s">
        <v>262</v>
      </c>
      <c r="F16" s="561"/>
    </row>
    <row r="17" spans="1:6" ht="63.75" customHeight="1" x14ac:dyDescent="0.2">
      <c r="A17" s="574"/>
      <c r="B17" s="222"/>
      <c r="C17" s="575"/>
      <c r="D17" s="222"/>
      <c r="E17" s="575"/>
      <c r="F17" s="561"/>
    </row>
    <row r="18" spans="1:6" ht="50.25" customHeight="1" x14ac:dyDescent="0.2">
      <c r="A18" s="574"/>
      <c r="B18" s="222"/>
      <c r="C18" s="575"/>
      <c r="D18" s="222"/>
      <c r="E18" s="575"/>
      <c r="F18" s="561"/>
    </row>
    <row r="19" spans="1:6" ht="58.5" customHeight="1" x14ac:dyDescent="0.2">
      <c r="A19" s="225"/>
      <c r="B19" s="226"/>
      <c r="C19" s="226"/>
      <c r="D19" s="226"/>
      <c r="E19" s="558" t="s">
        <v>263</v>
      </c>
      <c r="F19" s="561"/>
    </row>
    <row r="20" spans="1:6" ht="67.5" customHeight="1" x14ac:dyDescent="0.2">
      <c r="A20" s="225"/>
      <c r="B20" s="226"/>
      <c r="C20" s="226"/>
      <c r="D20" s="226"/>
      <c r="E20" s="559"/>
      <c r="F20" s="561"/>
    </row>
    <row r="21" spans="1:6" ht="78.75" customHeight="1" x14ac:dyDescent="0.2">
      <c r="A21" s="225"/>
      <c r="B21" s="226"/>
      <c r="C21" s="226"/>
      <c r="D21" s="226"/>
      <c r="E21" s="560"/>
      <c r="F21" s="561"/>
    </row>
    <row r="22" spans="1:6" ht="71.25" customHeight="1" x14ac:dyDescent="0.2">
      <c r="A22" s="225"/>
      <c r="B22" s="226"/>
      <c r="C22" s="226"/>
      <c r="D22" s="226"/>
      <c r="E22" s="558" t="s">
        <v>243</v>
      </c>
      <c r="F22" s="561"/>
    </row>
    <row r="23" spans="1:6" ht="80.25" customHeight="1" x14ac:dyDescent="0.2">
      <c r="A23" s="225"/>
      <c r="B23" s="226"/>
      <c r="C23" s="226"/>
      <c r="D23" s="226"/>
      <c r="E23" s="559"/>
      <c r="F23" s="561"/>
    </row>
    <row r="24" spans="1:6" ht="69.75" customHeight="1" x14ac:dyDescent="0.2">
      <c r="A24" s="225"/>
      <c r="B24" s="226"/>
      <c r="C24" s="226"/>
      <c r="D24" s="226"/>
      <c r="E24" s="560"/>
      <c r="F24" s="561"/>
    </row>
    <row r="25" spans="1:6" ht="54.75" customHeight="1" x14ac:dyDescent="0.2">
      <c r="A25" s="225"/>
      <c r="B25" s="226"/>
      <c r="C25" s="226"/>
      <c r="D25" s="226"/>
      <c r="E25" s="558" t="s">
        <v>264</v>
      </c>
      <c r="F25" s="561"/>
    </row>
    <row r="26" spans="1:6" ht="65.25" customHeight="1" x14ac:dyDescent="0.2">
      <c r="A26" s="225"/>
      <c r="B26" s="226"/>
      <c r="C26" s="226"/>
      <c r="D26" s="226"/>
      <c r="E26" s="559"/>
      <c r="F26" s="561"/>
    </row>
    <row r="27" spans="1:6" ht="69.75" customHeight="1" x14ac:dyDescent="0.2">
      <c r="A27" s="225"/>
      <c r="B27" s="226"/>
      <c r="C27" s="226"/>
      <c r="D27" s="226"/>
      <c r="E27" s="560"/>
      <c r="F27" s="561"/>
    </row>
    <row r="28" spans="1:6" ht="68.25" customHeight="1" x14ac:dyDescent="0.2">
      <c r="A28" s="225"/>
      <c r="B28" s="226"/>
      <c r="C28" s="226"/>
      <c r="D28" s="226"/>
      <c r="E28" s="558" t="s">
        <v>258</v>
      </c>
      <c r="F28" s="561"/>
    </row>
    <row r="29" spans="1:6" ht="69" customHeight="1" x14ac:dyDescent="0.2">
      <c r="A29" s="225"/>
      <c r="B29" s="226"/>
      <c r="C29" s="226"/>
      <c r="D29" s="226"/>
      <c r="E29" s="559"/>
      <c r="F29" s="561"/>
    </row>
    <row r="30" spans="1:6" ht="59.25" customHeight="1" x14ac:dyDescent="0.2">
      <c r="A30" s="225"/>
      <c r="B30" s="226"/>
      <c r="C30" s="226"/>
      <c r="D30" s="226"/>
      <c r="E30" s="560"/>
      <c r="F30" s="561"/>
    </row>
    <row r="31" spans="1:6" ht="57" customHeight="1" x14ac:dyDescent="0.2">
      <c r="A31" s="225"/>
      <c r="B31" s="226"/>
      <c r="C31" s="226"/>
      <c r="D31" s="226"/>
      <c r="E31" s="558" t="s">
        <v>259</v>
      </c>
      <c r="F31" s="561"/>
    </row>
    <row r="32" spans="1:6" ht="61.5" customHeight="1" x14ac:dyDescent="0.2">
      <c r="A32" s="225"/>
      <c r="B32" s="226"/>
      <c r="C32" s="226"/>
      <c r="D32" s="226"/>
      <c r="E32" s="559"/>
      <c r="F32" s="561"/>
    </row>
    <row r="33" spans="1:6" ht="71.25" customHeight="1" x14ac:dyDescent="0.2">
      <c r="A33" s="225"/>
      <c r="B33" s="226"/>
      <c r="C33" s="226"/>
      <c r="D33" s="226"/>
      <c r="E33" s="560"/>
      <c r="F33" s="561"/>
    </row>
    <row r="34" spans="1:6" ht="64.5" customHeight="1" x14ac:dyDescent="0.2">
      <c r="A34" s="227"/>
      <c r="B34" s="228"/>
      <c r="C34" s="228"/>
      <c r="D34" s="228"/>
      <c r="E34" s="562" t="s">
        <v>260</v>
      </c>
      <c r="F34" s="561"/>
    </row>
    <row r="35" spans="1:6" ht="74.25" customHeight="1" x14ac:dyDescent="0.2">
      <c r="A35" s="229"/>
      <c r="B35" s="230"/>
      <c r="C35" s="230"/>
      <c r="D35" s="230"/>
      <c r="E35" s="563"/>
      <c r="F35" s="561"/>
    </row>
    <row r="36" spans="1:6" ht="54.75" customHeight="1" x14ac:dyDescent="0.2">
      <c r="A36" s="229"/>
      <c r="B36" s="230"/>
      <c r="C36" s="230"/>
      <c r="D36" s="230"/>
      <c r="E36" s="565"/>
      <c r="F36" s="561"/>
    </row>
    <row r="37" spans="1:6" ht="77.25" customHeight="1" x14ac:dyDescent="0.2">
      <c r="A37" s="229"/>
      <c r="B37" s="230"/>
      <c r="C37" s="230"/>
      <c r="D37" s="230"/>
      <c r="E37" s="562" t="s">
        <v>261</v>
      </c>
      <c r="F37" s="561"/>
    </row>
    <row r="38" spans="1:6" ht="66.75" customHeight="1" x14ac:dyDescent="0.2">
      <c r="A38" s="229"/>
      <c r="B38" s="230"/>
      <c r="C38" s="230"/>
      <c r="D38" s="230"/>
      <c r="E38" s="563"/>
      <c r="F38" s="561"/>
    </row>
    <row r="39" spans="1:6" ht="52.5" customHeight="1" thickBot="1" x14ac:dyDescent="0.25">
      <c r="A39" s="231"/>
      <c r="B39" s="232"/>
      <c r="C39" s="232"/>
      <c r="D39" s="232"/>
      <c r="E39" s="564"/>
      <c r="F39" s="561"/>
    </row>
    <row r="40" spans="1:6" ht="66" customHeight="1" x14ac:dyDescent="0.2"/>
    <row r="41" spans="1:6" ht="76.5" customHeight="1" x14ac:dyDescent="0.2"/>
  </sheetData>
  <sheetProtection selectLockedCells="1"/>
  <mergeCells count="34">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15"/>
  <sheetViews>
    <sheetView topLeftCell="A8" zoomScale="85" zoomScaleNormal="85" workbookViewId="0">
      <selection activeCell="D10" sqref="D10"/>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39"/>
      <c r="B1" s="409" t="str">
        <f>CONTEXTO!B1</f>
        <v xml:space="preserve">PROCESO:  SISTEMA INTEGRADO DE GESTIÓN </v>
      </c>
      <c r="C1" s="409"/>
      <c r="D1" s="415" t="s">
        <v>391</v>
      </c>
      <c r="E1" s="348"/>
      <c r="F1" s="576"/>
    </row>
    <row r="2" spans="1:6" x14ac:dyDescent="0.2">
      <c r="A2" s="440"/>
      <c r="B2" s="410" t="s">
        <v>71</v>
      </c>
      <c r="C2" s="410"/>
      <c r="D2" s="416" t="s">
        <v>389</v>
      </c>
      <c r="E2" s="417"/>
      <c r="F2" s="577"/>
    </row>
    <row r="3" spans="1:6" ht="15" customHeight="1" x14ac:dyDescent="0.2">
      <c r="A3" s="440"/>
      <c r="B3" s="410"/>
      <c r="C3" s="410"/>
      <c r="D3" s="416" t="s">
        <v>390</v>
      </c>
      <c r="E3" s="417"/>
      <c r="F3" s="577"/>
    </row>
    <row r="4" spans="1:6" ht="15" thickBot="1" x14ac:dyDescent="0.25">
      <c r="A4" s="440"/>
      <c r="B4" s="410"/>
      <c r="C4" s="410"/>
      <c r="D4" s="416" t="s">
        <v>380</v>
      </c>
      <c r="E4" s="417"/>
      <c r="F4" s="578"/>
    </row>
    <row r="5" spans="1:6" ht="15.75" x14ac:dyDescent="0.2">
      <c r="A5" s="589"/>
      <c r="B5" s="408"/>
      <c r="C5" s="408"/>
      <c r="D5" s="408"/>
      <c r="E5" s="408"/>
      <c r="F5" s="590"/>
    </row>
    <row r="6" spans="1:6" s="72" customFormat="1" ht="25.5" customHeight="1" x14ac:dyDescent="0.2">
      <c r="A6" s="603" t="str">
        <f>CONTEXTO!A8</f>
        <v>PROCESO: GESTIÓN DE LA GOBERNABILIDAD, CONVIVENCIA Y SEGURIDAD CIUDADANA</v>
      </c>
      <c r="B6" s="604"/>
      <c r="C6" s="604"/>
      <c r="D6" s="604"/>
      <c r="E6" s="604"/>
      <c r="F6" s="605"/>
    </row>
    <row r="7" spans="1:6" s="72" customFormat="1" ht="65.25" customHeight="1" thickBot="1" x14ac:dyDescent="0.25">
      <c r="A7" s="60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07"/>
      <c r="C7" s="607"/>
      <c r="D7" s="607"/>
      <c r="E7" s="607"/>
      <c r="F7" s="608"/>
    </row>
    <row r="8" spans="1:6" s="72" customFormat="1" ht="18.75" customHeight="1" thickBot="1" x14ac:dyDescent="0.25">
      <c r="A8" s="588"/>
      <c r="B8" s="588"/>
      <c r="C8" s="588"/>
      <c r="D8" s="588"/>
      <c r="E8" s="588"/>
      <c r="F8" s="597"/>
    </row>
    <row r="9" spans="1:6" ht="31.5" customHeight="1" x14ac:dyDescent="0.2">
      <c r="A9" s="91" t="s">
        <v>69</v>
      </c>
      <c r="B9" s="92" t="s">
        <v>72</v>
      </c>
      <c r="C9" s="92" t="s">
        <v>73</v>
      </c>
      <c r="D9" s="148" t="s">
        <v>74</v>
      </c>
      <c r="E9" s="449" t="s">
        <v>75</v>
      </c>
      <c r="F9" s="450"/>
    </row>
    <row r="10" spans="1:6" ht="56.25" customHeight="1" x14ac:dyDescent="0.2">
      <c r="A10" s="598" t="str">
        <f>'[2]IDENTIFICACION DE RIESGOS'!E10:E12</f>
        <v>Posibilidad de recibir o solicitar cualquier dádiva o beneficio a nombre propio o de terceros permitiendo el vencimiento, dilatacion de terminos, omision de de funciones o incumplimento de los requisitos de ley en los procesos y/o tramites a cargo del proceso.</v>
      </c>
      <c r="B10" s="599" t="s">
        <v>438</v>
      </c>
      <c r="C10" s="602" t="str">
        <f>'[2]IDENTIFICACION DE RIESGOS'!J10:J12</f>
        <v>CORRUPCION</v>
      </c>
      <c r="D10" s="104" t="str">
        <f>'[2]IDENTIFICACION DE RIESGOS'!B10</f>
        <v xml:space="preserve">Fallas en la cultura de la probidad </v>
      </c>
      <c r="E10" s="600" t="str">
        <f>'[2]IDENTIFICACION DE RIESGOS'!D10</f>
        <v>Sanciones disciplinarias, penales, fiscales, administrativas</v>
      </c>
      <c r="F10" s="601"/>
    </row>
    <row r="11" spans="1:6" ht="80.25" customHeight="1" x14ac:dyDescent="0.2">
      <c r="A11" s="598"/>
      <c r="B11" s="599"/>
      <c r="C11" s="602"/>
      <c r="D11" s="591" t="str">
        <f>'[2]IDENTIFICACION DE RIESGOS'!B11</f>
        <v>Presiòn indebida de las partes interesadas  en la toma de decisiones en procesos administrativos y policivos</v>
      </c>
      <c r="E11" s="593" t="str">
        <f>'[2]IDENTIFICACION DE RIESGOS'!D11</f>
        <v>Perdida de imagen y credibilidad institucional</v>
      </c>
      <c r="F11" s="594"/>
    </row>
    <row r="12" spans="1:6" ht="47.25" customHeight="1" x14ac:dyDescent="0.2">
      <c r="A12" s="598"/>
      <c r="B12" s="599"/>
      <c r="C12" s="602"/>
      <c r="D12" s="592"/>
      <c r="E12" s="595"/>
      <c r="F12" s="596"/>
    </row>
    <row r="13" spans="1:6" ht="53.25" customHeight="1" x14ac:dyDescent="0.2">
      <c r="A13" s="609" t="str">
        <f>'IDENTIFICACION DE RIESGOS'!E13:E15</f>
        <v>Posibilidad de afectacion economica por  pérdida o sustracion  de insumos veterinarios y / o alimentos para beneficio propio o de un tercero</v>
      </c>
      <c r="B13" s="599" t="s">
        <v>450</v>
      </c>
      <c r="C13" s="614" t="str">
        <f>'IDENTIFICACION DE RIESGOS'!F13:F15</f>
        <v>CORRUPCION</v>
      </c>
      <c r="D13" s="591" t="str">
        <f>'IDENTIFICACION DE RIESGOS'!B14</f>
        <v>deficiencia en el diligenciamiento de los controles en las entradas y salidas de los medicamentos, alimentos e insumos.</v>
      </c>
      <c r="E13" s="593" t="str">
        <f>'IDENTIFICACION DE RIESGOS'!D14</f>
        <v>Denuncias, sanciones</v>
      </c>
      <c r="F13" s="594"/>
    </row>
    <row r="14" spans="1:6" ht="95.25" customHeight="1" x14ac:dyDescent="0.2">
      <c r="A14" s="610"/>
      <c r="B14" s="599"/>
      <c r="C14" s="615"/>
      <c r="D14" s="592"/>
      <c r="E14" s="595"/>
      <c r="F14" s="596"/>
    </row>
    <row r="15" spans="1:6" ht="44.25" customHeight="1" x14ac:dyDescent="0.2">
      <c r="A15" s="611"/>
      <c r="B15" s="599"/>
      <c r="C15" s="616"/>
      <c r="D15" s="104"/>
      <c r="E15" s="612" t="str">
        <f>'IDENTIFICACION DE RIESGOS'!D15</f>
        <v>incumplimiento de las 5 libertades de los seres sintientes de la ley 1774 articulo 3.</v>
      </c>
      <c r="F15" s="613"/>
    </row>
  </sheetData>
  <sheetProtection selectLockedCells="1"/>
  <mergeCells count="25">
    <mergeCell ref="E13:F14"/>
    <mergeCell ref="A13:A15"/>
    <mergeCell ref="B13:B15"/>
    <mergeCell ref="E15:F15"/>
    <mergeCell ref="C13:C15"/>
    <mergeCell ref="D13:D14"/>
    <mergeCell ref="A1:A4"/>
    <mergeCell ref="B1:C1"/>
    <mergeCell ref="D1:E1"/>
    <mergeCell ref="F1:F4"/>
    <mergeCell ref="B2:C4"/>
    <mergeCell ref="D2:E2"/>
    <mergeCell ref="D3:E3"/>
    <mergeCell ref="D4:E4"/>
    <mergeCell ref="D11:D12"/>
    <mergeCell ref="E11:F12"/>
    <mergeCell ref="A8:F8"/>
    <mergeCell ref="A5:F5"/>
    <mergeCell ref="A10:A12"/>
    <mergeCell ref="B10:B12"/>
    <mergeCell ref="E9:F9"/>
    <mergeCell ref="E10:F10"/>
    <mergeCell ref="C10:C12"/>
    <mergeCell ref="A6:F6"/>
    <mergeCell ref="A7:F7"/>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10" zoomScale="110" zoomScaleNormal="110" workbookViewId="0">
      <selection activeCell="J14" sqref="J1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5" customWidth="1"/>
    <col min="20" max="20" width="18.85546875" style="1" customWidth="1"/>
    <col min="21" max="16384" width="11.42578125" style="1"/>
  </cols>
  <sheetData>
    <row r="1" spans="1:23" ht="27.75" customHeight="1" x14ac:dyDescent="0.2">
      <c r="A1" s="439"/>
      <c r="B1" s="339" t="str">
        <f>CONTEXTO!B1</f>
        <v xml:space="preserve">PROCESO:  SISTEMA INTEGRADO DE GESTIÓN </v>
      </c>
      <c r="C1" s="340"/>
      <c r="D1" s="340"/>
      <c r="E1" s="340"/>
      <c r="F1" s="340"/>
      <c r="G1" s="340"/>
      <c r="H1" s="340"/>
      <c r="I1" s="340"/>
      <c r="J1" s="340"/>
      <c r="K1" s="340"/>
      <c r="L1" s="340"/>
      <c r="M1" s="340"/>
      <c r="N1" s="340"/>
      <c r="O1" s="340"/>
      <c r="P1" s="341"/>
      <c r="Q1" s="415" t="s">
        <v>394</v>
      </c>
      <c r="R1" s="348"/>
      <c r="S1" s="348"/>
      <c r="T1" s="576"/>
    </row>
    <row r="2" spans="1:23" ht="20.25" customHeight="1" x14ac:dyDescent="0.2">
      <c r="A2" s="440"/>
      <c r="B2" s="442"/>
      <c r="C2" s="427"/>
      <c r="D2" s="427"/>
      <c r="E2" s="427"/>
      <c r="F2" s="427"/>
      <c r="G2" s="427"/>
      <c r="H2" s="427"/>
      <c r="I2" s="427"/>
      <c r="J2" s="427"/>
      <c r="K2" s="427"/>
      <c r="L2" s="427"/>
      <c r="M2" s="427"/>
      <c r="N2" s="427"/>
      <c r="O2" s="427"/>
      <c r="P2" s="428"/>
      <c r="Q2" s="416" t="s">
        <v>389</v>
      </c>
      <c r="R2" s="417"/>
      <c r="S2" s="417"/>
      <c r="T2" s="577"/>
    </row>
    <row r="3" spans="1:23" ht="18.75" customHeight="1" x14ac:dyDescent="0.2">
      <c r="A3" s="440"/>
      <c r="B3" s="446" t="s">
        <v>77</v>
      </c>
      <c r="C3" s="447"/>
      <c r="D3" s="447"/>
      <c r="E3" s="447"/>
      <c r="F3" s="447"/>
      <c r="G3" s="447"/>
      <c r="H3" s="447"/>
      <c r="I3" s="447"/>
      <c r="J3" s="447"/>
      <c r="K3" s="447"/>
      <c r="L3" s="447"/>
      <c r="M3" s="447"/>
      <c r="N3" s="447"/>
      <c r="O3" s="447"/>
      <c r="P3" s="624"/>
      <c r="Q3" s="416" t="s">
        <v>390</v>
      </c>
      <c r="R3" s="417"/>
      <c r="S3" s="417"/>
      <c r="T3" s="577"/>
    </row>
    <row r="4" spans="1:23" ht="19.5" customHeight="1" thickBot="1" x14ac:dyDescent="0.25">
      <c r="A4" s="441"/>
      <c r="B4" s="345"/>
      <c r="C4" s="346"/>
      <c r="D4" s="346"/>
      <c r="E4" s="346"/>
      <c r="F4" s="346"/>
      <c r="G4" s="346"/>
      <c r="H4" s="346"/>
      <c r="I4" s="346"/>
      <c r="J4" s="346"/>
      <c r="K4" s="346"/>
      <c r="L4" s="346"/>
      <c r="M4" s="346"/>
      <c r="N4" s="346"/>
      <c r="O4" s="346"/>
      <c r="P4" s="347"/>
      <c r="Q4" s="416" t="s">
        <v>381</v>
      </c>
      <c r="R4" s="417"/>
      <c r="S4" s="417"/>
      <c r="T4" s="578"/>
    </row>
    <row r="5" spans="1:23" ht="19.5" customHeight="1" x14ac:dyDescent="0.2">
      <c r="A5" s="589"/>
      <c r="B5" s="408"/>
      <c r="C5" s="408"/>
      <c r="D5" s="408"/>
      <c r="E5" s="408"/>
      <c r="F5" s="408"/>
      <c r="G5" s="408"/>
      <c r="H5" s="408"/>
      <c r="I5" s="408"/>
      <c r="J5" s="408"/>
      <c r="K5" s="408"/>
      <c r="L5" s="408"/>
      <c r="M5" s="408"/>
      <c r="N5" s="408"/>
      <c r="O5" s="408"/>
      <c r="P5" s="408"/>
      <c r="Q5" s="408"/>
      <c r="R5" s="408"/>
      <c r="S5" s="408"/>
      <c r="T5" s="590"/>
    </row>
    <row r="6" spans="1:23" ht="24.75" customHeight="1" x14ac:dyDescent="0.2">
      <c r="A6" s="603" t="str">
        <f>CONTEXTO!A8</f>
        <v>PROCESO: GESTIÓN DE LA GOBERNABILIDAD, CONVIVENCIA Y SEGURIDAD CIUDADANA</v>
      </c>
      <c r="B6" s="604"/>
      <c r="C6" s="604"/>
      <c r="D6" s="604"/>
      <c r="E6" s="604"/>
      <c r="F6" s="604"/>
      <c r="G6" s="604"/>
      <c r="H6" s="604"/>
      <c r="I6" s="604"/>
      <c r="J6" s="604"/>
      <c r="K6" s="604"/>
      <c r="L6" s="604"/>
      <c r="M6" s="604"/>
      <c r="N6" s="604"/>
      <c r="O6" s="604"/>
      <c r="P6" s="604"/>
      <c r="Q6" s="604"/>
      <c r="R6" s="604"/>
      <c r="S6" s="604"/>
      <c r="T6" s="605"/>
    </row>
    <row r="7" spans="1:23" ht="66.75" customHeight="1" thickBot="1" x14ac:dyDescent="0.25">
      <c r="A7" s="617"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18"/>
      <c r="C7" s="618"/>
      <c r="D7" s="618"/>
      <c r="E7" s="618"/>
      <c r="F7" s="618"/>
      <c r="G7" s="618"/>
      <c r="H7" s="618"/>
      <c r="I7" s="618"/>
      <c r="J7" s="618"/>
      <c r="K7" s="618"/>
      <c r="L7" s="618"/>
      <c r="M7" s="618"/>
      <c r="N7" s="618"/>
      <c r="O7" s="618"/>
      <c r="P7" s="618"/>
      <c r="Q7" s="618"/>
      <c r="R7" s="618"/>
      <c r="S7" s="618"/>
      <c r="T7" s="619"/>
    </row>
    <row r="8" spans="1:23" ht="19.5" customHeight="1" thickBot="1" x14ac:dyDescent="0.25">
      <c r="A8" s="588"/>
      <c r="B8" s="588"/>
      <c r="C8" s="588"/>
      <c r="D8" s="588"/>
      <c r="E8" s="588"/>
      <c r="F8" s="588"/>
      <c r="G8" s="588"/>
      <c r="H8" s="588"/>
      <c r="I8" s="588"/>
      <c r="J8" s="588"/>
      <c r="K8" s="588"/>
      <c r="L8" s="588"/>
      <c r="M8" s="588"/>
      <c r="N8" s="588"/>
      <c r="O8" s="588"/>
      <c r="P8" s="588"/>
      <c r="Q8" s="588"/>
      <c r="R8" s="588"/>
      <c r="S8" s="588"/>
      <c r="T8" s="597"/>
    </row>
    <row r="9" spans="1:23" ht="37.5" customHeight="1" x14ac:dyDescent="0.2">
      <c r="A9" s="625" t="s">
        <v>69</v>
      </c>
      <c r="B9" s="626"/>
      <c r="C9" s="629" t="s">
        <v>78</v>
      </c>
      <c r="D9" s="630"/>
      <c r="E9" s="630"/>
      <c r="F9" s="630"/>
      <c r="G9" s="630"/>
      <c r="H9" s="630"/>
      <c r="I9" s="630"/>
      <c r="J9" s="630"/>
      <c r="K9" s="630"/>
      <c r="L9" s="630"/>
      <c r="M9" s="630"/>
      <c r="N9" s="630"/>
      <c r="O9" s="630"/>
      <c r="P9" s="630"/>
      <c r="Q9" s="630"/>
      <c r="R9" s="630"/>
      <c r="S9" s="630"/>
      <c r="T9" s="631"/>
    </row>
    <row r="10" spans="1:23" ht="25.5" customHeight="1" x14ac:dyDescent="0.2">
      <c r="A10" s="627"/>
      <c r="B10" s="628"/>
      <c r="C10" s="69" t="s">
        <v>43</v>
      </c>
      <c r="D10" s="69" t="s">
        <v>44</v>
      </c>
      <c r="E10" s="69" t="s">
        <v>45</v>
      </c>
      <c r="F10" s="69" t="s">
        <v>46</v>
      </c>
      <c r="G10" s="69" t="s">
        <v>47</v>
      </c>
      <c r="H10" s="69" t="s">
        <v>48</v>
      </c>
      <c r="I10" s="69" t="s">
        <v>49</v>
      </c>
      <c r="J10" s="69" t="s">
        <v>50</v>
      </c>
      <c r="K10" s="69" t="s">
        <v>51</v>
      </c>
      <c r="L10" s="69" t="s">
        <v>52</v>
      </c>
      <c r="M10" s="69" t="s">
        <v>53</v>
      </c>
      <c r="N10" s="69" t="s">
        <v>54</v>
      </c>
      <c r="O10" s="69" t="s">
        <v>55</v>
      </c>
      <c r="P10" s="69" t="s">
        <v>56</v>
      </c>
      <c r="Q10" s="69" t="s">
        <v>57</v>
      </c>
      <c r="R10" s="70" t="s">
        <v>58</v>
      </c>
      <c r="S10" s="73" t="s">
        <v>59</v>
      </c>
      <c r="T10" s="93" t="s">
        <v>79</v>
      </c>
    </row>
    <row r="11" spans="1:23" ht="64.5" customHeight="1" x14ac:dyDescent="0.2">
      <c r="A11" s="632" t="str">
        <f>[2]DESCRIPCION!A10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B11" s="633"/>
      <c r="C11" s="211">
        <v>5</v>
      </c>
      <c r="D11" s="211">
        <v>4</v>
      </c>
      <c r="E11" s="211">
        <v>3</v>
      </c>
      <c r="F11" s="211">
        <v>4</v>
      </c>
      <c r="G11" s="211">
        <v>3</v>
      </c>
      <c r="H11" s="211">
        <v>3</v>
      </c>
      <c r="I11" s="211"/>
      <c r="J11" s="211"/>
      <c r="K11" s="211"/>
      <c r="L11" s="211"/>
      <c r="M11" s="211"/>
      <c r="N11" s="211"/>
      <c r="O11" s="211"/>
      <c r="P11" s="211"/>
      <c r="Q11" s="211"/>
      <c r="R11" s="107">
        <f>SUM(C11:Q11)</f>
        <v>22</v>
      </c>
      <c r="S11" s="110">
        <f t="shared" ref="S11:S20" si="0">IF(ISERROR(AVERAGE(C11:Q11)),0,AVERAGE(C11:Q11))</f>
        <v>3.6666666666666665</v>
      </c>
      <c r="T11" s="76" t="str">
        <f>IF(AND(S11&gt;=1,S11&lt;1.5),"Rara Vez",IF(AND(S11&gt;=1.6,S11&lt;2.5),"Improbable",IF(AND(S11&gt;=2.6,S11&lt;3.5),"Posible",IF(AND(S11&gt;=3.6,S11&lt;4.5),"Probable",IF(AND(S11&gt;=4.6),"Casi Seguro"," ")))))</f>
        <v>Probable</v>
      </c>
      <c r="W11" s="74"/>
    </row>
    <row r="12" spans="1:23" ht="38.25" customHeight="1" x14ac:dyDescent="0.2">
      <c r="A12" s="634" t="str">
        <f>DESCRIPCION!A13</f>
        <v>Posibilidad de afectacion economica por  pérdida o sustracion  de insumos veterinarios y / o alimentos para beneficio propio o de un tercero</v>
      </c>
      <c r="B12" s="635"/>
      <c r="C12" s="211">
        <v>5</v>
      </c>
      <c r="D12" s="211">
        <v>4</v>
      </c>
      <c r="E12" s="211">
        <v>3</v>
      </c>
      <c r="F12" s="211">
        <v>4</v>
      </c>
      <c r="G12" s="211">
        <v>3</v>
      </c>
      <c r="H12" s="211">
        <v>3</v>
      </c>
      <c r="I12" s="211"/>
      <c r="J12" s="211"/>
      <c r="K12" s="211"/>
      <c r="L12" s="211"/>
      <c r="M12" s="211"/>
      <c r="N12" s="211"/>
      <c r="O12" s="211"/>
      <c r="P12" s="211"/>
      <c r="Q12" s="211"/>
      <c r="R12" s="107">
        <f>SUM(C12:Q12)</f>
        <v>22</v>
      </c>
      <c r="S12" s="110">
        <f t="shared" si="0"/>
        <v>3.6666666666666665</v>
      </c>
      <c r="T12" s="76" t="str">
        <f>IF(AND(S12&gt;=1,S12&lt;1.5),"Rara Vez",IF(AND(S12&gt;=1.6,S12&lt;2.5),"Improbable",IF(AND(S12&gt;=2.6,S12&lt;3.5),"Posible",IF(AND(S12&gt;=3.6,S12&lt;4.5),"Probable",IF(AND(S12&gt;=4.6),"Casi Seguro"," ")))))</f>
        <v>Probable</v>
      </c>
      <c r="W12" s="74"/>
    </row>
    <row r="13" spans="1:23" ht="39.75" customHeight="1" x14ac:dyDescent="0.2">
      <c r="A13" s="632"/>
      <c r="B13" s="633"/>
      <c r="C13" s="211"/>
      <c r="D13" s="211"/>
      <c r="E13" s="211"/>
      <c r="F13" s="211"/>
      <c r="G13" s="211"/>
      <c r="H13" s="211"/>
      <c r="I13" s="211"/>
      <c r="J13" s="211"/>
      <c r="K13" s="211"/>
      <c r="L13" s="211"/>
      <c r="M13" s="211"/>
      <c r="N13" s="211"/>
      <c r="O13" s="211"/>
      <c r="P13" s="211"/>
      <c r="Q13" s="211"/>
      <c r="R13" s="107">
        <f t="shared" ref="R13:R20" si="1">SUM(C13:Q13)</f>
        <v>0</v>
      </c>
      <c r="S13" s="110">
        <f t="shared" si="0"/>
        <v>0</v>
      </c>
      <c r="T13" s="76" t="str">
        <f t="shared" ref="T13:T20" si="2">IF(AND(S13&gt;=1,S13&lt;1.5),"Rara Vez",IF(AND(S13&gt;=1.6,S13&lt;2.5),"Improbable",IF(AND(S13&gt;=2.6,S13&lt;3.5),"Posible",IF(AND(S13&gt;=3.6,S13&lt;4.5),"Probable",IF(AND(S13&gt;=4.6),"Casi Seguro"," ")))))</f>
        <v xml:space="preserve"> </v>
      </c>
    </row>
    <row r="14" spans="1:23" ht="39.75" customHeight="1" x14ac:dyDescent="0.2">
      <c r="A14" s="620" t="e">
        <f>DESCRIPCION!#REF!</f>
        <v>#REF!</v>
      </c>
      <c r="B14" s="621"/>
      <c r="C14" s="211"/>
      <c r="D14" s="211"/>
      <c r="E14" s="211"/>
      <c r="F14" s="211"/>
      <c r="G14" s="211"/>
      <c r="H14" s="211"/>
      <c r="I14" s="211"/>
      <c r="J14" s="211"/>
      <c r="K14" s="211"/>
      <c r="L14" s="211"/>
      <c r="M14" s="211"/>
      <c r="N14" s="211"/>
      <c r="O14" s="211"/>
      <c r="P14" s="211"/>
      <c r="Q14" s="211"/>
      <c r="R14" s="107">
        <f t="shared" si="1"/>
        <v>0</v>
      </c>
      <c r="S14" s="110">
        <f t="shared" si="0"/>
        <v>0</v>
      </c>
      <c r="T14" s="76" t="str">
        <f t="shared" si="2"/>
        <v xml:space="preserve"> </v>
      </c>
    </row>
    <row r="15" spans="1:23" ht="39.75" customHeight="1" x14ac:dyDescent="0.2">
      <c r="A15" s="620" t="e">
        <f>DESCRIPCION!#REF!</f>
        <v>#REF!</v>
      </c>
      <c r="B15" s="621"/>
      <c r="C15" s="211"/>
      <c r="D15" s="211"/>
      <c r="E15" s="211"/>
      <c r="F15" s="211"/>
      <c r="G15" s="211"/>
      <c r="H15" s="211"/>
      <c r="I15" s="211"/>
      <c r="J15" s="211"/>
      <c r="K15" s="211"/>
      <c r="L15" s="211"/>
      <c r="M15" s="211"/>
      <c r="N15" s="211"/>
      <c r="O15" s="211"/>
      <c r="P15" s="211"/>
      <c r="Q15" s="211"/>
      <c r="R15" s="107">
        <f t="shared" si="1"/>
        <v>0</v>
      </c>
      <c r="S15" s="110">
        <f t="shared" si="0"/>
        <v>0</v>
      </c>
      <c r="T15" s="76" t="str">
        <f t="shared" si="2"/>
        <v xml:space="preserve"> </v>
      </c>
    </row>
    <row r="16" spans="1:23" ht="39.75" customHeight="1" x14ac:dyDescent="0.2">
      <c r="A16" s="620" t="e">
        <f>DESCRIPCION!#REF!</f>
        <v>#REF!</v>
      </c>
      <c r="B16" s="621"/>
      <c r="C16" s="211"/>
      <c r="D16" s="211"/>
      <c r="E16" s="211"/>
      <c r="F16" s="211"/>
      <c r="G16" s="211"/>
      <c r="H16" s="211"/>
      <c r="I16" s="211"/>
      <c r="J16" s="211"/>
      <c r="K16" s="211"/>
      <c r="L16" s="211"/>
      <c r="M16" s="211"/>
      <c r="N16" s="211"/>
      <c r="O16" s="211"/>
      <c r="P16" s="211"/>
      <c r="Q16" s="211"/>
      <c r="R16" s="107">
        <f t="shared" si="1"/>
        <v>0</v>
      </c>
      <c r="S16" s="110">
        <f t="shared" si="0"/>
        <v>0</v>
      </c>
      <c r="T16" s="76" t="str">
        <f t="shared" si="2"/>
        <v xml:space="preserve"> </v>
      </c>
    </row>
    <row r="17" spans="1:20" ht="39.75" customHeight="1" x14ac:dyDescent="0.2">
      <c r="A17" s="620" t="e">
        <f>DESCRIPCION!#REF!</f>
        <v>#REF!</v>
      </c>
      <c r="B17" s="621"/>
      <c r="C17" s="211"/>
      <c r="D17" s="211"/>
      <c r="E17" s="211"/>
      <c r="F17" s="211"/>
      <c r="G17" s="211"/>
      <c r="H17" s="211"/>
      <c r="I17" s="211"/>
      <c r="J17" s="211"/>
      <c r="K17" s="211"/>
      <c r="L17" s="211"/>
      <c r="M17" s="211"/>
      <c r="N17" s="211"/>
      <c r="O17" s="211"/>
      <c r="P17" s="211"/>
      <c r="Q17" s="211"/>
      <c r="R17" s="107">
        <f t="shared" si="1"/>
        <v>0</v>
      </c>
      <c r="S17" s="110">
        <f t="shared" si="0"/>
        <v>0</v>
      </c>
      <c r="T17" s="76" t="str">
        <f t="shared" si="2"/>
        <v xml:space="preserve"> </v>
      </c>
    </row>
    <row r="18" spans="1:20" ht="39.75" customHeight="1" x14ac:dyDescent="0.2">
      <c r="A18" s="620" t="e">
        <f>DESCRIPCION!#REF!</f>
        <v>#REF!</v>
      </c>
      <c r="B18" s="621"/>
      <c r="C18" s="211"/>
      <c r="D18" s="211"/>
      <c r="E18" s="211"/>
      <c r="F18" s="211"/>
      <c r="G18" s="211"/>
      <c r="H18" s="211"/>
      <c r="I18" s="211"/>
      <c r="J18" s="211"/>
      <c r="K18" s="211"/>
      <c r="L18" s="211"/>
      <c r="M18" s="211"/>
      <c r="N18" s="211"/>
      <c r="O18" s="211"/>
      <c r="P18" s="211"/>
      <c r="Q18" s="211"/>
      <c r="R18" s="107">
        <f t="shared" si="1"/>
        <v>0</v>
      </c>
      <c r="S18" s="110">
        <f t="shared" si="0"/>
        <v>0</v>
      </c>
      <c r="T18" s="76" t="str">
        <f t="shared" si="2"/>
        <v xml:space="preserve"> </v>
      </c>
    </row>
    <row r="19" spans="1:20" ht="39.75" customHeight="1" x14ac:dyDescent="0.2">
      <c r="A19" s="620" t="e">
        <f>DESCRIPCION!#REF!</f>
        <v>#REF!</v>
      </c>
      <c r="B19" s="621"/>
      <c r="C19" s="211"/>
      <c r="D19" s="211"/>
      <c r="E19" s="211"/>
      <c r="F19" s="211"/>
      <c r="G19" s="211"/>
      <c r="H19" s="211"/>
      <c r="I19" s="211"/>
      <c r="J19" s="211"/>
      <c r="K19" s="211"/>
      <c r="L19" s="211"/>
      <c r="M19" s="211"/>
      <c r="N19" s="211"/>
      <c r="O19" s="211"/>
      <c r="P19" s="211"/>
      <c r="Q19" s="211"/>
      <c r="R19" s="107">
        <f t="shared" si="1"/>
        <v>0</v>
      </c>
      <c r="S19" s="110">
        <f t="shared" si="0"/>
        <v>0</v>
      </c>
      <c r="T19" s="76" t="str">
        <f t="shared" si="2"/>
        <v xml:space="preserve"> </v>
      </c>
    </row>
    <row r="20" spans="1:20" ht="39.75" customHeight="1" thickBot="1" x14ac:dyDescent="0.25">
      <c r="A20" s="622" t="e">
        <f>DESCRIPCION!#REF!</f>
        <v>#REF!</v>
      </c>
      <c r="B20" s="623"/>
      <c r="C20" s="211"/>
      <c r="D20" s="211"/>
      <c r="E20" s="211"/>
      <c r="F20" s="211"/>
      <c r="G20" s="211"/>
      <c r="H20" s="211"/>
      <c r="I20" s="211"/>
      <c r="J20" s="211"/>
      <c r="K20" s="211"/>
      <c r="L20" s="211"/>
      <c r="M20" s="211"/>
      <c r="N20" s="211"/>
      <c r="O20" s="211"/>
      <c r="P20" s="211"/>
      <c r="Q20" s="211"/>
      <c r="R20" s="108">
        <f t="shared" si="1"/>
        <v>0</v>
      </c>
      <c r="S20" s="111">
        <f t="shared" si="0"/>
        <v>0</v>
      </c>
      <c r="T20" s="94"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6" zoomScale="80" zoomScaleNormal="80" workbookViewId="0">
      <selection activeCell="A57" sqref="A57:A58"/>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9.85546875" style="1" customWidth="1"/>
    <col min="7" max="16384" width="11.42578125" style="1"/>
  </cols>
  <sheetData>
    <row r="1" spans="1:6" ht="22.5" customHeight="1" x14ac:dyDescent="0.2">
      <c r="A1" s="455"/>
      <c r="B1" s="409" t="str">
        <f>CONTEXTO!B1</f>
        <v xml:space="preserve">PROCESO:  SISTEMA INTEGRADO DE GESTIÓN </v>
      </c>
      <c r="C1" s="646" t="s">
        <v>395</v>
      </c>
      <c r="D1" s="646"/>
      <c r="E1" s="646"/>
      <c r="F1" s="647"/>
    </row>
    <row r="2" spans="1:6" ht="15.75" customHeight="1" x14ac:dyDescent="0.2">
      <c r="A2" s="456"/>
      <c r="B2" s="410"/>
      <c r="C2" s="600" t="s">
        <v>389</v>
      </c>
      <c r="D2" s="600"/>
      <c r="E2" s="600"/>
      <c r="F2" s="648"/>
    </row>
    <row r="3" spans="1:6" ht="15" customHeight="1" x14ac:dyDescent="0.2">
      <c r="A3" s="456"/>
      <c r="B3" s="410" t="s">
        <v>84</v>
      </c>
      <c r="C3" s="600" t="s">
        <v>390</v>
      </c>
      <c r="D3" s="600"/>
      <c r="E3" s="600"/>
      <c r="F3" s="648"/>
    </row>
    <row r="4" spans="1:6" ht="15.75" customHeight="1" x14ac:dyDescent="0.2">
      <c r="A4" s="456"/>
      <c r="B4" s="410"/>
      <c r="C4" s="600" t="s">
        <v>382</v>
      </c>
      <c r="D4" s="600"/>
      <c r="E4" s="600"/>
      <c r="F4" s="648"/>
    </row>
    <row r="5" spans="1:6" ht="15.75" customHeight="1" x14ac:dyDescent="0.2">
      <c r="A5" s="636"/>
      <c r="B5" s="637"/>
      <c r="C5" s="637"/>
      <c r="D5" s="637"/>
      <c r="E5" s="637"/>
      <c r="F5" s="638"/>
    </row>
    <row r="6" spans="1:6" x14ac:dyDescent="0.2">
      <c r="A6" s="464" t="str">
        <f>+CONTEXTO!A8</f>
        <v>PROCESO: GESTIÓN DE LA GOBERNABILIDAD, CONVIVENCIA Y SEGURIDAD CIUDADANA</v>
      </c>
      <c r="B6" s="465"/>
      <c r="C6" s="465"/>
      <c r="D6" s="465"/>
      <c r="E6" s="465"/>
      <c r="F6" s="466"/>
    </row>
    <row r="7" spans="1:6" ht="12.75" customHeight="1" x14ac:dyDescent="0.2">
      <c r="A7" s="464"/>
      <c r="B7" s="465"/>
      <c r="C7" s="465"/>
      <c r="D7" s="465"/>
      <c r="E7" s="465"/>
      <c r="F7" s="466"/>
    </row>
    <row r="8" spans="1:6" ht="60.75" customHeight="1" x14ac:dyDescent="0.2">
      <c r="A8" s="467"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68"/>
      <c r="C8" s="468"/>
      <c r="D8" s="468"/>
      <c r="E8" s="468"/>
      <c r="F8" s="469"/>
    </row>
    <row r="9" spans="1:6" ht="3.75" customHeight="1" thickBot="1" x14ac:dyDescent="0.25">
      <c r="A9" s="470"/>
      <c r="B9" s="471"/>
      <c r="C9" s="471"/>
      <c r="D9" s="471"/>
      <c r="E9" s="471"/>
      <c r="F9" s="472"/>
    </row>
    <row r="10" spans="1:6" ht="13.5" customHeight="1" thickBot="1" x14ac:dyDescent="0.25">
      <c r="A10" s="473"/>
      <c r="B10" s="473"/>
      <c r="C10" s="473"/>
      <c r="D10" s="473"/>
      <c r="E10" s="473"/>
      <c r="F10" s="473"/>
    </row>
    <row r="11" spans="1:6" ht="34.5" customHeight="1" x14ac:dyDescent="0.25">
      <c r="A11" s="639" t="s">
        <v>85</v>
      </c>
      <c r="B11" s="476" t="s">
        <v>86</v>
      </c>
      <c r="C11" s="476"/>
      <c r="D11" s="653" t="s">
        <v>87</v>
      </c>
      <c r="E11" s="653"/>
      <c r="F11" s="649" t="s">
        <v>88</v>
      </c>
    </row>
    <row r="12" spans="1:6" ht="21" customHeight="1" x14ac:dyDescent="0.2">
      <c r="A12" s="640"/>
      <c r="B12" s="477"/>
      <c r="C12" s="477"/>
      <c r="D12" s="99" t="s">
        <v>89</v>
      </c>
      <c r="E12" s="99" t="s">
        <v>90</v>
      </c>
      <c r="F12" s="650"/>
    </row>
    <row r="13" spans="1:6" ht="26.25" customHeight="1" x14ac:dyDescent="0.2">
      <c r="A13" s="451" t="s">
        <v>432</v>
      </c>
      <c r="B13" s="453" t="s">
        <v>91</v>
      </c>
      <c r="C13" s="453"/>
      <c r="D13" s="286" t="s">
        <v>129</v>
      </c>
      <c r="E13" s="286"/>
      <c r="F13" s="641" t="str">
        <f>IF(D28="X","CATASTROFICO",IF(AND(D32&gt;0,D32&lt;=5),"MODERADO",IF(AND(D32&gt;=6,D32&lt;=11),"MAYOR",IF(AND(D32&gt;=12,D32&lt;=19),"CATASTROFICO",IF(AND(D32=0),"MENOR")))))</f>
        <v>CATASTROFICO</v>
      </c>
    </row>
    <row r="14" spans="1:6" ht="26.25" customHeight="1" x14ac:dyDescent="0.2">
      <c r="A14" s="451"/>
      <c r="B14" s="453" t="s">
        <v>92</v>
      </c>
      <c r="C14" s="453"/>
      <c r="D14" s="286" t="s">
        <v>129</v>
      </c>
      <c r="E14" s="286"/>
      <c r="F14" s="642"/>
    </row>
    <row r="15" spans="1:6" ht="26.25" customHeight="1" x14ac:dyDescent="0.2">
      <c r="A15" s="451"/>
      <c r="B15" s="453" t="s">
        <v>93</v>
      </c>
      <c r="C15" s="453"/>
      <c r="D15" s="286"/>
      <c r="E15" s="286" t="s">
        <v>129</v>
      </c>
      <c r="F15" s="642"/>
    </row>
    <row r="16" spans="1:6" ht="26.25" customHeight="1" x14ac:dyDescent="0.2">
      <c r="A16" s="451"/>
      <c r="B16" s="453" t="s">
        <v>94</v>
      </c>
      <c r="C16" s="453"/>
      <c r="D16" s="286"/>
      <c r="E16" s="286" t="s">
        <v>129</v>
      </c>
      <c r="F16" s="642"/>
    </row>
    <row r="17" spans="1:6" ht="26.25" customHeight="1" x14ac:dyDescent="0.2">
      <c r="A17" s="451"/>
      <c r="B17" s="453" t="s">
        <v>95</v>
      </c>
      <c r="C17" s="453"/>
      <c r="D17" s="286" t="s">
        <v>129</v>
      </c>
      <c r="E17" s="286"/>
      <c r="F17" s="642"/>
    </row>
    <row r="18" spans="1:6" ht="26.25" customHeight="1" x14ac:dyDescent="0.2">
      <c r="A18" s="451"/>
      <c r="B18" s="453" t="s">
        <v>96</v>
      </c>
      <c r="C18" s="453"/>
      <c r="D18" s="286" t="s">
        <v>129</v>
      </c>
      <c r="E18" s="286"/>
      <c r="F18" s="642"/>
    </row>
    <row r="19" spans="1:6" ht="26.25" customHeight="1" x14ac:dyDescent="0.2">
      <c r="A19" s="451"/>
      <c r="B19" s="453" t="s">
        <v>97</v>
      </c>
      <c r="C19" s="453"/>
      <c r="D19" s="286" t="s">
        <v>129</v>
      </c>
      <c r="E19" s="286"/>
      <c r="F19" s="642"/>
    </row>
    <row r="20" spans="1:6" ht="33" customHeight="1" x14ac:dyDescent="0.2">
      <c r="A20" s="451"/>
      <c r="B20" s="453" t="s">
        <v>98</v>
      </c>
      <c r="C20" s="453"/>
      <c r="D20" s="286" t="s">
        <v>129</v>
      </c>
      <c r="E20" s="286"/>
      <c r="F20" s="642"/>
    </row>
    <row r="21" spans="1:6" ht="26.25" customHeight="1" x14ac:dyDescent="0.2">
      <c r="A21" s="451"/>
      <c r="B21" s="453" t="s">
        <v>99</v>
      </c>
      <c r="C21" s="453"/>
      <c r="D21" s="286" t="s">
        <v>129</v>
      </c>
      <c r="E21" s="286"/>
      <c r="F21" s="642"/>
    </row>
    <row r="22" spans="1:6" ht="26.25" customHeight="1" x14ac:dyDescent="0.2">
      <c r="A22" s="451"/>
      <c r="B22" s="453" t="s">
        <v>100</v>
      </c>
      <c r="C22" s="453"/>
      <c r="D22" s="286" t="s">
        <v>129</v>
      </c>
      <c r="E22" s="286"/>
      <c r="F22" s="642"/>
    </row>
    <row r="23" spans="1:6" ht="26.25" customHeight="1" x14ac:dyDescent="0.2">
      <c r="A23" s="451"/>
      <c r="B23" s="453" t="s">
        <v>101</v>
      </c>
      <c r="C23" s="453"/>
      <c r="D23" s="286" t="s">
        <v>129</v>
      </c>
      <c r="E23" s="286"/>
      <c r="F23" s="642"/>
    </row>
    <row r="24" spans="1:6" ht="26.25" customHeight="1" x14ac:dyDescent="0.2">
      <c r="A24" s="451"/>
      <c r="B24" s="453" t="s">
        <v>102</v>
      </c>
      <c r="C24" s="453"/>
      <c r="D24" s="286" t="s">
        <v>129</v>
      </c>
      <c r="E24" s="286"/>
      <c r="F24" s="642"/>
    </row>
    <row r="25" spans="1:6" ht="26.25" customHeight="1" x14ac:dyDescent="0.2">
      <c r="A25" s="451"/>
      <c r="B25" s="453" t="s">
        <v>103</v>
      </c>
      <c r="C25" s="453"/>
      <c r="D25" s="286" t="s">
        <v>129</v>
      </c>
      <c r="E25" s="286"/>
      <c r="F25" s="642"/>
    </row>
    <row r="26" spans="1:6" ht="26.25" customHeight="1" x14ac:dyDescent="0.2">
      <c r="A26" s="451"/>
      <c r="B26" s="453" t="s">
        <v>104</v>
      </c>
      <c r="C26" s="453"/>
      <c r="D26" s="286" t="s">
        <v>129</v>
      </c>
      <c r="E26" s="286"/>
      <c r="F26" s="642"/>
    </row>
    <row r="27" spans="1:6" ht="26.25" customHeight="1" x14ac:dyDescent="0.2">
      <c r="A27" s="451"/>
      <c r="B27" s="453" t="s">
        <v>105</v>
      </c>
      <c r="C27" s="453"/>
      <c r="D27" s="286"/>
      <c r="E27" s="286" t="s">
        <v>129</v>
      </c>
      <c r="F27" s="642"/>
    </row>
    <row r="28" spans="1:6" ht="26.25" customHeight="1" x14ac:dyDescent="0.2">
      <c r="A28" s="451"/>
      <c r="B28" s="453" t="s">
        <v>106</v>
      </c>
      <c r="C28" s="453"/>
      <c r="D28" s="286"/>
      <c r="E28" s="286" t="s">
        <v>129</v>
      </c>
      <c r="F28" s="642"/>
    </row>
    <row r="29" spans="1:6" ht="26.25" customHeight="1" x14ac:dyDescent="0.2">
      <c r="A29" s="451"/>
      <c r="B29" s="453" t="s">
        <v>107</v>
      </c>
      <c r="C29" s="453"/>
      <c r="D29" s="286"/>
      <c r="E29" s="286" t="s">
        <v>129</v>
      </c>
      <c r="F29" s="642"/>
    </row>
    <row r="30" spans="1:6" ht="26.25" customHeight="1" x14ac:dyDescent="0.2">
      <c r="A30" s="451"/>
      <c r="B30" s="453" t="s">
        <v>108</v>
      </c>
      <c r="C30" s="453"/>
      <c r="D30" s="286"/>
      <c r="E30" s="286" t="s">
        <v>129</v>
      </c>
      <c r="F30" s="642"/>
    </row>
    <row r="31" spans="1:6" ht="26.25" customHeight="1" x14ac:dyDescent="0.2">
      <c r="A31" s="451"/>
      <c r="B31" s="453" t="s">
        <v>109</v>
      </c>
      <c r="C31" s="453"/>
      <c r="D31" s="286"/>
      <c r="E31" s="286" t="s">
        <v>129</v>
      </c>
      <c r="F31" s="642"/>
    </row>
    <row r="32" spans="1:6" ht="16.5" thickBot="1" x14ac:dyDescent="0.3">
      <c r="A32" s="452"/>
      <c r="B32" s="644" t="s">
        <v>58</v>
      </c>
      <c r="C32" s="645"/>
      <c r="D32" s="95">
        <f>+[2]NOOO!B54</f>
        <v>12</v>
      </c>
      <c r="E32" s="96"/>
      <c r="F32" s="643"/>
    </row>
    <row r="33" spans="1:6" ht="15.75" customHeight="1" thickBot="1" x14ac:dyDescent="0.25">
      <c r="A33" s="651"/>
      <c r="B33" s="370"/>
      <c r="C33" s="370"/>
      <c r="D33" s="370"/>
      <c r="E33" s="370"/>
      <c r="F33" s="652"/>
    </row>
    <row r="34" spans="1:6" ht="34.5" customHeight="1" x14ac:dyDescent="0.25">
      <c r="A34" s="639" t="s">
        <v>85</v>
      </c>
      <c r="B34" s="476" t="s">
        <v>86</v>
      </c>
      <c r="C34" s="476"/>
      <c r="D34" s="653" t="s">
        <v>87</v>
      </c>
      <c r="E34" s="653"/>
      <c r="F34" s="649" t="s">
        <v>88</v>
      </c>
    </row>
    <row r="35" spans="1:6" ht="21" customHeight="1" x14ac:dyDescent="0.25">
      <c r="A35" s="640"/>
      <c r="B35" s="477"/>
      <c r="C35" s="477"/>
      <c r="D35" s="77" t="s">
        <v>89</v>
      </c>
      <c r="E35" s="77" t="s">
        <v>90</v>
      </c>
      <c r="F35" s="650"/>
    </row>
    <row r="36" spans="1:6" ht="26.25" customHeight="1" x14ac:dyDescent="0.2">
      <c r="A36" s="451" t="s">
        <v>448</v>
      </c>
      <c r="B36" s="487" t="s">
        <v>91</v>
      </c>
      <c r="C36" s="487"/>
      <c r="D36" s="209" t="s">
        <v>129</v>
      </c>
      <c r="E36" s="209"/>
      <c r="F36" s="656" t="str">
        <f>IF(D51="X","CATASTROFICO",IF(AND(D55&gt;0,D55&lt;=5),"MODERADO",IF(AND(D55&gt;=6,D55&lt;=11),"MAYOR",IF(AND(D55&gt;=12,D55&lt;=19),"CATASTROFICO"," "))))</f>
        <v>CATASTROFICO</v>
      </c>
    </row>
    <row r="37" spans="1:6" ht="26.25" customHeight="1" x14ac:dyDescent="0.2">
      <c r="A37" s="485"/>
      <c r="B37" s="487" t="s">
        <v>92</v>
      </c>
      <c r="C37" s="487"/>
      <c r="D37" s="209" t="s">
        <v>129</v>
      </c>
      <c r="E37" s="209"/>
      <c r="F37" s="656"/>
    </row>
    <row r="38" spans="1:6" ht="26.25" customHeight="1" x14ac:dyDescent="0.2">
      <c r="A38" s="485"/>
      <c r="B38" s="487" t="s">
        <v>93</v>
      </c>
      <c r="C38" s="487"/>
      <c r="D38" s="209"/>
      <c r="E38" s="209" t="s">
        <v>129</v>
      </c>
      <c r="F38" s="656"/>
    </row>
    <row r="39" spans="1:6" ht="26.25" customHeight="1" x14ac:dyDescent="0.2">
      <c r="A39" s="485"/>
      <c r="B39" s="487" t="s">
        <v>94</v>
      </c>
      <c r="C39" s="487"/>
      <c r="D39" s="209"/>
      <c r="E39" s="209" t="s">
        <v>129</v>
      </c>
      <c r="F39" s="656"/>
    </row>
    <row r="40" spans="1:6" ht="26.25" customHeight="1" x14ac:dyDescent="0.2">
      <c r="A40" s="485"/>
      <c r="B40" s="487" t="s">
        <v>95</v>
      </c>
      <c r="C40" s="487"/>
      <c r="D40" s="209" t="s">
        <v>129</v>
      </c>
      <c r="E40" s="209"/>
      <c r="F40" s="656"/>
    </row>
    <row r="41" spans="1:6" ht="26.25" customHeight="1" x14ac:dyDescent="0.2">
      <c r="A41" s="485"/>
      <c r="B41" s="487" t="s">
        <v>96</v>
      </c>
      <c r="C41" s="487"/>
      <c r="D41" s="209" t="s">
        <v>129</v>
      </c>
      <c r="E41" s="209"/>
      <c r="F41" s="656"/>
    </row>
    <row r="42" spans="1:6" ht="26.25" customHeight="1" x14ac:dyDescent="0.2">
      <c r="A42" s="485"/>
      <c r="B42" s="487" t="s">
        <v>97</v>
      </c>
      <c r="C42" s="487"/>
      <c r="D42" s="209" t="s">
        <v>129</v>
      </c>
      <c r="E42" s="209"/>
      <c r="F42" s="656"/>
    </row>
    <row r="43" spans="1:6" ht="33" customHeight="1" x14ac:dyDescent="0.2">
      <c r="A43" s="485"/>
      <c r="B43" s="487" t="s">
        <v>98</v>
      </c>
      <c r="C43" s="487"/>
      <c r="D43" s="209" t="s">
        <v>129</v>
      </c>
      <c r="E43" s="209"/>
      <c r="F43" s="656"/>
    </row>
    <row r="44" spans="1:6" ht="26.25" customHeight="1" x14ac:dyDescent="0.2">
      <c r="A44" s="485"/>
      <c r="B44" s="487" t="s">
        <v>99</v>
      </c>
      <c r="C44" s="487"/>
      <c r="D44" s="209"/>
      <c r="E44" s="209" t="s">
        <v>129</v>
      </c>
      <c r="F44" s="656"/>
    </row>
    <row r="45" spans="1:6" ht="26.25" customHeight="1" x14ac:dyDescent="0.2">
      <c r="A45" s="485"/>
      <c r="B45" s="487" t="s">
        <v>100</v>
      </c>
      <c r="C45" s="487"/>
      <c r="D45" s="209" t="s">
        <v>129</v>
      </c>
      <c r="E45" s="209"/>
      <c r="F45" s="656"/>
    </row>
    <row r="46" spans="1:6" ht="26.25" customHeight="1" x14ac:dyDescent="0.2">
      <c r="A46" s="485"/>
      <c r="B46" s="487" t="s">
        <v>101</v>
      </c>
      <c r="C46" s="487"/>
      <c r="D46" s="209" t="s">
        <v>129</v>
      </c>
      <c r="E46" s="209"/>
      <c r="F46" s="656"/>
    </row>
    <row r="47" spans="1:6" ht="26.25" customHeight="1" x14ac:dyDescent="0.2">
      <c r="A47" s="485"/>
      <c r="B47" s="487" t="s">
        <v>102</v>
      </c>
      <c r="C47" s="487"/>
      <c r="D47" s="215" t="s">
        <v>129</v>
      </c>
      <c r="E47" s="215"/>
      <c r="F47" s="656"/>
    </row>
    <row r="48" spans="1:6" ht="26.25" customHeight="1" x14ac:dyDescent="0.2">
      <c r="A48" s="485"/>
      <c r="B48" s="487" t="s">
        <v>103</v>
      </c>
      <c r="C48" s="487"/>
      <c r="D48" s="215" t="s">
        <v>129</v>
      </c>
      <c r="E48" s="215"/>
      <c r="F48" s="656"/>
    </row>
    <row r="49" spans="1:6" ht="26.25" customHeight="1" x14ac:dyDescent="0.2">
      <c r="A49" s="485"/>
      <c r="B49" s="487" t="s">
        <v>104</v>
      </c>
      <c r="C49" s="487"/>
      <c r="D49" s="215" t="s">
        <v>129</v>
      </c>
      <c r="E49" s="215"/>
      <c r="F49" s="656"/>
    </row>
    <row r="50" spans="1:6" ht="26.25" customHeight="1" x14ac:dyDescent="0.2">
      <c r="A50" s="485"/>
      <c r="B50" s="487" t="s">
        <v>105</v>
      </c>
      <c r="C50" s="487"/>
      <c r="D50" s="215" t="s">
        <v>129</v>
      </c>
      <c r="E50" s="215"/>
      <c r="F50" s="656"/>
    </row>
    <row r="51" spans="1:6" ht="26.25" customHeight="1" x14ac:dyDescent="0.2">
      <c r="A51" s="485"/>
      <c r="B51" s="487" t="s">
        <v>106</v>
      </c>
      <c r="C51" s="487"/>
      <c r="D51" s="215"/>
      <c r="E51" s="215" t="s">
        <v>129</v>
      </c>
      <c r="F51" s="656"/>
    </row>
    <row r="52" spans="1:6" ht="26.25" customHeight="1" x14ac:dyDescent="0.2">
      <c r="A52" s="485"/>
      <c r="B52" s="487" t="s">
        <v>107</v>
      </c>
      <c r="C52" s="487"/>
      <c r="D52" s="215"/>
      <c r="E52" s="215" t="s">
        <v>129</v>
      </c>
      <c r="F52" s="656"/>
    </row>
    <row r="53" spans="1:6" ht="26.25" customHeight="1" x14ac:dyDescent="0.2">
      <c r="A53" s="485"/>
      <c r="B53" s="487" t="s">
        <v>108</v>
      </c>
      <c r="C53" s="487"/>
      <c r="D53" s="215"/>
      <c r="E53" s="215" t="s">
        <v>129</v>
      </c>
      <c r="F53" s="656"/>
    </row>
    <row r="54" spans="1:6" ht="26.25" customHeight="1" x14ac:dyDescent="0.2">
      <c r="A54" s="485"/>
      <c r="B54" s="487" t="s">
        <v>109</v>
      </c>
      <c r="C54" s="487"/>
      <c r="D54" s="215" t="s">
        <v>129</v>
      </c>
      <c r="E54" s="215"/>
      <c r="F54" s="656"/>
    </row>
    <row r="55" spans="1:6" ht="16.5" thickBot="1" x14ac:dyDescent="0.3">
      <c r="A55" s="486"/>
      <c r="B55" s="644" t="s">
        <v>58</v>
      </c>
      <c r="C55" s="645"/>
      <c r="D55" s="95">
        <f>+NOOO!B77</f>
        <v>13</v>
      </c>
      <c r="E55" s="96"/>
      <c r="F55" s="657"/>
    </row>
    <row r="56" spans="1:6" ht="15" thickBot="1" x14ac:dyDescent="0.25"/>
    <row r="57" spans="1:6" ht="34.5" customHeight="1" x14ac:dyDescent="0.25">
      <c r="A57" s="639" t="s">
        <v>85</v>
      </c>
      <c r="B57" s="476" t="s">
        <v>86</v>
      </c>
      <c r="C57" s="476"/>
      <c r="D57" s="653" t="s">
        <v>87</v>
      </c>
      <c r="E57" s="653"/>
      <c r="F57" s="649" t="s">
        <v>88</v>
      </c>
    </row>
    <row r="58" spans="1:6" ht="21" customHeight="1" x14ac:dyDescent="0.25">
      <c r="A58" s="640"/>
      <c r="B58" s="477"/>
      <c r="C58" s="477"/>
      <c r="D58" s="77" t="s">
        <v>89</v>
      </c>
      <c r="E58" s="77" t="s">
        <v>90</v>
      </c>
      <c r="F58" s="650"/>
    </row>
    <row r="59" spans="1:6" ht="26.25" customHeight="1" x14ac:dyDescent="0.2">
      <c r="A59" s="654"/>
      <c r="B59" s="487" t="s">
        <v>91</v>
      </c>
      <c r="C59" s="487"/>
      <c r="D59" s="216"/>
      <c r="E59" s="216"/>
      <c r="F59" s="656" t="str">
        <f>IF(D74="X","CATASTROFICO",IF(AND(D78&gt;0,D78&lt;=5),"MODERADO",IF(AND(D78&gt;=6,D78&lt;=11),"MAYOR",IF(AND(D78&gt;=12,D78&lt;=19),"CATASTROFICO"," "))))</f>
        <v xml:space="preserve"> </v>
      </c>
    </row>
    <row r="60" spans="1:6" ht="26.25" customHeight="1" x14ac:dyDescent="0.2">
      <c r="A60" s="654"/>
      <c r="B60" s="487" t="s">
        <v>92</v>
      </c>
      <c r="C60" s="487"/>
      <c r="D60" s="216"/>
      <c r="E60" s="216"/>
      <c r="F60" s="656"/>
    </row>
    <row r="61" spans="1:6" ht="26.25" customHeight="1" x14ac:dyDescent="0.2">
      <c r="A61" s="654"/>
      <c r="B61" s="487" t="s">
        <v>93</v>
      </c>
      <c r="C61" s="487"/>
      <c r="D61" s="216"/>
      <c r="E61" s="216"/>
      <c r="F61" s="656"/>
    </row>
    <row r="62" spans="1:6" ht="26.25" customHeight="1" x14ac:dyDescent="0.2">
      <c r="A62" s="654"/>
      <c r="B62" s="487" t="s">
        <v>94</v>
      </c>
      <c r="C62" s="487"/>
      <c r="D62" s="216"/>
      <c r="E62" s="216"/>
      <c r="F62" s="656"/>
    </row>
    <row r="63" spans="1:6" ht="26.25" customHeight="1" x14ac:dyDescent="0.2">
      <c r="A63" s="654"/>
      <c r="B63" s="487" t="s">
        <v>95</v>
      </c>
      <c r="C63" s="487"/>
      <c r="D63" s="216"/>
      <c r="E63" s="216"/>
      <c r="F63" s="656"/>
    </row>
    <row r="64" spans="1:6" ht="26.25" customHeight="1" x14ac:dyDescent="0.2">
      <c r="A64" s="654"/>
      <c r="B64" s="487" t="s">
        <v>96</v>
      </c>
      <c r="C64" s="487"/>
      <c r="D64" s="216"/>
      <c r="E64" s="216"/>
      <c r="F64" s="656"/>
    </row>
    <row r="65" spans="1:6" ht="26.25" customHeight="1" x14ac:dyDescent="0.2">
      <c r="A65" s="654"/>
      <c r="B65" s="487" t="s">
        <v>97</v>
      </c>
      <c r="C65" s="487"/>
      <c r="D65" s="216"/>
      <c r="E65" s="216"/>
      <c r="F65" s="656"/>
    </row>
    <row r="66" spans="1:6" ht="32.25" customHeight="1" x14ac:dyDescent="0.2">
      <c r="A66" s="654"/>
      <c r="B66" s="487" t="s">
        <v>98</v>
      </c>
      <c r="C66" s="487"/>
      <c r="D66" s="216"/>
      <c r="E66" s="216"/>
      <c r="F66" s="656"/>
    </row>
    <row r="67" spans="1:6" ht="26.25" customHeight="1" x14ac:dyDescent="0.2">
      <c r="A67" s="654"/>
      <c r="B67" s="487" t="s">
        <v>99</v>
      </c>
      <c r="C67" s="487"/>
      <c r="D67" s="216"/>
      <c r="E67" s="216"/>
      <c r="F67" s="656"/>
    </row>
    <row r="68" spans="1:6" ht="26.25" customHeight="1" x14ac:dyDescent="0.2">
      <c r="A68" s="654"/>
      <c r="B68" s="487" t="s">
        <v>100</v>
      </c>
      <c r="C68" s="487"/>
      <c r="D68" s="216"/>
      <c r="E68" s="216"/>
      <c r="F68" s="656"/>
    </row>
    <row r="69" spans="1:6" ht="26.25" customHeight="1" x14ac:dyDescent="0.2">
      <c r="A69" s="654"/>
      <c r="B69" s="487" t="s">
        <v>101</v>
      </c>
      <c r="C69" s="487"/>
      <c r="D69" s="216"/>
      <c r="E69" s="216"/>
      <c r="F69" s="656"/>
    </row>
    <row r="70" spans="1:6" ht="26.25" customHeight="1" x14ac:dyDescent="0.2">
      <c r="A70" s="654"/>
      <c r="B70" s="487" t="s">
        <v>102</v>
      </c>
      <c r="C70" s="487"/>
      <c r="D70" s="216"/>
      <c r="E70" s="216"/>
      <c r="F70" s="656"/>
    </row>
    <row r="71" spans="1:6" ht="26.25" customHeight="1" x14ac:dyDescent="0.2">
      <c r="A71" s="654"/>
      <c r="B71" s="487" t="s">
        <v>103</v>
      </c>
      <c r="C71" s="487"/>
      <c r="D71" s="216"/>
      <c r="E71" s="216"/>
      <c r="F71" s="656"/>
    </row>
    <row r="72" spans="1:6" ht="26.25" customHeight="1" x14ac:dyDescent="0.2">
      <c r="A72" s="654"/>
      <c r="B72" s="487" t="s">
        <v>104</v>
      </c>
      <c r="C72" s="487"/>
      <c r="D72" s="216"/>
      <c r="E72" s="216"/>
      <c r="F72" s="656"/>
    </row>
    <row r="73" spans="1:6" ht="26.25" customHeight="1" x14ac:dyDescent="0.2">
      <c r="A73" s="654"/>
      <c r="B73" s="487" t="s">
        <v>105</v>
      </c>
      <c r="C73" s="487"/>
      <c r="D73" s="216"/>
      <c r="E73" s="216"/>
      <c r="F73" s="656"/>
    </row>
    <row r="74" spans="1:6" ht="26.25" customHeight="1" x14ac:dyDescent="0.2">
      <c r="A74" s="654"/>
      <c r="B74" s="487" t="s">
        <v>106</v>
      </c>
      <c r="C74" s="487"/>
      <c r="D74" s="216"/>
      <c r="E74" s="216"/>
      <c r="F74" s="656"/>
    </row>
    <row r="75" spans="1:6" ht="26.25" customHeight="1" x14ac:dyDescent="0.2">
      <c r="A75" s="654"/>
      <c r="B75" s="487" t="s">
        <v>107</v>
      </c>
      <c r="C75" s="487"/>
      <c r="D75" s="216"/>
      <c r="E75" s="216"/>
      <c r="F75" s="656"/>
    </row>
    <row r="76" spans="1:6" ht="26.25" customHeight="1" x14ac:dyDescent="0.2">
      <c r="A76" s="654"/>
      <c r="B76" s="487" t="s">
        <v>108</v>
      </c>
      <c r="C76" s="487"/>
      <c r="D76" s="216"/>
      <c r="E76" s="216"/>
      <c r="F76" s="656"/>
    </row>
    <row r="77" spans="1:6" ht="26.25" customHeight="1" x14ac:dyDescent="0.2">
      <c r="A77" s="654"/>
      <c r="B77" s="487" t="s">
        <v>109</v>
      </c>
      <c r="C77" s="487"/>
      <c r="D77" s="216"/>
      <c r="E77" s="216"/>
      <c r="F77" s="656"/>
    </row>
    <row r="78" spans="1:6" ht="16.5" thickBot="1" x14ac:dyDescent="0.3">
      <c r="A78" s="655"/>
      <c r="B78" s="644" t="s">
        <v>58</v>
      </c>
      <c r="C78" s="645"/>
      <c r="D78" s="95">
        <f>+NOOO!B100</f>
        <v>0</v>
      </c>
      <c r="E78" s="96"/>
      <c r="F78" s="657"/>
    </row>
    <row r="79" spans="1:6" ht="15" thickBot="1" x14ac:dyDescent="0.25"/>
    <row r="80" spans="1:6" ht="34.5" customHeight="1" x14ac:dyDescent="0.25">
      <c r="A80" s="639" t="s">
        <v>85</v>
      </c>
      <c r="B80" s="476" t="s">
        <v>86</v>
      </c>
      <c r="C80" s="476"/>
      <c r="D80" s="653" t="s">
        <v>87</v>
      </c>
      <c r="E80" s="653"/>
      <c r="F80" s="649" t="s">
        <v>88</v>
      </c>
    </row>
    <row r="81" spans="1:6" ht="21" customHeight="1" x14ac:dyDescent="0.25">
      <c r="A81" s="640"/>
      <c r="B81" s="477"/>
      <c r="C81" s="477"/>
      <c r="D81" s="77" t="s">
        <v>89</v>
      </c>
      <c r="E81" s="77" t="s">
        <v>90</v>
      </c>
      <c r="F81" s="650"/>
    </row>
    <row r="82" spans="1:6" ht="26.25" customHeight="1" x14ac:dyDescent="0.2">
      <c r="A82" s="654"/>
      <c r="B82" s="487" t="s">
        <v>91</v>
      </c>
      <c r="C82" s="487"/>
      <c r="D82" s="216"/>
      <c r="E82" s="216"/>
      <c r="F82" s="656" t="str">
        <f>IF(D97="X","CATASTROFICO",IF(AND(D101&gt;0,D101&lt;=5),"MODERADO",IF(AND(D101&gt;=6,D101&lt;=11),"MAYOR",IF(AND(D101&gt;=12,D101&lt;=19),"CATASTROFICO"," "))))</f>
        <v xml:space="preserve"> </v>
      </c>
    </row>
    <row r="83" spans="1:6" ht="26.25" customHeight="1" x14ac:dyDescent="0.2">
      <c r="A83" s="654"/>
      <c r="B83" s="487" t="s">
        <v>92</v>
      </c>
      <c r="C83" s="487"/>
      <c r="D83" s="216"/>
      <c r="E83" s="216"/>
      <c r="F83" s="656"/>
    </row>
    <row r="84" spans="1:6" ht="26.25" customHeight="1" x14ac:dyDescent="0.2">
      <c r="A84" s="654"/>
      <c r="B84" s="487" t="s">
        <v>93</v>
      </c>
      <c r="C84" s="487"/>
      <c r="D84" s="216"/>
      <c r="E84" s="216"/>
      <c r="F84" s="656"/>
    </row>
    <row r="85" spans="1:6" ht="26.25" customHeight="1" x14ac:dyDescent="0.2">
      <c r="A85" s="654"/>
      <c r="B85" s="487" t="s">
        <v>94</v>
      </c>
      <c r="C85" s="487"/>
      <c r="D85" s="216"/>
      <c r="E85" s="216"/>
      <c r="F85" s="656"/>
    </row>
    <row r="86" spans="1:6" ht="26.25" customHeight="1" x14ac:dyDescent="0.2">
      <c r="A86" s="654"/>
      <c r="B86" s="487" t="s">
        <v>95</v>
      </c>
      <c r="C86" s="487"/>
      <c r="D86" s="216"/>
      <c r="E86" s="216"/>
      <c r="F86" s="656"/>
    </row>
    <row r="87" spans="1:6" ht="26.25" customHeight="1" x14ac:dyDescent="0.2">
      <c r="A87" s="654"/>
      <c r="B87" s="487" t="s">
        <v>96</v>
      </c>
      <c r="C87" s="487"/>
      <c r="D87" s="216"/>
      <c r="E87" s="216"/>
      <c r="F87" s="656"/>
    </row>
    <row r="88" spans="1:6" ht="26.25" customHeight="1" x14ac:dyDescent="0.2">
      <c r="A88" s="654"/>
      <c r="B88" s="487" t="s">
        <v>97</v>
      </c>
      <c r="C88" s="487"/>
      <c r="D88" s="216"/>
      <c r="E88" s="216"/>
      <c r="F88" s="656"/>
    </row>
    <row r="89" spans="1:6" ht="33" customHeight="1" x14ac:dyDescent="0.2">
      <c r="A89" s="654"/>
      <c r="B89" s="487" t="s">
        <v>98</v>
      </c>
      <c r="C89" s="487"/>
      <c r="D89" s="216"/>
      <c r="E89" s="216"/>
      <c r="F89" s="656"/>
    </row>
    <row r="90" spans="1:6" ht="26.25" customHeight="1" x14ac:dyDescent="0.2">
      <c r="A90" s="654"/>
      <c r="B90" s="487" t="s">
        <v>99</v>
      </c>
      <c r="C90" s="487"/>
      <c r="D90" s="216"/>
      <c r="E90" s="216"/>
      <c r="F90" s="656"/>
    </row>
    <row r="91" spans="1:6" ht="26.25" customHeight="1" x14ac:dyDescent="0.2">
      <c r="A91" s="654"/>
      <c r="B91" s="487" t="s">
        <v>100</v>
      </c>
      <c r="C91" s="487"/>
      <c r="D91" s="216"/>
      <c r="E91" s="216"/>
      <c r="F91" s="656"/>
    </row>
    <row r="92" spans="1:6" ht="26.25" customHeight="1" x14ac:dyDescent="0.2">
      <c r="A92" s="654"/>
      <c r="B92" s="487" t="s">
        <v>101</v>
      </c>
      <c r="C92" s="487"/>
      <c r="D92" s="216"/>
      <c r="E92" s="216"/>
      <c r="F92" s="656"/>
    </row>
    <row r="93" spans="1:6" ht="26.25" customHeight="1" x14ac:dyDescent="0.2">
      <c r="A93" s="654"/>
      <c r="B93" s="487" t="s">
        <v>102</v>
      </c>
      <c r="C93" s="487"/>
      <c r="D93" s="216"/>
      <c r="E93" s="216"/>
      <c r="F93" s="656"/>
    </row>
    <row r="94" spans="1:6" ht="26.25" customHeight="1" x14ac:dyDescent="0.2">
      <c r="A94" s="654"/>
      <c r="B94" s="487" t="s">
        <v>103</v>
      </c>
      <c r="C94" s="487"/>
      <c r="D94" s="216"/>
      <c r="E94" s="216"/>
      <c r="F94" s="656"/>
    </row>
    <row r="95" spans="1:6" ht="26.25" customHeight="1" x14ac:dyDescent="0.2">
      <c r="A95" s="654"/>
      <c r="B95" s="487" t="s">
        <v>104</v>
      </c>
      <c r="C95" s="487"/>
      <c r="D95" s="216"/>
      <c r="E95" s="216"/>
      <c r="F95" s="656"/>
    </row>
    <row r="96" spans="1:6" ht="26.25" customHeight="1" x14ac:dyDescent="0.2">
      <c r="A96" s="654"/>
      <c r="B96" s="487" t="s">
        <v>105</v>
      </c>
      <c r="C96" s="487"/>
      <c r="D96" s="216"/>
      <c r="E96" s="216"/>
      <c r="F96" s="656"/>
    </row>
    <row r="97" spans="1:6" ht="26.25" customHeight="1" x14ac:dyDescent="0.2">
      <c r="A97" s="654"/>
      <c r="B97" s="487" t="s">
        <v>106</v>
      </c>
      <c r="C97" s="487"/>
      <c r="D97" s="216"/>
      <c r="E97" s="216"/>
      <c r="F97" s="656"/>
    </row>
    <row r="98" spans="1:6" ht="26.25" customHeight="1" x14ac:dyDescent="0.2">
      <c r="A98" s="654"/>
      <c r="B98" s="487" t="s">
        <v>107</v>
      </c>
      <c r="C98" s="487"/>
      <c r="D98" s="216"/>
      <c r="E98" s="216"/>
      <c r="F98" s="656"/>
    </row>
    <row r="99" spans="1:6" ht="26.25" customHeight="1" x14ac:dyDescent="0.2">
      <c r="A99" s="654"/>
      <c r="B99" s="487" t="s">
        <v>108</v>
      </c>
      <c r="C99" s="487"/>
      <c r="D99" s="216"/>
      <c r="E99" s="216"/>
      <c r="F99" s="656"/>
    </row>
    <row r="100" spans="1:6" ht="26.25" customHeight="1" x14ac:dyDescent="0.2">
      <c r="A100" s="654"/>
      <c r="B100" s="487" t="s">
        <v>109</v>
      </c>
      <c r="C100" s="487"/>
      <c r="D100" s="216"/>
      <c r="E100" s="216"/>
      <c r="F100" s="656"/>
    </row>
    <row r="101" spans="1:6" ht="16.5" thickBot="1" x14ac:dyDescent="0.3">
      <c r="A101" s="655"/>
      <c r="B101" s="644" t="s">
        <v>58</v>
      </c>
      <c r="C101" s="645"/>
      <c r="D101" s="95">
        <f>+NOOO!B123</f>
        <v>0</v>
      </c>
      <c r="E101" s="96"/>
      <c r="F101" s="657"/>
    </row>
    <row r="102" spans="1:6" ht="15" thickBot="1" x14ac:dyDescent="0.25"/>
    <row r="103" spans="1:6" ht="34.5" customHeight="1" x14ac:dyDescent="0.25">
      <c r="A103" s="639" t="s">
        <v>85</v>
      </c>
      <c r="B103" s="476" t="s">
        <v>86</v>
      </c>
      <c r="C103" s="476"/>
      <c r="D103" s="653" t="s">
        <v>87</v>
      </c>
      <c r="E103" s="653"/>
      <c r="F103" s="649" t="s">
        <v>88</v>
      </c>
    </row>
    <row r="104" spans="1:6" ht="21" customHeight="1" x14ac:dyDescent="0.25">
      <c r="A104" s="640"/>
      <c r="B104" s="477"/>
      <c r="C104" s="477"/>
      <c r="D104" s="77" t="s">
        <v>89</v>
      </c>
      <c r="E104" s="77" t="s">
        <v>90</v>
      </c>
      <c r="F104" s="650"/>
    </row>
    <row r="105" spans="1:6" ht="26.25" customHeight="1" x14ac:dyDescent="0.2">
      <c r="A105" s="654"/>
      <c r="B105" s="487" t="s">
        <v>91</v>
      </c>
      <c r="C105" s="487"/>
      <c r="D105" s="216"/>
      <c r="E105" s="216"/>
      <c r="F105" s="656" t="str">
        <f>IF(D120="X","CATASTROFICO",IF(AND(D124&gt;0,D124&lt;=5),"MODERADO",IF(AND(D124&gt;=6,D124&lt;=11),"MAYOR",IF(AND(D124&gt;=12,D124&lt;=19),"CATASTROFICO"," "))))</f>
        <v xml:space="preserve"> </v>
      </c>
    </row>
    <row r="106" spans="1:6" ht="26.25" customHeight="1" x14ac:dyDescent="0.2">
      <c r="A106" s="654"/>
      <c r="B106" s="487" t="s">
        <v>92</v>
      </c>
      <c r="C106" s="487"/>
      <c r="D106" s="216"/>
      <c r="E106" s="216"/>
      <c r="F106" s="656"/>
    </row>
    <row r="107" spans="1:6" ht="26.25" customHeight="1" x14ac:dyDescent="0.2">
      <c r="A107" s="654"/>
      <c r="B107" s="487" t="s">
        <v>93</v>
      </c>
      <c r="C107" s="487"/>
      <c r="D107" s="216"/>
      <c r="E107" s="216"/>
      <c r="F107" s="656"/>
    </row>
    <row r="108" spans="1:6" ht="26.25" customHeight="1" x14ac:dyDescent="0.2">
      <c r="A108" s="654"/>
      <c r="B108" s="487" t="s">
        <v>94</v>
      </c>
      <c r="C108" s="487"/>
      <c r="D108" s="216"/>
      <c r="E108" s="216"/>
      <c r="F108" s="656"/>
    </row>
    <row r="109" spans="1:6" ht="26.25" customHeight="1" x14ac:dyDescent="0.2">
      <c r="A109" s="654"/>
      <c r="B109" s="487" t="s">
        <v>95</v>
      </c>
      <c r="C109" s="487"/>
      <c r="D109" s="216"/>
      <c r="E109" s="216"/>
      <c r="F109" s="656"/>
    </row>
    <row r="110" spans="1:6" ht="26.25" customHeight="1" x14ac:dyDescent="0.2">
      <c r="A110" s="654"/>
      <c r="B110" s="487" t="s">
        <v>96</v>
      </c>
      <c r="C110" s="487"/>
      <c r="D110" s="216"/>
      <c r="E110" s="216"/>
      <c r="F110" s="656"/>
    </row>
    <row r="111" spans="1:6" ht="26.25" customHeight="1" x14ac:dyDescent="0.2">
      <c r="A111" s="654"/>
      <c r="B111" s="487" t="s">
        <v>97</v>
      </c>
      <c r="C111" s="487"/>
      <c r="D111" s="216"/>
      <c r="E111" s="216"/>
      <c r="F111" s="656"/>
    </row>
    <row r="112" spans="1:6" ht="36" customHeight="1" x14ac:dyDescent="0.2">
      <c r="A112" s="654"/>
      <c r="B112" s="487" t="s">
        <v>98</v>
      </c>
      <c r="C112" s="487"/>
      <c r="D112" s="216"/>
      <c r="E112" s="216"/>
      <c r="F112" s="656"/>
    </row>
    <row r="113" spans="1:6" ht="26.25" customHeight="1" x14ac:dyDescent="0.2">
      <c r="A113" s="654"/>
      <c r="B113" s="487" t="s">
        <v>99</v>
      </c>
      <c r="C113" s="487"/>
      <c r="D113" s="216"/>
      <c r="E113" s="216"/>
      <c r="F113" s="656"/>
    </row>
    <row r="114" spans="1:6" ht="26.25" customHeight="1" x14ac:dyDescent="0.2">
      <c r="A114" s="654"/>
      <c r="B114" s="487" t="s">
        <v>100</v>
      </c>
      <c r="C114" s="487"/>
      <c r="D114" s="216"/>
      <c r="E114" s="216"/>
      <c r="F114" s="656"/>
    </row>
    <row r="115" spans="1:6" ht="26.25" customHeight="1" x14ac:dyDescent="0.2">
      <c r="A115" s="654"/>
      <c r="B115" s="487" t="s">
        <v>101</v>
      </c>
      <c r="C115" s="487"/>
      <c r="D115" s="216"/>
      <c r="E115" s="216"/>
      <c r="F115" s="656"/>
    </row>
    <row r="116" spans="1:6" ht="26.25" customHeight="1" x14ac:dyDescent="0.2">
      <c r="A116" s="654"/>
      <c r="B116" s="487" t="s">
        <v>102</v>
      </c>
      <c r="C116" s="487"/>
      <c r="D116" s="216"/>
      <c r="E116" s="216"/>
      <c r="F116" s="656"/>
    </row>
    <row r="117" spans="1:6" ht="26.25" customHeight="1" x14ac:dyDescent="0.2">
      <c r="A117" s="654"/>
      <c r="B117" s="487" t="s">
        <v>103</v>
      </c>
      <c r="C117" s="487"/>
      <c r="D117" s="216"/>
      <c r="E117" s="216"/>
      <c r="F117" s="656"/>
    </row>
    <row r="118" spans="1:6" ht="26.25" customHeight="1" x14ac:dyDescent="0.2">
      <c r="A118" s="654"/>
      <c r="B118" s="487" t="s">
        <v>104</v>
      </c>
      <c r="C118" s="487"/>
      <c r="D118" s="216"/>
      <c r="E118" s="216"/>
      <c r="F118" s="656"/>
    </row>
    <row r="119" spans="1:6" ht="26.25" customHeight="1" x14ac:dyDescent="0.2">
      <c r="A119" s="654"/>
      <c r="B119" s="487" t="s">
        <v>105</v>
      </c>
      <c r="C119" s="487"/>
      <c r="D119" s="216"/>
      <c r="E119" s="216"/>
      <c r="F119" s="656"/>
    </row>
    <row r="120" spans="1:6" ht="26.25" customHeight="1" x14ac:dyDescent="0.2">
      <c r="A120" s="654"/>
      <c r="B120" s="487" t="s">
        <v>106</v>
      </c>
      <c r="C120" s="487"/>
      <c r="D120" s="216"/>
      <c r="E120" s="216"/>
      <c r="F120" s="656"/>
    </row>
    <row r="121" spans="1:6" ht="26.25" customHeight="1" x14ac:dyDescent="0.2">
      <c r="A121" s="654"/>
      <c r="B121" s="487" t="s">
        <v>107</v>
      </c>
      <c r="C121" s="487"/>
      <c r="D121" s="216"/>
      <c r="E121" s="216"/>
      <c r="F121" s="656"/>
    </row>
    <row r="122" spans="1:6" ht="26.25" customHeight="1" x14ac:dyDescent="0.2">
      <c r="A122" s="654"/>
      <c r="B122" s="487" t="s">
        <v>108</v>
      </c>
      <c r="C122" s="487"/>
      <c r="D122" s="216"/>
      <c r="E122" s="216"/>
      <c r="F122" s="656"/>
    </row>
    <row r="123" spans="1:6" ht="26.25" customHeight="1" x14ac:dyDescent="0.2">
      <c r="A123" s="654"/>
      <c r="B123" s="487" t="s">
        <v>109</v>
      </c>
      <c r="C123" s="487"/>
      <c r="D123" s="216"/>
      <c r="E123" s="216"/>
      <c r="F123" s="656"/>
    </row>
    <row r="124" spans="1:6" ht="16.5" thickBot="1" x14ac:dyDescent="0.3">
      <c r="A124" s="655"/>
      <c r="B124" s="644" t="s">
        <v>58</v>
      </c>
      <c r="C124" s="645"/>
      <c r="D124" s="95">
        <f>+NOOO!B146</f>
        <v>0</v>
      </c>
      <c r="E124" s="96"/>
      <c r="F124" s="657"/>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5" zoomScale="74" zoomScaleNormal="110" workbookViewId="0">
      <selection activeCell="J19" sqref="J19"/>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0"/>
      <c r="B1" s="409" t="s">
        <v>397</v>
      </c>
      <c r="C1" s="409"/>
      <c r="D1" s="409"/>
      <c r="E1" s="261" t="s">
        <v>391</v>
      </c>
      <c r="F1" s="333"/>
      <c r="G1" s="2"/>
      <c r="J1" s="408"/>
    </row>
    <row r="2" spans="1:10" ht="15" customHeight="1" x14ac:dyDescent="0.2">
      <c r="A2" s="331"/>
      <c r="B2" s="410"/>
      <c r="C2" s="410"/>
      <c r="D2" s="410"/>
      <c r="E2" s="262" t="s">
        <v>389</v>
      </c>
      <c r="F2" s="334"/>
      <c r="G2" s="2"/>
      <c r="J2" s="408"/>
    </row>
    <row r="3" spans="1:10" ht="15" customHeight="1" x14ac:dyDescent="0.2">
      <c r="A3" s="331"/>
      <c r="B3" s="410" t="s">
        <v>3</v>
      </c>
      <c r="C3" s="410"/>
      <c r="D3" s="410"/>
      <c r="E3" s="262" t="s">
        <v>390</v>
      </c>
      <c r="F3" s="334"/>
      <c r="G3" s="2"/>
      <c r="J3" s="408"/>
    </row>
    <row r="4" spans="1:10" ht="15.75" customHeight="1" x14ac:dyDescent="0.2">
      <c r="A4" s="331"/>
      <c r="B4" s="410"/>
      <c r="C4" s="410"/>
      <c r="D4" s="410"/>
      <c r="E4" s="262" t="s">
        <v>376</v>
      </c>
      <c r="F4" s="334"/>
      <c r="G4" s="2"/>
      <c r="J4" s="408"/>
    </row>
    <row r="5" spans="1:10" ht="15.75" customHeight="1" x14ac:dyDescent="0.2">
      <c r="A5" s="396"/>
      <c r="B5" s="397"/>
      <c r="C5" s="397"/>
      <c r="D5" s="397"/>
      <c r="E5" s="397"/>
      <c r="F5" s="398"/>
      <c r="G5" s="2"/>
      <c r="J5" s="63"/>
    </row>
    <row r="6" spans="1:10" ht="15" customHeight="1" x14ac:dyDescent="0.2">
      <c r="A6" s="405" t="s">
        <v>6</v>
      </c>
      <c r="B6" s="406"/>
      <c r="C6" s="406"/>
      <c r="D6" s="406"/>
      <c r="E6" s="406"/>
      <c r="F6" s="407"/>
    </row>
    <row r="7" spans="1:10" ht="15.75" customHeight="1" x14ac:dyDescent="0.2">
      <c r="A7" s="405"/>
      <c r="B7" s="406"/>
      <c r="C7" s="406"/>
      <c r="D7" s="406"/>
      <c r="E7" s="406"/>
      <c r="F7" s="407"/>
    </row>
    <row r="8" spans="1:10" ht="27" customHeight="1" x14ac:dyDescent="0.2">
      <c r="A8" s="399" t="s">
        <v>398</v>
      </c>
      <c r="B8" s="400"/>
      <c r="C8" s="400"/>
      <c r="D8" s="400"/>
      <c r="E8" s="400"/>
      <c r="F8" s="401"/>
    </row>
    <row r="9" spans="1:10" ht="77.25" customHeight="1" thickBot="1" x14ac:dyDescent="0.25">
      <c r="A9" s="402" t="s">
        <v>399</v>
      </c>
      <c r="B9" s="403"/>
      <c r="C9" s="403"/>
      <c r="D9" s="403"/>
      <c r="E9" s="403"/>
      <c r="F9" s="404"/>
    </row>
    <row r="10" spans="1:10" ht="18.75" customHeight="1" thickBot="1" x14ac:dyDescent="0.25">
      <c r="A10" s="395"/>
      <c r="B10" s="395"/>
      <c r="C10" s="395"/>
      <c r="D10" s="395"/>
      <c r="E10" s="395"/>
      <c r="F10" s="395"/>
    </row>
    <row r="11" spans="1:10" ht="22.5" customHeight="1" thickBot="1" x14ac:dyDescent="0.25">
      <c r="A11" s="197" t="s">
        <v>7</v>
      </c>
      <c r="B11" s="198" t="s">
        <v>8</v>
      </c>
      <c r="C11" s="198" t="s">
        <v>9</v>
      </c>
      <c r="D11" s="198" t="s">
        <v>8</v>
      </c>
      <c r="E11" s="198" t="s">
        <v>10</v>
      </c>
      <c r="F11" s="199" t="s">
        <v>8</v>
      </c>
    </row>
    <row r="12" spans="1:10" ht="75" customHeight="1" x14ac:dyDescent="0.2">
      <c r="A12" s="260" t="s">
        <v>276</v>
      </c>
      <c r="B12" s="310" t="s">
        <v>400</v>
      </c>
      <c r="C12" s="266" t="s">
        <v>280</v>
      </c>
      <c r="D12" s="305" t="s">
        <v>401</v>
      </c>
      <c r="E12" s="266" t="s">
        <v>286</v>
      </c>
      <c r="F12" s="308" t="s">
        <v>402</v>
      </c>
    </row>
    <row r="13" spans="1:10" ht="60" customHeight="1" x14ac:dyDescent="0.2">
      <c r="A13" s="267" t="s">
        <v>275</v>
      </c>
      <c r="B13" s="311" t="s">
        <v>403</v>
      </c>
      <c r="C13" s="268" t="s">
        <v>280</v>
      </c>
      <c r="D13" s="258" t="s">
        <v>404</v>
      </c>
      <c r="E13" s="268" t="s">
        <v>287</v>
      </c>
      <c r="F13" s="309" t="s">
        <v>405</v>
      </c>
    </row>
    <row r="14" spans="1:10" ht="82.5" customHeight="1" x14ac:dyDescent="0.2">
      <c r="A14" s="267" t="s">
        <v>274</v>
      </c>
      <c r="B14" s="269" t="s">
        <v>406</v>
      </c>
      <c r="C14" s="268" t="s">
        <v>292</v>
      </c>
      <c r="D14" s="306" t="s">
        <v>407</v>
      </c>
      <c r="E14" s="268" t="s">
        <v>285</v>
      </c>
      <c r="F14" s="309" t="s">
        <v>408</v>
      </c>
    </row>
    <row r="15" spans="1:10" ht="73.5" customHeight="1" x14ac:dyDescent="0.2">
      <c r="A15" s="267" t="s">
        <v>279</v>
      </c>
      <c r="B15" s="311" t="s">
        <v>409</v>
      </c>
      <c r="C15" s="268" t="s">
        <v>291</v>
      </c>
      <c r="D15" s="306" t="s">
        <v>410</v>
      </c>
      <c r="E15" s="268" t="s">
        <v>248</v>
      </c>
      <c r="F15" s="309" t="s">
        <v>411</v>
      </c>
    </row>
    <row r="16" spans="1:10" ht="59.25" customHeight="1" x14ac:dyDescent="0.2">
      <c r="A16" s="267" t="s">
        <v>274</v>
      </c>
      <c r="B16" s="269" t="s">
        <v>412</v>
      </c>
      <c r="C16" s="268" t="s">
        <v>283</v>
      </c>
      <c r="D16" s="306" t="s">
        <v>413</v>
      </c>
      <c r="E16" s="268" t="s">
        <v>288</v>
      </c>
      <c r="F16" s="309" t="s">
        <v>414</v>
      </c>
    </row>
    <row r="17" spans="1:6" ht="69.75" customHeight="1" x14ac:dyDescent="0.2">
      <c r="A17" s="267" t="s">
        <v>275</v>
      </c>
      <c r="B17" s="269" t="s">
        <v>415</v>
      </c>
      <c r="C17" s="268" t="s">
        <v>281</v>
      </c>
      <c r="D17" s="306" t="s">
        <v>416</v>
      </c>
      <c r="E17" s="268" t="s">
        <v>249</v>
      </c>
      <c r="F17" s="309" t="s">
        <v>417</v>
      </c>
    </row>
    <row r="18" spans="1:6" ht="66.75" customHeight="1" x14ac:dyDescent="0.2">
      <c r="A18" s="267" t="s">
        <v>275</v>
      </c>
      <c r="B18" s="269" t="s">
        <v>418</v>
      </c>
      <c r="C18" s="268" t="s">
        <v>292</v>
      </c>
      <c r="D18" s="306" t="s">
        <v>419</v>
      </c>
      <c r="E18" s="268"/>
      <c r="F18" s="259"/>
    </row>
    <row r="19" spans="1:6" ht="73.5" customHeight="1" x14ac:dyDescent="0.2">
      <c r="A19" s="267" t="s">
        <v>304</v>
      </c>
      <c r="B19" s="311" t="s">
        <v>420</v>
      </c>
      <c r="C19" s="268" t="s">
        <v>292</v>
      </c>
      <c r="D19" s="269" t="s">
        <v>421</v>
      </c>
      <c r="E19" s="268" t="s">
        <v>289</v>
      </c>
      <c r="F19" s="309" t="s">
        <v>422</v>
      </c>
    </row>
    <row r="20" spans="1:6" ht="76.150000000000006" customHeight="1" x14ac:dyDescent="0.2">
      <c r="A20" s="267" t="s">
        <v>277</v>
      </c>
      <c r="B20" s="269" t="s">
        <v>423</v>
      </c>
      <c r="C20" s="268" t="s">
        <v>281</v>
      </c>
      <c r="D20" s="307" t="s">
        <v>449</v>
      </c>
      <c r="E20" s="268"/>
      <c r="F20" s="259"/>
    </row>
    <row r="21" spans="1:6" ht="66.75" customHeight="1" x14ac:dyDescent="0.2">
      <c r="A21" s="267"/>
      <c r="B21" s="258"/>
      <c r="C21" s="268"/>
      <c r="D21" s="200"/>
      <c r="E21" s="268"/>
      <c r="F21" s="259"/>
    </row>
    <row r="22" spans="1:6" ht="69" customHeight="1" x14ac:dyDescent="0.2">
      <c r="A22" s="267"/>
      <c r="B22" s="270" t="s">
        <v>424</v>
      </c>
      <c r="C22" s="268"/>
      <c r="D22" s="200"/>
      <c r="E22" s="268"/>
      <c r="F22" s="259"/>
    </row>
    <row r="23" spans="1:6" ht="61.5" customHeight="1" x14ac:dyDescent="0.2">
      <c r="A23" s="267"/>
      <c r="B23" s="258"/>
      <c r="C23" s="268"/>
      <c r="D23" s="200"/>
      <c r="E23" s="268"/>
      <c r="F23" s="259"/>
    </row>
    <row r="24" spans="1:6" ht="57.75" customHeight="1" x14ac:dyDescent="0.2">
      <c r="A24" s="267"/>
      <c r="B24" s="258"/>
      <c r="C24" s="268"/>
      <c r="D24" s="200"/>
      <c r="E24" s="268"/>
      <c r="F24" s="259"/>
    </row>
    <row r="25" spans="1:6" ht="62.25" customHeight="1" x14ac:dyDescent="0.2">
      <c r="A25" s="202"/>
      <c r="B25" s="100"/>
      <c r="C25" s="204"/>
      <c r="D25" s="200"/>
      <c r="E25" s="204"/>
      <c r="F25" s="109"/>
    </row>
    <row r="26" spans="1:6" ht="56.25" customHeight="1" thickBot="1" x14ac:dyDescent="0.25">
      <c r="A26" s="203"/>
      <c r="B26" s="155"/>
      <c r="C26" s="205"/>
      <c r="D26" s="201"/>
      <c r="E26" s="205"/>
      <c r="F26" s="156"/>
    </row>
    <row r="27" spans="1:6" ht="65.25" customHeight="1" x14ac:dyDescent="0.2">
      <c r="A27" s="191"/>
      <c r="B27" s="134"/>
      <c r="C27" s="191"/>
      <c r="D27" s="192"/>
      <c r="E27" s="191"/>
      <c r="F27" s="192"/>
    </row>
    <row r="28" spans="1:6" ht="62.25" customHeight="1" x14ac:dyDescent="0.2">
      <c r="A28" s="191"/>
      <c r="B28" s="134"/>
      <c r="C28" s="191"/>
      <c r="D28" s="192"/>
      <c r="E28" s="191"/>
      <c r="F28" s="192"/>
    </row>
    <row r="29" spans="1:6" ht="63" customHeight="1" x14ac:dyDescent="0.2">
      <c r="A29" s="191"/>
      <c r="B29" s="134"/>
      <c r="C29" s="191"/>
      <c r="D29" s="192"/>
      <c r="E29" s="191"/>
      <c r="F29" s="134"/>
    </row>
    <row r="30" spans="1:6" ht="51.75" customHeight="1" x14ac:dyDescent="0.2">
      <c r="A30" s="191"/>
      <c r="B30" s="134"/>
      <c r="C30" s="191"/>
      <c r="D30" s="192"/>
      <c r="E30" s="191"/>
      <c r="F30" s="134"/>
    </row>
    <row r="31" spans="1:6" ht="52.5" customHeight="1" x14ac:dyDescent="0.2">
      <c r="A31" s="191"/>
      <c r="B31" s="192"/>
      <c r="C31" s="191"/>
      <c r="D31" s="192"/>
      <c r="E31" s="191"/>
      <c r="F31" s="192"/>
    </row>
    <row r="32" spans="1:6" ht="63.75" customHeight="1" x14ac:dyDescent="0.2">
      <c r="A32" s="191"/>
      <c r="B32" s="192"/>
      <c r="C32" s="191"/>
      <c r="D32" s="192"/>
      <c r="E32" s="191"/>
      <c r="F32" s="192"/>
    </row>
    <row r="33" spans="1:6" ht="66" customHeight="1" x14ac:dyDescent="0.2">
      <c r="A33" s="191"/>
      <c r="B33" s="193"/>
      <c r="C33" s="191"/>
      <c r="D33" s="194"/>
      <c r="E33" s="191"/>
      <c r="F33" s="193"/>
    </row>
    <row r="34" spans="1:6" ht="55.5" customHeight="1" x14ac:dyDescent="0.2">
      <c r="A34" s="191"/>
      <c r="B34" s="193"/>
      <c r="C34" s="191"/>
      <c r="D34" s="194"/>
      <c r="E34" s="191"/>
      <c r="F34" s="195"/>
    </row>
    <row r="35" spans="1:6" ht="51.75" customHeight="1" x14ac:dyDescent="0.2">
      <c r="A35" s="191"/>
      <c r="B35" s="195"/>
      <c r="C35" s="191"/>
      <c r="D35" s="196"/>
      <c r="E35" s="191"/>
      <c r="F35" s="195"/>
    </row>
    <row r="36" spans="1:6" ht="55.5" customHeight="1" x14ac:dyDescent="0.2">
      <c r="A36" s="191"/>
      <c r="B36" s="195"/>
      <c r="C36" s="191"/>
      <c r="D36" s="195"/>
      <c r="E36" s="191"/>
      <c r="F36" s="195"/>
    </row>
    <row r="37" spans="1:6" ht="55.5" customHeight="1" x14ac:dyDescent="0.2">
      <c r="A37" s="191"/>
      <c r="B37" s="195"/>
      <c r="C37" s="191"/>
      <c r="D37" s="195"/>
      <c r="E37" s="191"/>
      <c r="F37" s="195"/>
    </row>
    <row r="38" spans="1:6" ht="54.75" customHeight="1" x14ac:dyDescent="0.2">
      <c r="A38" s="191"/>
      <c r="B38" s="195"/>
      <c r="C38" s="191"/>
      <c r="D38" s="195"/>
      <c r="E38" s="191"/>
      <c r="F38" s="195"/>
    </row>
    <row r="39" spans="1:6" ht="56.25" customHeight="1" x14ac:dyDescent="0.2">
      <c r="A39" s="191"/>
      <c r="B39" s="195"/>
      <c r="C39" s="191"/>
      <c r="D39" s="195"/>
      <c r="E39" s="191"/>
      <c r="F39" s="195"/>
    </row>
    <row r="40" spans="1:6" ht="54.75" customHeight="1" x14ac:dyDescent="0.2">
      <c r="A40" s="191"/>
      <c r="B40" s="193"/>
      <c r="C40" s="191"/>
      <c r="D40" s="194"/>
      <c r="E40" s="191"/>
      <c r="F40" s="193"/>
    </row>
    <row r="41" spans="1:6" ht="55.5" customHeight="1" x14ac:dyDescent="0.2">
      <c r="A41" s="191"/>
      <c r="B41" s="193"/>
      <c r="C41" s="191"/>
      <c r="D41" s="194"/>
      <c r="E41" s="191"/>
      <c r="F41" s="195"/>
    </row>
    <row r="42" spans="1:6" ht="54.75" customHeight="1" x14ac:dyDescent="0.2">
      <c r="A42" s="191"/>
      <c r="B42" s="195"/>
      <c r="C42" s="191"/>
      <c r="D42" s="196"/>
      <c r="E42" s="191"/>
      <c r="F42" s="195"/>
    </row>
    <row r="43" spans="1:6" ht="55.5" customHeight="1" x14ac:dyDescent="0.2">
      <c r="A43" s="191"/>
      <c r="B43" s="195"/>
      <c r="C43" s="191"/>
      <c r="D43" s="195"/>
      <c r="E43" s="191"/>
      <c r="F43" s="195"/>
    </row>
    <row r="44" spans="1:6" ht="56.25" customHeight="1" x14ac:dyDescent="0.2">
      <c r="A44" s="191"/>
      <c r="B44" s="195"/>
      <c r="C44" s="191"/>
      <c r="D44" s="195"/>
      <c r="E44" s="191"/>
      <c r="F44" s="195"/>
    </row>
    <row r="45" spans="1:6" ht="59.25" customHeight="1" x14ac:dyDescent="0.2">
      <c r="A45" s="191"/>
      <c r="B45" s="195"/>
      <c r="C45" s="191"/>
      <c r="D45" s="195"/>
      <c r="E45" s="191"/>
      <c r="F45" s="195"/>
    </row>
    <row r="46" spans="1:6" ht="55.5" customHeight="1" x14ac:dyDescent="0.2">
      <c r="A46" s="191"/>
      <c r="B46" s="195"/>
      <c r="C46" s="191"/>
      <c r="D46" s="195"/>
      <c r="E46" s="191"/>
      <c r="F46" s="195"/>
    </row>
    <row r="47" spans="1:6" ht="55.5" customHeight="1" x14ac:dyDescent="0.2">
      <c r="A47" s="191"/>
      <c r="B47" s="193"/>
      <c r="C47" s="191"/>
      <c r="D47" s="194"/>
      <c r="E47" s="191"/>
      <c r="F47" s="193"/>
    </row>
    <row r="48" spans="1:6" ht="56.25" customHeight="1" x14ac:dyDescent="0.2">
      <c r="A48" s="191"/>
      <c r="B48" s="193"/>
      <c r="C48" s="191"/>
      <c r="D48" s="194"/>
      <c r="E48" s="191"/>
      <c r="F48" s="195"/>
    </row>
    <row r="49" spans="1:6" ht="54" customHeight="1" x14ac:dyDescent="0.2">
      <c r="A49" s="191"/>
      <c r="B49" s="195"/>
      <c r="C49" s="191"/>
      <c r="D49" s="196"/>
      <c r="E49" s="191"/>
      <c r="F49" s="195"/>
    </row>
    <row r="50" spans="1:6" ht="56.25" customHeight="1" x14ac:dyDescent="0.2">
      <c r="A50" s="191"/>
      <c r="B50" s="195"/>
      <c r="C50" s="191"/>
      <c r="D50" s="195"/>
      <c r="E50" s="191"/>
      <c r="F50" s="195"/>
    </row>
    <row r="51" spans="1:6" ht="59.25" customHeight="1" x14ac:dyDescent="0.2">
      <c r="A51" s="191"/>
      <c r="B51" s="195"/>
      <c r="C51" s="191"/>
      <c r="D51" s="195"/>
      <c r="E51" s="191"/>
      <c r="F51" s="195"/>
    </row>
    <row r="52" spans="1:6" ht="54.75" customHeight="1" x14ac:dyDescent="0.2">
      <c r="A52" s="191"/>
      <c r="B52" s="195"/>
      <c r="C52" s="191"/>
      <c r="D52" s="195"/>
      <c r="E52" s="191"/>
      <c r="F52" s="195"/>
    </row>
    <row r="53" spans="1:6" ht="55.5" customHeight="1" x14ac:dyDescent="0.2">
      <c r="A53" s="191"/>
      <c r="B53" s="195"/>
      <c r="C53" s="191"/>
      <c r="D53" s="195"/>
      <c r="E53" s="191"/>
      <c r="F53" s="19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A25:A26</xm:sqref>
        </x14:dataValidation>
        <x14:dataValidation type="list" allowBlank="1" showInputMessage="1" showErrorMessage="1">
          <x14:formula1>
            <xm:f>'LISTAS CONTEXTO'!$B$1:$B$8</xm:f>
          </x14:formula1>
          <xm:sqref>C25:C26</xm:sqref>
        </x14:dataValidation>
        <x14:dataValidation type="list" allowBlank="1" showInputMessage="1" showErrorMessage="1">
          <x14:formula1>
            <xm:f>'LISTAS CONTEXTO'!$C$1:$C$10</xm:f>
          </x14:formula1>
          <xm:sqref>E25:E26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29" workbookViewId="0">
      <selection activeCell="G39" sqref="G39:G40"/>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39"/>
      <c r="B1" s="745"/>
      <c r="C1" s="409" t="str">
        <f>CONTEXTO!B1</f>
        <v xml:space="preserve">PROCESO:  SISTEMA INTEGRADO DE GESTIÓN </v>
      </c>
      <c r="D1" s="409"/>
      <c r="E1" s="409"/>
      <c r="F1" s="409"/>
      <c r="G1" s="415" t="s">
        <v>391</v>
      </c>
      <c r="H1" s="348"/>
      <c r="I1" s="348"/>
      <c r="J1" s="743"/>
      <c r="K1" s="333"/>
    </row>
    <row r="2" spans="1:11" ht="15" customHeight="1" x14ac:dyDescent="0.2">
      <c r="A2" s="440"/>
      <c r="B2" s="434"/>
      <c r="C2" s="410"/>
      <c r="D2" s="410"/>
      <c r="E2" s="410"/>
      <c r="F2" s="410"/>
      <c r="G2" s="416" t="s">
        <v>396</v>
      </c>
      <c r="H2" s="417"/>
      <c r="I2" s="417"/>
      <c r="J2" s="744"/>
      <c r="K2" s="334"/>
    </row>
    <row r="3" spans="1:11" ht="34.5" customHeight="1" x14ac:dyDescent="0.2">
      <c r="A3" s="440"/>
      <c r="B3" s="434"/>
      <c r="C3" s="410" t="s">
        <v>32</v>
      </c>
      <c r="D3" s="410"/>
      <c r="E3" s="410"/>
      <c r="F3" s="410"/>
      <c r="G3" s="416" t="s">
        <v>390</v>
      </c>
      <c r="H3" s="417"/>
      <c r="I3" s="417"/>
      <c r="J3" s="744"/>
      <c r="K3" s="334"/>
    </row>
    <row r="4" spans="1:11" ht="15.75" customHeight="1" x14ac:dyDescent="0.2">
      <c r="A4" s="440"/>
      <c r="B4" s="434"/>
      <c r="C4" s="410"/>
      <c r="D4" s="410"/>
      <c r="E4" s="410"/>
      <c r="F4" s="410"/>
      <c r="G4" s="416" t="s">
        <v>383</v>
      </c>
      <c r="H4" s="417"/>
      <c r="I4" s="417"/>
      <c r="J4" s="744"/>
      <c r="K4" s="334"/>
    </row>
    <row r="5" spans="1:11" ht="15.75" customHeight="1" x14ac:dyDescent="0.2">
      <c r="A5" s="396"/>
      <c r="B5" s="397"/>
      <c r="C5" s="397"/>
      <c r="D5" s="397"/>
      <c r="E5" s="397"/>
      <c r="F5" s="397"/>
      <c r="G5" s="397"/>
      <c r="H5" s="397"/>
      <c r="I5" s="397"/>
      <c r="J5" s="397"/>
      <c r="K5" s="398"/>
    </row>
    <row r="6" spans="1:11" x14ac:dyDescent="0.2">
      <c r="A6" s="752" t="s">
        <v>110</v>
      </c>
      <c r="B6" s="753"/>
      <c r="C6" s="753"/>
      <c r="D6" s="753"/>
      <c r="E6" s="753"/>
      <c r="F6" s="753"/>
      <c r="G6" s="753"/>
      <c r="H6" s="753"/>
      <c r="I6" s="753"/>
      <c r="J6" s="753"/>
      <c r="K6" s="754"/>
    </row>
    <row r="7" spans="1:11" ht="11.25" customHeight="1" x14ac:dyDescent="0.2">
      <c r="A7" s="752"/>
      <c r="B7" s="753"/>
      <c r="C7" s="753"/>
      <c r="D7" s="753"/>
      <c r="E7" s="753"/>
      <c r="F7" s="753"/>
      <c r="G7" s="753"/>
      <c r="H7" s="753"/>
      <c r="I7" s="753"/>
      <c r="J7" s="753"/>
      <c r="K7" s="754"/>
    </row>
    <row r="8" spans="1:11" ht="24" customHeight="1" x14ac:dyDescent="0.2">
      <c r="A8" s="748" t="str">
        <f>CONTEXTO!A8</f>
        <v>PROCESO: GESTIÓN DE LA GOBERNABILIDAD, CONVIVENCIA Y SEGURIDAD CIUDADANA</v>
      </c>
      <c r="B8" s="400"/>
      <c r="C8" s="400"/>
      <c r="D8" s="400"/>
      <c r="E8" s="400"/>
      <c r="F8" s="400"/>
      <c r="G8" s="400"/>
      <c r="H8" s="400"/>
      <c r="I8" s="400"/>
      <c r="J8" s="400"/>
      <c r="K8" s="401"/>
    </row>
    <row r="9" spans="1:11" ht="56.25" customHeight="1" thickBot="1" x14ac:dyDescent="0.25">
      <c r="A9" s="749"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50"/>
      <c r="C9" s="750"/>
      <c r="D9" s="750"/>
      <c r="E9" s="750"/>
      <c r="F9" s="750"/>
      <c r="G9" s="750"/>
      <c r="H9" s="750"/>
      <c r="I9" s="750"/>
      <c r="J9" s="750"/>
      <c r="K9" s="751"/>
    </row>
    <row r="10" spans="1:11" ht="19.5" customHeight="1" thickBot="1" x14ac:dyDescent="0.25">
      <c r="A10" s="746"/>
      <c r="B10" s="747"/>
      <c r="C10" s="747"/>
      <c r="D10" s="747"/>
      <c r="E10" s="747"/>
      <c r="F10" s="747"/>
      <c r="G10" s="747"/>
      <c r="H10" s="747"/>
      <c r="I10" s="747"/>
      <c r="J10" s="747"/>
      <c r="K10" s="747"/>
    </row>
    <row r="11" spans="1:11" ht="29.25" customHeight="1" thickBot="1" x14ac:dyDescent="0.25">
      <c r="A11" s="137" t="s">
        <v>111</v>
      </c>
      <c r="B11" s="687"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C11" s="688"/>
      <c r="D11" s="688"/>
      <c r="E11" s="688"/>
      <c r="F11" s="688"/>
      <c r="G11" s="688"/>
      <c r="H11" s="688"/>
      <c r="I11" s="689"/>
      <c r="J11" s="138" t="s">
        <v>344</v>
      </c>
      <c r="K11" s="141" t="str">
        <f>IF(J17="x","EXTREMA",IF(J19="x","ALTA",IF(J21="x","MODERADA",IF(J23="x","BAJA",""))))</f>
        <v>EXTREMA</v>
      </c>
    </row>
    <row r="12" spans="1:11" ht="16.5" customHeight="1" thickBot="1" x14ac:dyDescent="0.25">
      <c r="A12" s="696" t="s">
        <v>113</v>
      </c>
      <c r="B12" s="697"/>
      <c r="C12" s="697"/>
      <c r="D12" s="698" t="str">
        <f>PROBABILIDAD!T11</f>
        <v>Probable</v>
      </c>
      <c r="E12" s="699"/>
      <c r="F12" s="696" t="s">
        <v>345</v>
      </c>
      <c r="G12" s="697"/>
      <c r="H12" s="697"/>
      <c r="I12" s="700"/>
      <c r="J12" s="701" t="s">
        <v>126</v>
      </c>
      <c r="K12" s="702"/>
    </row>
    <row r="13" spans="1:11" x14ac:dyDescent="0.2">
      <c r="A13" s="170"/>
      <c r="B13" s="149"/>
      <c r="C13" s="149"/>
      <c r="D13" s="149"/>
      <c r="E13" s="149"/>
      <c r="F13" s="149"/>
      <c r="G13" s="149"/>
      <c r="H13" s="149"/>
      <c r="I13" s="149"/>
      <c r="J13" s="166"/>
      <c r="K13" s="167"/>
    </row>
    <row r="14" spans="1:11" x14ac:dyDescent="0.2">
      <c r="A14" s="170"/>
      <c r="B14" s="149"/>
      <c r="C14" s="171"/>
      <c r="D14" s="149"/>
      <c r="E14" s="149"/>
      <c r="F14" s="149"/>
      <c r="G14" s="149"/>
      <c r="H14" s="149"/>
      <c r="I14" s="149"/>
      <c r="J14" s="166"/>
      <c r="K14" s="167"/>
    </row>
    <row r="15" spans="1:11" ht="30" customHeight="1" x14ac:dyDescent="0.2">
      <c r="A15" s="682" t="s">
        <v>113</v>
      </c>
      <c r="B15" s="149">
        <v>5</v>
      </c>
      <c r="C15" s="683"/>
      <c r="D15" s="662"/>
      <c r="E15" s="663"/>
      <c r="F15" s="663"/>
      <c r="G15" s="663"/>
      <c r="H15" s="149"/>
      <c r="I15" s="149"/>
      <c r="J15" s="677" t="s">
        <v>112</v>
      </c>
      <c r="K15" s="678"/>
    </row>
    <row r="16" spans="1:11" ht="30" customHeight="1" x14ac:dyDescent="0.2">
      <c r="A16" s="682"/>
      <c r="B16" s="149" t="s">
        <v>115</v>
      </c>
      <c r="C16" s="684"/>
      <c r="D16" s="662"/>
      <c r="E16" s="663"/>
      <c r="F16" s="663"/>
      <c r="G16" s="663"/>
      <c r="H16" s="149"/>
      <c r="I16" s="149"/>
      <c r="J16" s="151"/>
      <c r="K16" s="152"/>
    </row>
    <row r="17" spans="1:11" ht="30" customHeight="1" x14ac:dyDescent="0.2">
      <c r="A17" s="682"/>
      <c r="B17" s="149">
        <v>4</v>
      </c>
      <c r="C17" s="685"/>
      <c r="D17" s="662"/>
      <c r="E17" s="662"/>
      <c r="F17" s="675"/>
      <c r="G17" s="663" t="s">
        <v>129</v>
      </c>
      <c r="H17" s="149"/>
      <c r="I17" s="149"/>
      <c r="J17" s="157" t="str">
        <f xml:space="preserve"> IF(OR(E15="X",F15="X",G15="x",F17="x",G17="X",F19="X",G19="X",G21="X" ),"x","")</f>
        <v>x</v>
      </c>
      <c r="K17" s="152" t="s">
        <v>114</v>
      </c>
    </row>
    <row r="18" spans="1:11" ht="30" customHeight="1" x14ac:dyDescent="0.2">
      <c r="A18" s="682"/>
      <c r="B18" s="149" t="s">
        <v>117</v>
      </c>
      <c r="C18" s="686"/>
      <c r="D18" s="662"/>
      <c r="E18" s="662"/>
      <c r="F18" s="675"/>
      <c r="G18" s="663"/>
      <c r="H18" s="149"/>
      <c r="I18" s="149"/>
      <c r="J18" s="158"/>
      <c r="K18" s="152"/>
    </row>
    <row r="19" spans="1:11" ht="30" customHeight="1" x14ac:dyDescent="0.2">
      <c r="A19" s="682"/>
      <c r="B19" s="149">
        <v>3</v>
      </c>
      <c r="C19" s="665"/>
      <c r="D19" s="660"/>
      <c r="E19" s="661"/>
      <c r="F19" s="675"/>
      <c r="G19" s="663"/>
      <c r="H19" s="149"/>
      <c r="I19" s="149"/>
      <c r="J19" s="159" t="str">
        <f xml:space="preserve"> IF(OR(C15="X",D15="X",D17="x",E17="x",E19="X",F21="X",F23="X",G23="X" ),"x","")</f>
        <v/>
      </c>
      <c r="K19" s="152" t="s">
        <v>116</v>
      </c>
    </row>
    <row r="20" spans="1:11" ht="30" customHeight="1" x14ac:dyDescent="0.2">
      <c r="A20" s="682"/>
      <c r="B20" s="149" t="s">
        <v>119</v>
      </c>
      <c r="C20" s="676"/>
      <c r="D20" s="660"/>
      <c r="E20" s="662"/>
      <c r="F20" s="675"/>
      <c r="G20" s="663"/>
      <c r="H20" s="149"/>
      <c r="I20" s="149"/>
      <c r="J20" s="160"/>
      <c r="K20" s="152"/>
    </row>
    <row r="21" spans="1:11" ht="30" customHeight="1" x14ac:dyDescent="0.2">
      <c r="A21" s="682"/>
      <c r="B21" s="149">
        <v>2</v>
      </c>
      <c r="C21" s="665"/>
      <c r="D21" s="658"/>
      <c r="E21" s="659"/>
      <c r="F21" s="661"/>
      <c r="G21" s="663"/>
      <c r="H21" s="149"/>
      <c r="I21" s="149"/>
      <c r="J21" s="161" t="str">
        <f xml:space="preserve"> IF(OR(C17="X",D19="X",E21="x",E23="x" ),"x","")</f>
        <v/>
      </c>
      <c r="K21" s="152" t="s">
        <v>118</v>
      </c>
    </row>
    <row r="22" spans="1:11" ht="30" customHeight="1" x14ac:dyDescent="0.2">
      <c r="A22" s="682"/>
      <c r="B22" s="149" t="s">
        <v>241</v>
      </c>
      <c r="C22" s="676"/>
      <c r="D22" s="658"/>
      <c r="E22" s="660"/>
      <c r="F22" s="662"/>
      <c r="G22" s="663"/>
      <c r="H22" s="149"/>
      <c r="I22" s="149"/>
      <c r="J22" s="160"/>
      <c r="K22" s="152"/>
    </row>
    <row r="23" spans="1:11" ht="30" customHeight="1" x14ac:dyDescent="0.2">
      <c r="A23" s="682"/>
      <c r="B23" s="149">
        <v>1</v>
      </c>
      <c r="C23" s="665"/>
      <c r="D23" s="667"/>
      <c r="E23" s="669"/>
      <c r="F23" s="671"/>
      <c r="G23" s="673"/>
      <c r="H23" s="149"/>
      <c r="I23" s="149"/>
      <c r="J23" s="162" t="str">
        <f xml:space="preserve"> IF(OR(C19="X",C21="X",C23="x",D21="x",D23="x" ),"x","")</f>
        <v/>
      </c>
      <c r="K23" s="152" t="s">
        <v>120</v>
      </c>
    </row>
    <row r="24" spans="1:11" ht="30" customHeight="1" x14ac:dyDescent="0.2">
      <c r="A24" s="682"/>
      <c r="B24" s="149" t="s">
        <v>121</v>
      </c>
      <c r="C24" s="666"/>
      <c r="D24" s="668"/>
      <c r="E24" s="670"/>
      <c r="F24" s="672"/>
      <c r="G24" s="674"/>
      <c r="H24" s="149"/>
      <c r="I24" s="149"/>
      <c r="J24" s="139"/>
      <c r="K24" s="140"/>
    </row>
    <row r="25" spans="1:11" x14ac:dyDescent="0.2">
      <c r="A25" s="170"/>
      <c r="B25" s="149"/>
      <c r="C25" s="149">
        <v>1</v>
      </c>
      <c r="D25" s="149">
        <v>2</v>
      </c>
      <c r="E25" s="149">
        <v>3</v>
      </c>
      <c r="F25" s="149">
        <v>4</v>
      </c>
      <c r="G25" s="149">
        <v>5</v>
      </c>
      <c r="H25" s="149"/>
      <c r="I25" s="149"/>
      <c r="J25" s="756"/>
      <c r="K25" s="757"/>
    </row>
    <row r="26" spans="1:11" x14ac:dyDescent="0.2">
      <c r="A26" s="170"/>
      <c r="B26" s="149"/>
      <c r="C26" s="149" t="s">
        <v>122</v>
      </c>
      <c r="D26" s="149" t="s">
        <v>123</v>
      </c>
      <c r="E26" s="149" t="s">
        <v>124</v>
      </c>
      <c r="F26" s="149" t="s">
        <v>125</v>
      </c>
      <c r="G26" s="149" t="s">
        <v>126</v>
      </c>
      <c r="H26" s="149"/>
      <c r="I26" s="149"/>
      <c r="J26" s="149"/>
      <c r="K26" s="167"/>
    </row>
    <row r="27" spans="1:11" x14ac:dyDescent="0.2">
      <c r="A27" s="170"/>
      <c r="B27" s="149"/>
      <c r="C27" s="664" t="s">
        <v>127</v>
      </c>
      <c r="D27" s="664"/>
      <c r="E27" s="664"/>
      <c r="F27" s="664"/>
      <c r="G27" s="664"/>
      <c r="H27" s="149"/>
      <c r="I27" s="149"/>
      <c r="J27" s="149"/>
      <c r="K27" s="167"/>
    </row>
    <row r="28" spans="1:11" x14ac:dyDescent="0.2">
      <c r="A28" s="170"/>
      <c r="B28" s="149"/>
      <c r="C28" s="664"/>
      <c r="D28" s="664"/>
      <c r="E28" s="664"/>
      <c r="F28" s="664"/>
      <c r="G28" s="664"/>
      <c r="H28" s="149"/>
      <c r="I28" s="149"/>
      <c r="J28" s="149"/>
      <c r="K28" s="167"/>
    </row>
    <row r="29" spans="1:11" ht="15.75" customHeight="1" thickBot="1" x14ac:dyDescent="0.25">
      <c r="A29" s="172"/>
      <c r="B29" s="173"/>
      <c r="C29" s="173"/>
      <c r="D29" s="173"/>
      <c r="E29" s="173"/>
      <c r="F29" s="173"/>
      <c r="G29" s="173"/>
      <c r="H29" s="173"/>
      <c r="I29" s="173"/>
      <c r="J29" s="173"/>
      <c r="K29" s="174"/>
    </row>
    <row r="30" spans="1:11" ht="15" thickBot="1" x14ac:dyDescent="0.25"/>
    <row r="31" spans="1:11" ht="28.5" customHeight="1" thickBot="1" x14ac:dyDescent="0.25">
      <c r="A31" s="97" t="s">
        <v>111</v>
      </c>
      <c r="B31" s="755" t="str">
        <f>DESCRIPCION!A13</f>
        <v>Posibilidad de afectacion economica por  pérdida o sustracion  de insumos veterinarios y / o alimentos para beneficio propio o de un tercero</v>
      </c>
      <c r="C31" s="688"/>
      <c r="D31" s="688"/>
      <c r="E31" s="688"/>
      <c r="F31" s="688"/>
      <c r="G31" s="688"/>
      <c r="H31" s="688"/>
      <c r="I31" s="689"/>
      <c r="J31" s="138" t="s">
        <v>344</v>
      </c>
      <c r="K31" s="136" t="str">
        <f>IF(J37="x","EXTREMA",IF(J39="x","ALTA",IF(J41="x","MODERADA",IF(J43="x","BAJA",""))))</f>
        <v>EXTREMA</v>
      </c>
    </row>
    <row r="32" spans="1:11" ht="16.5" thickBot="1" x14ac:dyDescent="0.25">
      <c r="A32" s="696" t="s">
        <v>113</v>
      </c>
      <c r="B32" s="697"/>
      <c r="C32" s="697"/>
      <c r="D32" s="698" t="str">
        <f>PROBABILIDAD!T12</f>
        <v>Probable</v>
      </c>
      <c r="E32" s="699"/>
      <c r="F32" s="696" t="s">
        <v>345</v>
      </c>
      <c r="G32" s="697"/>
      <c r="H32" s="697"/>
      <c r="I32" s="700"/>
      <c r="J32" s="701" t="s">
        <v>126</v>
      </c>
      <c r="K32" s="702"/>
    </row>
    <row r="33" spans="1:11" ht="15" x14ac:dyDescent="0.2">
      <c r="A33" s="165"/>
      <c r="B33" s="164"/>
      <c r="C33" s="164"/>
      <c r="D33" s="164"/>
      <c r="E33" s="164"/>
      <c r="F33" s="164"/>
      <c r="G33" s="164"/>
      <c r="H33" s="164"/>
      <c r="I33" s="164"/>
      <c r="J33" s="166"/>
      <c r="K33" s="167"/>
    </row>
    <row r="34" spans="1:11" ht="15.75" thickBot="1" x14ac:dyDescent="0.25">
      <c r="A34" s="165"/>
      <c r="B34" s="163"/>
      <c r="C34" s="164"/>
      <c r="D34" s="164"/>
      <c r="E34" s="164"/>
      <c r="F34" s="164"/>
      <c r="G34" s="164"/>
      <c r="H34" s="164"/>
      <c r="I34" s="164"/>
      <c r="J34" s="166"/>
      <c r="K34" s="167"/>
    </row>
    <row r="35" spans="1:11" ht="30.75" customHeight="1" thickBot="1" x14ac:dyDescent="0.25">
      <c r="A35" s="727" t="s">
        <v>113</v>
      </c>
      <c r="B35" s="163">
        <v>5</v>
      </c>
      <c r="C35" s="728"/>
      <c r="D35" s="729"/>
      <c r="E35" s="723"/>
      <c r="F35" s="723"/>
      <c r="G35" s="723"/>
      <c r="H35" s="164"/>
      <c r="I35" s="164"/>
      <c r="J35" s="725" t="s">
        <v>112</v>
      </c>
      <c r="K35" s="726"/>
    </row>
    <row r="36" spans="1:11" ht="21" customHeight="1" thickBot="1" x14ac:dyDescent="0.25">
      <c r="A36" s="727"/>
      <c r="B36" s="163" t="s">
        <v>115</v>
      </c>
      <c r="C36" s="728"/>
      <c r="D36" s="729"/>
      <c r="E36" s="723"/>
      <c r="F36" s="723"/>
      <c r="G36" s="723"/>
      <c r="H36" s="164"/>
      <c r="I36" s="164"/>
      <c r="J36" s="168"/>
      <c r="K36" s="20"/>
    </row>
    <row r="37" spans="1:11" ht="34.5" customHeight="1" thickBot="1" x14ac:dyDescent="0.25">
      <c r="A37" s="727"/>
      <c r="B37" s="163">
        <v>4</v>
      </c>
      <c r="C37" s="730"/>
      <c r="D37" s="729"/>
      <c r="E37" s="729"/>
      <c r="F37" s="731"/>
      <c r="G37" s="723" t="s">
        <v>341</v>
      </c>
      <c r="H37" s="164"/>
      <c r="I37" s="164"/>
      <c r="J37" s="178" t="str">
        <f xml:space="preserve"> IF(OR(E35="X",F35="X",G35="x",F37="x",G37="X",F39="X",G39="X",G41="X" ),"x","")</f>
        <v>x</v>
      </c>
      <c r="K37" s="20" t="s">
        <v>114</v>
      </c>
    </row>
    <row r="38" spans="1:11" ht="29.25" thickBot="1" x14ac:dyDescent="0.25">
      <c r="A38" s="727"/>
      <c r="B38" s="163" t="s">
        <v>117</v>
      </c>
      <c r="C38" s="730"/>
      <c r="D38" s="729"/>
      <c r="E38" s="729"/>
      <c r="F38" s="732"/>
      <c r="G38" s="723"/>
      <c r="H38" s="164"/>
      <c r="I38" s="164"/>
      <c r="J38" s="179"/>
      <c r="K38" s="20"/>
    </row>
    <row r="39" spans="1:11" ht="35.25" customHeight="1" thickBot="1" x14ac:dyDescent="0.25">
      <c r="A39" s="727"/>
      <c r="B39" s="163">
        <v>3</v>
      </c>
      <c r="C39" s="733"/>
      <c r="D39" s="720"/>
      <c r="E39" s="734"/>
      <c r="F39" s="731"/>
      <c r="G39" s="723"/>
      <c r="H39" s="164"/>
      <c r="I39" s="164"/>
      <c r="J39" s="180" t="str">
        <f xml:space="preserve"> IF(OR(C35="X",D35="X",D37="x",E37="x",E39="X",F41="X",F43="X",G43="X" ),"x","")</f>
        <v/>
      </c>
      <c r="K39" s="20" t="s">
        <v>116</v>
      </c>
    </row>
    <row r="40" spans="1:11" ht="29.25" customHeight="1" thickBot="1" x14ac:dyDescent="0.25">
      <c r="A40" s="727"/>
      <c r="B40" s="163" t="s">
        <v>119</v>
      </c>
      <c r="C40" s="733"/>
      <c r="D40" s="720"/>
      <c r="E40" s="729"/>
      <c r="F40" s="732"/>
      <c r="G40" s="723"/>
      <c r="H40" s="164"/>
      <c r="I40" s="164"/>
      <c r="J40" s="181"/>
      <c r="K40" s="20"/>
    </row>
    <row r="41" spans="1:11" ht="36" customHeight="1" thickBot="1" x14ac:dyDescent="0.25">
      <c r="A41" s="727"/>
      <c r="B41" s="163">
        <v>2</v>
      </c>
      <c r="C41" s="733"/>
      <c r="D41" s="736"/>
      <c r="E41" s="719"/>
      <c r="F41" s="721"/>
      <c r="G41" s="723"/>
      <c r="H41" s="164"/>
      <c r="I41" s="164"/>
      <c r="J41" s="182" t="str">
        <f xml:space="preserve"> IF(OR(C37="X",D39="X",E41="x",E43="x" ),"x","")</f>
        <v/>
      </c>
      <c r="K41" s="20" t="s">
        <v>118</v>
      </c>
    </row>
    <row r="42" spans="1:11" ht="29.25" thickBot="1" x14ac:dyDescent="0.25">
      <c r="A42" s="727"/>
      <c r="B42" s="163" t="s">
        <v>241</v>
      </c>
      <c r="C42" s="733"/>
      <c r="D42" s="736"/>
      <c r="E42" s="720"/>
      <c r="F42" s="722"/>
      <c r="G42" s="723"/>
      <c r="H42" s="164"/>
      <c r="I42" s="164"/>
      <c r="J42" s="181"/>
      <c r="K42" s="20"/>
    </row>
    <row r="43" spans="1:11" ht="38.25" customHeight="1" thickBot="1" x14ac:dyDescent="0.25">
      <c r="A43" s="727"/>
      <c r="B43" s="163">
        <v>1</v>
      </c>
      <c r="C43" s="733"/>
      <c r="D43" s="736"/>
      <c r="E43" s="740"/>
      <c r="F43" s="741"/>
      <c r="G43" s="729"/>
      <c r="H43" s="164"/>
      <c r="I43" s="164"/>
      <c r="J43" s="183" t="str">
        <f xml:space="preserve"> IF(OR(C39="X",C41="X",D41="x",C43="x",D43="x" ),"x","")</f>
        <v/>
      </c>
      <c r="K43" s="20" t="s">
        <v>120</v>
      </c>
    </row>
    <row r="44" spans="1:11" ht="17.25" customHeight="1" thickBot="1" x14ac:dyDescent="0.25">
      <c r="A44" s="727"/>
      <c r="B44" s="163" t="s">
        <v>121</v>
      </c>
      <c r="C44" s="735"/>
      <c r="D44" s="737"/>
      <c r="E44" s="738"/>
      <c r="F44" s="742"/>
      <c r="G44" s="739"/>
      <c r="H44" s="169"/>
      <c r="I44" s="164"/>
      <c r="J44" s="164"/>
      <c r="K44" s="163"/>
    </row>
    <row r="45" spans="1:11" ht="15" x14ac:dyDescent="0.2">
      <c r="A45" s="165"/>
      <c r="B45" s="164"/>
      <c r="C45" s="164">
        <v>1</v>
      </c>
      <c r="D45" s="164">
        <v>2</v>
      </c>
      <c r="E45" s="164">
        <v>3</v>
      </c>
      <c r="F45" s="164">
        <v>4</v>
      </c>
      <c r="G45" s="164">
        <v>5</v>
      </c>
      <c r="H45" s="164"/>
      <c r="I45" s="164"/>
      <c r="J45" s="164"/>
      <c r="K45" s="163"/>
    </row>
    <row r="46" spans="1:11" ht="15" x14ac:dyDescent="0.2">
      <c r="A46" s="165"/>
      <c r="B46" s="164"/>
      <c r="C46" s="164" t="s">
        <v>122</v>
      </c>
      <c r="D46" s="164" t="s">
        <v>123</v>
      </c>
      <c r="E46" s="164" t="s">
        <v>124</v>
      </c>
      <c r="F46" s="164" t="s">
        <v>125</v>
      </c>
      <c r="G46" s="164" t="s">
        <v>126</v>
      </c>
      <c r="H46" s="164"/>
      <c r="I46" s="164"/>
      <c r="J46" s="164"/>
      <c r="K46" s="163"/>
    </row>
    <row r="47" spans="1:11" ht="15" x14ac:dyDescent="0.2">
      <c r="A47" s="165"/>
      <c r="B47" s="164"/>
      <c r="C47" s="724" t="s">
        <v>127</v>
      </c>
      <c r="D47" s="724"/>
      <c r="E47" s="724"/>
      <c r="F47" s="724"/>
      <c r="G47" s="724"/>
      <c r="H47" s="164"/>
      <c r="I47" s="164"/>
      <c r="J47" s="164"/>
      <c r="K47" s="163"/>
    </row>
    <row r="48" spans="1:11" ht="15" x14ac:dyDescent="0.2">
      <c r="A48" s="165"/>
      <c r="B48" s="164"/>
      <c r="C48" s="724"/>
      <c r="D48" s="724"/>
      <c r="E48" s="724"/>
      <c r="F48" s="724"/>
      <c r="G48" s="724"/>
      <c r="H48" s="164"/>
      <c r="I48" s="164"/>
      <c r="J48" s="164"/>
      <c r="K48" s="163"/>
    </row>
    <row r="49" spans="1:11" ht="22.5" customHeight="1" thickBot="1" x14ac:dyDescent="0.3">
      <c r="A49" s="21"/>
      <c r="B49" s="19"/>
      <c r="C49" s="19"/>
      <c r="D49" s="19"/>
      <c r="E49" s="19"/>
      <c r="F49" s="19"/>
      <c r="G49" s="19"/>
      <c r="H49" s="19"/>
      <c r="I49" s="19"/>
      <c r="J49" s="19"/>
      <c r="K49" s="135"/>
    </row>
    <row r="50" spans="1:11" ht="15" thickBot="1" x14ac:dyDescent="0.25"/>
    <row r="51" spans="1:11" ht="36.75" customHeight="1" thickBot="1" x14ac:dyDescent="0.25">
      <c r="A51" s="142" t="s">
        <v>111</v>
      </c>
      <c r="B51" s="687" t="e">
        <f>DESCRIPCION!#REF!</f>
        <v>#REF!</v>
      </c>
      <c r="C51" s="688"/>
      <c r="D51" s="688"/>
      <c r="E51" s="688"/>
      <c r="F51" s="688"/>
      <c r="G51" s="688"/>
      <c r="H51" s="688"/>
      <c r="I51" s="689"/>
      <c r="J51" s="138" t="s">
        <v>344</v>
      </c>
      <c r="K51" s="136" t="str">
        <f>IF(J57="x","EXTREMA",IF(J59="x","ALTA",IF(J61="x","MODERADA",IF(J63="x","BAJA",""))))</f>
        <v/>
      </c>
    </row>
    <row r="52" spans="1:11" ht="16.5" thickBot="1" x14ac:dyDescent="0.25">
      <c r="A52" s="696" t="s">
        <v>113</v>
      </c>
      <c r="B52" s="697"/>
      <c r="C52" s="697"/>
      <c r="D52" s="698" t="str">
        <f>PROBABILIDAD!T13</f>
        <v xml:space="preserve"> </v>
      </c>
      <c r="E52" s="699"/>
      <c r="F52" s="696" t="s">
        <v>345</v>
      </c>
      <c r="G52" s="697"/>
      <c r="H52" s="697"/>
      <c r="I52" s="700"/>
      <c r="J52" s="701"/>
      <c r="K52" s="702"/>
    </row>
    <row r="53" spans="1:11" ht="15" x14ac:dyDescent="0.2">
      <c r="A53" s="165"/>
      <c r="B53" s="164"/>
      <c r="C53" s="164"/>
      <c r="D53" s="164"/>
      <c r="E53" s="164"/>
      <c r="F53" s="164"/>
      <c r="G53" s="164"/>
      <c r="H53" s="164"/>
      <c r="I53" s="164"/>
      <c r="J53" s="166"/>
      <c r="K53" s="167"/>
    </row>
    <row r="54" spans="1:11" ht="15.75" thickBot="1" x14ac:dyDescent="0.25">
      <c r="A54" s="165"/>
      <c r="B54" s="163"/>
      <c r="C54" s="164"/>
      <c r="D54" s="164"/>
      <c r="E54" s="164"/>
      <c r="F54" s="164"/>
      <c r="G54" s="164"/>
      <c r="H54" s="164"/>
      <c r="I54" s="164"/>
      <c r="J54" s="166"/>
      <c r="K54" s="167"/>
    </row>
    <row r="55" spans="1:11" ht="26.25" customHeight="1" thickBot="1" x14ac:dyDescent="0.25">
      <c r="A55" s="727" t="s">
        <v>113</v>
      </c>
      <c r="B55" s="163">
        <v>5</v>
      </c>
      <c r="C55" s="728"/>
      <c r="D55" s="729"/>
      <c r="E55" s="723"/>
      <c r="F55" s="723"/>
      <c r="G55" s="723"/>
      <c r="H55" s="164"/>
      <c r="I55" s="164"/>
      <c r="J55" s="725" t="s">
        <v>112</v>
      </c>
      <c r="K55" s="726"/>
    </row>
    <row r="56" spans="1:11" ht="18.75" customHeight="1" thickBot="1" x14ac:dyDescent="0.25">
      <c r="A56" s="727"/>
      <c r="B56" s="163" t="s">
        <v>115</v>
      </c>
      <c r="C56" s="728"/>
      <c r="D56" s="729"/>
      <c r="E56" s="723"/>
      <c r="F56" s="723"/>
      <c r="G56" s="723"/>
      <c r="H56" s="164"/>
      <c r="I56" s="164"/>
      <c r="J56" s="168"/>
      <c r="K56" s="20"/>
    </row>
    <row r="57" spans="1:11" ht="30.75" customHeight="1" thickBot="1" x14ac:dyDescent="0.25">
      <c r="A57" s="727"/>
      <c r="B57" s="163">
        <v>4</v>
      </c>
      <c r="C57" s="730"/>
      <c r="D57" s="729"/>
      <c r="E57" s="729"/>
      <c r="F57" s="731"/>
      <c r="G57" s="723"/>
      <c r="H57" s="164"/>
      <c r="I57" s="164"/>
      <c r="J57" s="178" t="str">
        <f xml:space="preserve"> IF(OR(E55="X",F55="X",G55="x",F57="x",G57="X",F59="X",G59="X",G61="X" ),"x","")</f>
        <v/>
      </c>
      <c r="K57" s="20" t="s">
        <v>114</v>
      </c>
    </row>
    <row r="58" spans="1:11" ht="29.25" thickBot="1" x14ac:dyDescent="0.25">
      <c r="A58" s="727"/>
      <c r="B58" s="163" t="s">
        <v>117</v>
      </c>
      <c r="C58" s="730"/>
      <c r="D58" s="729"/>
      <c r="E58" s="729"/>
      <c r="F58" s="732"/>
      <c r="G58" s="723"/>
      <c r="H58" s="164"/>
      <c r="I58" s="164"/>
      <c r="J58" s="179"/>
      <c r="K58" s="20"/>
    </row>
    <row r="59" spans="1:11" ht="26.25" customHeight="1" thickBot="1" x14ac:dyDescent="0.25">
      <c r="A59" s="727"/>
      <c r="B59" s="163">
        <v>3</v>
      </c>
      <c r="C59" s="733"/>
      <c r="D59" s="720"/>
      <c r="E59" s="734"/>
      <c r="F59" s="731"/>
      <c r="G59" s="723"/>
      <c r="H59" s="164"/>
      <c r="I59" s="164"/>
      <c r="J59" s="180" t="str">
        <f xml:space="preserve"> IF(OR(C55="X",D55="X",D57="x",E57="x",E59="X",F61="X",F63="X",G63="X" ),"x","")</f>
        <v/>
      </c>
      <c r="K59" s="20" t="s">
        <v>116</v>
      </c>
    </row>
    <row r="60" spans="1:11" ht="29.25" thickBot="1" x14ac:dyDescent="0.25">
      <c r="A60" s="727"/>
      <c r="B60" s="163" t="s">
        <v>119</v>
      </c>
      <c r="C60" s="733"/>
      <c r="D60" s="720"/>
      <c r="E60" s="729"/>
      <c r="F60" s="732"/>
      <c r="G60" s="723"/>
      <c r="H60" s="164"/>
      <c r="I60" s="164"/>
      <c r="J60" s="181"/>
      <c r="K60" s="20"/>
    </row>
    <row r="61" spans="1:11" ht="30" customHeight="1" thickBot="1" x14ac:dyDescent="0.25">
      <c r="A61" s="727"/>
      <c r="B61" s="163">
        <v>2</v>
      </c>
      <c r="C61" s="733"/>
      <c r="D61" s="736"/>
      <c r="E61" s="719"/>
      <c r="F61" s="721"/>
      <c r="G61" s="723"/>
      <c r="H61" s="164"/>
      <c r="I61" s="164"/>
      <c r="J61" s="182" t="str">
        <f xml:space="preserve"> IF(OR(C57="X",D59="X",E61="x",E63="x" ),"x","")</f>
        <v/>
      </c>
      <c r="K61" s="20" t="s">
        <v>118</v>
      </c>
    </row>
    <row r="62" spans="1:11" ht="29.25" thickBot="1" x14ac:dyDescent="0.25">
      <c r="A62" s="727"/>
      <c r="B62" s="163" t="s">
        <v>241</v>
      </c>
      <c r="C62" s="733"/>
      <c r="D62" s="736"/>
      <c r="E62" s="720"/>
      <c r="F62" s="722"/>
      <c r="G62" s="723"/>
      <c r="H62" s="164"/>
      <c r="I62" s="164"/>
      <c r="J62" s="181"/>
      <c r="K62" s="20"/>
    </row>
    <row r="63" spans="1:11" ht="30.75" customHeight="1" thickBot="1" x14ac:dyDescent="0.25">
      <c r="A63" s="727"/>
      <c r="B63" s="163">
        <v>1</v>
      </c>
      <c r="C63" s="733"/>
      <c r="D63" s="736"/>
      <c r="E63" s="720"/>
      <c r="F63" s="729"/>
      <c r="G63" s="729"/>
      <c r="H63" s="164"/>
      <c r="I63" s="164"/>
      <c r="J63" s="183" t="str">
        <f xml:space="preserve"> IF(OR(C59="X",C61="X",D61="x",C63="x",D63="x" ),"x","")</f>
        <v/>
      </c>
      <c r="K63" s="20" t="s">
        <v>120</v>
      </c>
    </row>
    <row r="64" spans="1:11" ht="20.25" customHeight="1" thickBot="1" x14ac:dyDescent="0.25">
      <c r="A64" s="727"/>
      <c r="B64" s="163" t="s">
        <v>121</v>
      </c>
      <c r="C64" s="735"/>
      <c r="D64" s="737"/>
      <c r="E64" s="738"/>
      <c r="F64" s="739"/>
      <c r="G64" s="739"/>
      <c r="H64" s="169"/>
      <c r="I64" s="164"/>
      <c r="J64" s="164"/>
      <c r="K64" s="163"/>
    </row>
    <row r="65" spans="1:11" ht="15" x14ac:dyDescent="0.2">
      <c r="A65" s="165"/>
      <c r="B65" s="164"/>
      <c r="C65" s="164">
        <v>1</v>
      </c>
      <c r="D65" s="164">
        <v>2</v>
      </c>
      <c r="E65" s="164">
        <v>3</v>
      </c>
      <c r="F65" s="164">
        <v>4</v>
      </c>
      <c r="G65" s="164">
        <v>5</v>
      </c>
      <c r="H65" s="164"/>
      <c r="I65" s="164"/>
      <c r="J65" s="164"/>
      <c r="K65" s="163"/>
    </row>
    <row r="66" spans="1:11" ht="15" x14ac:dyDescent="0.2">
      <c r="A66" s="165"/>
      <c r="B66" s="164"/>
      <c r="C66" s="164" t="s">
        <v>122</v>
      </c>
      <c r="D66" s="164" t="s">
        <v>123</v>
      </c>
      <c r="E66" s="164" t="s">
        <v>124</v>
      </c>
      <c r="F66" s="164" t="s">
        <v>125</v>
      </c>
      <c r="G66" s="164" t="s">
        <v>126</v>
      </c>
      <c r="H66" s="164"/>
      <c r="I66" s="164"/>
      <c r="J66" s="164"/>
      <c r="K66" s="163"/>
    </row>
    <row r="67" spans="1:11" ht="15" customHeight="1" x14ac:dyDescent="0.2">
      <c r="A67" s="165"/>
      <c r="B67" s="164"/>
      <c r="C67" s="724" t="s">
        <v>127</v>
      </c>
      <c r="D67" s="724"/>
      <c r="E67" s="724"/>
      <c r="F67" s="724"/>
      <c r="G67" s="724"/>
      <c r="H67" s="164"/>
      <c r="I67" s="164"/>
      <c r="J67" s="164"/>
      <c r="K67" s="163"/>
    </row>
    <row r="68" spans="1:11" ht="15" customHeight="1" x14ac:dyDescent="0.2">
      <c r="A68" s="165"/>
      <c r="B68" s="164"/>
      <c r="C68" s="724"/>
      <c r="D68" s="724"/>
      <c r="E68" s="724"/>
      <c r="F68" s="724"/>
      <c r="G68" s="724"/>
      <c r="H68" s="164"/>
      <c r="I68" s="164"/>
      <c r="J68" s="164"/>
      <c r="K68" s="163"/>
    </row>
    <row r="69" spans="1:11" ht="45.75" customHeight="1" thickBot="1" x14ac:dyDescent="0.25">
      <c r="A69" s="175"/>
      <c r="B69" s="176"/>
      <c r="C69" s="176"/>
      <c r="D69" s="176"/>
      <c r="E69" s="176"/>
      <c r="F69" s="176"/>
      <c r="G69" s="176"/>
      <c r="H69" s="176"/>
      <c r="I69" s="176"/>
      <c r="J69" s="176"/>
      <c r="K69" s="177"/>
    </row>
    <row r="70" spans="1:11" ht="15" thickBot="1" x14ac:dyDescent="0.25"/>
    <row r="71" spans="1:11" ht="30.75" customHeight="1" thickBot="1" x14ac:dyDescent="0.25">
      <c r="A71" s="97" t="s">
        <v>111</v>
      </c>
      <c r="B71" s="755" t="e">
        <f>DESCRIPCION!#REF!</f>
        <v>#REF!</v>
      </c>
      <c r="C71" s="688"/>
      <c r="D71" s="688"/>
      <c r="E71" s="688"/>
      <c r="F71" s="688"/>
      <c r="G71" s="688"/>
      <c r="H71" s="688"/>
      <c r="I71" s="689"/>
      <c r="J71" s="138" t="s">
        <v>344</v>
      </c>
      <c r="K71" s="136" t="str">
        <f>IF(J77="x","EXTREMA",IF(J79="x","ALTA",IF(J81="x","MODERADA",IF(J83="x","BAJA",""))))</f>
        <v/>
      </c>
    </row>
    <row r="72" spans="1:11" ht="16.5" thickBot="1" x14ac:dyDescent="0.25">
      <c r="A72" s="696" t="s">
        <v>113</v>
      </c>
      <c r="B72" s="697"/>
      <c r="C72" s="697"/>
      <c r="D72" s="698" t="str">
        <f>PROBABILIDAD!T14</f>
        <v xml:space="preserve"> </v>
      </c>
      <c r="E72" s="699"/>
      <c r="F72" s="696" t="s">
        <v>345</v>
      </c>
      <c r="G72" s="697"/>
      <c r="H72" s="697"/>
      <c r="I72" s="700"/>
      <c r="J72" s="701"/>
      <c r="K72" s="702"/>
    </row>
    <row r="73" spans="1:11" ht="21.75" customHeight="1" x14ac:dyDescent="0.2">
      <c r="A73" s="170"/>
      <c r="B73" s="149"/>
      <c r="C73" s="149"/>
      <c r="D73" s="149"/>
      <c r="E73" s="149"/>
      <c r="F73" s="149"/>
      <c r="G73" s="149"/>
      <c r="H73" s="149"/>
      <c r="I73" s="149"/>
      <c r="J73" s="166"/>
      <c r="K73" s="167"/>
    </row>
    <row r="74" spans="1:11" ht="18.75" customHeight="1" x14ac:dyDescent="0.2">
      <c r="A74" s="170"/>
      <c r="B74" s="149"/>
      <c r="C74" s="171"/>
      <c r="D74" s="149"/>
      <c r="E74" s="149"/>
      <c r="F74" s="149"/>
      <c r="G74" s="149"/>
      <c r="H74" s="149"/>
      <c r="I74" s="149"/>
      <c r="J74" s="166"/>
      <c r="K74" s="167"/>
    </row>
    <row r="75" spans="1:11" ht="42.75" customHeight="1" x14ac:dyDescent="0.2">
      <c r="A75" s="682" t="s">
        <v>113</v>
      </c>
      <c r="B75" s="149">
        <v>5</v>
      </c>
      <c r="C75" s="683"/>
      <c r="D75" s="662"/>
      <c r="E75" s="663"/>
      <c r="F75" s="663"/>
      <c r="G75" s="663"/>
      <c r="H75" s="149"/>
      <c r="I75" s="149"/>
      <c r="J75" s="677" t="s">
        <v>112</v>
      </c>
      <c r="K75" s="678"/>
    </row>
    <row r="76" spans="1:11" ht="15" x14ac:dyDescent="0.2">
      <c r="A76" s="682"/>
      <c r="B76" s="149" t="s">
        <v>115</v>
      </c>
      <c r="C76" s="684"/>
      <c r="D76" s="662"/>
      <c r="E76" s="663"/>
      <c r="F76" s="663"/>
      <c r="G76" s="663"/>
      <c r="H76" s="149"/>
      <c r="I76" s="149"/>
      <c r="J76" s="151"/>
      <c r="K76" s="152"/>
    </row>
    <row r="77" spans="1:11" ht="29.25" customHeight="1" x14ac:dyDescent="0.2">
      <c r="A77" s="682"/>
      <c r="B77" s="149">
        <v>4</v>
      </c>
      <c r="C77" s="685"/>
      <c r="D77" s="662"/>
      <c r="E77" s="662"/>
      <c r="F77" s="675"/>
      <c r="G77" s="663"/>
      <c r="H77" s="149"/>
      <c r="I77" s="149"/>
      <c r="J77" s="157" t="str">
        <f xml:space="preserve"> IF(OR(E75="X",F75="X",G75="x",F77="x",G77="X",F79="X",G79="X",G81="X" ),"x","")</f>
        <v/>
      </c>
      <c r="K77" s="152" t="s">
        <v>114</v>
      </c>
    </row>
    <row r="78" spans="1:11" ht="27.75" x14ac:dyDescent="0.2">
      <c r="A78" s="682"/>
      <c r="B78" s="149" t="s">
        <v>117</v>
      </c>
      <c r="C78" s="686"/>
      <c r="D78" s="662"/>
      <c r="E78" s="662"/>
      <c r="F78" s="675"/>
      <c r="G78" s="663"/>
      <c r="H78" s="149"/>
      <c r="I78" s="149"/>
      <c r="J78" s="158"/>
      <c r="K78" s="152"/>
    </row>
    <row r="79" spans="1:11" ht="29.25" customHeight="1" x14ac:dyDescent="0.2">
      <c r="A79" s="682"/>
      <c r="B79" s="149">
        <v>3</v>
      </c>
      <c r="C79" s="665"/>
      <c r="D79" s="660"/>
      <c r="E79" s="661"/>
      <c r="F79" s="675"/>
      <c r="G79" s="663"/>
      <c r="H79" s="149"/>
      <c r="I79" s="149"/>
      <c r="J79" s="159" t="str">
        <f xml:space="preserve"> IF(OR(C75="X",D75="X",D77="x",E77="x",E79="X",F81="X",F83="X",G83="X" ),"x","")</f>
        <v/>
      </c>
      <c r="K79" s="152" t="s">
        <v>116</v>
      </c>
    </row>
    <row r="80" spans="1:11" ht="27.75" x14ac:dyDescent="0.2">
      <c r="A80" s="682"/>
      <c r="B80" s="149" t="s">
        <v>119</v>
      </c>
      <c r="C80" s="676"/>
      <c r="D80" s="660"/>
      <c r="E80" s="662"/>
      <c r="F80" s="675"/>
      <c r="G80" s="663"/>
      <c r="H80" s="149"/>
      <c r="I80" s="149"/>
      <c r="J80" s="160"/>
      <c r="K80" s="152"/>
    </row>
    <row r="81" spans="1:11" ht="29.25" customHeight="1" x14ac:dyDescent="0.2">
      <c r="A81" s="682"/>
      <c r="B81" s="149">
        <v>2</v>
      </c>
      <c r="C81" s="665"/>
      <c r="D81" s="658"/>
      <c r="E81" s="659"/>
      <c r="F81" s="661"/>
      <c r="G81" s="663"/>
      <c r="H81" s="149"/>
      <c r="I81" s="149"/>
      <c r="J81" s="161" t="str">
        <f xml:space="preserve"> IF(OR(C77="X",D79="X",E81="x",E83="x" ),"x","")</f>
        <v/>
      </c>
      <c r="K81" s="152" t="s">
        <v>118</v>
      </c>
    </row>
    <row r="82" spans="1:11" ht="27.75" x14ac:dyDescent="0.2">
      <c r="A82" s="682"/>
      <c r="B82" s="149" t="s">
        <v>241</v>
      </c>
      <c r="C82" s="676"/>
      <c r="D82" s="658"/>
      <c r="E82" s="660"/>
      <c r="F82" s="662"/>
      <c r="G82" s="663"/>
      <c r="H82" s="149"/>
      <c r="I82" s="149"/>
      <c r="J82" s="160"/>
      <c r="K82" s="152"/>
    </row>
    <row r="83" spans="1:11" ht="28.5" customHeight="1" x14ac:dyDescent="0.2">
      <c r="A83" s="682"/>
      <c r="B83" s="149">
        <v>1</v>
      </c>
      <c r="C83" s="665"/>
      <c r="D83" s="667"/>
      <c r="E83" s="669"/>
      <c r="F83" s="671"/>
      <c r="G83" s="673"/>
      <c r="H83" s="149"/>
      <c r="I83" s="149"/>
      <c r="J83" s="162" t="str">
        <f xml:space="preserve"> IF(OR(C79="X",C81="X",D81="x",D83="x",C83="x" ),"x","")</f>
        <v/>
      </c>
      <c r="K83" s="152" t="s">
        <v>120</v>
      </c>
    </row>
    <row r="84" spans="1:11" ht="19.5" customHeight="1" x14ac:dyDescent="0.2">
      <c r="A84" s="682"/>
      <c r="B84" s="149" t="s">
        <v>121</v>
      </c>
      <c r="C84" s="666"/>
      <c r="D84" s="668"/>
      <c r="E84" s="670"/>
      <c r="F84" s="672"/>
      <c r="G84" s="674"/>
      <c r="H84" s="149"/>
      <c r="I84" s="149"/>
      <c r="J84" s="149"/>
      <c r="K84" s="150"/>
    </row>
    <row r="85" spans="1:11" x14ac:dyDescent="0.2">
      <c r="A85" s="170"/>
      <c r="B85" s="149"/>
      <c r="C85" s="149">
        <v>1</v>
      </c>
      <c r="D85" s="149">
        <v>2</v>
      </c>
      <c r="E85" s="149">
        <v>3</v>
      </c>
      <c r="F85" s="149">
        <v>4</v>
      </c>
      <c r="G85" s="149">
        <v>5</v>
      </c>
      <c r="H85" s="149"/>
      <c r="I85" s="149"/>
      <c r="J85" s="149"/>
      <c r="K85" s="150"/>
    </row>
    <row r="86" spans="1:11" x14ac:dyDescent="0.2">
      <c r="A86" s="170"/>
      <c r="B86" s="149"/>
      <c r="C86" s="149" t="s">
        <v>122</v>
      </c>
      <c r="D86" s="149" t="s">
        <v>123</v>
      </c>
      <c r="E86" s="149" t="s">
        <v>124</v>
      </c>
      <c r="F86" s="149" t="s">
        <v>125</v>
      </c>
      <c r="G86" s="149" t="s">
        <v>126</v>
      </c>
      <c r="H86" s="149"/>
      <c r="I86" s="149"/>
      <c r="J86" s="149"/>
      <c r="K86" s="150"/>
    </row>
    <row r="87" spans="1:11" x14ac:dyDescent="0.2">
      <c r="A87" s="170"/>
      <c r="B87" s="149"/>
      <c r="C87" s="664" t="s">
        <v>127</v>
      </c>
      <c r="D87" s="664"/>
      <c r="E87" s="664"/>
      <c r="F87" s="664"/>
      <c r="G87" s="664"/>
      <c r="H87" s="149"/>
      <c r="I87" s="149"/>
      <c r="J87" s="149"/>
      <c r="K87" s="150"/>
    </row>
    <row r="88" spans="1:11" x14ac:dyDescent="0.2">
      <c r="A88" s="170"/>
      <c r="B88" s="149"/>
      <c r="C88" s="664"/>
      <c r="D88" s="664"/>
      <c r="E88" s="664"/>
      <c r="F88" s="664"/>
      <c r="G88" s="664"/>
      <c r="H88" s="149"/>
      <c r="I88" s="149"/>
      <c r="J88" s="149"/>
      <c r="K88" s="150"/>
    </row>
    <row r="89" spans="1:11" ht="15" thickBot="1" x14ac:dyDescent="0.25">
      <c r="A89" s="79"/>
      <c r="B89" s="80"/>
      <c r="C89" s="80"/>
      <c r="D89" s="80"/>
      <c r="E89" s="80"/>
      <c r="F89" s="80"/>
      <c r="G89" s="80"/>
      <c r="H89" s="80"/>
      <c r="I89" s="80"/>
      <c r="J89" s="80"/>
      <c r="K89" s="81"/>
    </row>
    <row r="90" spans="1:11" ht="15" thickBot="1" x14ac:dyDescent="0.25"/>
    <row r="91" spans="1:11" ht="33.75" customHeight="1" thickBot="1" x14ac:dyDescent="0.25">
      <c r="A91" s="137" t="s">
        <v>111</v>
      </c>
      <c r="B91" s="687" t="e">
        <f>DESCRIPCION!#REF!</f>
        <v>#REF!</v>
      </c>
      <c r="C91" s="688"/>
      <c r="D91" s="688"/>
      <c r="E91" s="688"/>
      <c r="F91" s="688"/>
      <c r="G91" s="688"/>
      <c r="H91" s="688"/>
      <c r="I91" s="689"/>
      <c r="J91" s="138" t="s">
        <v>344</v>
      </c>
      <c r="K91" s="136" t="str">
        <f>IF(J97="x","EXTREMA",IF(J99="x","ALTA",IF(J101="x","MODERADA",IF(J103="x","BAJA",""))))</f>
        <v/>
      </c>
    </row>
    <row r="92" spans="1:11" ht="16.5" thickBot="1" x14ac:dyDescent="0.25">
      <c r="A92" s="696" t="s">
        <v>113</v>
      </c>
      <c r="B92" s="697"/>
      <c r="C92" s="697"/>
      <c r="D92" s="698" t="str">
        <f>PROBABILIDAD!T15</f>
        <v xml:space="preserve"> </v>
      </c>
      <c r="E92" s="699"/>
      <c r="F92" s="696" t="s">
        <v>345</v>
      </c>
      <c r="G92" s="697"/>
      <c r="H92" s="697"/>
      <c r="I92" s="700"/>
      <c r="J92" s="701"/>
      <c r="K92" s="702"/>
    </row>
    <row r="93" spans="1:11" x14ac:dyDescent="0.2">
      <c r="A93" s="78"/>
      <c r="B93" s="82"/>
      <c r="C93" s="82"/>
      <c r="D93" s="82"/>
      <c r="E93" s="82"/>
      <c r="F93" s="82"/>
      <c r="G93" s="82"/>
      <c r="H93" s="82"/>
      <c r="I93" s="82"/>
      <c r="K93" s="71"/>
    </row>
    <row r="94" spans="1:11" x14ac:dyDescent="0.2">
      <c r="A94" s="170"/>
      <c r="B94" s="149"/>
      <c r="C94" s="171"/>
      <c r="D94" s="149"/>
      <c r="E94" s="149"/>
      <c r="F94" s="149"/>
      <c r="G94" s="149"/>
      <c r="H94" s="149"/>
      <c r="I94" s="149"/>
      <c r="J94" s="166"/>
      <c r="K94" s="167"/>
    </row>
    <row r="95" spans="1:11" ht="56.25" customHeight="1" x14ac:dyDescent="0.2">
      <c r="A95" s="682" t="s">
        <v>113</v>
      </c>
      <c r="B95" s="149">
        <v>5</v>
      </c>
      <c r="C95" s="683"/>
      <c r="D95" s="662"/>
      <c r="E95" s="663"/>
      <c r="F95" s="663"/>
      <c r="G95" s="663"/>
      <c r="H95" s="149"/>
      <c r="I95" s="149"/>
      <c r="J95" s="677" t="s">
        <v>112</v>
      </c>
      <c r="K95" s="678"/>
    </row>
    <row r="96" spans="1:11" ht="5.25" customHeight="1" x14ac:dyDescent="0.2">
      <c r="A96" s="682"/>
      <c r="B96" s="149" t="s">
        <v>115</v>
      </c>
      <c r="C96" s="684"/>
      <c r="D96" s="662"/>
      <c r="E96" s="663"/>
      <c r="F96" s="663"/>
      <c r="G96" s="663"/>
      <c r="H96" s="149"/>
      <c r="I96" s="149"/>
      <c r="J96" s="151"/>
      <c r="K96" s="152"/>
    </row>
    <row r="97" spans="1:11" ht="27.75" customHeight="1" x14ac:dyDescent="0.2">
      <c r="A97" s="682"/>
      <c r="B97" s="149">
        <v>4</v>
      </c>
      <c r="C97" s="685"/>
      <c r="D97" s="662"/>
      <c r="E97" s="662"/>
      <c r="F97" s="675"/>
      <c r="G97" s="663"/>
      <c r="H97" s="149"/>
      <c r="I97" s="149"/>
      <c r="J97" s="157" t="str">
        <f xml:space="preserve"> IF(OR(E95="X",F95="X",G95="x",F97="x",G97="X",F99="X",G99="X",G101="X" ),"x","")</f>
        <v/>
      </c>
      <c r="K97" s="152" t="s">
        <v>114</v>
      </c>
    </row>
    <row r="98" spans="1:11" ht="27.75" x14ac:dyDescent="0.2">
      <c r="A98" s="682"/>
      <c r="B98" s="149" t="s">
        <v>117</v>
      </c>
      <c r="C98" s="686"/>
      <c r="D98" s="662"/>
      <c r="E98" s="662"/>
      <c r="F98" s="675"/>
      <c r="G98" s="663"/>
      <c r="H98" s="149"/>
      <c r="I98" s="149"/>
      <c r="J98" s="158"/>
      <c r="K98" s="152"/>
    </row>
    <row r="99" spans="1:11" ht="27" customHeight="1" x14ac:dyDescent="0.2">
      <c r="A99" s="682"/>
      <c r="B99" s="149">
        <v>3</v>
      </c>
      <c r="C99" s="665"/>
      <c r="D99" s="660"/>
      <c r="E99" s="661"/>
      <c r="F99" s="675"/>
      <c r="G99" s="663"/>
      <c r="H99" s="149"/>
      <c r="I99" s="149"/>
      <c r="J99" s="159" t="str">
        <f xml:space="preserve"> IF(OR(C95="X",D95="X",D97="x",E97="x",E99="X",F101="X",F103="X",G103="X" ),"x","")</f>
        <v/>
      </c>
      <c r="K99" s="152" t="s">
        <v>116</v>
      </c>
    </row>
    <row r="100" spans="1:11" ht="27.75" x14ac:dyDescent="0.2">
      <c r="A100" s="682"/>
      <c r="B100" s="149" t="s">
        <v>119</v>
      </c>
      <c r="C100" s="676"/>
      <c r="D100" s="660"/>
      <c r="E100" s="662"/>
      <c r="F100" s="675"/>
      <c r="G100" s="663"/>
      <c r="H100" s="149"/>
      <c r="I100" s="149"/>
      <c r="J100" s="160"/>
      <c r="K100" s="152"/>
    </row>
    <row r="101" spans="1:11" ht="25.5" customHeight="1" x14ac:dyDescent="0.2">
      <c r="A101" s="682"/>
      <c r="B101" s="149">
        <v>2</v>
      </c>
      <c r="C101" s="665"/>
      <c r="D101" s="658"/>
      <c r="E101" s="659"/>
      <c r="F101" s="661"/>
      <c r="G101" s="663"/>
      <c r="H101" s="149"/>
      <c r="I101" s="149"/>
      <c r="J101" s="161" t="str">
        <f xml:space="preserve"> IF(OR(C97="X",D99="X",E103="x",E101="x" ),"x","")</f>
        <v/>
      </c>
      <c r="K101" s="152" t="s">
        <v>118</v>
      </c>
    </row>
    <row r="102" spans="1:11" ht="27.75" x14ac:dyDescent="0.2">
      <c r="A102" s="682"/>
      <c r="B102" s="149" t="s">
        <v>241</v>
      </c>
      <c r="C102" s="676"/>
      <c r="D102" s="658"/>
      <c r="E102" s="660"/>
      <c r="F102" s="662"/>
      <c r="G102" s="663"/>
      <c r="H102" s="149"/>
      <c r="I102" s="149"/>
      <c r="J102" s="160"/>
      <c r="K102" s="152"/>
    </row>
    <row r="103" spans="1:11" ht="29.25" customHeight="1" x14ac:dyDescent="0.2">
      <c r="A103" s="682"/>
      <c r="B103" s="149">
        <v>1</v>
      </c>
      <c r="C103" s="665"/>
      <c r="D103" s="667"/>
      <c r="E103" s="669"/>
      <c r="F103" s="671"/>
      <c r="G103" s="673"/>
      <c r="H103" s="149"/>
      <c r="I103" s="149"/>
      <c r="J103" s="162" t="str">
        <f xml:space="preserve"> IF(OR(C99="X",C101="X",C103="x",D101="x",D103="x" ),"x","")</f>
        <v/>
      </c>
      <c r="K103" s="152" t="s">
        <v>120</v>
      </c>
    </row>
    <row r="104" spans="1:11" ht="13.5" customHeight="1" x14ac:dyDescent="0.2">
      <c r="A104" s="682"/>
      <c r="B104" s="149" t="s">
        <v>121</v>
      </c>
      <c r="C104" s="666"/>
      <c r="D104" s="668"/>
      <c r="E104" s="670"/>
      <c r="F104" s="672"/>
      <c r="G104" s="674"/>
      <c r="H104" s="149"/>
      <c r="I104" s="149"/>
      <c r="J104" s="149"/>
      <c r="K104" s="150"/>
    </row>
    <row r="105" spans="1:11" x14ac:dyDescent="0.2">
      <c r="A105" s="170"/>
      <c r="B105" s="149"/>
      <c r="C105" s="149">
        <v>1</v>
      </c>
      <c r="D105" s="149">
        <v>2</v>
      </c>
      <c r="E105" s="149">
        <v>3</v>
      </c>
      <c r="F105" s="149">
        <v>4</v>
      </c>
      <c r="G105" s="149">
        <v>5</v>
      </c>
      <c r="H105" s="149"/>
      <c r="I105" s="149"/>
      <c r="J105" s="149"/>
      <c r="K105" s="150"/>
    </row>
    <row r="106" spans="1:11" x14ac:dyDescent="0.2">
      <c r="A106" s="170"/>
      <c r="B106" s="149"/>
      <c r="C106" s="149" t="s">
        <v>122</v>
      </c>
      <c r="D106" s="149" t="s">
        <v>123</v>
      </c>
      <c r="E106" s="149" t="s">
        <v>124</v>
      </c>
      <c r="F106" s="149" t="s">
        <v>125</v>
      </c>
      <c r="G106" s="149" t="s">
        <v>126</v>
      </c>
      <c r="H106" s="149"/>
      <c r="I106" s="149"/>
      <c r="J106" s="149"/>
      <c r="K106" s="150"/>
    </row>
    <row r="107" spans="1:11" x14ac:dyDescent="0.2">
      <c r="A107" s="170"/>
      <c r="B107" s="149"/>
      <c r="C107" s="664" t="s">
        <v>127</v>
      </c>
      <c r="D107" s="664"/>
      <c r="E107" s="664"/>
      <c r="F107" s="664"/>
      <c r="G107" s="664"/>
      <c r="H107" s="149"/>
      <c r="I107" s="149"/>
      <c r="J107" s="149"/>
      <c r="K107" s="150"/>
    </row>
    <row r="108" spans="1:11" x14ac:dyDescent="0.2">
      <c r="A108" s="170"/>
      <c r="B108" s="149"/>
      <c r="C108" s="664"/>
      <c r="D108" s="664"/>
      <c r="E108" s="664"/>
      <c r="F108" s="664"/>
      <c r="G108" s="664"/>
      <c r="H108" s="149"/>
      <c r="I108" s="149"/>
      <c r="J108" s="149"/>
      <c r="K108" s="150"/>
    </row>
    <row r="109" spans="1:11" ht="15" thickBot="1" x14ac:dyDescent="0.25">
      <c r="A109" s="79"/>
      <c r="B109" s="80"/>
      <c r="C109" s="80"/>
      <c r="D109" s="80"/>
      <c r="E109" s="80"/>
      <c r="F109" s="80"/>
      <c r="G109" s="80"/>
      <c r="H109" s="80"/>
      <c r="I109" s="80"/>
      <c r="J109" s="80"/>
      <c r="K109" s="81"/>
    </row>
    <row r="110" spans="1:11" ht="15" thickBot="1" x14ac:dyDescent="0.25"/>
    <row r="111" spans="1:11" ht="33.75" customHeight="1" thickBot="1" x14ac:dyDescent="0.25">
      <c r="A111" s="137" t="s">
        <v>111</v>
      </c>
      <c r="B111" s="687" t="e">
        <f>DESCRIPCION!#REF!</f>
        <v>#REF!</v>
      </c>
      <c r="C111" s="688"/>
      <c r="D111" s="688"/>
      <c r="E111" s="688"/>
      <c r="F111" s="688"/>
      <c r="G111" s="688"/>
      <c r="H111" s="688"/>
      <c r="I111" s="689"/>
      <c r="J111" s="138" t="s">
        <v>344</v>
      </c>
      <c r="K111" s="136" t="str">
        <f>IF(J117="x","EXTREMA",IF(J119="x","ALTA",IF(J121="x","MODERADA",IF(J123="x","BAJA",""))))</f>
        <v/>
      </c>
    </row>
    <row r="112" spans="1:11" ht="16.5" thickBot="1" x14ac:dyDescent="0.25">
      <c r="A112" s="696" t="s">
        <v>113</v>
      </c>
      <c r="B112" s="697"/>
      <c r="C112" s="697"/>
      <c r="D112" s="698" t="str">
        <f>PROBABILIDAD!T16</f>
        <v xml:space="preserve"> </v>
      </c>
      <c r="E112" s="699"/>
      <c r="F112" s="696" t="s">
        <v>345</v>
      </c>
      <c r="G112" s="697"/>
      <c r="H112" s="697"/>
      <c r="I112" s="700"/>
      <c r="J112" s="701"/>
      <c r="K112" s="702"/>
    </row>
    <row r="113" spans="1:11" x14ac:dyDescent="0.2">
      <c r="A113" s="170"/>
      <c r="B113" s="149"/>
      <c r="C113" s="149"/>
      <c r="D113" s="149"/>
      <c r="E113" s="149"/>
      <c r="F113" s="149"/>
      <c r="G113" s="149"/>
      <c r="H113" s="149"/>
      <c r="I113" s="149"/>
      <c r="K113" s="71"/>
    </row>
    <row r="114" spans="1:11" x14ac:dyDescent="0.2">
      <c r="A114" s="170"/>
      <c r="B114" s="149"/>
      <c r="C114" s="171"/>
      <c r="D114" s="149"/>
      <c r="E114" s="149"/>
      <c r="F114" s="149"/>
      <c r="G114" s="149"/>
      <c r="H114" s="149"/>
      <c r="I114" s="149"/>
      <c r="K114" s="71"/>
    </row>
    <row r="115" spans="1:11" ht="33" x14ac:dyDescent="0.2">
      <c r="A115" s="682" t="s">
        <v>113</v>
      </c>
      <c r="B115" s="149">
        <v>5</v>
      </c>
      <c r="C115" s="703"/>
      <c r="D115" s="694"/>
      <c r="E115" s="695"/>
      <c r="F115" s="695"/>
      <c r="G115" s="695"/>
      <c r="H115" s="184"/>
      <c r="I115" s="149"/>
      <c r="J115" s="677" t="s">
        <v>112</v>
      </c>
      <c r="K115" s="678"/>
    </row>
    <row r="116" spans="1:11" ht="33" x14ac:dyDescent="0.2">
      <c r="A116" s="682"/>
      <c r="B116" s="149" t="s">
        <v>115</v>
      </c>
      <c r="C116" s="704"/>
      <c r="D116" s="694"/>
      <c r="E116" s="695"/>
      <c r="F116" s="695"/>
      <c r="G116" s="695"/>
      <c r="H116" s="184"/>
      <c r="I116" s="149"/>
      <c r="J116" s="151"/>
      <c r="K116" s="152"/>
    </row>
    <row r="117" spans="1:11" ht="33" x14ac:dyDescent="0.2">
      <c r="A117" s="682"/>
      <c r="B117" s="149">
        <v>4</v>
      </c>
      <c r="C117" s="705"/>
      <c r="D117" s="694"/>
      <c r="E117" s="694"/>
      <c r="F117" s="707"/>
      <c r="G117" s="695"/>
      <c r="H117" s="184"/>
      <c r="I117" s="149"/>
      <c r="J117" s="157" t="str">
        <f xml:space="preserve"> IF(OR(E115="X",F115="X",G115="x",F117="x",G117="X",F119="X",G119="X",G121="X" ),"x","")</f>
        <v/>
      </c>
      <c r="K117" s="152" t="s">
        <v>114</v>
      </c>
    </row>
    <row r="118" spans="1:11" ht="33" x14ac:dyDescent="0.2">
      <c r="A118" s="682"/>
      <c r="B118" s="149" t="s">
        <v>117</v>
      </c>
      <c r="C118" s="706"/>
      <c r="D118" s="694"/>
      <c r="E118" s="694"/>
      <c r="F118" s="707"/>
      <c r="G118" s="695"/>
      <c r="H118" s="184"/>
      <c r="I118" s="149"/>
      <c r="J118" s="158"/>
      <c r="K118" s="152"/>
    </row>
    <row r="119" spans="1:11" ht="33" x14ac:dyDescent="0.2">
      <c r="A119" s="682"/>
      <c r="B119" s="149">
        <v>3</v>
      </c>
      <c r="C119" s="708"/>
      <c r="D119" s="692"/>
      <c r="E119" s="693"/>
      <c r="F119" s="707"/>
      <c r="G119" s="695"/>
      <c r="H119" s="184"/>
      <c r="I119" s="149"/>
      <c r="J119" s="159" t="str">
        <f xml:space="preserve"> IF(OR(C115="X",D115="X",D117="x",E117="x",E119="X",F121="X",F123="X",G123="X" ),"x","")</f>
        <v/>
      </c>
      <c r="K119" s="152" t="s">
        <v>116</v>
      </c>
    </row>
    <row r="120" spans="1:11" ht="33" x14ac:dyDescent="0.2">
      <c r="A120" s="682"/>
      <c r="B120" s="149" t="s">
        <v>119</v>
      </c>
      <c r="C120" s="709"/>
      <c r="D120" s="692"/>
      <c r="E120" s="694"/>
      <c r="F120" s="707"/>
      <c r="G120" s="695"/>
      <c r="H120" s="184"/>
      <c r="I120" s="149"/>
      <c r="J120" s="160"/>
      <c r="K120" s="152"/>
    </row>
    <row r="121" spans="1:11" ht="33" x14ac:dyDescent="0.2">
      <c r="A121" s="682"/>
      <c r="B121" s="149">
        <v>2</v>
      </c>
      <c r="C121" s="708"/>
      <c r="D121" s="690"/>
      <c r="E121" s="691"/>
      <c r="F121" s="693"/>
      <c r="G121" s="695"/>
      <c r="H121" s="184"/>
      <c r="I121" s="149"/>
      <c r="J121" s="161" t="str">
        <f xml:space="preserve"> IF(OR(C117="X",D119="X",E121="x",E123="x" ),"x","")</f>
        <v/>
      </c>
      <c r="K121" s="152" t="s">
        <v>118</v>
      </c>
    </row>
    <row r="122" spans="1:11" ht="33" x14ac:dyDescent="0.2">
      <c r="A122" s="682"/>
      <c r="B122" s="149" t="s">
        <v>241</v>
      </c>
      <c r="C122" s="709"/>
      <c r="D122" s="690"/>
      <c r="E122" s="692"/>
      <c r="F122" s="694"/>
      <c r="G122" s="695"/>
      <c r="H122" s="184"/>
      <c r="I122" s="149"/>
      <c r="J122" s="160"/>
      <c r="K122" s="152"/>
    </row>
    <row r="123" spans="1:11" ht="33" x14ac:dyDescent="0.2">
      <c r="A123" s="682"/>
      <c r="B123" s="149">
        <v>1</v>
      </c>
      <c r="C123" s="708"/>
      <c r="D123" s="711"/>
      <c r="E123" s="713"/>
      <c r="F123" s="715"/>
      <c r="G123" s="717"/>
      <c r="H123" s="184"/>
      <c r="I123" s="149"/>
      <c r="J123" s="162" t="str">
        <f xml:space="preserve"> IF(OR(C119="X",C121="X",D121="x",C123="x",D123="x" ),"x","")</f>
        <v/>
      </c>
      <c r="K123" s="152" t="s">
        <v>120</v>
      </c>
    </row>
    <row r="124" spans="1:11" ht="33" x14ac:dyDescent="0.2">
      <c r="A124" s="682"/>
      <c r="B124" s="149" t="s">
        <v>121</v>
      </c>
      <c r="C124" s="710"/>
      <c r="D124" s="712"/>
      <c r="E124" s="714"/>
      <c r="F124" s="716"/>
      <c r="G124" s="718"/>
      <c r="H124" s="184"/>
      <c r="I124" s="149"/>
      <c r="J124" s="149"/>
      <c r="K124" s="150"/>
    </row>
    <row r="125" spans="1:11" x14ac:dyDescent="0.2">
      <c r="A125" s="170"/>
      <c r="B125" s="149"/>
      <c r="C125" s="149">
        <v>1</v>
      </c>
      <c r="D125" s="149">
        <v>2</v>
      </c>
      <c r="E125" s="149">
        <v>3</v>
      </c>
      <c r="F125" s="149">
        <v>4</v>
      </c>
      <c r="G125" s="149">
        <v>5</v>
      </c>
      <c r="H125" s="149"/>
      <c r="I125" s="149"/>
      <c r="J125" s="149"/>
      <c r="K125" s="150"/>
    </row>
    <row r="126" spans="1:11" x14ac:dyDescent="0.2">
      <c r="A126" s="170"/>
      <c r="B126" s="149"/>
      <c r="C126" s="149" t="s">
        <v>122</v>
      </c>
      <c r="D126" s="149" t="s">
        <v>123</v>
      </c>
      <c r="E126" s="149" t="s">
        <v>124</v>
      </c>
      <c r="F126" s="149" t="s">
        <v>125</v>
      </c>
      <c r="G126" s="149" t="s">
        <v>126</v>
      </c>
      <c r="H126" s="149"/>
      <c r="I126" s="149"/>
      <c r="J126" s="149"/>
      <c r="K126" s="150"/>
    </row>
    <row r="127" spans="1:11" x14ac:dyDescent="0.2">
      <c r="A127" s="170"/>
      <c r="B127" s="149"/>
      <c r="C127" s="664" t="s">
        <v>127</v>
      </c>
      <c r="D127" s="664"/>
      <c r="E127" s="664"/>
      <c r="F127" s="664"/>
      <c r="G127" s="664"/>
      <c r="H127" s="149"/>
      <c r="I127" s="149"/>
      <c r="J127" s="149"/>
      <c r="K127" s="150"/>
    </row>
    <row r="128" spans="1:11" x14ac:dyDescent="0.2">
      <c r="A128" s="170"/>
      <c r="B128" s="149"/>
      <c r="C128" s="664"/>
      <c r="D128" s="664"/>
      <c r="E128" s="664"/>
      <c r="F128" s="664"/>
      <c r="G128" s="664"/>
      <c r="H128" s="149"/>
      <c r="I128" s="149"/>
      <c r="J128" s="149"/>
      <c r="K128" s="150"/>
    </row>
    <row r="129" spans="1:11" ht="15" thickBot="1" x14ac:dyDescent="0.25">
      <c r="A129" s="79"/>
      <c r="B129" s="80"/>
      <c r="C129" s="80"/>
      <c r="D129" s="80"/>
      <c r="E129" s="80"/>
      <c r="F129" s="80"/>
      <c r="G129" s="80"/>
      <c r="H129" s="80"/>
      <c r="I129" s="80"/>
      <c r="J129" s="80"/>
      <c r="K129" s="81"/>
    </row>
    <row r="130" spans="1:11" ht="15" thickBot="1" x14ac:dyDescent="0.25"/>
    <row r="131" spans="1:11" ht="38.25" customHeight="1" thickBot="1" x14ac:dyDescent="0.25">
      <c r="A131" s="137" t="s">
        <v>111</v>
      </c>
      <c r="B131" s="687" t="e">
        <f>DESCRIPCION!#REF!</f>
        <v>#REF!</v>
      </c>
      <c r="C131" s="688"/>
      <c r="D131" s="688"/>
      <c r="E131" s="688"/>
      <c r="F131" s="688"/>
      <c r="G131" s="688"/>
      <c r="H131" s="688"/>
      <c r="I131" s="689"/>
      <c r="J131" s="138" t="s">
        <v>344</v>
      </c>
      <c r="K131" s="136" t="str">
        <f>IF(J137="x","EXTREMA",IF(J139="x","ALTA",IF(J141="x","MODERADA",IF(J143="x","BAJA",""))))</f>
        <v/>
      </c>
    </row>
    <row r="132" spans="1:11" ht="16.5" thickBot="1" x14ac:dyDescent="0.25">
      <c r="A132" s="696" t="s">
        <v>113</v>
      </c>
      <c r="B132" s="697"/>
      <c r="C132" s="697"/>
      <c r="D132" s="698" t="str">
        <f>PROBABILIDAD!T17</f>
        <v xml:space="preserve"> </v>
      </c>
      <c r="E132" s="699"/>
      <c r="F132" s="696" t="s">
        <v>345</v>
      </c>
      <c r="G132" s="697"/>
      <c r="H132" s="697"/>
      <c r="I132" s="700"/>
      <c r="J132" s="701"/>
      <c r="K132" s="702"/>
    </row>
    <row r="133" spans="1:11" x14ac:dyDescent="0.2">
      <c r="A133" s="170"/>
      <c r="B133" s="149"/>
      <c r="C133" s="149"/>
      <c r="D133" s="149"/>
      <c r="E133" s="149"/>
      <c r="F133" s="149"/>
      <c r="G133" s="149"/>
      <c r="H133" s="149"/>
      <c r="I133" s="149"/>
      <c r="J133" s="166"/>
      <c r="K133" s="167"/>
    </row>
    <row r="134" spans="1:11" x14ac:dyDescent="0.2">
      <c r="A134" s="170"/>
      <c r="B134" s="149"/>
      <c r="C134" s="171"/>
      <c r="D134" s="149"/>
      <c r="E134" s="149"/>
      <c r="F134" s="149"/>
      <c r="G134" s="149"/>
      <c r="H134" s="149"/>
      <c r="I134" s="149"/>
      <c r="J134" s="166"/>
      <c r="K134" s="167"/>
    </row>
    <row r="135" spans="1:11" ht="45.75" customHeight="1" x14ac:dyDescent="0.2">
      <c r="A135" s="682" t="s">
        <v>113</v>
      </c>
      <c r="B135" s="149">
        <v>5</v>
      </c>
      <c r="C135" s="683"/>
      <c r="D135" s="662"/>
      <c r="E135" s="663"/>
      <c r="F135" s="663"/>
      <c r="G135" s="663"/>
      <c r="H135" s="149"/>
      <c r="I135" s="149"/>
      <c r="J135" s="677" t="s">
        <v>112</v>
      </c>
      <c r="K135" s="678"/>
    </row>
    <row r="136" spans="1:11" ht="15" x14ac:dyDescent="0.2">
      <c r="A136" s="682"/>
      <c r="B136" s="149" t="s">
        <v>115</v>
      </c>
      <c r="C136" s="684"/>
      <c r="D136" s="662"/>
      <c r="E136" s="663"/>
      <c r="F136" s="663"/>
      <c r="G136" s="663"/>
      <c r="H136" s="149"/>
      <c r="I136" s="149"/>
      <c r="J136" s="151"/>
      <c r="K136" s="152"/>
    </row>
    <row r="137" spans="1:11" ht="27" customHeight="1" x14ac:dyDescent="0.2">
      <c r="A137" s="682"/>
      <c r="B137" s="149">
        <v>4</v>
      </c>
      <c r="C137" s="685"/>
      <c r="D137" s="662"/>
      <c r="E137" s="662"/>
      <c r="F137" s="675"/>
      <c r="G137" s="663"/>
      <c r="H137" s="149"/>
      <c r="I137" s="149"/>
      <c r="J137" s="157" t="str">
        <f xml:space="preserve"> IF(OR(E135="X",F135="X",G135="x",F137="x",G137="X",F139="X",G139="X",G141="X" ),"x","")</f>
        <v/>
      </c>
      <c r="K137" s="152" t="s">
        <v>114</v>
      </c>
    </row>
    <row r="138" spans="1:11" ht="27.75" x14ac:dyDescent="0.2">
      <c r="A138" s="682"/>
      <c r="B138" s="149" t="s">
        <v>117</v>
      </c>
      <c r="C138" s="686"/>
      <c r="D138" s="662"/>
      <c r="E138" s="662"/>
      <c r="F138" s="675"/>
      <c r="G138" s="663"/>
      <c r="H138" s="149"/>
      <c r="I138" s="149"/>
      <c r="J138" s="158"/>
      <c r="K138" s="152"/>
    </row>
    <row r="139" spans="1:11" ht="32.25" customHeight="1" x14ac:dyDescent="0.2">
      <c r="A139" s="682"/>
      <c r="B139" s="149">
        <v>3</v>
      </c>
      <c r="C139" s="665"/>
      <c r="D139" s="660"/>
      <c r="E139" s="661"/>
      <c r="F139" s="675"/>
      <c r="G139" s="663"/>
      <c r="H139" s="149"/>
      <c r="I139" s="149"/>
      <c r="J139" s="159" t="str">
        <f xml:space="preserve"> IF(OR(C135="X",D135="X",D137="x",E137="x",E139="X",F141="X",F143="X",G143="X" ),"x","")</f>
        <v/>
      </c>
      <c r="K139" s="152" t="s">
        <v>116</v>
      </c>
    </row>
    <row r="140" spans="1:11" ht="27.75" x14ac:dyDescent="0.2">
      <c r="A140" s="682"/>
      <c r="B140" s="149" t="s">
        <v>119</v>
      </c>
      <c r="C140" s="676"/>
      <c r="D140" s="660"/>
      <c r="E140" s="662"/>
      <c r="F140" s="675"/>
      <c r="G140" s="663"/>
      <c r="H140" s="149"/>
      <c r="I140" s="149"/>
      <c r="J140" s="160"/>
      <c r="K140" s="152"/>
    </row>
    <row r="141" spans="1:11" ht="27.75" customHeight="1" x14ac:dyDescent="0.2">
      <c r="A141" s="682"/>
      <c r="B141" s="149">
        <v>2</v>
      </c>
      <c r="C141" s="665"/>
      <c r="D141" s="658"/>
      <c r="E141" s="659"/>
      <c r="F141" s="661"/>
      <c r="G141" s="663"/>
      <c r="H141" s="149"/>
      <c r="I141" s="149"/>
      <c r="J141" s="161" t="str">
        <f xml:space="preserve"> IF(OR(C137="X",D139="X",E141="x",E143="x" ),"x","")</f>
        <v/>
      </c>
      <c r="K141" s="152" t="s">
        <v>118</v>
      </c>
    </row>
    <row r="142" spans="1:11" ht="27.75" x14ac:dyDescent="0.2">
      <c r="A142" s="682"/>
      <c r="B142" s="149" t="s">
        <v>241</v>
      </c>
      <c r="C142" s="676"/>
      <c r="D142" s="658"/>
      <c r="E142" s="660"/>
      <c r="F142" s="662"/>
      <c r="G142" s="663"/>
      <c r="H142" s="149"/>
      <c r="I142" s="149"/>
      <c r="J142" s="160"/>
      <c r="K142" s="152"/>
    </row>
    <row r="143" spans="1:11" ht="30" customHeight="1" x14ac:dyDescent="0.2">
      <c r="A143" s="682"/>
      <c r="B143" s="149">
        <v>1</v>
      </c>
      <c r="C143" s="665"/>
      <c r="D143" s="667"/>
      <c r="E143" s="669"/>
      <c r="F143" s="671"/>
      <c r="G143" s="673"/>
      <c r="H143" s="149"/>
      <c r="I143" s="149"/>
      <c r="J143" s="162" t="str">
        <f xml:space="preserve"> IF(OR(C139="X",C141="X",C143="x",D141="x",D143="x" ),"x","")</f>
        <v/>
      </c>
      <c r="K143" s="152" t="s">
        <v>120</v>
      </c>
    </row>
    <row r="144" spans="1:11" x14ac:dyDescent="0.2">
      <c r="A144" s="682"/>
      <c r="B144" s="149" t="s">
        <v>121</v>
      </c>
      <c r="C144" s="666"/>
      <c r="D144" s="668"/>
      <c r="E144" s="670"/>
      <c r="F144" s="672"/>
      <c r="G144" s="674"/>
      <c r="H144" s="149"/>
      <c r="I144" s="149"/>
      <c r="J144" s="149"/>
      <c r="K144" s="150"/>
    </row>
    <row r="145" spans="1:11" x14ac:dyDescent="0.2">
      <c r="A145" s="170"/>
      <c r="B145" s="149"/>
      <c r="C145" s="149">
        <v>1</v>
      </c>
      <c r="D145" s="149">
        <v>2</v>
      </c>
      <c r="E145" s="149">
        <v>3</v>
      </c>
      <c r="F145" s="149">
        <v>4</v>
      </c>
      <c r="G145" s="149">
        <v>5</v>
      </c>
      <c r="H145" s="149"/>
      <c r="I145" s="149"/>
      <c r="J145" s="149"/>
      <c r="K145" s="150"/>
    </row>
    <row r="146" spans="1:11" x14ac:dyDescent="0.2">
      <c r="A146" s="170"/>
      <c r="B146" s="149"/>
      <c r="C146" s="149" t="s">
        <v>122</v>
      </c>
      <c r="D146" s="149" t="s">
        <v>123</v>
      </c>
      <c r="E146" s="149" t="s">
        <v>124</v>
      </c>
      <c r="F146" s="149" t="s">
        <v>125</v>
      </c>
      <c r="G146" s="149" t="s">
        <v>126</v>
      </c>
      <c r="H146" s="149"/>
      <c r="I146" s="149"/>
      <c r="J146" s="149"/>
      <c r="K146" s="150"/>
    </row>
    <row r="147" spans="1:11" x14ac:dyDescent="0.2">
      <c r="A147" s="170"/>
      <c r="B147" s="149"/>
      <c r="C147" s="664" t="s">
        <v>127</v>
      </c>
      <c r="D147" s="664"/>
      <c r="E147" s="664"/>
      <c r="F147" s="664"/>
      <c r="G147" s="664"/>
      <c r="H147" s="149"/>
      <c r="I147" s="149"/>
      <c r="J147" s="149"/>
      <c r="K147" s="150"/>
    </row>
    <row r="148" spans="1:11" x14ac:dyDescent="0.2">
      <c r="A148" s="170"/>
      <c r="B148" s="149"/>
      <c r="C148" s="664"/>
      <c r="D148" s="664"/>
      <c r="E148" s="664"/>
      <c r="F148" s="664"/>
      <c r="G148" s="664"/>
      <c r="H148" s="149"/>
      <c r="I148" s="149"/>
      <c r="J148" s="149"/>
      <c r="K148" s="150"/>
    </row>
    <row r="149" spans="1:11" ht="15" thickBot="1" x14ac:dyDescent="0.25">
      <c r="A149" s="172"/>
      <c r="B149" s="173"/>
      <c r="C149" s="173"/>
      <c r="D149" s="173"/>
      <c r="E149" s="173"/>
      <c r="F149" s="173"/>
      <c r="G149" s="173"/>
      <c r="H149" s="173"/>
      <c r="I149" s="173"/>
      <c r="J149" s="173"/>
      <c r="K149" s="174"/>
    </row>
    <row r="150" spans="1:11" ht="15" thickBot="1" x14ac:dyDescent="0.25"/>
    <row r="151" spans="1:11" ht="31.5" customHeight="1" thickBot="1" x14ac:dyDescent="0.25">
      <c r="A151" s="137" t="s">
        <v>111</v>
      </c>
      <c r="B151" s="687" t="e">
        <f>DESCRIPCION!#REF!</f>
        <v>#REF!</v>
      </c>
      <c r="C151" s="688"/>
      <c r="D151" s="688"/>
      <c r="E151" s="688"/>
      <c r="F151" s="688"/>
      <c r="G151" s="688"/>
      <c r="H151" s="688"/>
      <c r="I151" s="689"/>
      <c r="J151" s="138" t="s">
        <v>344</v>
      </c>
      <c r="K151" s="136" t="str">
        <f>IF(J157="x","EXTREMA",IF(J159="x","ALTA",IF(J161="x","MODERADA",IF(J163="x","BAJA",""))))</f>
        <v/>
      </c>
    </row>
    <row r="152" spans="1:11" ht="16.5" thickBot="1" x14ac:dyDescent="0.25">
      <c r="A152" s="696" t="s">
        <v>113</v>
      </c>
      <c r="B152" s="697"/>
      <c r="C152" s="697"/>
      <c r="D152" s="698" t="str">
        <f>PROBABILIDAD!T18</f>
        <v xml:space="preserve"> </v>
      </c>
      <c r="E152" s="699"/>
      <c r="F152" s="696" t="s">
        <v>345</v>
      </c>
      <c r="G152" s="697"/>
      <c r="H152" s="697"/>
      <c r="I152" s="700"/>
      <c r="J152" s="701"/>
      <c r="K152" s="702"/>
    </row>
    <row r="153" spans="1:11" x14ac:dyDescent="0.2">
      <c r="A153" s="170"/>
      <c r="B153" s="149"/>
      <c r="C153" s="149"/>
      <c r="D153" s="149"/>
      <c r="E153" s="149"/>
      <c r="F153" s="149"/>
      <c r="G153" s="149"/>
      <c r="H153" s="149"/>
      <c r="I153" s="149"/>
      <c r="J153" s="166"/>
      <c r="K153" s="167"/>
    </row>
    <row r="154" spans="1:11" x14ac:dyDescent="0.2">
      <c r="A154" s="170"/>
      <c r="B154" s="149"/>
      <c r="C154" s="171"/>
      <c r="D154" s="149"/>
      <c r="E154" s="149"/>
      <c r="F154" s="149"/>
      <c r="G154" s="149"/>
      <c r="H154" s="149"/>
      <c r="I154" s="149"/>
      <c r="J154" s="166"/>
      <c r="K154" s="167"/>
    </row>
    <row r="155" spans="1:11" ht="36" customHeight="1" x14ac:dyDescent="0.2">
      <c r="A155" s="682" t="s">
        <v>113</v>
      </c>
      <c r="B155" s="149">
        <v>5</v>
      </c>
      <c r="C155" s="683"/>
      <c r="D155" s="662"/>
      <c r="E155" s="663"/>
      <c r="F155" s="663"/>
      <c r="G155" s="663"/>
      <c r="H155" s="149"/>
      <c r="I155" s="149"/>
      <c r="J155" s="677" t="s">
        <v>112</v>
      </c>
      <c r="K155" s="678"/>
    </row>
    <row r="156" spans="1:11" ht="15" x14ac:dyDescent="0.2">
      <c r="A156" s="682"/>
      <c r="B156" s="149" t="s">
        <v>115</v>
      </c>
      <c r="C156" s="684"/>
      <c r="D156" s="662"/>
      <c r="E156" s="663"/>
      <c r="F156" s="663"/>
      <c r="G156" s="663"/>
      <c r="H156" s="149"/>
      <c r="I156" s="149"/>
      <c r="J156" s="151"/>
      <c r="K156" s="152"/>
    </row>
    <row r="157" spans="1:11" ht="27" customHeight="1" x14ac:dyDescent="0.2">
      <c r="A157" s="682"/>
      <c r="B157" s="149">
        <v>4</v>
      </c>
      <c r="C157" s="685"/>
      <c r="D157" s="662"/>
      <c r="E157" s="662"/>
      <c r="F157" s="675"/>
      <c r="G157" s="663"/>
      <c r="H157" s="149"/>
      <c r="I157" s="149"/>
      <c r="J157" s="157" t="str">
        <f xml:space="preserve"> IF(OR(E155="X",F155="X",G155="x",F157="x",G157="X",F159="X",G159="X",G161="X" ),"x","")</f>
        <v/>
      </c>
      <c r="K157" s="152" t="s">
        <v>114</v>
      </c>
    </row>
    <row r="158" spans="1:11" ht="27.75" x14ac:dyDescent="0.2">
      <c r="A158" s="682"/>
      <c r="B158" s="149" t="s">
        <v>117</v>
      </c>
      <c r="C158" s="686"/>
      <c r="D158" s="662"/>
      <c r="E158" s="662"/>
      <c r="F158" s="675"/>
      <c r="G158" s="663"/>
      <c r="H158" s="149"/>
      <c r="I158" s="149"/>
      <c r="J158" s="158"/>
      <c r="K158" s="152"/>
    </row>
    <row r="159" spans="1:11" ht="27.75" customHeight="1" x14ac:dyDescent="0.2">
      <c r="A159" s="682"/>
      <c r="B159" s="149">
        <v>3</v>
      </c>
      <c r="C159" s="665"/>
      <c r="D159" s="660"/>
      <c r="E159" s="661"/>
      <c r="F159" s="675"/>
      <c r="G159" s="663"/>
      <c r="H159" s="149"/>
      <c r="I159" s="149"/>
      <c r="J159" s="159" t="str">
        <f xml:space="preserve"> IF(OR(C155="X",D155="X",D157="x",E157="x",E159="X",F161="X",F163="X",G163="X" ),"x","")</f>
        <v/>
      </c>
      <c r="K159" s="152" t="s">
        <v>116</v>
      </c>
    </row>
    <row r="160" spans="1:11" ht="27.75" x14ac:dyDescent="0.2">
      <c r="A160" s="682"/>
      <c r="B160" s="149" t="s">
        <v>119</v>
      </c>
      <c r="C160" s="676"/>
      <c r="D160" s="660"/>
      <c r="E160" s="662"/>
      <c r="F160" s="675"/>
      <c r="G160" s="663"/>
      <c r="H160" s="149"/>
      <c r="I160" s="149"/>
      <c r="J160" s="160"/>
      <c r="K160" s="152"/>
    </row>
    <row r="161" spans="1:11" ht="27.75" customHeight="1" x14ac:dyDescent="0.2">
      <c r="A161" s="682"/>
      <c r="B161" s="149">
        <v>2</v>
      </c>
      <c r="C161" s="665"/>
      <c r="D161" s="658"/>
      <c r="E161" s="659"/>
      <c r="F161" s="661"/>
      <c r="G161" s="663"/>
      <c r="H161" s="149"/>
      <c r="I161" s="149"/>
      <c r="J161" s="161" t="str">
        <f xml:space="preserve"> IF(OR(C157="X",D159="X",E161="x",E163="x" ),"x","")</f>
        <v/>
      </c>
      <c r="K161" s="152" t="s">
        <v>118</v>
      </c>
    </row>
    <row r="162" spans="1:11" ht="27.75" x14ac:dyDescent="0.2">
      <c r="A162" s="682"/>
      <c r="B162" s="149" t="s">
        <v>241</v>
      </c>
      <c r="C162" s="676"/>
      <c r="D162" s="658"/>
      <c r="E162" s="660"/>
      <c r="F162" s="662"/>
      <c r="G162" s="663"/>
      <c r="H162" s="149"/>
      <c r="I162" s="149"/>
      <c r="J162" s="160"/>
      <c r="K162" s="152"/>
    </row>
    <row r="163" spans="1:11" ht="27.75" x14ac:dyDescent="0.2">
      <c r="A163" s="682"/>
      <c r="B163" s="149">
        <v>1</v>
      </c>
      <c r="C163" s="665"/>
      <c r="D163" s="667"/>
      <c r="E163" s="669"/>
      <c r="F163" s="671"/>
      <c r="G163" s="673"/>
      <c r="H163" s="149"/>
      <c r="I163" s="149"/>
      <c r="J163" s="162" t="str">
        <f xml:space="preserve"> IF(OR(C159="X",C161="X",C163="x",D161="x",D163="x" ),"x","")</f>
        <v/>
      </c>
      <c r="K163" s="152" t="s">
        <v>120</v>
      </c>
    </row>
    <row r="164" spans="1:11" ht="26.25" customHeight="1" x14ac:dyDescent="0.2">
      <c r="A164" s="682"/>
      <c r="B164" s="149" t="s">
        <v>121</v>
      </c>
      <c r="C164" s="666"/>
      <c r="D164" s="668"/>
      <c r="E164" s="670"/>
      <c r="F164" s="672"/>
      <c r="G164" s="674"/>
      <c r="H164" s="149"/>
      <c r="I164" s="149"/>
      <c r="J164" s="149"/>
      <c r="K164" s="150"/>
    </row>
    <row r="165" spans="1:11" x14ac:dyDescent="0.2">
      <c r="A165" s="170"/>
      <c r="B165" s="149"/>
      <c r="C165" s="149">
        <v>1</v>
      </c>
      <c r="D165" s="149">
        <v>2</v>
      </c>
      <c r="E165" s="149">
        <v>3</v>
      </c>
      <c r="F165" s="149">
        <v>4</v>
      </c>
      <c r="G165" s="149">
        <v>5</v>
      </c>
      <c r="H165" s="149"/>
      <c r="I165" s="149"/>
      <c r="J165" s="149"/>
      <c r="K165" s="150"/>
    </row>
    <row r="166" spans="1:11" x14ac:dyDescent="0.2">
      <c r="A166" s="170"/>
      <c r="B166" s="149"/>
      <c r="C166" s="149" t="s">
        <v>122</v>
      </c>
      <c r="D166" s="149" t="s">
        <v>123</v>
      </c>
      <c r="E166" s="149" t="s">
        <v>124</v>
      </c>
      <c r="F166" s="149" t="s">
        <v>125</v>
      </c>
      <c r="G166" s="149" t="s">
        <v>126</v>
      </c>
      <c r="H166" s="149"/>
      <c r="I166" s="149"/>
      <c r="J166" s="149"/>
      <c r="K166" s="150"/>
    </row>
    <row r="167" spans="1:11" x14ac:dyDescent="0.2">
      <c r="A167" s="170"/>
      <c r="B167" s="149"/>
      <c r="C167" s="664" t="s">
        <v>127</v>
      </c>
      <c r="D167" s="664"/>
      <c r="E167" s="664"/>
      <c r="F167" s="664"/>
      <c r="G167" s="664"/>
      <c r="H167" s="149"/>
      <c r="I167" s="149"/>
      <c r="J167" s="149"/>
      <c r="K167" s="150"/>
    </row>
    <row r="168" spans="1:11" x14ac:dyDescent="0.2">
      <c r="A168" s="170"/>
      <c r="B168" s="149"/>
      <c r="C168" s="664"/>
      <c r="D168" s="664"/>
      <c r="E168" s="664"/>
      <c r="F168" s="664"/>
      <c r="G168" s="664"/>
      <c r="H168" s="149"/>
      <c r="I168" s="149"/>
      <c r="J168" s="149"/>
      <c r="K168" s="150"/>
    </row>
    <row r="169" spans="1:11" ht="15" thickBot="1" x14ac:dyDescent="0.25">
      <c r="A169" s="172"/>
      <c r="B169" s="173"/>
      <c r="C169" s="173"/>
      <c r="D169" s="173"/>
      <c r="E169" s="173"/>
      <c r="F169" s="173"/>
      <c r="G169" s="173"/>
      <c r="H169" s="173"/>
      <c r="I169" s="173"/>
      <c r="J169" s="173"/>
      <c r="K169" s="174"/>
    </row>
    <row r="171" spans="1:11" ht="15" thickBot="1" x14ac:dyDescent="0.25"/>
    <row r="172" spans="1:11" ht="33.75" customHeight="1" thickBot="1" x14ac:dyDescent="0.25">
      <c r="A172" s="137" t="s">
        <v>111</v>
      </c>
      <c r="B172" s="679" t="e">
        <f>DESCRIPCION!#REF!</f>
        <v>#REF!</v>
      </c>
      <c r="C172" s="680"/>
      <c r="D172" s="680"/>
      <c r="E172" s="680"/>
      <c r="F172" s="680"/>
      <c r="G172" s="680"/>
      <c r="H172" s="680"/>
      <c r="I172" s="681"/>
      <c r="J172" s="138" t="s">
        <v>344</v>
      </c>
      <c r="K172" s="136" t="str">
        <f>IF(J178="x","EXTREMA",IF(J180="x","ALTA",IF(J182="x","MODERADA",IF(J184="x","BAJA",""))))</f>
        <v/>
      </c>
    </row>
    <row r="173" spans="1:11" ht="16.5" thickBot="1" x14ac:dyDescent="0.25">
      <c r="A173" s="696" t="s">
        <v>113</v>
      </c>
      <c r="B173" s="697"/>
      <c r="C173" s="697"/>
      <c r="D173" s="698" t="str">
        <f>PROBABILIDAD!T19</f>
        <v xml:space="preserve"> </v>
      </c>
      <c r="E173" s="699"/>
      <c r="F173" s="696" t="s">
        <v>345</v>
      </c>
      <c r="G173" s="697"/>
      <c r="H173" s="697"/>
      <c r="I173" s="700"/>
      <c r="J173" s="701"/>
      <c r="K173" s="702"/>
    </row>
    <row r="174" spans="1:11" x14ac:dyDescent="0.2">
      <c r="A174" s="170"/>
      <c r="B174" s="149"/>
      <c r="C174" s="149"/>
      <c r="D174" s="149"/>
      <c r="E174" s="149"/>
      <c r="F174" s="149"/>
      <c r="G174" s="149"/>
      <c r="H174" s="149"/>
      <c r="I174" s="149"/>
      <c r="J174" s="166"/>
      <c r="K174" s="167"/>
    </row>
    <row r="175" spans="1:11" x14ac:dyDescent="0.2">
      <c r="A175" s="170"/>
      <c r="B175" s="149"/>
      <c r="C175" s="171"/>
      <c r="D175" s="149"/>
      <c r="E175" s="149"/>
      <c r="F175" s="149"/>
      <c r="G175" s="149"/>
      <c r="H175" s="149"/>
      <c r="I175" s="149"/>
      <c r="J175" s="166"/>
      <c r="K175" s="167"/>
    </row>
    <row r="176" spans="1:11" ht="31.5" customHeight="1" x14ac:dyDescent="0.2">
      <c r="A176" s="682" t="s">
        <v>113</v>
      </c>
      <c r="B176" s="149">
        <v>5</v>
      </c>
      <c r="C176" s="683"/>
      <c r="D176" s="662"/>
      <c r="E176" s="663"/>
      <c r="F176" s="663"/>
      <c r="G176" s="663"/>
      <c r="H176" s="149"/>
      <c r="I176" s="149"/>
      <c r="J176" s="677" t="s">
        <v>112</v>
      </c>
      <c r="K176" s="678"/>
    </row>
    <row r="177" spans="1:11" ht="15" x14ac:dyDescent="0.2">
      <c r="A177" s="682"/>
      <c r="B177" s="149" t="s">
        <v>115</v>
      </c>
      <c r="C177" s="684"/>
      <c r="D177" s="662"/>
      <c r="E177" s="663"/>
      <c r="F177" s="663"/>
      <c r="G177" s="663"/>
      <c r="H177" s="149"/>
      <c r="I177" s="149"/>
      <c r="J177" s="151"/>
      <c r="K177" s="152"/>
    </row>
    <row r="178" spans="1:11" ht="27.75" customHeight="1" x14ac:dyDescent="0.2">
      <c r="A178" s="682"/>
      <c r="B178" s="149">
        <v>4</v>
      </c>
      <c r="C178" s="685"/>
      <c r="D178" s="662"/>
      <c r="E178" s="662"/>
      <c r="F178" s="675"/>
      <c r="G178" s="663"/>
      <c r="H178" s="149"/>
      <c r="I178" s="149"/>
      <c r="J178" s="157" t="str">
        <f xml:space="preserve"> IF(OR(E176="X",F176="X",G176="x",F178="x",G178="X",F180="X",G180="X",G182="X" ),"x","")</f>
        <v/>
      </c>
      <c r="K178" s="152" t="s">
        <v>114</v>
      </c>
    </row>
    <row r="179" spans="1:11" ht="27.75" x14ac:dyDescent="0.2">
      <c r="A179" s="682"/>
      <c r="B179" s="149" t="s">
        <v>117</v>
      </c>
      <c r="C179" s="686"/>
      <c r="D179" s="662"/>
      <c r="E179" s="662"/>
      <c r="F179" s="675"/>
      <c r="G179" s="663"/>
      <c r="H179" s="149"/>
      <c r="I179" s="149"/>
      <c r="J179" s="158"/>
      <c r="K179" s="152"/>
    </row>
    <row r="180" spans="1:11" ht="32.25" customHeight="1" x14ac:dyDescent="0.2">
      <c r="A180" s="682"/>
      <c r="B180" s="149">
        <v>3</v>
      </c>
      <c r="C180" s="665"/>
      <c r="D180" s="660"/>
      <c r="E180" s="661"/>
      <c r="F180" s="675"/>
      <c r="G180" s="663"/>
      <c r="H180" s="149"/>
      <c r="I180" s="149"/>
      <c r="J180" s="159" t="str">
        <f xml:space="preserve"> IF(OR(C176="X",D176="X",D178="x",E178="x",E180="X",F182="X",F184="X",G184="X" ),"x","")</f>
        <v/>
      </c>
      <c r="K180" s="152" t="s">
        <v>116</v>
      </c>
    </row>
    <row r="181" spans="1:11" ht="27.75" x14ac:dyDescent="0.2">
      <c r="A181" s="682"/>
      <c r="B181" s="149" t="s">
        <v>119</v>
      </c>
      <c r="C181" s="676"/>
      <c r="D181" s="660"/>
      <c r="E181" s="662"/>
      <c r="F181" s="675"/>
      <c r="G181" s="663"/>
      <c r="H181" s="149"/>
      <c r="I181" s="149"/>
      <c r="J181" s="160"/>
      <c r="K181" s="152"/>
    </row>
    <row r="182" spans="1:11" ht="32.25" customHeight="1" x14ac:dyDescent="0.2">
      <c r="A182" s="682"/>
      <c r="B182" s="149">
        <v>2</v>
      </c>
      <c r="C182" s="665"/>
      <c r="D182" s="658"/>
      <c r="E182" s="659"/>
      <c r="F182" s="661"/>
      <c r="G182" s="663"/>
      <c r="H182" s="149"/>
      <c r="I182" s="149"/>
      <c r="J182" s="161" t="str">
        <f xml:space="preserve"> IF(OR(E182="X",D180="X",C178="x",E184="x" ),"x","")</f>
        <v/>
      </c>
      <c r="K182" s="152" t="s">
        <v>118</v>
      </c>
    </row>
    <row r="183" spans="1:11" ht="27.75" x14ac:dyDescent="0.2">
      <c r="A183" s="682"/>
      <c r="B183" s="149" t="s">
        <v>241</v>
      </c>
      <c r="C183" s="676"/>
      <c r="D183" s="658"/>
      <c r="E183" s="660"/>
      <c r="F183" s="662"/>
      <c r="G183" s="663"/>
      <c r="H183" s="149"/>
      <c r="I183" s="149"/>
      <c r="J183" s="160"/>
      <c r="K183" s="152"/>
    </row>
    <row r="184" spans="1:11" ht="27.75" x14ac:dyDescent="0.2">
      <c r="A184" s="682"/>
      <c r="B184" s="149">
        <v>1</v>
      </c>
      <c r="C184" s="665"/>
      <c r="D184" s="667"/>
      <c r="E184" s="669"/>
      <c r="F184" s="671"/>
      <c r="G184" s="673"/>
      <c r="H184" s="149"/>
      <c r="I184" s="149"/>
      <c r="J184" s="162" t="str">
        <f xml:space="preserve"> IF(OR(C180="X",C182="X",D182="x",D184="x",C184="x" ),"x","")</f>
        <v/>
      </c>
      <c r="K184" s="152" t="s">
        <v>120</v>
      </c>
    </row>
    <row r="185" spans="1:11" ht="24" customHeight="1" x14ac:dyDescent="0.2">
      <c r="A185" s="682"/>
      <c r="B185" s="149" t="s">
        <v>121</v>
      </c>
      <c r="C185" s="666"/>
      <c r="D185" s="668"/>
      <c r="E185" s="670"/>
      <c r="F185" s="672"/>
      <c r="G185" s="674"/>
      <c r="H185" s="149"/>
      <c r="I185" s="149"/>
      <c r="J185" s="149"/>
      <c r="K185" s="150"/>
    </row>
    <row r="186" spans="1:11" x14ac:dyDescent="0.2">
      <c r="A186" s="170"/>
      <c r="B186" s="149"/>
      <c r="C186" s="149">
        <v>1</v>
      </c>
      <c r="D186" s="149">
        <v>2</v>
      </c>
      <c r="E186" s="149">
        <v>3</v>
      </c>
      <c r="F186" s="149">
        <v>4</v>
      </c>
      <c r="G186" s="149">
        <v>5</v>
      </c>
      <c r="H186" s="149"/>
      <c r="I186" s="149"/>
      <c r="J186" s="149"/>
      <c r="K186" s="150"/>
    </row>
    <row r="187" spans="1:11" x14ac:dyDescent="0.2">
      <c r="A187" s="170"/>
      <c r="B187" s="149"/>
      <c r="C187" s="149" t="s">
        <v>122</v>
      </c>
      <c r="D187" s="149" t="s">
        <v>123</v>
      </c>
      <c r="E187" s="149" t="s">
        <v>124</v>
      </c>
      <c r="F187" s="149" t="s">
        <v>125</v>
      </c>
      <c r="G187" s="149" t="s">
        <v>126</v>
      </c>
      <c r="H187" s="149"/>
      <c r="I187" s="149"/>
      <c r="J187" s="149"/>
      <c r="K187" s="150"/>
    </row>
    <row r="188" spans="1:11" x14ac:dyDescent="0.2">
      <c r="A188" s="170"/>
      <c r="B188" s="149"/>
      <c r="C188" s="664" t="s">
        <v>127</v>
      </c>
      <c r="D188" s="664"/>
      <c r="E188" s="664"/>
      <c r="F188" s="664"/>
      <c r="G188" s="664"/>
      <c r="H188" s="149"/>
      <c r="I188" s="149"/>
      <c r="J188" s="149"/>
      <c r="K188" s="150"/>
    </row>
    <row r="189" spans="1:11" x14ac:dyDescent="0.2">
      <c r="A189" s="170"/>
      <c r="B189" s="149"/>
      <c r="C189" s="664"/>
      <c r="D189" s="664"/>
      <c r="E189" s="664"/>
      <c r="F189" s="664"/>
      <c r="G189" s="664"/>
      <c r="H189" s="149"/>
      <c r="I189" s="149"/>
      <c r="J189" s="149"/>
      <c r="K189" s="150"/>
    </row>
    <row r="190" spans="1:11" ht="15" thickBot="1" x14ac:dyDescent="0.25">
      <c r="A190" s="79"/>
      <c r="B190" s="80"/>
      <c r="C190" s="80"/>
      <c r="D190" s="80"/>
      <c r="E190" s="80"/>
      <c r="F190" s="80"/>
      <c r="G190" s="80"/>
      <c r="H190" s="80"/>
      <c r="I190" s="80"/>
      <c r="J190" s="80"/>
      <c r="K190" s="81"/>
    </row>
    <row r="191" spans="1:11" ht="15" thickBot="1" x14ac:dyDescent="0.25"/>
    <row r="192" spans="1:11" ht="33" customHeight="1" thickBot="1" x14ac:dyDescent="0.25">
      <c r="A192" s="137" t="s">
        <v>111</v>
      </c>
      <c r="B192" s="687" t="e">
        <f>DESCRIPCION!#REF!</f>
        <v>#REF!</v>
      </c>
      <c r="C192" s="688"/>
      <c r="D192" s="688"/>
      <c r="E192" s="688"/>
      <c r="F192" s="688"/>
      <c r="G192" s="688"/>
      <c r="H192" s="688"/>
      <c r="I192" s="689"/>
      <c r="J192" s="138" t="s">
        <v>344</v>
      </c>
      <c r="K192" s="136" t="str">
        <f>IF(J198="x","EXTREMA",IF(J200="x","ALTA",IF(J202="x","MODERADA",IF(J204="x","BAJA",""))))</f>
        <v/>
      </c>
    </row>
    <row r="193" spans="1:11" ht="16.5" thickBot="1" x14ac:dyDescent="0.25">
      <c r="A193" s="696" t="s">
        <v>113</v>
      </c>
      <c r="B193" s="697"/>
      <c r="C193" s="697"/>
      <c r="D193" s="698" t="str">
        <f>PROBABILIDAD!T20</f>
        <v xml:space="preserve"> </v>
      </c>
      <c r="E193" s="699"/>
      <c r="F193" s="696" t="s">
        <v>345</v>
      </c>
      <c r="G193" s="697"/>
      <c r="H193" s="697"/>
      <c r="I193" s="700"/>
      <c r="J193" s="701"/>
      <c r="K193" s="702"/>
    </row>
    <row r="194" spans="1:11" x14ac:dyDescent="0.2">
      <c r="A194" s="170"/>
      <c r="B194" s="149"/>
      <c r="C194" s="149"/>
      <c r="D194" s="149"/>
      <c r="E194" s="149"/>
      <c r="F194" s="149"/>
      <c r="G194" s="149"/>
      <c r="H194" s="149"/>
      <c r="I194" s="149"/>
      <c r="J194" s="166"/>
      <c r="K194" s="167"/>
    </row>
    <row r="195" spans="1:11" x14ac:dyDescent="0.2">
      <c r="A195" s="170"/>
      <c r="B195" s="149"/>
      <c r="C195" s="171"/>
      <c r="D195" s="149"/>
      <c r="E195" s="149"/>
      <c r="F195" s="149"/>
      <c r="G195" s="149"/>
      <c r="H195" s="149"/>
      <c r="I195" s="149"/>
      <c r="J195" s="166"/>
      <c r="K195" s="167"/>
    </row>
    <row r="196" spans="1:11" ht="27" customHeight="1" x14ac:dyDescent="0.2">
      <c r="A196" s="682" t="s">
        <v>113</v>
      </c>
      <c r="B196" s="149">
        <v>5</v>
      </c>
      <c r="C196" s="683"/>
      <c r="D196" s="662"/>
      <c r="E196" s="663"/>
      <c r="F196" s="663"/>
      <c r="G196" s="663"/>
      <c r="H196" s="149"/>
      <c r="I196" s="149"/>
      <c r="J196" s="677" t="s">
        <v>112</v>
      </c>
      <c r="K196" s="678"/>
    </row>
    <row r="197" spans="1:11" ht="15" x14ac:dyDescent="0.2">
      <c r="A197" s="682"/>
      <c r="B197" s="149" t="s">
        <v>115</v>
      </c>
      <c r="C197" s="684"/>
      <c r="D197" s="662"/>
      <c r="E197" s="663"/>
      <c r="F197" s="663"/>
      <c r="G197" s="663"/>
      <c r="H197" s="149"/>
      <c r="I197" s="149"/>
      <c r="J197" s="151"/>
      <c r="K197" s="152"/>
    </row>
    <row r="198" spans="1:11" ht="30.75" customHeight="1" x14ac:dyDescent="0.2">
      <c r="A198" s="682"/>
      <c r="B198" s="149">
        <v>4</v>
      </c>
      <c r="C198" s="685"/>
      <c r="D198" s="662"/>
      <c r="E198" s="662"/>
      <c r="F198" s="675"/>
      <c r="G198" s="663"/>
      <c r="H198" s="149"/>
      <c r="I198" s="149"/>
      <c r="J198" s="157" t="str">
        <f xml:space="preserve"> IF(OR(E196="X",F196="X",G196="x",F198="x",G198="X",F200="X",G200="X",G202="X" ),"x","")</f>
        <v/>
      </c>
      <c r="K198" s="152" t="s">
        <v>114</v>
      </c>
    </row>
    <row r="199" spans="1:11" ht="27.75" x14ac:dyDescent="0.2">
      <c r="A199" s="682"/>
      <c r="B199" s="149" t="s">
        <v>117</v>
      </c>
      <c r="C199" s="686"/>
      <c r="D199" s="662"/>
      <c r="E199" s="662"/>
      <c r="F199" s="675"/>
      <c r="G199" s="663"/>
      <c r="H199" s="149"/>
      <c r="I199" s="149"/>
      <c r="J199" s="158"/>
      <c r="K199" s="152"/>
    </row>
    <row r="200" spans="1:11" ht="25.5" customHeight="1" x14ac:dyDescent="0.2">
      <c r="A200" s="682"/>
      <c r="B200" s="149">
        <v>3</v>
      </c>
      <c r="C200" s="665"/>
      <c r="D200" s="660"/>
      <c r="E200" s="661"/>
      <c r="F200" s="675"/>
      <c r="G200" s="663"/>
      <c r="H200" s="149"/>
      <c r="I200" s="149"/>
      <c r="J200" s="159" t="str">
        <f xml:space="preserve"> IF(OR(C196="X",D196="X",D198="x",E198="x",E200="X",F202="X",F204="X",G204="X" ),"x","")</f>
        <v/>
      </c>
      <c r="K200" s="152" t="s">
        <v>116</v>
      </c>
    </row>
    <row r="201" spans="1:11" ht="27.75" x14ac:dyDescent="0.2">
      <c r="A201" s="682"/>
      <c r="B201" s="149" t="s">
        <v>119</v>
      </c>
      <c r="C201" s="676"/>
      <c r="D201" s="660"/>
      <c r="E201" s="662"/>
      <c r="F201" s="675"/>
      <c r="G201" s="663"/>
      <c r="H201" s="149"/>
      <c r="I201" s="149"/>
      <c r="J201" s="160"/>
      <c r="K201" s="152"/>
    </row>
    <row r="202" spans="1:11" ht="32.25" customHeight="1" x14ac:dyDescent="0.2">
      <c r="A202" s="682"/>
      <c r="B202" s="149">
        <v>2</v>
      </c>
      <c r="C202" s="665"/>
      <c r="D202" s="658"/>
      <c r="E202" s="659"/>
      <c r="F202" s="661"/>
      <c r="G202" s="663"/>
      <c r="H202" s="149"/>
      <c r="I202" s="149"/>
      <c r="J202" s="161" t="str">
        <f xml:space="preserve"> IF(OR(C198="X",D200="X",E202="x",E204="x" ),"x","")</f>
        <v/>
      </c>
      <c r="K202" s="152" t="s">
        <v>118</v>
      </c>
    </row>
    <row r="203" spans="1:11" ht="27.75" x14ac:dyDescent="0.2">
      <c r="A203" s="682"/>
      <c r="B203" s="149" t="s">
        <v>241</v>
      </c>
      <c r="C203" s="676"/>
      <c r="D203" s="658"/>
      <c r="E203" s="660"/>
      <c r="F203" s="662"/>
      <c r="G203" s="663"/>
      <c r="H203" s="149"/>
      <c r="I203" s="149"/>
      <c r="J203" s="160"/>
      <c r="K203" s="152"/>
    </row>
    <row r="204" spans="1:11" ht="27.75" x14ac:dyDescent="0.2">
      <c r="A204" s="682"/>
      <c r="B204" s="149">
        <v>1</v>
      </c>
      <c r="C204" s="665"/>
      <c r="D204" s="667"/>
      <c r="E204" s="669"/>
      <c r="F204" s="671"/>
      <c r="G204" s="673"/>
      <c r="H204" s="149"/>
      <c r="I204" s="149"/>
      <c r="J204" s="162" t="str">
        <f xml:space="preserve"> IF(OR(C200="X",C202="X",D202="x",D204="x",C204="x" ),"x","")</f>
        <v/>
      </c>
      <c r="K204" s="152" t="s">
        <v>120</v>
      </c>
    </row>
    <row r="205" spans="1:11" ht="26.25" customHeight="1" x14ac:dyDescent="0.2">
      <c r="A205" s="682"/>
      <c r="B205" s="149" t="s">
        <v>121</v>
      </c>
      <c r="C205" s="666"/>
      <c r="D205" s="668"/>
      <c r="E205" s="670"/>
      <c r="F205" s="672"/>
      <c r="G205" s="674"/>
      <c r="H205" s="149"/>
      <c r="I205" s="149"/>
      <c r="J205" s="149"/>
      <c r="K205" s="150"/>
    </row>
    <row r="206" spans="1:11" x14ac:dyDescent="0.2">
      <c r="A206" s="170"/>
      <c r="B206" s="149"/>
      <c r="C206" s="149">
        <v>1</v>
      </c>
      <c r="D206" s="149">
        <v>2</v>
      </c>
      <c r="E206" s="149">
        <v>3</v>
      </c>
      <c r="F206" s="149">
        <v>4</v>
      </c>
      <c r="G206" s="149">
        <v>5</v>
      </c>
      <c r="H206" s="149"/>
      <c r="I206" s="149"/>
      <c r="J206" s="149"/>
      <c r="K206" s="150"/>
    </row>
    <row r="207" spans="1:11" x14ac:dyDescent="0.2">
      <c r="A207" s="170"/>
      <c r="B207" s="149"/>
      <c r="C207" s="149" t="s">
        <v>122</v>
      </c>
      <c r="D207" s="149" t="s">
        <v>123</v>
      </c>
      <c r="E207" s="149" t="s">
        <v>124</v>
      </c>
      <c r="F207" s="149" t="s">
        <v>125</v>
      </c>
      <c r="G207" s="149" t="s">
        <v>126</v>
      </c>
      <c r="H207" s="149"/>
      <c r="I207" s="149"/>
      <c r="J207" s="149"/>
      <c r="K207" s="150"/>
    </row>
    <row r="208" spans="1:11" x14ac:dyDescent="0.2">
      <c r="A208" s="170"/>
      <c r="B208" s="149"/>
      <c r="C208" s="664" t="s">
        <v>127</v>
      </c>
      <c r="D208" s="664"/>
      <c r="E208" s="664"/>
      <c r="F208" s="664"/>
      <c r="G208" s="664"/>
      <c r="H208" s="149"/>
      <c r="I208" s="149"/>
      <c r="J208" s="149"/>
      <c r="K208" s="150"/>
    </row>
    <row r="209" spans="1:11" x14ac:dyDescent="0.2">
      <c r="A209" s="170"/>
      <c r="B209" s="149"/>
      <c r="C209" s="664"/>
      <c r="D209" s="664"/>
      <c r="E209" s="664"/>
      <c r="F209" s="664"/>
      <c r="G209" s="664"/>
      <c r="H209" s="149"/>
      <c r="I209" s="149"/>
      <c r="J209" s="149"/>
      <c r="K209" s="150"/>
    </row>
    <row r="210" spans="1:11" ht="15" thickBot="1" x14ac:dyDescent="0.25">
      <c r="A210" s="79"/>
      <c r="B210" s="80"/>
      <c r="C210" s="80"/>
      <c r="D210" s="80"/>
      <c r="E210" s="80"/>
      <c r="F210" s="80"/>
      <c r="G210" s="80"/>
      <c r="H210" s="80"/>
      <c r="I210" s="80"/>
      <c r="J210" s="80"/>
      <c r="K210" s="81"/>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1</v>
      </c>
      <c r="C36" s="24" t="s">
        <v>129</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163</v>
      </c>
      <c r="B54">
        <f>SUM(B35:B53)</f>
        <v>12</v>
      </c>
    </row>
    <row r="57" spans="1:2" x14ac:dyDescent="0.25">
      <c r="A57" t="s">
        <v>164</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1</v>
      </c>
    </row>
    <row r="77" spans="1:2" x14ac:dyDescent="0.25">
      <c r="A77" t="s">
        <v>163</v>
      </c>
      <c r="B77">
        <f>SUM(B58:B76)</f>
        <v>13</v>
      </c>
    </row>
    <row r="80" spans="1:2" x14ac:dyDescent="0.25">
      <c r="A80" t="s">
        <v>165</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0</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346</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347</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C1" zoomScale="70" zoomScaleNormal="70" workbookViewId="0">
      <selection activeCell="C55" sqref="C55:C61"/>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47"/>
      <c r="B1" s="821" t="str">
        <f>CONTEXTO!B1</f>
        <v xml:space="preserve">PROCESO:  SISTEMA INTEGRADO DE GESTIÓN </v>
      </c>
      <c r="C1" s="822"/>
      <c r="D1" s="822"/>
      <c r="E1" s="822"/>
      <c r="F1" s="822"/>
      <c r="G1" s="822"/>
      <c r="H1" s="823"/>
      <c r="I1" s="415" t="s">
        <v>388</v>
      </c>
      <c r="J1" s="348"/>
      <c r="K1" s="802"/>
    </row>
    <row r="2" spans="1:230" customFormat="1" ht="15.75" customHeight="1" x14ac:dyDescent="0.25">
      <c r="A2" s="437"/>
      <c r="B2" s="824"/>
      <c r="C2" s="825"/>
      <c r="D2" s="825"/>
      <c r="E2" s="825"/>
      <c r="F2" s="825"/>
      <c r="G2" s="825"/>
      <c r="H2" s="826"/>
      <c r="I2" s="416" t="s">
        <v>389</v>
      </c>
      <c r="J2" s="417"/>
      <c r="K2" s="803"/>
    </row>
    <row r="3" spans="1:230" customFormat="1" ht="36" customHeight="1" x14ac:dyDescent="0.25">
      <c r="A3" s="437"/>
      <c r="B3" s="827" t="s">
        <v>195</v>
      </c>
      <c r="C3" s="827"/>
      <c r="D3" s="827"/>
      <c r="E3" s="827"/>
      <c r="F3" s="827"/>
      <c r="G3" s="827"/>
      <c r="H3" s="827"/>
      <c r="I3" s="416" t="s">
        <v>390</v>
      </c>
      <c r="J3" s="417"/>
      <c r="K3" s="803"/>
    </row>
    <row r="4" spans="1:230" customFormat="1" ht="15.75" customHeight="1" thickBot="1" x14ac:dyDescent="0.3">
      <c r="A4" s="438"/>
      <c r="B4" s="828"/>
      <c r="C4" s="828"/>
      <c r="D4" s="828"/>
      <c r="E4" s="828"/>
      <c r="F4" s="828"/>
      <c r="G4" s="828"/>
      <c r="H4" s="828"/>
      <c r="I4" s="454" t="s">
        <v>384</v>
      </c>
      <c r="J4" s="319"/>
      <c r="K4" s="804"/>
    </row>
    <row r="5" spans="1:230" ht="15" thickBot="1" x14ac:dyDescent="0.25">
      <c r="B5" s="370"/>
      <c r="C5" s="370"/>
      <c r="D5" s="370"/>
      <c r="E5" s="370"/>
      <c r="F5" s="370"/>
      <c r="G5" s="370"/>
    </row>
    <row r="6" spans="1:230" customFormat="1" ht="24" customHeight="1" x14ac:dyDescent="0.25">
      <c r="A6" s="815" t="str">
        <f>CONTEXTO!A8</f>
        <v>PROCESO: GESTIÓN DE LA GOBERNABILIDAD, CONVIVENCIA Y SEGURIDAD CIUDADANA</v>
      </c>
      <c r="B6" s="816"/>
      <c r="C6" s="816"/>
      <c r="D6" s="816"/>
      <c r="E6" s="816"/>
      <c r="F6" s="816"/>
      <c r="G6" s="816"/>
      <c r="H6" s="816"/>
      <c r="I6" s="816"/>
      <c r="J6" s="816"/>
      <c r="K6" s="817"/>
    </row>
    <row r="7" spans="1:230" customFormat="1" ht="54.75" customHeight="1" thickBot="1" x14ac:dyDescent="0.3">
      <c r="A7" s="818"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19"/>
      <c r="C7" s="819"/>
      <c r="D7" s="819"/>
      <c r="E7" s="819"/>
      <c r="F7" s="819"/>
      <c r="G7" s="819"/>
      <c r="H7" s="819"/>
      <c r="I7" s="819"/>
      <c r="J7" s="819"/>
      <c r="K7" s="820"/>
    </row>
    <row r="8" spans="1:230" ht="15" thickBot="1" x14ac:dyDescent="0.25">
      <c r="C8" s="32"/>
      <c r="D8" s="32"/>
      <c r="E8" s="32"/>
      <c r="F8" s="32"/>
      <c r="G8" s="32"/>
      <c r="H8" s="32"/>
    </row>
    <row r="9" spans="1:230" s="53" customFormat="1" ht="30" customHeight="1" x14ac:dyDescent="0.25">
      <c r="A9" s="796" t="s">
        <v>82</v>
      </c>
      <c r="B9" s="778" t="s">
        <v>223</v>
      </c>
      <c r="C9" s="798" t="s">
        <v>242</v>
      </c>
      <c r="D9" s="788" t="s">
        <v>197</v>
      </c>
      <c r="E9" s="788"/>
      <c r="F9" s="788"/>
      <c r="G9" s="788"/>
      <c r="H9" s="788"/>
      <c r="I9" s="105" t="s">
        <v>198</v>
      </c>
      <c r="J9" s="789" t="s">
        <v>199</v>
      </c>
      <c r="K9" s="791"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797"/>
      <c r="B10" s="779"/>
      <c r="C10" s="799"/>
      <c r="D10" s="106" t="s">
        <v>201</v>
      </c>
      <c r="E10" s="51" t="s">
        <v>202</v>
      </c>
      <c r="F10" s="147" t="s">
        <v>203</v>
      </c>
      <c r="G10" s="147" t="s">
        <v>204</v>
      </c>
      <c r="H10" s="106" t="s">
        <v>205</v>
      </c>
      <c r="I10" s="52" t="s">
        <v>206</v>
      </c>
      <c r="J10" s="790"/>
      <c r="K10" s="792"/>
    </row>
    <row r="11" spans="1:230" ht="20.25" customHeight="1" x14ac:dyDescent="0.2">
      <c r="A11" s="813" t="s">
        <v>432</v>
      </c>
      <c r="B11" s="812" t="s">
        <v>439</v>
      </c>
      <c r="C11" s="810" t="s">
        <v>440</v>
      </c>
      <c r="D11" s="766" t="s">
        <v>207</v>
      </c>
      <c r="E11" s="122" t="s">
        <v>208</v>
      </c>
      <c r="F11" s="248" t="s">
        <v>170</v>
      </c>
      <c r="G11" s="123">
        <f>IF(F11="Asignado",15,0)</f>
        <v>15</v>
      </c>
      <c r="H11" s="806" t="str">
        <f>IF(AND(G18&gt;0,G18&lt;=85),"Débil",IF(AND(G18&gt;85,G18&lt;=95),"Moderado",IF(G18&gt;96,"Fuerte"," ")))</f>
        <v>Fuerte</v>
      </c>
      <c r="I11" s="808" t="s">
        <v>192</v>
      </c>
      <c r="J11" s="80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775" t="str">
        <f>IF(J11="Fuerte","NO",IF(J11=" "," ","SI"))</f>
        <v>NO</v>
      </c>
      <c r="L11" s="61"/>
    </row>
    <row r="12" spans="1:230" ht="29.25" customHeight="1" x14ac:dyDescent="0.2">
      <c r="A12" s="813"/>
      <c r="B12" s="812"/>
      <c r="C12" s="810"/>
      <c r="D12" s="766"/>
      <c r="E12" s="100" t="s">
        <v>209</v>
      </c>
      <c r="F12" s="65" t="s">
        <v>172</v>
      </c>
      <c r="G12" s="64">
        <f>IF(F12="Adecuado",15,0)</f>
        <v>15</v>
      </c>
      <c r="H12" s="806"/>
      <c r="I12" s="809"/>
      <c r="J12" s="758"/>
      <c r="K12" s="787"/>
    </row>
    <row r="13" spans="1:230" ht="43.5" customHeight="1" x14ac:dyDescent="0.2">
      <c r="A13" s="813"/>
      <c r="B13" s="812"/>
      <c r="C13" s="810"/>
      <c r="D13" s="50" t="s">
        <v>210</v>
      </c>
      <c r="E13" s="100" t="s">
        <v>211</v>
      </c>
      <c r="F13" s="65" t="s">
        <v>175</v>
      </c>
      <c r="G13" s="64">
        <f>IF(F13="Oportuna",15,0)</f>
        <v>15</v>
      </c>
      <c r="H13" s="806"/>
      <c r="I13" s="809"/>
      <c r="J13" s="758"/>
      <c r="K13" s="787"/>
      <c r="N13" s="208"/>
    </row>
    <row r="14" spans="1:230" ht="43.5" customHeight="1" x14ac:dyDescent="0.2">
      <c r="A14" s="813"/>
      <c r="B14" s="812"/>
      <c r="C14" s="810"/>
      <c r="D14" s="50" t="s">
        <v>212</v>
      </c>
      <c r="E14" s="100" t="s">
        <v>213</v>
      </c>
      <c r="F14" s="209" t="s">
        <v>178</v>
      </c>
      <c r="G14" s="64">
        <f>IF(F14="Prevenir",15,IF(F14="Detectar",10,0))</f>
        <v>15</v>
      </c>
      <c r="H14" s="806"/>
      <c r="I14" s="809"/>
      <c r="J14" s="758"/>
      <c r="K14" s="787"/>
    </row>
    <row r="15" spans="1:230" ht="29.25" customHeight="1" x14ac:dyDescent="0.2">
      <c r="A15" s="813"/>
      <c r="B15" s="812"/>
      <c r="C15" s="810"/>
      <c r="D15" s="50" t="s">
        <v>271</v>
      </c>
      <c r="E15" s="100" t="s">
        <v>215</v>
      </c>
      <c r="F15" s="65" t="s">
        <v>182</v>
      </c>
      <c r="G15" s="64">
        <f>IF(F15="Confiable",15,0)</f>
        <v>15</v>
      </c>
      <c r="H15" s="806"/>
      <c r="I15" s="809"/>
      <c r="J15" s="758"/>
      <c r="K15" s="787"/>
    </row>
    <row r="16" spans="1:230" ht="43.5" customHeight="1" x14ac:dyDescent="0.2">
      <c r="A16" s="813"/>
      <c r="B16" s="812"/>
      <c r="C16" s="810"/>
      <c r="D16" s="50" t="s">
        <v>272</v>
      </c>
      <c r="E16" s="100" t="s">
        <v>217</v>
      </c>
      <c r="F16" s="209" t="s">
        <v>185</v>
      </c>
      <c r="G16" s="64">
        <f>IF(F16="Se investigan y se resuelven oportunamente",15,0)</f>
        <v>15</v>
      </c>
      <c r="H16" s="806"/>
      <c r="I16" s="809"/>
      <c r="J16" s="758"/>
      <c r="K16" s="787"/>
    </row>
    <row r="17" spans="1:76" ht="29.25" customHeight="1" x14ac:dyDescent="0.2">
      <c r="A17" s="814"/>
      <c r="B17" s="812"/>
      <c r="C17" s="811"/>
      <c r="D17" s="45" t="s">
        <v>218</v>
      </c>
      <c r="E17" s="100" t="s">
        <v>219</v>
      </c>
      <c r="F17" s="65" t="s">
        <v>188</v>
      </c>
      <c r="G17" s="64">
        <f>IF(F17="Completa",10,IF(F17="Incompleta",5,0))</f>
        <v>10</v>
      </c>
      <c r="H17" s="807"/>
      <c r="I17" s="809"/>
      <c r="J17" s="758"/>
      <c r="K17" s="787"/>
    </row>
    <row r="18" spans="1:76" ht="15.75" thickBot="1" x14ac:dyDescent="0.25">
      <c r="A18" s="114"/>
      <c r="B18" s="113"/>
      <c r="C18" s="112"/>
      <c r="D18" s="57"/>
      <c r="E18" s="58" t="s">
        <v>220</v>
      </c>
      <c r="F18" s="16"/>
      <c r="G18" s="124">
        <f>SUM(G11:G17)</f>
        <v>100</v>
      </c>
      <c r="H18" s="59"/>
      <c r="I18" s="115"/>
      <c r="J18" s="115"/>
      <c r="K18" s="116"/>
    </row>
    <row r="19" spans="1:76" ht="15" thickBot="1" x14ac:dyDescent="0.25">
      <c r="A19" s="55"/>
    </row>
    <row r="20" spans="1:76" s="54" customFormat="1" ht="30" customHeight="1" x14ac:dyDescent="0.25">
      <c r="A20" s="796" t="s">
        <v>82</v>
      </c>
      <c r="B20" s="778" t="s">
        <v>223</v>
      </c>
      <c r="C20" s="798" t="s">
        <v>196</v>
      </c>
      <c r="D20" s="788" t="s">
        <v>197</v>
      </c>
      <c r="E20" s="788"/>
      <c r="F20" s="788"/>
      <c r="G20" s="788"/>
      <c r="H20" s="788"/>
      <c r="I20" s="105" t="s">
        <v>198</v>
      </c>
      <c r="J20" s="789" t="s">
        <v>199</v>
      </c>
      <c r="K20" s="791" t="s">
        <v>200</v>
      </c>
    </row>
    <row r="21" spans="1:76" s="54" customFormat="1" ht="60.75" thickBot="1" x14ac:dyDescent="0.3">
      <c r="A21" s="797"/>
      <c r="B21" s="833"/>
      <c r="C21" s="799"/>
      <c r="D21" s="106" t="s">
        <v>201</v>
      </c>
      <c r="E21" s="51" t="s">
        <v>202</v>
      </c>
      <c r="F21" s="106" t="s">
        <v>203</v>
      </c>
      <c r="G21" s="106" t="s">
        <v>204</v>
      </c>
      <c r="H21" s="106" t="s">
        <v>221</v>
      </c>
      <c r="I21" s="52" t="s">
        <v>206</v>
      </c>
      <c r="J21" s="790"/>
      <c r="K21" s="829"/>
      <c r="L21" s="292" t="s">
        <v>442</v>
      </c>
    </row>
    <row r="22" spans="1:76" ht="20.25" customHeight="1" x14ac:dyDescent="0.2">
      <c r="A22" s="834" t="str">
        <f>+A11</f>
        <v>Posibilidad de recibir o solicitar cualquier dádiva o beneficio a nombre propio o de terceros permitiendo el vencimiento, dilatacion de terminos, omision de de funciones o incumplimento de los requisitos de ley en los procesos y/o tramites a cargo del proceso.</v>
      </c>
      <c r="B22" s="837" t="s">
        <v>415</v>
      </c>
      <c r="C22" s="830" t="s">
        <v>441</v>
      </c>
      <c r="D22" s="765" t="s">
        <v>207</v>
      </c>
      <c r="E22" s="102" t="s">
        <v>208</v>
      </c>
      <c r="F22" s="210" t="s">
        <v>170</v>
      </c>
      <c r="G22" s="126">
        <f>IF(F22="Asignado",15,0)</f>
        <v>15</v>
      </c>
      <c r="H22" s="806" t="str">
        <f>IF(AND(G29&gt;0,G29&lt;=85),"Débil",IF(AND(G29&gt;85,G29&lt;=95),"Moderado",IF(G29&gt;96,"Fuerte"," ")))</f>
        <v>Débil</v>
      </c>
      <c r="I22" s="808" t="s">
        <v>192</v>
      </c>
      <c r="J22" s="80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31" t="str">
        <f>IF(J22="Fuerte","NO",IF(J22=" "," ","SI"))</f>
        <v>SI</v>
      </c>
      <c r="L22" s="758" t="s">
        <v>443</v>
      </c>
    </row>
    <row r="23" spans="1:76" ht="29.25" customHeight="1" x14ac:dyDescent="0.2">
      <c r="A23" s="835"/>
      <c r="B23" s="835"/>
      <c r="C23" s="800"/>
      <c r="D23" s="766"/>
      <c r="E23" s="100" t="s">
        <v>209</v>
      </c>
      <c r="F23" s="65" t="s">
        <v>172</v>
      </c>
      <c r="G23" s="64">
        <f>IF(F23="Adecuado",15,0)</f>
        <v>15</v>
      </c>
      <c r="H23" s="806"/>
      <c r="I23" s="809"/>
      <c r="J23" s="758"/>
      <c r="K23" s="832"/>
      <c r="L23" s="759"/>
    </row>
    <row r="24" spans="1:76" ht="43.5" customHeight="1" x14ac:dyDescent="0.2">
      <c r="A24" s="835"/>
      <c r="B24" s="835"/>
      <c r="C24" s="800"/>
      <c r="D24" s="50" t="s">
        <v>210</v>
      </c>
      <c r="E24" s="100" t="s">
        <v>211</v>
      </c>
      <c r="F24" s="65" t="s">
        <v>176</v>
      </c>
      <c r="G24" s="64">
        <f>IF(F24="Oportuna",15,0)</f>
        <v>0</v>
      </c>
      <c r="H24" s="806"/>
      <c r="I24" s="809"/>
      <c r="J24" s="758"/>
      <c r="K24" s="832"/>
      <c r="L24" s="759"/>
    </row>
    <row r="25" spans="1:76" ht="43.5" customHeight="1" x14ac:dyDescent="0.2">
      <c r="A25" s="835"/>
      <c r="B25" s="835"/>
      <c r="C25" s="800"/>
      <c r="D25" s="50" t="s">
        <v>212</v>
      </c>
      <c r="E25" s="100" t="s">
        <v>213</v>
      </c>
      <c r="F25" s="209" t="s">
        <v>179</v>
      </c>
      <c r="G25" s="64">
        <f>IF(F25="Prevenir",15,IF(F25="Detectar",10,0))</f>
        <v>10</v>
      </c>
      <c r="H25" s="806"/>
      <c r="I25" s="809"/>
      <c r="J25" s="758"/>
      <c r="K25" s="832"/>
      <c r="L25" s="759"/>
    </row>
    <row r="26" spans="1:76" ht="29.25" customHeight="1" x14ac:dyDescent="0.2">
      <c r="A26" s="835"/>
      <c r="B26" s="835"/>
      <c r="C26" s="800"/>
      <c r="D26" s="50" t="s">
        <v>214</v>
      </c>
      <c r="E26" s="100" t="s">
        <v>215</v>
      </c>
      <c r="F26" s="65" t="s">
        <v>182</v>
      </c>
      <c r="G26" s="64">
        <f>IF(F26="Confiable",15,0)</f>
        <v>15</v>
      </c>
      <c r="H26" s="806"/>
      <c r="I26" s="809"/>
      <c r="J26" s="758"/>
      <c r="K26" s="832"/>
      <c r="L26" s="759"/>
    </row>
    <row r="27" spans="1:76" ht="43.5" customHeight="1" x14ac:dyDescent="0.2">
      <c r="A27" s="835"/>
      <c r="B27" s="835"/>
      <c r="C27" s="800"/>
      <c r="D27" s="50" t="s">
        <v>216</v>
      </c>
      <c r="E27" s="100" t="s">
        <v>217</v>
      </c>
      <c r="F27" s="209" t="s">
        <v>185</v>
      </c>
      <c r="G27" s="64">
        <f>IF(F27="Se investigan y se resuelven oportunamente",15,0)</f>
        <v>15</v>
      </c>
      <c r="H27" s="806"/>
      <c r="I27" s="809"/>
      <c r="J27" s="758"/>
      <c r="K27" s="832"/>
      <c r="L27" s="759"/>
    </row>
    <row r="28" spans="1:76" ht="29.25" customHeight="1" x14ac:dyDescent="0.2">
      <c r="A28" s="836"/>
      <c r="B28" s="835"/>
      <c r="C28" s="801"/>
      <c r="D28" s="45" t="s">
        <v>218</v>
      </c>
      <c r="E28" s="100" t="s">
        <v>219</v>
      </c>
      <c r="F28" s="65" t="s">
        <v>188</v>
      </c>
      <c r="G28" s="64">
        <f>IF(F28="Completa",10,IF(F28="Incompleta",5,0))</f>
        <v>10</v>
      </c>
      <c r="H28" s="807"/>
      <c r="I28" s="809"/>
      <c r="J28" s="758"/>
      <c r="K28" s="832"/>
      <c r="L28" s="759"/>
    </row>
    <row r="29" spans="1:76" s="60" customFormat="1" ht="15.75" thickBot="1" x14ac:dyDescent="0.25">
      <c r="A29" s="114"/>
      <c r="B29" s="117"/>
      <c r="C29" s="56"/>
      <c r="D29" s="57"/>
      <c r="E29" s="125" t="s">
        <v>220</v>
      </c>
      <c r="F29" s="124"/>
      <c r="G29" s="124">
        <f>SUM(G22:G28)</f>
        <v>80</v>
      </c>
      <c r="H29" s="59"/>
      <c r="I29" s="115"/>
      <c r="J29" s="115"/>
      <c r="K29" s="115"/>
      <c r="L29" s="293"/>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796" t="s">
        <v>82</v>
      </c>
      <c r="B31" s="778" t="s">
        <v>223</v>
      </c>
      <c r="C31" s="798" t="s">
        <v>196</v>
      </c>
      <c r="D31" s="788" t="s">
        <v>197</v>
      </c>
      <c r="E31" s="788"/>
      <c r="F31" s="788"/>
      <c r="G31" s="788"/>
      <c r="H31" s="788"/>
      <c r="I31" s="105" t="s">
        <v>198</v>
      </c>
      <c r="J31" s="789" t="s">
        <v>199</v>
      </c>
      <c r="K31" s="791"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797"/>
      <c r="B32" s="779"/>
      <c r="C32" s="799"/>
      <c r="D32" s="106" t="s">
        <v>201</v>
      </c>
      <c r="E32" s="51" t="s">
        <v>202</v>
      </c>
      <c r="F32" s="106" t="s">
        <v>203</v>
      </c>
      <c r="G32" s="106" t="s">
        <v>204</v>
      </c>
      <c r="H32" s="106" t="s">
        <v>221</v>
      </c>
      <c r="I32" s="52" t="s">
        <v>206</v>
      </c>
      <c r="J32" s="790"/>
      <c r="K32" s="792"/>
    </row>
    <row r="33" spans="1:11" ht="20.25" customHeight="1" x14ac:dyDescent="0.2">
      <c r="A33" s="838" t="s">
        <v>448</v>
      </c>
      <c r="B33" s="812" t="s">
        <v>439</v>
      </c>
      <c r="C33" s="810" t="s">
        <v>440</v>
      </c>
      <c r="D33" s="766" t="s">
        <v>207</v>
      </c>
      <c r="E33" s="122" t="s">
        <v>208</v>
      </c>
      <c r="F33" s="248" t="s">
        <v>170</v>
      </c>
      <c r="G33" s="123">
        <f>IF(F33="Asignado",15,0)</f>
        <v>15</v>
      </c>
      <c r="H33" s="806" t="str">
        <f>IF(AND(G40&gt;0,G40&lt;=85),"Débil",IF(AND(G40&gt;85,G40&lt;=95),"Moderado",IF(G40&gt;96,"Fuerte"," ")))</f>
        <v>Fuerte</v>
      </c>
      <c r="I33" s="808" t="s">
        <v>192</v>
      </c>
      <c r="J33" s="80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775" t="str">
        <f>IF(J33="Fuerte","NO",IF(J33=" "," ","SI"))</f>
        <v>NO</v>
      </c>
    </row>
    <row r="34" spans="1:11" ht="28.5" x14ac:dyDescent="0.2">
      <c r="A34" s="763"/>
      <c r="B34" s="812"/>
      <c r="C34" s="810"/>
      <c r="D34" s="766"/>
      <c r="E34" s="100" t="s">
        <v>209</v>
      </c>
      <c r="F34" s="65" t="s">
        <v>172</v>
      </c>
      <c r="G34" s="64">
        <f>IF(F34="Adecuado",15,0)</f>
        <v>15</v>
      </c>
      <c r="H34" s="806"/>
      <c r="I34" s="809"/>
      <c r="J34" s="758"/>
      <c r="K34" s="787"/>
    </row>
    <row r="35" spans="1:11" ht="42.75" x14ac:dyDescent="0.2">
      <c r="A35" s="763"/>
      <c r="B35" s="812"/>
      <c r="C35" s="810"/>
      <c r="D35" s="50" t="s">
        <v>210</v>
      </c>
      <c r="E35" s="100" t="s">
        <v>211</v>
      </c>
      <c r="F35" s="65" t="s">
        <v>175</v>
      </c>
      <c r="G35" s="64">
        <f>IF(F35="Oportuna",15,0)</f>
        <v>15</v>
      </c>
      <c r="H35" s="806"/>
      <c r="I35" s="809"/>
      <c r="J35" s="758"/>
      <c r="K35" s="787"/>
    </row>
    <row r="36" spans="1:11" ht="42.75" x14ac:dyDescent="0.2">
      <c r="A36" s="763"/>
      <c r="B36" s="812"/>
      <c r="C36" s="810"/>
      <c r="D36" s="50" t="s">
        <v>212</v>
      </c>
      <c r="E36" s="100" t="s">
        <v>213</v>
      </c>
      <c r="F36" s="209" t="s">
        <v>178</v>
      </c>
      <c r="G36" s="64">
        <f>IF(F36="Prevenir",15,IF(F36="Detectar",10,0))</f>
        <v>15</v>
      </c>
      <c r="H36" s="806"/>
      <c r="I36" s="809"/>
      <c r="J36" s="758"/>
      <c r="K36" s="787"/>
    </row>
    <row r="37" spans="1:11" ht="28.5" x14ac:dyDescent="0.2">
      <c r="A37" s="763"/>
      <c r="B37" s="812"/>
      <c r="C37" s="810"/>
      <c r="D37" s="50" t="s">
        <v>271</v>
      </c>
      <c r="E37" s="100" t="s">
        <v>215</v>
      </c>
      <c r="F37" s="65" t="s">
        <v>182</v>
      </c>
      <c r="G37" s="64">
        <f>IF(F37="Confiable",15,0)</f>
        <v>15</v>
      </c>
      <c r="H37" s="806"/>
      <c r="I37" s="809"/>
      <c r="J37" s="758"/>
      <c r="K37" s="787"/>
    </row>
    <row r="38" spans="1:11" ht="42.75" x14ac:dyDescent="0.2">
      <c r="A38" s="763"/>
      <c r="B38" s="812"/>
      <c r="C38" s="810"/>
      <c r="D38" s="50" t="s">
        <v>272</v>
      </c>
      <c r="E38" s="100" t="s">
        <v>217</v>
      </c>
      <c r="F38" s="209" t="s">
        <v>185</v>
      </c>
      <c r="G38" s="64">
        <f>IF(F38="Se investigan y se resuelven oportunamente",15,0)</f>
        <v>15</v>
      </c>
      <c r="H38" s="806"/>
      <c r="I38" s="809"/>
      <c r="J38" s="758"/>
      <c r="K38" s="787"/>
    </row>
    <row r="39" spans="1:11" ht="28.5" x14ac:dyDescent="0.2">
      <c r="A39" s="764"/>
      <c r="B39" s="812"/>
      <c r="C39" s="811"/>
      <c r="D39" s="45" t="s">
        <v>218</v>
      </c>
      <c r="E39" s="100" t="s">
        <v>219</v>
      </c>
      <c r="F39" s="65" t="s">
        <v>188</v>
      </c>
      <c r="G39" s="64">
        <f>IF(F39="Completa",10,IF(F39="Incompleta",5,0))</f>
        <v>10</v>
      </c>
      <c r="H39" s="807"/>
      <c r="I39" s="809"/>
      <c r="J39" s="758"/>
      <c r="K39" s="787"/>
    </row>
    <row r="40" spans="1:11" ht="15.75" thickBot="1" x14ac:dyDescent="0.25">
      <c r="A40" s="118"/>
      <c r="B40" s="119"/>
      <c r="C40" s="112"/>
      <c r="D40" s="57"/>
      <c r="E40" s="127" t="s">
        <v>220</v>
      </c>
      <c r="F40" s="124"/>
      <c r="G40" s="124">
        <f>SUM(G33:G39)</f>
        <v>100</v>
      </c>
      <c r="H40" s="59"/>
      <c r="I40" s="115"/>
      <c r="J40" s="115"/>
      <c r="K40" s="116"/>
    </row>
    <row r="41" spans="1:11" ht="15" thickBot="1" x14ac:dyDescent="0.25">
      <c r="A41" s="55"/>
    </row>
    <row r="42" spans="1:11" s="54" customFormat="1" ht="30" customHeight="1" x14ac:dyDescent="0.25">
      <c r="A42" s="796" t="s">
        <v>82</v>
      </c>
      <c r="B42" s="778" t="s">
        <v>223</v>
      </c>
      <c r="C42" s="798" t="s">
        <v>196</v>
      </c>
      <c r="D42" s="788" t="s">
        <v>197</v>
      </c>
      <c r="E42" s="788"/>
      <c r="F42" s="788"/>
      <c r="G42" s="788"/>
      <c r="H42" s="788"/>
      <c r="I42" s="105" t="s">
        <v>198</v>
      </c>
      <c r="J42" s="789" t="s">
        <v>199</v>
      </c>
      <c r="K42" s="791" t="s">
        <v>200</v>
      </c>
    </row>
    <row r="43" spans="1:11" s="54" customFormat="1" ht="60.75" thickBot="1" x14ac:dyDescent="0.3">
      <c r="A43" s="797"/>
      <c r="B43" s="779"/>
      <c r="C43" s="799"/>
      <c r="D43" s="106" t="s">
        <v>201</v>
      </c>
      <c r="E43" s="51" t="s">
        <v>202</v>
      </c>
      <c r="F43" s="106" t="s">
        <v>203</v>
      </c>
      <c r="G43" s="106" t="s">
        <v>204</v>
      </c>
      <c r="H43" s="106" t="s">
        <v>221</v>
      </c>
      <c r="I43" s="52" t="s">
        <v>206</v>
      </c>
      <c r="J43" s="790"/>
      <c r="K43" s="792"/>
    </row>
    <row r="44" spans="1:11" ht="20.25" customHeight="1" x14ac:dyDescent="0.2">
      <c r="A44" s="838" t="s">
        <v>448</v>
      </c>
      <c r="B44" s="842" t="s">
        <v>449</v>
      </c>
      <c r="C44" s="839" t="s">
        <v>451</v>
      </c>
      <c r="D44" s="766" t="s">
        <v>207</v>
      </c>
      <c r="E44" s="122" t="s">
        <v>208</v>
      </c>
      <c r="F44" s="68" t="s">
        <v>170</v>
      </c>
      <c r="G44" s="123">
        <f>IF(F44="Asignado",15,0)</f>
        <v>15</v>
      </c>
      <c r="H44" s="793" t="str">
        <f>IF(AND(G51&gt;0,G51&lt;=85),"Débil",IF(AND(G51&gt;85,G51&lt;=95),"Moderado",IF(G51&gt;96,"Fuerte"," ")))</f>
        <v>Débil</v>
      </c>
      <c r="I44" s="772" t="s">
        <v>193</v>
      </c>
      <c r="J44" s="76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775" t="str">
        <f>IF(J44="Fuerte","NO",IF(J44=" "," ","SI"))</f>
        <v>SI</v>
      </c>
    </row>
    <row r="45" spans="1:11" ht="28.5" x14ac:dyDescent="0.2">
      <c r="A45" s="763"/>
      <c r="B45" s="516"/>
      <c r="C45" s="840"/>
      <c r="D45" s="766"/>
      <c r="E45" s="100" t="s">
        <v>209</v>
      </c>
      <c r="F45" s="65" t="s">
        <v>172</v>
      </c>
      <c r="G45" s="64">
        <f>IF(F45="Adecuado",15,0)</f>
        <v>15</v>
      </c>
      <c r="H45" s="793"/>
      <c r="I45" s="795"/>
      <c r="J45" s="759"/>
      <c r="K45" s="787"/>
    </row>
    <row r="46" spans="1:11" ht="42.75" x14ac:dyDescent="0.2">
      <c r="A46" s="763"/>
      <c r="B46" s="516"/>
      <c r="C46" s="840"/>
      <c r="D46" s="50" t="s">
        <v>210</v>
      </c>
      <c r="E46" s="100" t="s">
        <v>211</v>
      </c>
      <c r="F46" s="65" t="s">
        <v>176</v>
      </c>
      <c r="G46" s="64">
        <f>IF(F46="Oportuna",15,0)</f>
        <v>0</v>
      </c>
      <c r="H46" s="793"/>
      <c r="I46" s="795"/>
      <c r="J46" s="759"/>
      <c r="K46" s="787"/>
    </row>
    <row r="47" spans="1:11" ht="42.75" x14ac:dyDescent="0.2">
      <c r="A47" s="763"/>
      <c r="B47" s="516"/>
      <c r="C47" s="840"/>
      <c r="D47" s="50" t="s">
        <v>212</v>
      </c>
      <c r="E47" s="100" t="s">
        <v>213</v>
      </c>
      <c r="F47" s="209" t="s">
        <v>178</v>
      </c>
      <c r="G47" s="64">
        <f>IF(F47="Prevenir",15,IF(F47="Detectar",10,0))</f>
        <v>15</v>
      </c>
      <c r="H47" s="793"/>
      <c r="I47" s="795"/>
      <c r="J47" s="759"/>
      <c r="K47" s="787"/>
    </row>
    <row r="48" spans="1:11" ht="28.5" x14ac:dyDescent="0.2">
      <c r="A48" s="763"/>
      <c r="B48" s="516"/>
      <c r="C48" s="840"/>
      <c r="D48" s="50" t="s">
        <v>214</v>
      </c>
      <c r="E48" s="100" t="s">
        <v>215</v>
      </c>
      <c r="F48" s="65" t="s">
        <v>182</v>
      </c>
      <c r="G48" s="64">
        <f>IF(F48="Confiable",15,0)</f>
        <v>15</v>
      </c>
      <c r="H48" s="793"/>
      <c r="I48" s="795"/>
      <c r="J48" s="759"/>
      <c r="K48" s="787"/>
    </row>
    <row r="49" spans="1:77" ht="57" x14ac:dyDescent="0.2">
      <c r="A49" s="763"/>
      <c r="B49" s="516"/>
      <c r="C49" s="840"/>
      <c r="D49" s="50" t="s">
        <v>216</v>
      </c>
      <c r="E49" s="100" t="s">
        <v>217</v>
      </c>
      <c r="F49" s="209" t="s">
        <v>186</v>
      </c>
      <c r="G49" s="64">
        <f>IF(F49="Se investigan y se resuelven oportunamente",15,0)</f>
        <v>0</v>
      </c>
      <c r="H49" s="793"/>
      <c r="I49" s="795"/>
      <c r="J49" s="759"/>
      <c r="K49" s="787"/>
    </row>
    <row r="50" spans="1:77" ht="28.5" x14ac:dyDescent="0.2">
      <c r="A50" s="764"/>
      <c r="B50" s="516"/>
      <c r="C50" s="841"/>
      <c r="D50" s="45" t="s">
        <v>218</v>
      </c>
      <c r="E50" s="100" t="s">
        <v>219</v>
      </c>
      <c r="F50" s="65" t="s">
        <v>188</v>
      </c>
      <c r="G50" s="64">
        <f>IF(F50="Completa",10,IF(F50="Incompleta",5,0))</f>
        <v>10</v>
      </c>
      <c r="H50" s="794"/>
      <c r="I50" s="795"/>
      <c r="J50" s="759"/>
      <c r="K50" s="787"/>
    </row>
    <row r="51" spans="1:77" s="60" customFormat="1" ht="15.75" thickBot="1" x14ac:dyDescent="0.25">
      <c r="A51" s="118"/>
      <c r="B51" s="120"/>
      <c r="C51" s="56"/>
      <c r="D51" s="57"/>
      <c r="E51" s="127" t="s">
        <v>220</v>
      </c>
      <c r="F51" s="124"/>
      <c r="G51" s="124">
        <f>SUM(G44:G50)</f>
        <v>70</v>
      </c>
      <c r="H51" s="59"/>
      <c r="I51" s="115"/>
      <c r="J51" s="115"/>
      <c r="K51" s="1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796" t="s">
        <v>82</v>
      </c>
      <c r="B53" s="778" t="s">
        <v>223</v>
      </c>
      <c r="C53" s="798" t="s">
        <v>196</v>
      </c>
      <c r="D53" s="788" t="s">
        <v>197</v>
      </c>
      <c r="E53" s="788"/>
      <c r="F53" s="788"/>
      <c r="G53" s="788"/>
      <c r="H53" s="788"/>
      <c r="I53" s="105" t="s">
        <v>198</v>
      </c>
      <c r="J53" s="789" t="s">
        <v>199</v>
      </c>
      <c r="K53" s="791"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797"/>
      <c r="B54" s="779"/>
      <c r="C54" s="799"/>
      <c r="D54" s="106" t="s">
        <v>201</v>
      </c>
      <c r="E54" s="51" t="s">
        <v>202</v>
      </c>
      <c r="F54" s="106" t="s">
        <v>203</v>
      </c>
      <c r="G54" s="106" t="s">
        <v>204</v>
      </c>
      <c r="H54" s="106" t="s">
        <v>221</v>
      </c>
      <c r="I54" s="52" t="s">
        <v>206</v>
      </c>
      <c r="J54" s="790"/>
      <c r="K54" s="792"/>
    </row>
    <row r="55" spans="1:77" ht="20.25" customHeight="1" x14ac:dyDescent="0.2">
      <c r="A55" s="838" t="s">
        <v>448</v>
      </c>
      <c r="B55" s="812" t="s">
        <v>439</v>
      </c>
      <c r="C55" s="810" t="s">
        <v>440</v>
      </c>
      <c r="D55" s="766" t="s">
        <v>207</v>
      </c>
      <c r="E55" s="122" t="s">
        <v>208</v>
      </c>
      <c r="F55" s="248" t="s">
        <v>170</v>
      </c>
      <c r="G55" s="123">
        <f>IF(F55="Asignado",15,0)</f>
        <v>15</v>
      </c>
      <c r="H55" s="806" t="str">
        <f>IF(AND(G62&gt;0,G62&lt;=85),"Débil",IF(AND(G62&gt;85,G62&lt;=95),"Moderado",IF(G62&gt;96,"Fuerte"," ")))</f>
        <v>Fuerte</v>
      </c>
      <c r="I55" s="808" t="s">
        <v>192</v>
      </c>
      <c r="J55" s="80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775" t="str">
        <f>IF(J55="Fuerte","NO",IF(J55=" "," ","SI"))</f>
        <v>NO</v>
      </c>
    </row>
    <row r="56" spans="1:77" ht="28.5" x14ac:dyDescent="0.2">
      <c r="A56" s="763"/>
      <c r="B56" s="812"/>
      <c r="C56" s="810"/>
      <c r="D56" s="766"/>
      <c r="E56" s="100" t="s">
        <v>209</v>
      </c>
      <c r="F56" s="65" t="s">
        <v>172</v>
      </c>
      <c r="G56" s="64">
        <f>IF(F56="Adecuado",15,0)</f>
        <v>15</v>
      </c>
      <c r="H56" s="806"/>
      <c r="I56" s="809"/>
      <c r="J56" s="758"/>
      <c r="K56" s="787"/>
    </row>
    <row r="57" spans="1:77" ht="42.75" x14ac:dyDescent="0.2">
      <c r="A57" s="763"/>
      <c r="B57" s="812"/>
      <c r="C57" s="810"/>
      <c r="D57" s="50" t="s">
        <v>210</v>
      </c>
      <c r="E57" s="100" t="s">
        <v>211</v>
      </c>
      <c r="F57" s="65" t="s">
        <v>175</v>
      </c>
      <c r="G57" s="64">
        <f>IF(F57="Oportuna",15,0)</f>
        <v>15</v>
      </c>
      <c r="H57" s="806"/>
      <c r="I57" s="809"/>
      <c r="J57" s="758"/>
      <c r="K57" s="787"/>
    </row>
    <row r="58" spans="1:77" ht="42.75" x14ac:dyDescent="0.2">
      <c r="A58" s="763"/>
      <c r="B58" s="812"/>
      <c r="C58" s="810"/>
      <c r="D58" s="50" t="s">
        <v>212</v>
      </c>
      <c r="E58" s="100" t="s">
        <v>213</v>
      </c>
      <c r="F58" s="209" t="s">
        <v>178</v>
      </c>
      <c r="G58" s="64">
        <f>IF(F58="Prevenir",15,IF(F58="Detectar",10,0))</f>
        <v>15</v>
      </c>
      <c r="H58" s="806"/>
      <c r="I58" s="809"/>
      <c r="J58" s="758"/>
      <c r="K58" s="787"/>
    </row>
    <row r="59" spans="1:77" ht="28.5" x14ac:dyDescent="0.2">
      <c r="A59" s="763"/>
      <c r="B59" s="812"/>
      <c r="C59" s="810"/>
      <c r="D59" s="50" t="s">
        <v>271</v>
      </c>
      <c r="E59" s="100" t="s">
        <v>215</v>
      </c>
      <c r="F59" s="65" t="s">
        <v>182</v>
      </c>
      <c r="G59" s="64">
        <f>IF(F59="Confiable",15,0)</f>
        <v>15</v>
      </c>
      <c r="H59" s="806"/>
      <c r="I59" s="809"/>
      <c r="J59" s="758"/>
      <c r="K59" s="787"/>
    </row>
    <row r="60" spans="1:77" ht="42.75" x14ac:dyDescent="0.2">
      <c r="A60" s="763"/>
      <c r="B60" s="812"/>
      <c r="C60" s="810"/>
      <c r="D60" s="50" t="s">
        <v>272</v>
      </c>
      <c r="E60" s="100" t="s">
        <v>217</v>
      </c>
      <c r="F60" s="209" t="s">
        <v>185</v>
      </c>
      <c r="G60" s="64">
        <f>IF(F60="Se investigan y se resuelven oportunamente",15,0)</f>
        <v>15</v>
      </c>
      <c r="H60" s="806"/>
      <c r="I60" s="809"/>
      <c r="J60" s="758"/>
      <c r="K60" s="787"/>
    </row>
    <row r="61" spans="1:77" ht="28.5" x14ac:dyDescent="0.2">
      <c r="A61" s="764"/>
      <c r="B61" s="812"/>
      <c r="C61" s="811"/>
      <c r="D61" s="45" t="s">
        <v>218</v>
      </c>
      <c r="E61" s="100" t="s">
        <v>219</v>
      </c>
      <c r="F61" s="65" t="s">
        <v>188</v>
      </c>
      <c r="G61" s="64">
        <f>IF(F61="Completa",10,IF(F61="Incompleta",5,0))</f>
        <v>10</v>
      </c>
      <c r="H61" s="807"/>
      <c r="I61" s="809"/>
      <c r="J61" s="758"/>
      <c r="K61" s="787"/>
    </row>
    <row r="62" spans="1:77" ht="15.75" thickBot="1" x14ac:dyDescent="0.25">
      <c r="A62" s="118"/>
      <c r="B62" s="119"/>
      <c r="C62" s="121"/>
      <c r="D62" s="57"/>
      <c r="E62" s="58" t="s">
        <v>220</v>
      </c>
      <c r="F62" s="16"/>
      <c r="G62" s="16">
        <f>SUM(G55:G61)</f>
        <v>100</v>
      </c>
      <c r="H62" s="59"/>
      <c r="I62" s="115"/>
      <c r="J62" s="115"/>
      <c r="K62" s="116"/>
    </row>
    <row r="63" spans="1:77" ht="15" thickBot="1" x14ac:dyDescent="0.25">
      <c r="A63" s="55"/>
    </row>
    <row r="64" spans="1:77" ht="27" customHeight="1" x14ac:dyDescent="0.2">
      <c r="A64" s="796" t="s">
        <v>82</v>
      </c>
      <c r="B64" s="778" t="s">
        <v>223</v>
      </c>
      <c r="C64" s="798" t="s">
        <v>196</v>
      </c>
      <c r="D64" s="788" t="s">
        <v>197</v>
      </c>
      <c r="E64" s="788"/>
      <c r="F64" s="788"/>
      <c r="G64" s="788"/>
      <c r="H64" s="788"/>
      <c r="I64" s="105" t="s">
        <v>198</v>
      </c>
      <c r="J64" s="789" t="s">
        <v>199</v>
      </c>
      <c r="K64" s="791" t="s">
        <v>200</v>
      </c>
    </row>
    <row r="65" spans="1:11" ht="37.5" customHeight="1" thickBot="1" x14ac:dyDescent="0.25">
      <c r="A65" s="797"/>
      <c r="B65" s="779"/>
      <c r="C65" s="799"/>
      <c r="D65" s="106" t="s">
        <v>201</v>
      </c>
      <c r="E65" s="51" t="s">
        <v>202</v>
      </c>
      <c r="F65" s="106" t="s">
        <v>203</v>
      </c>
      <c r="G65" s="106" t="s">
        <v>204</v>
      </c>
      <c r="H65" s="106" t="s">
        <v>221</v>
      </c>
      <c r="I65" s="52" t="s">
        <v>206</v>
      </c>
      <c r="J65" s="790"/>
      <c r="K65" s="792"/>
    </row>
    <row r="66" spans="1:11" ht="28.5" customHeight="1" x14ac:dyDescent="0.2">
      <c r="A66" s="762"/>
      <c r="B66" s="515"/>
      <c r="C66" s="843"/>
      <c r="D66" s="766" t="s">
        <v>207</v>
      </c>
      <c r="E66" s="122" t="s">
        <v>208</v>
      </c>
      <c r="F66" s="68" t="s">
        <v>170</v>
      </c>
      <c r="G66" s="123">
        <f>IF(F66="Asignado",15,0)</f>
        <v>15</v>
      </c>
      <c r="H66" s="793" t="str">
        <f>IF(AND(G73&gt;0,G73&lt;=85),"Débil",IF(AND(G73&gt;85,G73&lt;=95),"Moderado",IF(G73&gt;96,"Fuerte"," ")))</f>
        <v>Fuerte</v>
      </c>
      <c r="I66" s="772" t="s">
        <v>192</v>
      </c>
      <c r="J66" s="76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75" t="str">
        <f>IF(J66="Fuerte","NO",IF(J66=" "," ","SI"))</f>
        <v>NO</v>
      </c>
    </row>
    <row r="67" spans="1:11" ht="31.5" customHeight="1" x14ac:dyDescent="0.2">
      <c r="A67" s="763"/>
      <c r="B67" s="516"/>
      <c r="C67" s="800"/>
      <c r="D67" s="766"/>
      <c r="E67" s="100" t="s">
        <v>209</v>
      </c>
      <c r="F67" s="65" t="s">
        <v>172</v>
      </c>
      <c r="G67" s="64">
        <f>IF(F67="Adecuado",15,0)</f>
        <v>15</v>
      </c>
      <c r="H67" s="793"/>
      <c r="I67" s="795"/>
      <c r="J67" s="759"/>
      <c r="K67" s="787"/>
    </row>
    <row r="68" spans="1:11" ht="34.5" customHeight="1" x14ac:dyDescent="0.2">
      <c r="A68" s="763"/>
      <c r="B68" s="516"/>
      <c r="C68" s="800"/>
      <c r="D68" s="50" t="s">
        <v>210</v>
      </c>
      <c r="E68" s="100" t="s">
        <v>211</v>
      </c>
      <c r="F68" s="65" t="s">
        <v>175</v>
      </c>
      <c r="G68" s="64">
        <f>IF(F68="Oportuna",15,0)</f>
        <v>15</v>
      </c>
      <c r="H68" s="793"/>
      <c r="I68" s="795"/>
      <c r="J68" s="759"/>
      <c r="K68" s="787"/>
    </row>
    <row r="69" spans="1:11" ht="46.5" customHeight="1" x14ac:dyDescent="0.2">
      <c r="A69" s="763"/>
      <c r="B69" s="516"/>
      <c r="C69" s="800"/>
      <c r="D69" s="50" t="s">
        <v>212</v>
      </c>
      <c r="E69" s="100" t="s">
        <v>213</v>
      </c>
      <c r="F69" s="209" t="s">
        <v>178</v>
      </c>
      <c r="G69" s="64">
        <f>IF(F69="Prevenir",15,IF(F69="Detectar",10,0))</f>
        <v>15</v>
      </c>
      <c r="H69" s="793"/>
      <c r="I69" s="795"/>
      <c r="J69" s="759"/>
      <c r="K69" s="787"/>
    </row>
    <row r="70" spans="1:11" ht="42.75" customHeight="1" x14ac:dyDescent="0.2">
      <c r="A70" s="763"/>
      <c r="B70" s="516"/>
      <c r="C70" s="800"/>
      <c r="D70" s="50" t="s">
        <v>214</v>
      </c>
      <c r="E70" s="100" t="s">
        <v>215</v>
      </c>
      <c r="F70" s="65" t="s">
        <v>182</v>
      </c>
      <c r="G70" s="64">
        <f>IF(F70="Confiable",15,0)</f>
        <v>15</v>
      </c>
      <c r="H70" s="793"/>
      <c r="I70" s="795"/>
      <c r="J70" s="759"/>
      <c r="K70" s="787"/>
    </row>
    <row r="71" spans="1:11" ht="47.25" customHeight="1" x14ac:dyDescent="0.2">
      <c r="A71" s="763"/>
      <c r="B71" s="516"/>
      <c r="C71" s="800"/>
      <c r="D71" s="50" t="s">
        <v>216</v>
      </c>
      <c r="E71" s="100" t="s">
        <v>217</v>
      </c>
      <c r="F71" s="209" t="s">
        <v>185</v>
      </c>
      <c r="G71" s="64">
        <f>IF(F71="Se investigan y se resuelven oportunamente",15,0)</f>
        <v>15</v>
      </c>
      <c r="H71" s="793"/>
      <c r="I71" s="795"/>
      <c r="J71" s="759"/>
      <c r="K71" s="787"/>
    </row>
    <row r="72" spans="1:11" ht="48" customHeight="1" x14ac:dyDescent="0.2">
      <c r="A72" s="764"/>
      <c r="B72" s="517"/>
      <c r="C72" s="800"/>
      <c r="D72" s="45" t="s">
        <v>218</v>
      </c>
      <c r="E72" s="100" t="s">
        <v>219</v>
      </c>
      <c r="F72" s="65" t="s">
        <v>188</v>
      </c>
      <c r="G72" s="64">
        <f>IF(F72="Completa",10,IF(F72="Incompleta",5,0))</f>
        <v>10</v>
      </c>
      <c r="H72" s="794"/>
      <c r="I72" s="795"/>
      <c r="J72" s="759"/>
      <c r="K72" s="787"/>
    </row>
    <row r="73" spans="1:11" ht="29.25" customHeight="1" thickBot="1" x14ac:dyDescent="0.25">
      <c r="A73" s="118"/>
      <c r="B73" s="119"/>
      <c r="C73" s="121"/>
      <c r="D73" s="57"/>
      <c r="E73" s="127" t="s">
        <v>220</v>
      </c>
      <c r="F73" s="124"/>
      <c r="G73" s="124">
        <f>SUM(G66:G72)</f>
        <v>100</v>
      </c>
      <c r="H73" s="59"/>
      <c r="I73" s="115"/>
      <c r="J73" s="115"/>
      <c r="K73" s="116"/>
    </row>
    <row r="74" spans="1:11" ht="18.75" customHeight="1" thickBot="1" x14ac:dyDescent="0.25">
      <c r="A74" s="55"/>
    </row>
    <row r="75" spans="1:11" s="54" customFormat="1" ht="30" customHeight="1" x14ac:dyDescent="0.25">
      <c r="A75" s="796" t="s">
        <v>82</v>
      </c>
      <c r="B75" s="778" t="s">
        <v>223</v>
      </c>
      <c r="C75" s="798" t="s">
        <v>196</v>
      </c>
      <c r="D75" s="788" t="s">
        <v>197</v>
      </c>
      <c r="E75" s="788"/>
      <c r="F75" s="788"/>
      <c r="G75" s="788"/>
      <c r="H75" s="788"/>
      <c r="I75" s="105" t="s">
        <v>198</v>
      </c>
      <c r="J75" s="789" t="s">
        <v>199</v>
      </c>
      <c r="K75" s="791" t="s">
        <v>200</v>
      </c>
    </row>
    <row r="76" spans="1:11" s="54" customFormat="1" ht="60.75" thickBot="1" x14ac:dyDescent="0.3">
      <c r="A76" s="797"/>
      <c r="B76" s="779"/>
      <c r="C76" s="799"/>
      <c r="D76" s="106" t="s">
        <v>201</v>
      </c>
      <c r="E76" s="51" t="s">
        <v>202</v>
      </c>
      <c r="F76" s="106" t="s">
        <v>203</v>
      </c>
      <c r="G76" s="106" t="s">
        <v>204</v>
      </c>
      <c r="H76" s="106" t="s">
        <v>221</v>
      </c>
      <c r="I76" s="52" t="s">
        <v>206</v>
      </c>
      <c r="J76" s="790"/>
      <c r="K76" s="792"/>
    </row>
    <row r="77" spans="1:11" ht="20.25" customHeight="1" x14ac:dyDescent="0.2">
      <c r="A77" s="762"/>
      <c r="B77" s="515"/>
      <c r="C77" s="800"/>
      <c r="D77" s="766" t="s">
        <v>207</v>
      </c>
      <c r="E77" s="122" t="s">
        <v>208</v>
      </c>
      <c r="F77" s="68" t="s">
        <v>170</v>
      </c>
      <c r="G77" s="123">
        <f>IF(F77="Asignado",15,0)</f>
        <v>15</v>
      </c>
      <c r="H77" s="793" t="str">
        <f>IF(AND(G84&gt;0,G84&lt;=85),"Débil",IF(AND(G84&gt;85,G84&lt;=95),"Moderado",IF(G84&gt;96,"Fuerte"," ")))</f>
        <v>Fuerte</v>
      </c>
      <c r="I77" s="772" t="s">
        <v>192</v>
      </c>
      <c r="J77" s="76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75" t="str">
        <f>IF(J77="Fuerte","NO",IF(J77=" "," ","SI"))</f>
        <v>NO</v>
      </c>
    </row>
    <row r="78" spans="1:11" ht="28.5" x14ac:dyDescent="0.2">
      <c r="A78" s="763"/>
      <c r="B78" s="516"/>
      <c r="C78" s="800"/>
      <c r="D78" s="766"/>
      <c r="E78" s="100" t="s">
        <v>209</v>
      </c>
      <c r="F78" s="65" t="s">
        <v>172</v>
      </c>
      <c r="G78" s="64">
        <f>IF(F78="Adecuado",15,0)</f>
        <v>15</v>
      </c>
      <c r="H78" s="793"/>
      <c r="I78" s="795"/>
      <c r="J78" s="759"/>
      <c r="K78" s="787"/>
    </row>
    <row r="79" spans="1:11" ht="42.75" x14ac:dyDescent="0.2">
      <c r="A79" s="763"/>
      <c r="B79" s="516"/>
      <c r="C79" s="800"/>
      <c r="D79" s="50" t="s">
        <v>210</v>
      </c>
      <c r="E79" s="100" t="s">
        <v>211</v>
      </c>
      <c r="F79" s="65" t="s">
        <v>175</v>
      </c>
      <c r="G79" s="64">
        <f>IF(F79="Oportuna",15,0)</f>
        <v>15</v>
      </c>
      <c r="H79" s="793"/>
      <c r="I79" s="795"/>
      <c r="J79" s="759"/>
      <c r="K79" s="787"/>
    </row>
    <row r="80" spans="1:11" ht="42.75" x14ac:dyDescent="0.2">
      <c r="A80" s="763"/>
      <c r="B80" s="516"/>
      <c r="C80" s="800"/>
      <c r="D80" s="50" t="s">
        <v>212</v>
      </c>
      <c r="E80" s="100" t="s">
        <v>213</v>
      </c>
      <c r="F80" s="209" t="s">
        <v>178</v>
      </c>
      <c r="G80" s="64">
        <f>IF(F80="Prevenir",15,IF(F80="Detectar",10,0))</f>
        <v>15</v>
      </c>
      <c r="H80" s="793"/>
      <c r="I80" s="795"/>
      <c r="J80" s="759"/>
      <c r="K80" s="787"/>
    </row>
    <row r="81" spans="1:78" ht="28.5" x14ac:dyDescent="0.2">
      <c r="A81" s="763"/>
      <c r="B81" s="516"/>
      <c r="C81" s="800"/>
      <c r="D81" s="50" t="s">
        <v>214</v>
      </c>
      <c r="E81" s="100" t="s">
        <v>215</v>
      </c>
      <c r="F81" s="65" t="s">
        <v>182</v>
      </c>
      <c r="G81" s="64">
        <f>IF(F81="Confiable",15,0)</f>
        <v>15</v>
      </c>
      <c r="H81" s="793"/>
      <c r="I81" s="795"/>
      <c r="J81" s="759"/>
      <c r="K81" s="787"/>
    </row>
    <row r="82" spans="1:78" ht="42.75" x14ac:dyDescent="0.2">
      <c r="A82" s="763"/>
      <c r="B82" s="516"/>
      <c r="C82" s="800"/>
      <c r="D82" s="50" t="s">
        <v>216</v>
      </c>
      <c r="E82" s="100" t="s">
        <v>217</v>
      </c>
      <c r="F82" s="209" t="s">
        <v>185</v>
      </c>
      <c r="G82" s="64">
        <f>IF(F82="Se investigan y se resuelven oportunamente",15,0)</f>
        <v>15</v>
      </c>
      <c r="H82" s="793"/>
      <c r="I82" s="795"/>
      <c r="J82" s="759"/>
      <c r="K82" s="787"/>
    </row>
    <row r="83" spans="1:78" ht="28.5" x14ac:dyDescent="0.2">
      <c r="A83" s="764"/>
      <c r="B83" s="517"/>
      <c r="C83" s="801"/>
      <c r="D83" s="45" t="s">
        <v>218</v>
      </c>
      <c r="E83" s="100" t="s">
        <v>219</v>
      </c>
      <c r="F83" s="65" t="s">
        <v>188</v>
      </c>
      <c r="G83" s="64">
        <f>IF(F83="Completa",10,IF(F83="Incompleta",5,0))</f>
        <v>10</v>
      </c>
      <c r="H83" s="794"/>
      <c r="I83" s="795"/>
      <c r="J83" s="759"/>
      <c r="K83" s="787"/>
    </row>
    <row r="84" spans="1:78" s="60" customFormat="1" ht="15.75" thickBot="1" x14ac:dyDescent="0.25">
      <c r="A84" s="118"/>
      <c r="B84" s="119"/>
      <c r="C84" s="56" t="s">
        <v>243</v>
      </c>
      <c r="D84" s="57"/>
      <c r="E84" s="127" t="s">
        <v>220</v>
      </c>
      <c r="F84" s="124"/>
      <c r="G84" s="124">
        <f>SUM(G77:G83)</f>
        <v>100</v>
      </c>
      <c r="H84" s="59"/>
      <c r="I84" s="115"/>
      <c r="J84" s="115"/>
      <c r="K84" s="1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796" t="s">
        <v>82</v>
      </c>
      <c r="B86" s="778" t="s">
        <v>223</v>
      </c>
      <c r="C86" s="798" t="s">
        <v>196</v>
      </c>
      <c r="D86" s="788" t="s">
        <v>197</v>
      </c>
      <c r="E86" s="788"/>
      <c r="F86" s="788"/>
      <c r="G86" s="788"/>
      <c r="H86" s="788"/>
      <c r="I86" s="105" t="s">
        <v>198</v>
      </c>
      <c r="J86" s="789" t="s">
        <v>199</v>
      </c>
      <c r="K86" s="791"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797"/>
      <c r="B87" s="779"/>
      <c r="C87" s="799"/>
      <c r="D87" s="106" t="s">
        <v>201</v>
      </c>
      <c r="E87" s="51" t="s">
        <v>202</v>
      </c>
      <c r="F87" s="106" t="s">
        <v>203</v>
      </c>
      <c r="G87" s="106" t="s">
        <v>204</v>
      </c>
      <c r="H87" s="106" t="s">
        <v>221</v>
      </c>
      <c r="I87" s="52" t="s">
        <v>206</v>
      </c>
      <c r="J87" s="790"/>
      <c r="K87" s="792"/>
    </row>
    <row r="88" spans="1:78" ht="20.25" customHeight="1" x14ac:dyDescent="0.2">
      <c r="A88" s="762" t="e">
        <f>DESCRIPCION!#REF!</f>
        <v>#REF!</v>
      </c>
      <c r="B88" s="515" t="e">
        <f>DESCRIPCION!#REF!</f>
        <v>#REF!</v>
      </c>
      <c r="C88" s="800" t="s">
        <v>244</v>
      </c>
      <c r="D88" s="766" t="s">
        <v>207</v>
      </c>
      <c r="E88" s="122" t="s">
        <v>208</v>
      </c>
      <c r="F88" s="68" t="s">
        <v>169</v>
      </c>
      <c r="G88" s="123">
        <f>IF(F88="Asignado",15,0)</f>
        <v>0</v>
      </c>
      <c r="H88" s="793" t="str">
        <f>IF(AND(G95&gt;0,G95&lt;=85),"Débil",IF(AND(G95&gt;85,G95&lt;=95),"Moderado",IF(G95&gt;96,"Fuerte"," ")))</f>
        <v xml:space="preserve"> </v>
      </c>
      <c r="I88" s="772" t="s">
        <v>169</v>
      </c>
      <c r="J88" s="76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75" t="str">
        <f>IF(J88="Fuerte","NO",IF(J88=" "," ","SI"))</f>
        <v xml:space="preserve"> </v>
      </c>
    </row>
    <row r="89" spans="1:78" ht="28.5" x14ac:dyDescent="0.2">
      <c r="A89" s="763"/>
      <c r="B89" s="516"/>
      <c r="C89" s="800"/>
      <c r="D89" s="766"/>
      <c r="E89" s="100" t="s">
        <v>209</v>
      </c>
      <c r="F89" s="65" t="s">
        <v>169</v>
      </c>
      <c r="G89" s="64">
        <f>IF(F89="Adecuado",15,0)</f>
        <v>0</v>
      </c>
      <c r="H89" s="793"/>
      <c r="I89" s="795"/>
      <c r="J89" s="759"/>
      <c r="K89" s="787"/>
    </row>
    <row r="90" spans="1:78" ht="42.75" x14ac:dyDescent="0.2">
      <c r="A90" s="763"/>
      <c r="B90" s="516"/>
      <c r="C90" s="800"/>
      <c r="D90" s="50" t="s">
        <v>210</v>
      </c>
      <c r="E90" s="100" t="s">
        <v>211</v>
      </c>
      <c r="F90" s="65" t="s">
        <v>169</v>
      </c>
      <c r="G90" s="64">
        <f>IF(F90="Oportuna",15,0)</f>
        <v>0</v>
      </c>
      <c r="H90" s="793"/>
      <c r="I90" s="795"/>
      <c r="J90" s="759"/>
      <c r="K90" s="787"/>
    </row>
    <row r="91" spans="1:78" ht="42.75" x14ac:dyDescent="0.2">
      <c r="A91" s="763"/>
      <c r="B91" s="516"/>
      <c r="C91" s="800"/>
      <c r="D91" s="50" t="s">
        <v>212</v>
      </c>
      <c r="E91" s="100" t="s">
        <v>213</v>
      </c>
      <c r="F91" s="209" t="s">
        <v>169</v>
      </c>
      <c r="G91" s="64">
        <f>IF(F91="Prevenir",15,IF(F91="Detectar",10,0))</f>
        <v>0</v>
      </c>
      <c r="H91" s="793"/>
      <c r="I91" s="795"/>
      <c r="J91" s="759"/>
      <c r="K91" s="787"/>
    </row>
    <row r="92" spans="1:78" ht="28.5" x14ac:dyDescent="0.2">
      <c r="A92" s="763"/>
      <c r="B92" s="516"/>
      <c r="C92" s="800"/>
      <c r="D92" s="50" t="s">
        <v>214</v>
      </c>
      <c r="E92" s="100" t="s">
        <v>215</v>
      </c>
      <c r="F92" s="65" t="s">
        <v>169</v>
      </c>
      <c r="G92" s="64">
        <f>IF(F92="Confiable",15,0)</f>
        <v>0</v>
      </c>
      <c r="H92" s="793"/>
      <c r="I92" s="795"/>
      <c r="J92" s="759"/>
      <c r="K92" s="787"/>
    </row>
    <row r="93" spans="1:78" ht="42.75" x14ac:dyDescent="0.2">
      <c r="A93" s="763"/>
      <c r="B93" s="516"/>
      <c r="C93" s="800"/>
      <c r="D93" s="50" t="s">
        <v>216</v>
      </c>
      <c r="E93" s="100" t="s">
        <v>217</v>
      </c>
      <c r="F93" s="209" t="s">
        <v>169</v>
      </c>
      <c r="G93" s="64">
        <f>IF(F93="Se investigan y se resuelven oportunamente",15,0)</f>
        <v>0</v>
      </c>
      <c r="H93" s="793"/>
      <c r="I93" s="795"/>
      <c r="J93" s="759"/>
      <c r="K93" s="787"/>
    </row>
    <row r="94" spans="1:78" ht="28.5" x14ac:dyDescent="0.2">
      <c r="A94" s="764"/>
      <c r="B94" s="517"/>
      <c r="C94" s="801"/>
      <c r="D94" s="45" t="s">
        <v>218</v>
      </c>
      <c r="E94" s="100" t="s">
        <v>219</v>
      </c>
      <c r="F94" s="65" t="s">
        <v>169</v>
      </c>
      <c r="G94" s="64">
        <f>IF(F94="Completa",10,IF(F94="Incompleta",5,0))</f>
        <v>0</v>
      </c>
      <c r="H94" s="794"/>
      <c r="I94" s="795"/>
      <c r="J94" s="759"/>
      <c r="K94" s="787"/>
    </row>
    <row r="95" spans="1:78" ht="15.75" thickBot="1" x14ac:dyDescent="0.25">
      <c r="A95" s="118"/>
      <c r="B95" s="119"/>
      <c r="C95" s="56"/>
      <c r="D95" s="57"/>
      <c r="E95" s="58" t="s">
        <v>220</v>
      </c>
      <c r="F95" s="16"/>
      <c r="G95" s="16">
        <f>SUM(G88:G94)</f>
        <v>0</v>
      </c>
      <c r="H95" s="59"/>
      <c r="I95" s="115"/>
      <c r="J95" s="115"/>
      <c r="K95" s="116"/>
    </row>
    <row r="96" spans="1:78" ht="15" thickBot="1" x14ac:dyDescent="0.25">
      <c r="A96" s="55"/>
    </row>
    <row r="97" spans="1:78" s="54" customFormat="1" ht="30" customHeight="1" x14ac:dyDescent="0.25">
      <c r="A97" s="796" t="s">
        <v>82</v>
      </c>
      <c r="B97" s="778" t="s">
        <v>223</v>
      </c>
      <c r="C97" s="798" t="s">
        <v>196</v>
      </c>
      <c r="D97" s="788" t="s">
        <v>197</v>
      </c>
      <c r="E97" s="788"/>
      <c r="F97" s="788"/>
      <c r="G97" s="788"/>
      <c r="H97" s="788"/>
      <c r="I97" s="105" t="s">
        <v>198</v>
      </c>
      <c r="J97" s="789" t="s">
        <v>199</v>
      </c>
      <c r="K97" s="791" t="s">
        <v>200</v>
      </c>
    </row>
    <row r="98" spans="1:78" s="54" customFormat="1" ht="60.75" thickBot="1" x14ac:dyDescent="0.3">
      <c r="A98" s="797"/>
      <c r="B98" s="779"/>
      <c r="C98" s="799"/>
      <c r="D98" s="106" t="s">
        <v>201</v>
      </c>
      <c r="E98" s="51" t="s">
        <v>202</v>
      </c>
      <c r="F98" s="106" t="s">
        <v>203</v>
      </c>
      <c r="G98" s="106" t="s">
        <v>204</v>
      </c>
      <c r="H98" s="106" t="s">
        <v>221</v>
      </c>
      <c r="I98" s="52" t="s">
        <v>206</v>
      </c>
      <c r="J98" s="790"/>
      <c r="K98" s="792"/>
    </row>
    <row r="99" spans="1:78" ht="20.25" customHeight="1" x14ac:dyDescent="0.2">
      <c r="A99" s="762" t="e">
        <f>DESCRIPCION!#REF!</f>
        <v>#REF!</v>
      </c>
      <c r="B99" s="515" t="e">
        <f>DESCRIPCION!#REF!</f>
        <v>#REF!</v>
      </c>
      <c r="C99" s="800" t="s">
        <v>244</v>
      </c>
      <c r="D99" s="766" t="s">
        <v>207</v>
      </c>
      <c r="E99" s="122" t="s">
        <v>208</v>
      </c>
      <c r="F99" s="68" t="s">
        <v>169</v>
      </c>
      <c r="G99" s="123">
        <f>IF(F99="Asignado",15,0)</f>
        <v>0</v>
      </c>
      <c r="H99" s="793" t="str">
        <f>IF(AND(G106&gt;0,G106&lt;=85),"Débil",IF(AND(G106&gt;85,G106&lt;=95),"Moderado",IF(G106&gt;96,"Fuerte"," ")))</f>
        <v xml:space="preserve"> </v>
      </c>
      <c r="I99" s="772" t="s">
        <v>169</v>
      </c>
      <c r="J99" s="76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75" t="str">
        <f>IF(J99="Fuerte","NO",IF(J99=" "," ","SI"))</f>
        <v xml:space="preserve"> </v>
      </c>
    </row>
    <row r="100" spans="1:78" ht="28.5" x14ac:dyDescent="0.2">
      <c r="A100" s="763"/>
      <c r="B100" s="516"/>
      <c r="C100" s="800"/>
      <c r="D100" s="766"/>
      <c r="E100" s="100" t="s">
        <v>209</v>
      </c>
      <c r="F100" s="65" t="s">
        <v>169</v>
      </c>
      <c r="G100" s="64">
        <f>IF(F100="Adecuado",15,0)</f>
        <v>0</v>
      </c>
      <c r="H100" s="793"/>
      <c r="I100" s="795"/>
      <c r="J100" s="759"/>
      <c r="K100" s="787"/>
    </row>
    <row r="101" spans="1:78" ht="42.75" customHeight="1" x14ac:dyDescent="0.2">
      <c r="A101" s="763"/>
      <c r="B101" s="516"/>
      <c r="C101" s="800"/>
      <c r="D101" s="50" t="s">
        <v>210</v>
      </c>
      <c r="E101" s="100" t="s">
        <v>211</v>
      </c>
      <c r="F101" s="65" t="s">
        <v>169</v>
      </c>
      <c r="G101" s="64">
        <f>IF(F101="Oportuna",15,0)</f>
        <v>0</v>
      </c>
      <c r="H101" s="793"/>
      <c r="I101" s="795"/>
      <c r="J101" s="759"/>
      <c r="K101" s="787"/>
    </row>
    <row r="102" spans="1:78" ht="42.75" x14ac:dyDescent="0.2">
      <c r="A102" s="763"/>
      <c r="B102" s="516"/>
      <c r="C102" s="800"/>
      <c r="D102" s="50" t="s">
        <v>212</v>
      </c>
      <c r="E102" s="100" t="s">
        <v>213</v>
      </c>
      <c r="F102" s="209" t="s">
        <v>169</v>
      </c>
      <c r="G102" s="64">
        <f>IF(F102="Prevenir",15,IF(F102="Detectar",10,0))</f>
        <v>0</v>
      </c>
      <c r="H102" s="793"/>
      <c r="I102" s="795"/>
      <c r="J102" s="759"/>
      <c r="K102" s="787"/>
    </row>
    <row r="103" spans="1:78" ht="28.5" x14ac:dyDescent="0.2">
      <c r="A103" s="763"/>
      <c r="B103" s="516"/>
      <c r="C103" s="800"/>
      <c r="D103" s="50" t="s">
        <v>214</v>
      </c>
      <c r="E103" s="100" t="s">
        <v>215</v>
      </c>
      <c r="F103" s="65" t="s">
        <v>169</v>
      </c>
      <c r="G103" s="64">
        <f>IF(F103="Confiable",15,0)</f>
        <v>0</v>
      </c>
      <c r="H103" s="793"/>
      <c r="I103" s="795"/>
      <c r="J103" s="759"/>
      <c r="K103" s="787"/>
    </row>
    <row r="104" spans="1:78" ht="42.75" x14ac:dyDescent="0.2">
      <c r="A104" s="763"/>
      <c r="B104" s="516"/>
      <c r="C104" s="800"/>
      <c r="D104" s="50" t="s">
        <v>216</v>
      </c>
      <c r="E104" s="100" t="s">
        <v>217</v>
      </c>
      <c r="F104" s="209" t="s">
        <v>169</v>
      </c>
      <c r="G104" s="64">
        <f>IF(F104="Se investigan y se resuelven oportunamente",15,0)</f>
        <v>0</v>
      </c>
      <c r="H104" s="793"/>
      <c r="I104" s="795"/>
      <c r="J104" s="759"/>
      <c r="K104" s="787"/>
    </row>
    <row r="105" spans="1:78" ht="28.5" x14ac:dyDescent="0.2">
      <c r="A105" s="764"/>
      <c r="B105" s="517"/>
      <c r="C105" s="801"/>
      <c r="D105" s="45" t="s">
        <v>218</v>
      </c>
      <c r="E105" s="100" t="s">
        <v>219</v>
      </c>
      <c r="F105" s="65" t="s">
        <v>169</v>
      </c>
      <c r="G105" s="64">
        <f>IF(F105="Completa",10,IF(F105="Incompleta",5,0))</f>
        <v>0</v>
      </c>
      <c r="H105" s="794"/>
      <c r="I105" s="795"/>
      <c r="J105" s="759"/>
      <c r="K105" s="787"/>
    </row>
    <row r="106" spans="1:78" s="60" customFormat="1" ht="15.75" thickBot="1" x14ac:dyDescent="0.25">
      <c r="A106" s="118"/>
      <c r="B106" s="119"/>
      <c r="C106" s="56"/>
      <c r="D106" s="57"/>
      <c r="E106" s="58" t="s">
        <v>220</v>
      </c>
      <c r="F106" s="16"/>
      <c r="G106" s="16">
        <f>SUM(G99:G105)</f>
        <v>0</v>
      </c>
      <c r="H106" s="59"/>
      <c r="I106" s="115"/>
      <c r="J106" s="115"/>
      <c r="K106" s="1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796" t="s">
        <v>82</v>
      </c>
      <c r="B108" s="778" t="s">
        <v>223</v>
      </c>
      <c r="C108" s="798" t="s">
        <v>196</v>
      </c>
      <c r="D108" s="788" t="s">
        <v>197</v>
      </c>
      <c r="E108" s="788"/>
      <c r="F108" s="788"/>
      <c r="G108" s="788"/>
      <c r="H108" s="788"/>
      <c r="I108" s="105" t="s">
        <v>198</v>
      </c>
      <c r="J108" s="789" t="s">
        <v>199</v>
      </c>
      <c r="K108" s="791"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797"/>
      <c r="B109" s="779"/>
      <c r="C109" s="799"/>
      <c r="D109" s="106" t="s">
        <v>201</v>
      </c>
      <c r="E109" s="51" t="s">
        <v>202</v>
      </c>
      <c r="F109" s="106" t="s">
        <v>203</v>
      </c>
      <c r="G109" s="106" t="s">
        <v>204</v>
      </c>
      <c r="H109" s="106" t="s">
        <v>221</v>
      </c>
      <c r="I109" s="52" t="s">
        <v>206</v>
      </c>
      <c r="J109" s="790"/>
      <c r="K109" s="792"/>
    </row>
    <row r="110" spans="1:78" ht="20.25" customHeight="1" x14ac:dyDescent="0.2">
      <c r="A110" s="762" t="e">
        <f>DESCRIPCION!#REF!</f>
        <v>#REF!</v>
      </c>
      <c r="B110" s="515" t="e">
        <f>DESCRIPCION!#REF!</f>
        <v>#REF!</v>
      </c>
      <c r="C110" s="763"/>
      <c r="D110" s="766" t="s">
        <v>207</v>
      </c>
      <c r="E110" s="122" t="s">
        <v>208</v>
      </c>
      <c r="F110" s="68" t="s">
        <v>169</v>
      </c>
      <c r="G110" s="123">
        <f>IF(F110="Asignado",15,0)</f>
        <v>0</v>
      </c>
      <c r="H110" s="793" t="str">
        <f>IF(AND(G117&gt;0,G117&lt;=85),"Débil",IF(AND(G117&gt;85,G117&lt;=95),"Moderado",IF(G117&gt;96,"Fuerte"," ")))</f>
        <v xml:space="preserve"> </v>
      </c>
      <c r="I110" s="772" t="s">
        <v>169</v>
      </c>
      <c r="J110" s="76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75" t="str">
        <f>IF(J110="Fuerte","NO",IF(J110=" "," ","SI"))</f>
        <v xml:space="preserve"> </v>
      </c>
    </row>
    <row r="111" spans="1:78" ht="28.5" x14ac:dyDescent="0.2">
      <c r="A111" s="763"/>
      <c r="B111" s="516"/>
      <c r="C111" s="763"/>
      <c r="D111" s="766"/>
      <c r="E111" s="100" t="s">
        <v>209</v>
      </c>
      <c r="F111" s="65" t="s">
        <v>169</v>
      </c>
      <c r="G111" s="64">
        <f>IF(F111="Adecuado",15,0)</f>
        <v>0</v>
      </c>
      <c r="H111" s="793"/>
      <c r="I111" s="795"/>
      <c r="J111" s="759"/>
      <c r="K111" s="787"/>
    </row>
    <row r="112" spans="1:78" ht="42.75" customHeight="1" x14ac:dyDescent="0.2">
      <c r="A112" s="763"/>
      <c r="B112" s="516"/>
      <c r="C112" s="763"/>
      <c r="D112" s="50" t="s">
        <v>210</v>
      </c>
      <c r="E112" s="100" t="s">
        <v>211</v>
      </c>
      <c r="F112" s="65" t="s">
        <v>169</v>
      </c>
      <c r="G112" s="64">
        <f>IF(F112="Oportuna",15,0)</f>
        <v>0</v>
      </c>
      <c r="H112" s="793"/>
      <c r="I112" s="795"/>
      <c r="J112" s="759"/>
      <c r="K112" s="787"/>
    </row>
    <row r="113" spans="1:78" ht="42.75" x14ac:dyDescent="0.2">
      <c r="A113" s="763"/>
      <c r="B113" s="516"/>
      <c r="C113" s="763"/>
      <c r="D113" s="50" t="s">
        <v>212</v>
      </c>
      <c r="E113" s="100" t="s">
        <v>213</v>
      </c>
      <c r="F113" s="209" t="s">
        <v>169</v>
      </c>
      <c r="G113" s="64">
        <f>IF(F113="Prevenir",15,IF(F113="Detectar",10,0))</f>
        <v>0</v>
      </c>
      <c r="H113" s="793"/>
      <c r="I113" s="795"/>
      <c r="J113" s="759"/>
      <c r="K113" s="787"/>
    </row>
    <row r="114" spans="1:78" ht="28.5" x14ac:dyDescent="0.2">
      <c r="A114" s="763"/>
      <c r="B114" s="516"/>
      <c r="C114" s="763"/>
      <c r="D114" s="50" t="s">
        <v>214</v>
      </c>
      <c r="E114" s="100" t="s">
        <v>215</v>
      </c>
      <c r="F114" s="65" t="s">
        <v>169</v>
      </c>
      <c r="G114" s="64">
        <f>IF(F114="Confiable",15,0)</f>
        <v>0</v>
      </c>
      <c r="H114" s="793"/>
      <c r="I114" s="795"/>
      <c r="J114" s="759"/>
      <c r="K114" s="787"/>
    </row>
    <row r="115" spans="1:78" ht="42.75" x14ac:dyDescent="0.2">
      <c r="A115" s="763"/>
      <c r="B115" s="516"/>
      <c r="C115" s="763"/>
      <c r="D115" s="50" t="s">
        <v>216</v>
      </c>
      <c r="E115" s="100" t="s">
        <v>217</v>
      </c>
      <c r="F115" s="209" t="s">
        <v>169</v>
      </c>
      <c r="G115" s="64">
        <f>IF(F115="Se investigan y se resuelven oportunamente",15,0)</f>
        <v>0</v>
      </c>
      <c r="H115" s="793"/>
      <c r="I115" s="795"/>
      <c r="J115" s="759"/>
      <c r="K115" s="787"/>
    </row>
    <row r="116" spans="1:78" ht="28.5" x14ac:dyDescent="0.2">
      <c r="A116" s="764"/>
      <c r="B116" s="517"/>
      <c r="C116" s="764"/>
      <c r="D116" s="45" t="s">
        <v>218</v>
      </c>
      <c r="E116" s="100" t="s">
        <v>219</v>
      </c>
      <c r="F116" s="65" t="s">
        <v>169</v>
      </c>
      <c r="G116" s="64">
        <f>IF(F116="Completa",10,IF(F116="Incompleta",5,0))</f>
        <v>0</v>
      </c>
      <c r="H116" s="794"/>
      <c r="I116" s="846"/>
      <c r="J116" s="844"/>
      <c r="K116" s="845"/>
    </row>
    <row r="117" spans="1:78" ht="15.75" thickBot="1" x14ac:dyDescent="0.25">
      <c r="A117" s="118"/>
      <c r="B117" s="119"/>
      <c r="C117" s="56"/>
      <c r="D117" s="57"/>
      <c r="E117" s="58" t="s">
        <v>220</v>
      </c>
      <c r="F117" s="16"/>
      <c r="G117" s="16">
        <f>SUM(G110:G116)</f>
        <v>0</v>
      </c>
      <c r="H117" s="128"/>
      <c r="I117" s="129"/>
      <c r="J117" s="129"/>
      <c r="K117" s="130"/>
    </row>
    <row r="118" spans="1:78" ht="15" thickBot="1" x14ac:dyDescent="0.25">
      <c r="A118" s="55"/>
    </row>
    <row r="119" spans="1:78" s="54" customFormat="1" ht="30" customHeight="1" x14ac:dyDescent="0.25">
      <c r="A119" s="776" t="s">
        <v>82</v>
      </c>
      <c r="B119" s="778" t="s">
        <v>223</v>
      </c>
      <c r="C119" s="780" t="s">
        <v>196</v>
      </c>
      <c r="D119" s="782" t="s">
        <v>197</v>
      </c>
      <c r="E119" s="783"/>
      <c r="F119" s="783"/>
      <c r="G119" s="783"/>
      <c r="H119" s="784"/>
      <c r="I119" s="105" t="s">
        <v>198</v>
      </c>
      <c r="J119" s="785" t="s">
        <v>199</v>
      </c>
      <c r="K119" s="760" t="s">
        <v>200</v>
      </c>
    </row>
    <row r="120" spans="1:78" s="54" customFormat="1" ht="60.75" thickBot="1" x14ac:dyDescent="0.3">
      <c r="A120" s="777"/>
      <c r="B120" s="779"/>
      <c r="C120" s="781"/>
      <c r="D120" s="106" t="s">
        <v>201</v>
      </c>
      <c r="E120" s="51" t="s">
        <v>202</v>
      </c>
      <c r="F120" s="106" t="s">
        <v>203</v>
      </c>
      <c r="G120" s="106" t="s">
        <v>204</v>
      </c>
      <c r="H120" s="106" t="s">
        <v>221</v>
      </c>
      <c r="I120" s="52" t="s">
        <v>206</v>
      </c>
      <c r="J120" s="786"/>
      <c r="K120" s="761"/>
    </row>
    <row r="121" spans="1:78" ht="20.25" customHeight="1" x14ac:dyDescent="0.2">
      <c r="A121" s="762" t="e">
        <f>DESCRIPCION!#REF!</f>
        <v>#REF!</v>
      </c>
      <c r="B121" s="515" t="e">
        <f>DESCRIPCION!#REF!</f>
        <v>#REF!</v>
      </c>
      <c r="C121" s="762"/>
      <c r="D121" s="765" t="s">
        <v>207</v>
      </c>
      <c r="E121" s="122" t="s">
        <v>208</v>
      </c>
      <c r="F121" s="68" t="s">
        <v>169</v>
      </c>
      <c r="G121" s="123">
        <f>IF(F121="Asignado",15,0)</f>
        <v>0</v>
      </c>
      <c r="H121" s="767" t="str">
        <f>IF(AND(G128&gt;0,G128&lt;=85),"Débil",IF(AND(G128&gt;85,G128&lt;=95),"Moderado",IF(G128&gt;96,"Fuerte"," ")))</f>
        <v xml:space="preserve"> </v>
      </c>
      <c r="I121" s="770" t="s">
        <v>169</v>
      </c>
      <c r="J121" s="76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73" t="str">
        <f>IF(J121="Fuerte","NO",IF(J121=" "," ","SI"))</f>
        <v xml:space="preserve"> </v>
      </c>
    </row>
    <row r="122" spans="1:78" ht="28.5" x14ac:dyDescent="0.2">
      <c r="A122" s="763"/>
      <c r="B122" s="516"/>
      <c r="C122" s="763"/>
      <c r="D122" s="766"/>
      <c r="E122" s="100" t="s">
        <v>209</v>
      </c>
      <c r="F122" s="65" t="s">
        <v>169</v>
      </c>
      <c r="G122" s="64">
        <f>IF(F122="Adecuado",15,0)</f>
        <v>0</v>
      </c>
      <c r="H122" s="768"/>
      <c r="I122" s="771"/>
      <c r="J122" s="768"/>
      <c r="K122" s="774"/>
    </row>
    <row r="123" spans="1:78" ht="42.75" x14ac:dyDescent="0.2">
      <c r="A123" s="763"/>
      <c r="B123" s="516"/>
      <c r="C123" s="763"/>
      <c r="D123" s="50" t="s">
        <v>210</v>
      </c>
      <c r="E123" s="100" t="s">
        <v>211</v>
      </c>
      <c r="F123" s="65" t="s">
        <v>169</v>
      </c>
      <c r="G123" s="64">
        <f>IF(F123="Oportuna",15,0)</f>
        <v>0</v>
      </c>
      <c r="H123" s="768"/>
      <c r="I123" s="771"/>
      <c r="J123" s="768"/>
      <c r="K123" s="774"/>
    </row>
    <row r="124" spans="1:78" ht="42.75" x14ac:dyDescent="0.2">
      <c r="A124" s="763"/>
      <c r="B124" s="516"/>
      <c r="C124" s="763"/>
      <c r="D124" s="50" t="s">
        <v>212</v>
      </c>
      <c r="E124" s="100" t="s">
        <v>213</v>
      </c>
      <c r="F124" s="209" t="s">
        <v>169</v>
      </c>
      <c r="G124" s="64">
        <f>IF(F124="Prevenir",15,IF(F124="Detectar",10,0))</f>
        <v>0</v>
      </c>
      <c r="H124" s="768"/>
      <c r="I124" s="771"/>
      <c r="J124" s="768"/>
      <c r="K124" s="774"/>
    </row>
    <row r="125" spans="1:78" ht="28.5" x14ac:dyDescent="0.2">
      <c r="A125" s="763"/>
      <c r="B125" s="516"/>
      <c r="C125" s="763"/>
      <c r="D125" s="50" t="s">
        <v>214</v>
      </c>
      <c r="E125" s="100" t="s">
        <v>215</v>
      </c>
      <c r="F125" s="65" t="s">
        <v>169</v>
      </c>
      <c r="G125" s="64">
        <f>IF(F125="Confiable",15,0)</f>
        <v>0</v>
      </c>
      <c r="H125" s="768"/>
      <c r="I125" s="771"/>
      <c r="J125" s="768"/>
      <c r="K125" s="774"/>
    </row>
    <row r="126" spans="1:78" ht="42.75" x14ac:dyDescent="0.2">
      <c r="A126" s="763"/>
      <c r="B126" s="516"/>
      <c r="C126" s="763"/>
      <c r="D126" s="50" t="s">
        <v>216</v>
      </c>
      <c r="E126" s="100" t="s">
        <v>217</v>
      </c>
      <c r="F126" s="209" t="s">
        <v>169</v>
      </c>
      <c r="G126" s="64">
        <f>IF(F126="Se investigan y se resuelven oportunamente",15,0)</f>
        <v>0</v>
      </c>
      <c r="H126" s="768"/>
      <c r="I126" s="771"/>
      <c r="J126" s="768"/>
      <c r="K126" s="774"/>
    </row>
    <row r="127" spans="1:78" ht="28.5" x14ac:dyDescent="0.2">
      <c r="A127" s="764"/>
      <c r="B127" s="517"/>
      <c r="C127" s="764"/>
      <c r="D127" s="45" t="s">
        <v>218</v>
      </c>
      <c r="E127" s="100" t="s">
        <v>219</v>
      </c>
      <c r="F127" s="65" t="s">
        <v>169</v>
      </c>
      <c r="G127" s="64">
        <f>IF(F127="Completa",10,IF(F127="Incompleta",5,0))</f>
        <v>0</v>
      </c>
      <c r="H127" s="769"/>
      <c r="I127" s="772"/>
      <c r="J127" s="769"/>
      <c r="K127" s="775"/>
    </row>
    <row r="128" spans="1:78" s="60" customFormat="1" ht="15.75" thickBot="1" x14ac:dyDescent="0.25">
      <c r="A128" s="118"/>
      <c r="B128" s="119"/>
      <c r="C128" s="56"/>
      <c r="D128" s="57"/>
      <c r="E128" s="58" t="s">
        <v>220</v>
      </c>
      <c r="F128" s="16"/>
      <c r="G128" s="16">
        <f>SUM(G121:G127)</f>
        <v>0</v>
      </c>
      <c r="H128" s="128"/>
      <c r="I128" s="129"/>
      <c r="J128" s="129"/>
      <c r="K128" s="130"/>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76" t="s">
        <v>82</v>
      </c>
      <c r="B130" s="778" t="s">
        <v>223</v>
      </c>
      <c r="C130" s="780" t="s">
        <v>196</v>
      </c>
      <c r="D130" s="782" t="s">
        <v>197</v>
      </c>
      <c r="E130" s="783"/>
      <c r="F130" s="783"/>
      <c r="G130" s="783"/>
      <c r="H130" s="784"/>
      <c r="I130" s="105" t="s">
        <v>198</v>
      </c>
      <c r="J130" s="785" t="s">
        <v>199</v>
      </c>
      <c r="K130" s="760"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77"/>
      <c r="B131" s="779"/>
      <c r="C131" s="781"/>
      <c r="D131" s="106" t="s">
        <v>201</v>
      </c>
      <c r="E131" s="51" t="s">
        <v>202</v>
      </c>
      <c r="F131" s="106" t="s">
        <v>203</v>
      </c>
      <c r="G131" s="106" t="s">
        <v>204</v>
      </c>
      <c r="H131" s="106" t="s">
        <v>221</v>
      </c>
      <c r="I131" s="52" t="s">
        <v>206</v>
      </c>
      <c r="J131" s="786"/>
      <c r="K131" s="761"/>
    </row>
    <row r="132" spans="1:78" ht="20.25" customHeight="1" x14ac:dyDescent="0.2">
      <c r="A132" s="762" t="e">
        <f>DESCRIPCION!#REF!</f>
        <v>#REF!</v>
      </c>
      <c r="B132" s="515" t="e">
        <f>DESCRIPCION!#REF!</f>
        <v>#REF!</v>
      </c>
      <c r="C132" s="762"/>
      <c r="D132" s="765" t="s">
        <v>207</v>
      </c>
      <c r="E132" s="122" t="s">
        <v>208</v>
      </c>
      <c r="F132" s="68" t="s">
        <v>169</v>
      </c>
      <c r="G132" s="123">
        <f>IF(F132="Asignado",15,0)</f>
        <v>0</v>
      </c>
      <c r="H132" s="767" t="str">
        <f>IF(AND(G139&gt;0,G139&lt;=85),"Débil",IF(AND(G139&gt;85,G139&lt;=95),"Moderado",IF(G139&gt;96,"Fuerte"," ")))</f>
        <v xml:space="preserve"> </v>
      </c>
      <c r="I132" s="770" t="s">
        <v>169</v>
      </c>
      <c r="J132" s="76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73" t="str">
        <f>IF(J132="Fuerte","NO",IF(J132=" "," ","SI"))</f>
        <v xml:space="preserve"> </v>
      </c>
    </row>
    <row r="133" spans="1:78" ht="28.5" x14ac:dyDescent="0.2">
      <c r="A133" s="763"/>
      <c r="B133" s="516"/>
      <c r="C133" s="763"/>
      <c r="D133" s="766"/>
      <c r="E133" s="100" t="s">
        <v>209</v>
      </c>
      <c r="F133" s="65" t="s">
        <v>169</v>
      </c>
      <c r="G133" s="64">
        <f>IF(F133="Adecuado",15,0)</f>
        <v>0</v>
      </c>
      <c r="H133" s="768"/>
      <c r="I133" s="771"/>
      <c r="J133" s="768"/>
      <c r="K133" s="774"/>
    </row>
    <row r="134" spans="1:78" ht="42.75" x14ac:dyDescent="0.2">
      <c r="A134" s="763"/>
      <c r="B134" s="516"/>
      <c r="C134" s="763"/>
      <c r="D134" s="50" t="s">
        <v>210</v>
      </c>
      <c r="E134" s="100" t="s">
        <v>211</v>
      </c>
      <c r="F134" s="65" t="s">
        <v>169</v>
      </c>
      <c r="G134" s="64">
        <f>IF(F134="Oportuna",15,0)</f>
        <v>0</v>
      </c>
      <c r="H134" s="768"/>
      <c r="I134" s="771"/>
      <c r="J134" s="768"/>
      <c r="K134" s="774"/>
    </row>
    <row r="135" spans="1:78" ht="42.75" x14ac:dyDescent="0.2">
      <c r="A135" s="763"/>
      <c r="B135" s="516"/>
      <c r="C135" s="763"/>
      <c r="D135" s="50" t="s">
        <v>212</v>
      </c>
      <c r="E135" s="100" t="s">
        <v>213</v>
      </c>
      <c r="F135" s="209" t="s">
        <v>169</v>
      </c>
      <c r="G135" s="64">
        <f>IF(F135="Prevenir",15,IF(F135="Detectar",10,0))</f>
        <v>0</v>
      </c>
      <c r="H135" s="768"/>
      <c r="I135" s="771"/>
      <c r="J135" s="768"/>
      <c r="K135" s="774"/>
    </row>
    <row r="136" spans="1:78" ht="28.5" x14ac:dyDescent="0.2">
      <c r="A136" s="763"/>
      <c r="B136" s="516"/>
      <c r="C136" s="763"/>
      <c r="D136" s="50" t="s">
        <v>214</v>
      </c>
      <c r="E136" s="100" t="s">
        <v>215</v>
      </c>
      <c r="F136" s="65" t="s">
        <v>169</v>
      </c>
      <c r="G136" s="64">
        <f>IF(F136="Confiable",15,0)</f>
        <v>0</v>
      </c>
      <c r="H136" s="768"/>
      <c r="I136" s="771"/>
      <c r="J136" s="768"/>
      <c r="K136" s="774"/>
    </row>
    <row r="137" spans="1:78" ht="42.75" x14ac:dyDescent="0.2">
      <c r="A137" s="763"/>
      <c r="B137" s="516"/>
      <c r="C137" s="763"/>
      <c r="D137" s="50" t="s">
        <v>216</v>
      </c>
      <c r="E137" s="100" t="s">
        <v>217</v>
      </c>
      <c r="F137" s="209" t="s">
        <v>169</v>
      </c>
      <c r="G137" s="64">
        <f>IF(F137="Se investigan y se resuelven oportunamente",15,0)</f>
        <v>0</v>
      </c>
      <c r="H137" s="768"/>
      <c r="I137" s="771"/>
      <c r="J137" s="768"/>
      <c r="K137" s="774"/>
    </row>
    <row r="138" spans="1:78" ht="28.5" x14ac:dyDescent="0.2">
      <c r="A138" s="764"/>
      <c r="B138" s="517"/>
      <c r="C138" s="764"/>
      <c r="D138" s="45" t="s">
        <v>218</v>
      </c>
      <c r="E138" s="100" t="s">
        <v>219</v>
      </c>
      <c r="F138" s="65" t="s">
        <v>169</v>
      </c>
      <c r="G138" s="64">
        <f>IF(F138="Completa",10,IF(F138="Incompleta",5,0))</f>
        <v>0</v>
      </c>
      <c r="H138" s="769"/>
      <c r="I138" s="772"/>
      <c r="J138" s="769"/>
      <c r="K138" s="775"/>
    </row>
    <row r="139" spans="1:78" ht="15.75" thickBot="1" x14ac:dyDescent="0.25">
      <c r="A139" s="118"/>
      <c r="B139" s="119"/>
      <c r="C139" s="56"/>
      <c r="D139" s="57"/>
      <c r="E139" s="58" t="s">
        <v>220</v>
      </c>
      <c r="F139" s="16"/>
      <c r="G139" s="16">
        <f>SUM(G132:G138)</f>
        <v>0</v>
      </c>
      <c r="H139" s="128"/>
      <c r="I139" s="129"/>
      <c r="J139" s="129"/>
      <c r="K139" s="130"/>
    </row>
    <row r="140" spans="1:78" ht="15" thickBot="1" x14ac:dyDescent="0.25">
      <c r="A140" s="55"/>
    </row>
    <row r="141" spans="1:78" s="54" customFormat="1" ht="30" customHeight="1" x14ac:dyDescent="0.25">
      <c r="A141" s="776" t="s">
        <v>82</v>
      </c>
      <c r="B141" s="778" t="s">
        <v>223</v>
      </c>
      <c r="C141" s="780" t="s">
        <v>196</v>
      </c>
      <c r="D141" s="782" t="s">
        <v>197</v>
      </c>
      <c r="E141" s="783"/>
      <c r="F141" s="783"/>
      <c r="G141" s="783"/>
      <c r="H141" s="784"/>
      <c r="I141" s="105" t="s">
        <v>198</v>
      </c>
      <c r="J141" s="785" t="s">
        <v>199</v>
      </c>
      <c r="K141" s="760" t="s">
        <v>200</v>
      </c>
    </row>
    <row r="142" spans="1:78" s="54" customFormat="1" ht="60.75" thickBot="1" x14ac:dyDescent="0.3">
      <c r="A142" s="777"/>
      <c r="B142" s="779"/>
      <c r="C142" s="781"/>
      <c r="D142" s="106" t="s">
        <v>201</v>
      </c>
      <c r="E142" s="51" t="s">
        <v>202</v>
      </c>
      <c r="F142" s="106" t="s">
        <v>203</v>
      </c>
      <c r="G142" s="106" t="s">
        <v>204</v>
      </c>
      <c r="H142" s="106" t="s">
        <v>221</v>
      </c>
      <c r="I142" s="52" t="s">
        <v>206</v>
      </c>
      <c r="J142" s="786"/>
      <c r="K142" s="761"/>
    </row>
    <row r="143" spans="1:78" ht="20.25" customHeight="1" x14ac:dyDescent="0.2">
      <c r="A143" s="762" t="e">
        <f>DESCRIPCION!#REF!</f>
        <v>#REF!</v>
      </c>
      <c r="B143" s="515" t="e">
        <f>DESCRIPCION!#REF!</f>
        <v>#REF!</v>
      </c>
      <c r="C143" s="762"/>
      <c r="D143" s="765" t="s">
        <v>207</v>
      </c>
      <c r="E143" s="122" t="s">
        <v>208</v>
      </c>
      <c r="F143" s="68" t="s">
        <v>169</v>
      </c>
      <c r="G143" s="123">
        <f>IF(F143="Asignado",15,0)</f>
        <v>0</v>
      </c>
      <c r="H143" s="767" t="str">
        <f>IF(AND(G150&gt;0,G150&lt;=85),"Débil",IF(AND(G150&gt;85,G150&lt;=95),"Moderado",IF(G150&gt;96,"Fuerte"," ")))</f>
        <v xml:space="preserve"> </v>
      </c>
      <c r="I143" s="770" t="s">
        <v>169</v>
      </c>
      <c r="J143" s="76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73" t="str">
        <f>IF(J143="Fuerte","NO",IF(J143=" "," ","SI"))</f>
        <v xml:space="preserve"> </v>
      </c>
    </row>
    <row r="144" spans="1:78" ht="28.5" x14ac:dyDescent="0.2">
      <c r="A144" s="763"/>
      <c r="B144" s="516"/>
      <c r="C144" s="763"/>
      <c r="D144" s="766"/>
      <c r="E144" s="100" t="s">
        <v>209</v>
      </c>
      <c r="F144" s="65" t="s">
        <v>169</v>
      </c>
      <c r="G144" s="64">
        <f>IF(F144="Adecuado",15,0)</f>
        <v>0</v>
      </c>
      <c r="H144" s="768"/>
      <c r="I144" s="771"/>
      <c r="J144" s="768"/>
      <c r="K144" s="774"/>
    </row>
    <row r="145" spans="1:98" ht="42.75" x14ac:dyDescent="0.2">
      <c r="A145" s="763"/>
      <c r="B145" s="516"/>
      <c r="C145" s="763"/>
      <c r="D145" s="50" t="s">
        <v>210</v>
      </c>
      <c r="E145" s="100" t="s">
        <v>211</v>
      </c>
      <c r="F145" s="65" t="s">
        <v>169</v>
      </c>
      <c r="G145" s="64">
        <f>IF(F145="Oportuna",15,0)</f>
        <v>0</v>
      </c>
      <c r="H145" s="768"/>
      <c r="I145" s="771"/>
      <c r="J145" s="768"/>
      <c r="K145" s="774"/>
    </row>
    <row r="146" spans="1:98" ht="42.75" x14ac:dyDescent="0.2">
      <c r="A146" s="763"/>
      <c r="B146" s="516"/>
      <c r="C146" s="763"/>
      <c r="D146" s="50" t="s">
        <v>212</v>
      </c>
      <c r="E146" s="100" t="s">
        <v>213</v>
      </c>
      <c r="F146" s="209" t="s">
        <v>169</v>
      </c>
      <c r="G146" s="64">
        <f>IF(F146="Prevenir",15,IF(F146="Detectar",10,0))</f>
        <v>0</v>
      </c>
      <c r="H146" s="768"/>
      <c r="I146" s="771"/>
      <c r="J146" s="768"/>
      <c r="K146" s="774"/>
    </row>
    <row r="147" spans="1:98" ht="28.5" x14ac:dyDescent="0.2">
      <c r="A147" s="763"/>
      <c r="B147" s="516"/>
      <c r="C147" s="763"/>
      <c r="D147" s="50" t="s">
        <v>214</v>
      </c>
      <c r="E147" s="100" t="s">
        <v>215</v>
      </c>
      <c r="F147" s="65" t="s">
        <v>169</v>
      </c>
      <c r="G147" s="64">
        <f>IF(F147="Confiable",15,0)</f>
        <v>0</v>
      </c>
      <c r="H147" s="768"/>
      <c r="I147" s="771"/>
      <c r="J147" s="768"/>
      <c r="K147" s="774"/>
    </row>
    <row r="148" spans="1:98" ht="42.75" x14ac:dyDescent="0.2">
      <c r="A148" s="763"/>
      <c r="B148" s="516"/>
      <c r="C148" s="763"/>
      <c r="D148" s="50" t="s">
        <v>216</v>
      </c>
      <c r="E148" s="100" t="s">
        <v>217</v>
      </c>
      <c r="F148" s="209" t="s">
        <v>169</v>
      </c>
      <c r="G148" s="64">
        <f>IF(F148="Se investigan y se resuelven oportunamente",15,0)</f>
        <v>0</v>
      </c>
      <c r="H148" s="768"/>
      <c r="I148" s="771"/>
      <c r="J148" s="768"/>
      <c r="K148" s="774"/>
    </row>
    <row r="149" spans="1:98" ht="28.5" x14ac:dyDescent="0.2">
      <c r="A149" s="764"/>
      <c r="B149" s="517"/>
      <c r="C149" s="764"/>
      <c r="D149" s="45" t="s">
        <v>218</v>
      </c>
      <c r="E149" s="100" t="s">
        <v>219</v>
      </c>
      <c r="F149" s="65" t="s">
        <v>169</v>
      </c>
      <c r="G149" s="64">
        <f>IF(F149="Completa",10,IF(F149="Incompleta",5,0))</f>
        <v>0</v>
      </c>
      <c r="H149" s="769"/>
      <c r="I149" s="772"/>
      <c r="J149" s="769"/>
      <c r="K149" s="775"/>
    </row>
    <row r="150" spans="1:98" s="60" customFormat="1" ht="15.75" thickBot="1" x14ac:dyDescent="0.25">
      <c r="A150" s="118"/>
      <c r="B150" s="119"/>
      <c r="C150" s="56"/>
      <c r="D150" s="57"/>
      <c r="E150" s="58" t="s">
        <v>220</v>
      </c>
      <c r="F150" s="16"/>
      <c r="G150" s="16">
        <f>SUM(G143:G149)</f>
        <v>0</v>
      </c>
      <c r="H150" s="128"/>
      <c r="I150" s="129"/>
      <c r="J150" s="129"/>
      <c r="K150" s="130"/>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76" t="s">
        <v>82</v>
      </c>
      <c r="B152" s="778" t="s">
        <v>223</v>
      </c>
      <c r="C152" s="780" t="s">
        <v>196</v>
      </c>
      <c r="D152" s="782" t="s">
        <v>197</v>
      </c>
      <c r="E152" s="783"/>
      <c r="F152" s="783"/>
      <c r="G152" s="783"/>
      <c r="H152" s="784"/>
      <c r="I152" s="105" t="s">
        <v>198</v>
      </c>
      <c r="J152" s="785" t="s">
        <v>199</v>
      </c>
      <c r="K152" s="760" t="s">
        <v>200</v>
      </c>
    </row>
    <row r="153" spans="1:98" ht="60.75" thickBot="1" x14ac:dyDescent="0.25">
      <c r="A153" s="777"/>
      <c r="B153" s="779"/>
      <c r="C153" s="781"/>
      <c r="D153" s="106" t="s">
        <v>201</v>
      </c>
      <c r="E153" s="51" t="s">
        <v>202</v>
      </c>
      <c r="F153" s="106" t="s">
        <v>203</v>
      </c>
      <c r="G153" s="106" t="s">
        <v>204</v>
      </c>
      <c r="H153" s="106" t="s">
        <v>221</v>
      </c>
      <c r="I153" s="52" t="s">
        <v>206</v>
      </c>
      <c r="J153" s="786"/>
      <c r="K153" s="761"/>
    </row>
    <row r="154" spans="1:98" x14ac:dyDescent="0.2">
      <c r="A154" s="762" t="e">
        <f>DESCRIPCION!#REF!</f>
        <v>#REF!</v>
      </c>
      <c r="B154" s="515" t="e">
        <f>DESCRIPCION!#REF!</f>
        <v>#REF!</v>
      </c>
      <c r="C154" s="762"/>
      <c r="D154" s="765" t="s">
        <v>207</v>
      </c>
      <c r="E154" s="122" t="s">
        <v>208</v>
      </c>
      <c r="F154" s="68" t="s">
        <v>169</v>
      </c>
      <c r="G154" s="123">
        <f>IF(F154="Asignado",15,0)</f>
        <v>0</v>
      </c>
      <c r="H154" s="767" t="str">
        <f>IF(AND(G161&gt;0,G161&lt;=85),"Débil",IF(AND(G161&gt;85,G161&lt;=95),"Moderado",IF(G161&gt;96,"Fuerte"," ")))</f>
        <v xml:space="preserve"> </v>
      </c>
      <c r="I154" s="770" t="s">
        <v>169</v>
      </c>
      <c r="J154" s="76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73" t="str">
        <f>IF(J154="Fuerte","NO",IF(J154=" "," ","SI"))</f>
        <v xml:space="preserve"> </v>
      </c>
    </row>
    <row r="155" spans="1:98" ht="28.5" x14ac:dyDescent="0.2">
      <c r="A155" s="763"/>
      <c r="B155" s="516"/>
      <c r="C155" s="763"/>
      <c r="D155" s="766"/>
      <c r="E155" s="100" t="s">
        <v>209</v>
      </c>
      <c r="F155" s="65" t="s">
        <v>169</v>
      </c>
      <c r="G155" s="64">
        <f>IF(F155="Adecuado",15,0)</f>
        <v>0</v>
      </c>
      <c r="H155" s="768"/>
      <c r="I155" s="771"/>
      <c r="J155" s="768"/>
      <c r="K155" s="774"/>
    </row>
    <row r="156" spans="1:98" ht="42.75" x14ac:dyDescent="0.2">
      <c r="A156" s="763"/>
      <c r="B156" s="516"/>
      <c r="C156" s="763"/>
      <c r="D156" s="50" t="s">
        <v>210</v>
      </c>
      <c r="E156" s="100" t="s">
        <v>211</v>
      </c>
      <c r="F156" s="65" t="s">
        <v>169</v>
      </c>
      <c r="G156" s="64">
        <f>IF(F156="Oportuna",15,0)</f>
        <v>0</v>
      </c>
      <c r="H156" s="768"/>
      <c r="I156" s="771"/>
      <c r="J156" s="768"/>
      <c r="K156" s="774"/>
    </row>
    <row r="157" spans="1:98" ht="42.75" x14ac:dyDescent="0.2">
      <c r="A157" s="763"/>
      <c r="B157" s="516"/>
      <c r="C157" s="763"/>
      <c r="D157" s="50" t="s">
        <v>212</v>
      </c>
      <c r="E157" s="100" t="s">
        <v>213</v>
      </c>
      <c r="F157" s="209" t="s">
        <v>169</v>
      </c>
      <c r="G157" s="64">
        <f>IF(F157="Prevenir",15,IF(F157="Detectar",10,0))</f>
        <v>0</v>
      </c>
      <c r="H157" s="768"/>
      <c r="I157" s="771"/>
      <c r="J157" s="768"/>
      <c r="K157" s="774"/>
    </row>
    <row r="158" spans="1:98" ht="28.5" x14ac:dyDescent="0.2">
      <c r="A158" s="763"/>
      <c r="B158" s="516"/>
      <c r="C158" s="763"/>
      <c r="D158" s="50" t="s">
        <v>214</v>
      </c>
      <c r="E158" s="100" t="s">
        <v>215</v>
      </c>
      <c r="F158" s="65" t="s">
        <v>169</v>
      </c>
      <c r="G158" s="64">
        <f>IF(F158="Confiable",15,0)</f>
        <v>0</v>
      </c>
      <c r="H158" s="768"/>
      <c r="I158" s="771"/>
      <c r="J158" s="768"/>
      <c r="K158" s="774"/>
    </row>
    <row r="159" spans="1:98" ht="42.75" x14ac:dyDescent="0.2">
      <c r="A159" s="763"/>
      <c r="B159" s="516"/>
      <c r="C159" s="763"/>
      <c r="D159" s="50" t="s">
        <v>216</v>
      </c>
      <c r="E159" s="100" t="s">
        <v>217</v>
      </c>
      <c r="F159" s="209" t="s">
        <v>169</v>
      </c>
      <c r="G159" s="64">
        <f>IF(F159="Se investigan y se resuelven oportunamente",15,0)</f>
        <v>0</v>
      </c>
      <c r="H159" s="768"/>
      <c r="I159" s="771"/>
      <c r="J159" s="768"/>
      <c r="K159" s="774"/>
    </row>
    <row r="160" spans="1:98" ht="28.5" x14ac:dyDescent="0.2">
      <c r="A160" s="764"/>
      <c r="B160" s="517"/>
      <c r="C160" s="764"/>
      <c r="D160" s="45" t="s">
        <v>218</v>
      </c>
      <c r="E160" s="100" t="s">
        <v>219</v>
      </c>
      <c r="F160" s="65" t="s">
        <v>169</v>
      </c>
      <c r="G160" s="64">
        <f>IF(F160="Completa",10,IF(F160="Incompleta",5,0))</f>
        <v>0</v>
      </c>
      <c r="H160" s="769"/>
      <c r="I160" s="772"/>
      <c r="J160" s="769"/>
      <c r="K160" s="775"/>
    </row>
    <row r="161" spans="1:11" ht="15.75" thickBot="1" x14ac:dyDescent="0.25">
      <c r="A161" s="118"/>
      <c r="B161" s="119"/>
      <c r="C161" s="56"/>
      <c r="D161" s="57"/>
      <c r="E161" s="58" t="s">
        <v>220</v>
      </c>
      <c r="F161" s="16"/>
      <c r="G161" s="16">
        <f>SUM(G154:G160)</f>
        <v>0</v>
      </c>
      <c r="H161" s="128"/>
      <c r="I161" s="129"/>
      <c r="J161" s="129"/>
      <c r="K161" s="130"/>
    </row>
    <row r="162" spans="1:11" ht="15" thickBot="1" x14ac:dyDescent="0.25"/>
    <row r="163" spans="1:11" ht="30" customHeight="1" x14ac:dyDescent="0.2">
      <c r="A163" s="776" t="s">
        <v>82</v>
      </c>
      <c r="B163" s="778" t="s">
        <v>223</v>
      </c>
      <c r="C163" s="780" t="s">
        <v>196</v>
      </c>
      <c r="D163" s="782" t="s">
        <v>197</v>
      </c>
      <c r="E163" s="783"/>
      <c r="F163" s="783"/>
      <c r="G163" s="783"/>
      <c r="H163" s="784"/>
      <c r="I163" s="105" t="s">
        <v>198</v>
      </c>
      <c r="J163" s="785" t="s">
        <v>199</v>
      </c>
      <c r="K163" s="760" t="s">
        <v>200</v>
      </c>
    </row>
    <row r="164" spans="1:11" ht="60.75" thickBot="1" x14ac:dyDescent="0.25">
      <c r="A164" s="777"/>
      <c r="B164" s="779"/>
      <c r="C164" s="781"/>
      <c r="D164" s="106" t="s">
        <v>201</v>
      </c>
      <c r="E164" s="51" t="s">
        <v>202</v>
      </c>
      <c r="F164" s="106" t="s">
        <v>203</v>
      </c>
      <c r="G164" s="106" t="s">
        <v>204</v>
      </c>
      <c r="H164" s="106" t="s">
        <v>221</v>
      </c>
      <c r="I164" s="52" t="s">
        <v>206</v>
      </c>
      <c r="J164" s="786"/>
      <c r="K164" s="761"/>
    </row>
    <row r="165" spans="1:11" ht="14.25" customHeight="1" x14ac:dyDescent="0.2">
      <c r="A165" s="762" t="e">
        <f>DESCRIPCION!#REF!</f>
        <v>#REF!</v>
      </c>
      <c r="B165" s="515" t="e">
        <f>DESCRIPCION!#REF!</f>
        <v>#REF!</v>
      </c>
      <c r="C165" s="762"/>
      <c r="D165" s="765" t="s">
        <v>207</v>
      </c>
      <c r="E165" s="122" t="s">
        <v>208</v>
      </c>
      <c r="F165" s="68" t="s">
        <v>169</v>
      </c>
      <c r="G165" s="123">
        <f>IF(F165="Asignado",15,0)</f>
        <v>0</v>
      </c>
      <c r="H165" s="767" t="str">
        <f>IF(AND(G172&gt;0,G172&lt;=85),"Débil",IF(AND(G172&gt;85,G172&lt;=95),"Moderado",IF(G172&gt;96,"Fuerte"," ")))</f>
        <v xml:space="preserve"> </v>
      </c>
      <c r="I165" s="770" t="s">
        <v>169</v>
      </c>
      <c r="J165" s="76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73" t="str">
        <f>IF(J165="Fuerte","NO",IF(J165=" "," ","SI"))</f>
        <v xml:space="preserve"> </v>
      </c>
    </row>
    <row r="166" spans="1:11" ht="28.5" x14ac:dyDescent="0.2">
      <c r="A166" s="763"/>
      <c r="B166" s="516"/>
      <c r="C166" s="763"/>
      <c r="D166" s="766"/>
      <c r="E166" s="100" t="s">
        <v>209</v>
      </c>
      <c r="F166" s="65" t="s">
        <v>169</v>
      </c>
      <c r="G166" s="64">
        <f>IF(F166="Adecuado",15,0)</f>
        <v>0</v>
      </c>
      <c r="H166" s="768"/>
      <c r="I166" s="771"/>
      <c r="J166" s="768"/>
      <c r="K166" s="774"/>
    </row>
    <row r="167" spans="1:11" ht="42.75" x14ac:dyDescent="0.2">
      <c r="A167" s="763"/>
      <c r="B167" s="516"/>
      <c r="C167" s="763"/>
      <c r="D167" s="50" t="s">
        <v>210</v>
      </c>
      <c r="E167" s="100" t="s">
        <v>211</v>
      </c>
      <c r="F167" s="65" t="s">
        <v>169</v>
      </c>
      <c r="G167" s="64">
        <f>IF(F167="Oportuna",15,0)</f>
        <v>0</v>
      </c>
      <c r="H167" s="768"/>
      <c r="I167" s="771"/>
      <c r="J167" s="768"/>
      <c r="K167" s="774"/>
    </row>
    <row r="168" spans="1:11" ht="42.75" x14ac:dyDescent="0.2">
      <c r="A168" s="763"/>
      <c r="B168" s="516"/>
      <c r="C168" s="763"/>
      <c r="D168" s="50" t="s">
        <v>212</v>
      </c>
      <c r="E168" s="100" t="s">
        <v>213</v>
      </c>
      <c r="F168" s="209" t="s">
        <v>169</v>
      </c>
      <c r="G168" s="64">
        <f>IF(F168="Prevenir",15,IF(F168="Detectar",10,0))</f>
        <v>0</v>
      </c>
      <c r="H168" s="768"/>
      <c r="I168" s="771"/>
      <c r="J168" s="768"/>
      <c r="K168" s="774"/>
    </row>
    <row r="169" spans="1:11" ht="28.5" x14ac:dyDescent="0.2">
      <c r="A169" s="763"/>
      <c r="B169" s="516"/>
      <c r="C169" s="763"/>
      <c r="D169" s="50" t="s">
        <v>214</v>
      </c>
      <c r="E169" s="100" t="s">
        <v>215</v>
      </c>
      <c r="F169" s="65" t="s">
        <v>169</v>
      </c>
      <c r="G169" s="64">
        <f>IF(F169="Confiable",15,0)</f>
        <v>0</v>
      </c>
      <c r="H169" s="768"/>
      <c r="I169" s="771"/>
      <c r="J169" s="768"/>
      <c r="K169" s="774"/>
    </row>
    <row r="170" spans="1:11" ht="42.75" x14ac:dyDescent="0.2">
      <c r="A170" s="763"/>
      <c r="B170" s="516"/>
      <c r="C170" s="763"/>
      <c r="D170" s="50" t="s">
        <v>216</v>
      </c>
      <c r="E170" s="100" t="s">
        <v>217</v>
      </c>
      <c r="F170" s="209" t="s">
        <v>169</v>
      </c>
      <c r="G170" s="64">
        <f>IF(F170="Se investigan y se resuelven oportunamente",15,0)</f>
        <v>0</v>
      </c>
      <c r="H170" s="768"/>
      <c r="I170" s="771"/>
      <c r="J170" s="768"/>
      <c r="K170" s="774"/>
    </row>
    <row r="171" spans="1:11" ht="28.5" x14ac:dyDescent="0.2">
      <c r="A171" s="764"/>
      <c r="B171" s="517"/>
      <c r="C171" s="764"/>
      <c r="D171" s="45" t="s">
        <v>218</v>
      </c>
      <c r="E171" s="100" t="s">
        <v>219</v>
      </c>
      <c r="F171" s="65" t="s">
        <v>169</v>
      </c>
      <c r="G171" s="64">
        <f>IF(F171="Completa",10,IF(F171="Incompleta",5,0))</f>
        <v>0</v>
      </c>
      <c r="H171" s="769"/>
      <c r="I171" s="772"/>
      <c r="J171" s="769"/>
      <c r="K171" s="775"/>
    </row>
    <row r="172" spans="1:11" ht="15.75" thickBot="1" x14ac:dyDescent="0.25">
      <c r="A172" s="118"/>
      <c r="B172" s="119"/>
      <c r="C172" s="56"/>
      <c r="D172" s="57"/>
      <c r="E172" s="58" t="s">
        <v>220</v>
      </c>
      <c r="F172" s="16"/>
      <c r="G172" s="16">
        <f>SUM(G165:G171)</f>
        <v>0</v>
      </c>
      <c r="H172" s="128"/>
      <c r="I172" s="129"/>
      <c r="J172" s="129"/>
      <c r="K172" s="130"/>
    </row>
    <row r="173" spans="1:11" ht="15" thickBot="1" x14ac:dyDescent="0.25"/>
    <row r="174" spans="1:11" ht="30" x14ac:dyDescent="0.2">
      <c r="A174" s="776" t="s">
        <v>82</v>
      </c>
      <c r="B174" s="778" t="s">
        <v>223</v>
      </c>
      <c r="C174" s="780" t="s">
        <v>196</v>
      </c>
      <c r="D174" s="782" t="s">
        <v>197</v>
      </c>
      <c r="E174" s="783"/>
      <c r="F174" s="783"/>
      <c r="G174" s="783"/>
      <c r="H174" s="784"/>
      <c r="I174" s="105" t="s">
        <v>198</v>
      </c>
      <c r="J174" s="785" t="s">
        <v>199</v>
      </c>
      <c r="K174" s="760" t="s">
        <v>200</v>
      </c>
    </row>
    <row r="175" spans="1:11" ht="60.75" thickBot="1" x14ac:dyDescent="0.25">
      <c r="A175" s="777"/>
      <c r="B175" s="779"/>
      <c r="C175" s="781"/>
      <c r="D175" s="106" t="s">
        <v>201</v>
      </c>
      <c r="E175" s="51" t="s">
        <v>202</v>
      </c>
      <c r="F175" s="106" t="s">
        <v>203</v>
      </c>
      <c r="G175" s="106" t="s">
        <v>204</v>
      </c>
      <c r="H175" s="106" t="s">
        <v>221</v>
      </c>
      <c r="I175" s="52" t="s">
        <v>206</v>
      </c>
      <c r="J175" s="786"/>
      <c r="K175" s="761"/>
    </row>
    <row r="176" spans="1:11" x14ac:dyDescent="0.2">
      <c r="A176" s="762" t="e">
        <f>DESCRIPCION!#REF!</f>
        <v>#REF!</v>
      </c>
      <c r="B176" s="515" t="e">
        <f>DESCRIPCION!#REF!</f>
        <v>#REF!</v>
      </c>
      <c r="C176" s="762"/>
      <c r="D176" s="765" t="s">
        <v>207</v>
      </c>
      <c r="E176" s="122" t="s">
        <v>208</v>
      </c>
      <c r="F176" s="68" t="s">
        <v>171</v>
      </c>
      <c r="G176" s="123">
        <f>IF(F176="Asignado",15,0)</f>
        <v>0</v>
      </c>
      <c r="H176" s="767" t="str">
        <f>IF(AND(G183&gt;0,G183&lt;=85),"Débil",IF(AND(G183&gt;85,G183&lt;=95),"Moderado",IF(G183&gt;96,"Fuerte"," ")))</f>
        <v>Débil</v>
      </c>
      <c r="I176" s="770" t="s">
        <v>192</v>
      </c>
      <c r="J176" s="76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73" t="str">
        <f>IF(J176="Fuerte","NO",IF(J176=" "," ","SI"))</f>
        <v>SI</v>
      </c>
    </row>
    <row r="177" spans="1:11" ht="28.5" x14ac:dyDescent="0.2">
      <c r="A177" s="763"/>
      <c r="B177" s="516"/>
      <c r="C177" s="763"/>
      <c r="D177" s="766"/>
      <c r="E177" s="100" t="s">
        <v>209</v>
      </c>
      <c r="F177" s="65" t="s">
        <v>172</v>
      </c>
      <c r="G177" s="64">
        <f>IF(F177="Adecuado",15,0)</f>
        <v>15</v>
      </c>
      <c r="H177" s="768"/>
      <c r="I177" s="771"/>
      <c r="J177" s="768"/>
      <c r="K177" s="774"/>
    </row>
    <row r="178" spans="1:11" ht="42.75" x14ac:dyDescent="0.2">
      <c r="A178" s="763"/>
      <c r="B178" s="516"/>
      <c r="C178" s="763"/>
      <c r="D178" s="50" t="s">
        <v>210</v>
      </c>
      <c r="E178" s="100" t="s">
        <v>211</v>
      </c>
      <c r="F178" s="65" t="s">
        <v>175</v>
      </c>
      <c r="G178" s="64">
        <f>IF(F178="Oportuna",15,0)</f>
        <v>15</v>
      </c>
      <c r="H178" s="768"/>
      <c r="I178" s="771"/>
      <c r="J178" s="768"/>
      <c r="K178" s="774"/>
    </row>
    <row r="179" spans="1:11" ht="42.75" x14ac:dyDescent="0.2">
      <c r="A179" s="763"/>
      <c r="B179" s="516"/>
      <c r="C179" s="763"/>
      <c r="D179" s="50" t="s">
        <v>212</v>
      </c>
      <c r="E179" s="100" t="s">
        <v>213</v>
      </c>
      <c r="F179" s="209" t="s">
        <v>169</v>
      </c>
      <c r="G179" s="64">
        <f>IF(F179="Prevenir",15,IF(F179="Detectar",10,0))</f>
        <v>0</v>
      </c>
      <c r="H179" s="768"/>
      <c r="I179" s="771"/>
      <c r="J179" s="768"/>
      <c r="K179" s="774"/>
    </row>
    <row r="180" spans="1:11" ht="28.5" x14ac:dyDescent="0.2">
      <c r="A180" s="763"/>
      <c r="B180" s="516"/>
      <c r="C180" s="763"/>
      <c r="D180" s="50" t="s">
        <v>214</v>
      </c>
      <c r="E180" s="100" t="s">
        <v>215</v>
      </c>
      <c r="F180" s="65" t="s">
        <v>169</v>
      </c>
      <c r="G180" s="64">
        <f>IF(F180="Confiable",15,0)</f>
        <v>0</v>
      </c>
      <c r="H180" s="768"/>
      <c r="I180" s="771"/>
      <c r="J180" s="768"/>
      <c r="K180" s="774"/>
    </row>
    <row r="181" spans="1:11" ht="42.75" x14ac:dyDescent="0.2">
      <c r="A181" s="763"/>
      <c r="B181" s="516"/>
      <c r="C181" s="763"/>
      <c r="D181" s="50" t="s">
        <v>216</v>
      </c>
      <c r="E181" s="100" t="s">
        <v>217</v>
      </c>
      <c r="F181" s="209" t="s">
        <v>169</v>
      </c>
      <c r="G181" s="64">
        <f>IF(F181="Se investigan y se resuelven oportunamente",15,0)</f>
        <v>0</v>
      </c>
      <c r="H181" s="768"/>
      <c r="I181" s="771"/>
      <c r="J181" s="768"/>
      <c r="K181" s="774"/>
    </row>
    <row r="182" spans="1:11" ht="28.5" x14ac:dyDescent="0.2">
      <c r="A182" s="764"/>
      <c r="B182" s="517"/>
      <c r="C182" s="764"/>
      <c r="D182" s="45" t="s">
        <v>218</v>
      </c>
      <c r="E182" s="100" t="s">
        <v>219</v>
      </c>
      <c r="F182" s="65" t="s">
        <v>169</v>
      </c>
      <c r="G182" s="64">
        <f>IF(F182="Completa",10,IF(F182="Incompleta",5,0))</f>
        <v>0</v>
      </c>
      <c r="H182" s="769"/>
      <c r="I182" s="772"/>
      <c r="J182" s="769"/>
      <c r="K182" s="775"/>
    </row>
    <row r="183" spans="1:11" ht="15.75" thickBot="1" x14ac:dyDescent="0.25">
      <c r="A183" s="118"/>
      <c r="B183" s="119"/>
      <c r="C183" s="56"/>
      <c r="D183" s="57"/>
      <c r="E183" s="58" t="s">
        <v>220</v>
      </c>
      <c r="F183" s="16"/>
      <c r="G183" s="16">
        <f>SUM(G176:G182)</f>
        <v>30</v>
      </c>
      <c r="H183" s="128"/>
      <c r="I183" s="129"/>
      <c r="J183" s="129"/>
      <c r="K183" s="130"/>
    </row>
    <row r="184" spans="1:11" ht="15" thickBot="1" x14ac:dyDescent="0.25"/>
    <row r="185" spans="1:11" ht="30" x14ac:dyDescent="0.2">
      <c r="A185" s="776" t="s">
        <v>82</v>
      </c>
      <c r="B185" s="778" t="s">
        <v>223</v>
      </c>
      <c r="C185" s="780" t="s">
        <v>196</v>
      </c>
      <c r="D185" s="782" t="s">
        <v>197</v>
      </c>
      <c r="E185" s="783"/>
      <c r="F185" s="783"/>
      <c r="G185" s="783"/>
      <c r="H185" s="784"/>
      <c r="I185" s="105" t="s">
        <v>198</v>
      </c>
      <c r="J185" s="785" t="s">
        <v>199</v>
      </c>
      <c r="K185" s="760" t="s">
        <v>200</v>
      </c>
    </row>
    <row r="186" spans="1:11" ht="60.75" thickBot="1" x14ac:dyDescent="0.25">
      <c r="A186" s="777"/>
      <c r="B186" s="779"/>
      <c r="C186" s="781"/>
      <c r="D186" s="106" t="s">
        <v>201</v>
      </c>
      <c r="E186" s="51" t="s">
        <v>202</v>
      </c>
      <c r="F186" s="106" t="s">
        <v>203</v>
      </c>
      <c r="G186" s="106" t="s">
        <v>204</v>
      </c>
      <c r="H186" s="106" t="s">
        <v>221</v>
      </c>
      <c r="I186" s="52" t="s">
        <v>206</v>
      </c>
      <c r="J186" s="786"/>
      <c r="K186" s="761"/>
    </row>
    <row r="187" spans="1:11" x14ac:dyDescent="0.2">
      <c r="A187" s="762" t="e">
        <f>DESCRIPCION!#REF!</f>
        <v>#REF!</v>
      </c>
      <c r="B187" s="515" t="e">
        <f>DESCRIPCION!#REF!</f>
        <v>#REF!</v>
      </c>
      <c r="C187" s="762"/>
      <c r="D187" s="765" t="s">
        <v>207</v>
      </c>
      <c r="E187" s="122" t="s">
        <v>208</v>
      </c>
      <c r="F187" s="68" t="s">
        <v>169</v>
      </c>
      <c r="G187" s="123">
        <f>IF(F187="Asignado",15,0)</f>
        <v>0</v>
      </c>
      <c r="H187" s="767" t="str">
        <f>IF(AND(G194&gt;0,G194&lt;=85),"Débil",IF(AND(G194&gt;85,G194&lt;=95),"Moderado",IF(G194&gt;96,"Fuerte"," ")))</f>
        <v xml:space="preserve"> </v>
      </c>
      <c r="I187" s="770" t="s">
        <v>169</v>
      </c>
      <c r="J187" s="76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73" t="str">
        <f>IF(J187="Fuerte","NO",IF(J187=" "," ","SI"))</f>
        <v xml:space="preserve"> </v>
      </c>
    </row>
    <row r="188" spans="1:11" ht="28.5" x14ac:dyDescent="0.2">
      <c r="A188" s="763"/>
      <c r="B188" s="516"/>
      <c r="C188" s="763"/>
      <c r="D188" s="766"/>
      <c r="E188" s="100" t="s">
        <v>209</v>
      </c>
      <c r="F188" s="65" t="s">
        <v>169</v>
      </c>
      <c r="G188" s="64">
        <f>IF(F188="Adecuado",15,0)</f>
        <v>0</v>
      </c>
      <c r="H188" s="768"/>
      <c r="I188" s="771"/>
      <c r="J188" s="768"/>
      <c r="K188" s="774"/>
    </row>
    <row r="189" spans="1:11" ht="42.75" x14ac:dyDescent="0.2">
      <c r="A189" s="763"/>
      <c r="B189" s="516"/>
      <c r="C189" s="763"/>
      <c r="D189" s="50" t="s">
        <v>210</v>
      </c>
      <c r="E189" s="100" t="s">
        <v>211</v>
      </c>
      <c r="F189" s="65" t="s">
        <v>169</v>
      </c>
      <c r="G189" s="64">
        <f>IF(F189="Oportuna",15,0)</f>
        <v>0</v>
      </c>
      <c r="H189" s="768"/>
      <c r="I189" s="771"/>
      <c r="J189" s="768"/>
      <c r="K189" s="774"/>
    </row>
    <row r="190" spans="1:11" ht="42.75" x14ac:dyDescent="0.2">
      <c r="A190" s="763"/>
      <c r="B190" s="516"/>
      <c r="C190" s="763"/>
      <c r="D190" s="50" t="s">
        <v>212</v>
      </c>
      <c r="E190" s="100" t="s">
        <v>213</v>
      </c>
      <c r="F190" s="209" t="s">
        <v>169</v>
      </c>
      <c r="G190" s="64">
        <f>IF(F190="Prevenir",15,IF(F190="Detectar",10,0))</f>
        <v>0</v>
      </c>
      <c r="H190" s="768"/>
      <c r="I190" s="771"/>
      <c r="J190" s="768"/>
      <c r="K190" s="774"/>
    </row>
    <row r="191" spans="1:11" ht="28.5" x14ac:dyDescent="0.2">
      <c r="A191" s="763"/>
      <c r="B191" s="516"/>
      <c r="C191" s="763"/>
      <c r="D191" s="50" t="s">
        <v>214</v>
      </c>
      <c r="E191" s="100" t="s">
        <v>215</v>
      </c>
      <c r="F191" s="65" t="s">
        <v>169</v>
      </c>
      <c r="G191" s="64">
        <f>IF(F191="Confiable",15,0)</f>
        <v>0</v>
      </c>
      <c r="H191" s="768"/>
      <c r="I191" s="771"/>
      <c r="J191" s="768"/>
      <c r="K191" s="774"/>
    </row>
    <row r="192" spans="1:11" ht="42.75" x14ac:dyDescent="0.2">
      <c r="A192" s="763"/>
      <c r="B192" s="516"/>
      <c r="C192" s="763"/>
      <c r="D192" s="50" t="s">
        <v>216</v>
      </c>
      <c r="E192" s="100" t="s">
        <v>217</v>
      </c>
      <c r="F192" s="209" t="s">
        <v>169</v>
      </c>
      <c r="G192" s="64">
        <f>IF(F192="Se investigan y se resuelven oportunamente",15,0)</f>
        <v>0</v>
      </c>
      <c r="H192" s="768"/>
      <c r="I192" s="771"/>
      <c r="J192" s="768"/>
      <c r="K192" s="774"/>
    </row>
    <row r="193" spans="1:11" ht="28.5" x14ac:dyDescent="0.2">
      <c r="A193" s="764"/>
      <c r="B193" s="517"/>
      <c r="C193" s="764"/>
      <c r="D193" s="45" t="s">
        <v>218</v>
      </c>
      <c r="E193" s="100" t="s">
        <v>219</v>
      </c>
      <c r="F193" s="65" t="s">
        <v>169</v>
      </c>
      <c r="G193" s="64">
        <f>IF(F193="Completa",10,IF(F193="Incompleta",5,0))</f>
        <v>0</v>
      </c>
      <c r="H193" s="769"/>
      <c r="I193" s="772"/>
      <c r="J193" s="769"/>
      <c r="K193" s="775"/>
    </row>
    <row r="194" spans="1:11" ht="15.75" thickBot="1" x14ac:dyDescent="0.25">
      <c r="A194" s="118"/>
      <c r="B194" s="119"/>
      <c r="C194" s="56"/>
      <c r="D194" s="57"/>
      <c r="E194" s="58" t="s">
        <v>220</v>
      </c>
      <c r="F194" s="16"/>
      <c r="G194" s="16">
        <f>SUM(G187:G193)</f>
        <v>0</v>
      </c>
      <c r="H194" s="128"/>
      <c r="I194" s="129"/>
      <c r="J194" s="129"/>
      <c r="K194" s="130"/>
    </row>
    <row r="195" spans="1:11" ht="15" thickBot="1" x14ac:dyDescent="0.25"/>
    <row r="196" spans="1:11" ht="30" x14ac:dyDescent="0.2">
      <c r="A196" s="776" t="s">
        <v>82</v>
      </c>
      <c r="B196" s="778" t="s">
        <v>223</v>
      </c>
      <c r="C196" s="780" t="s">
        <v>196</v>
      </c>
      <c r="D196" s="782" t="s">
        <v>197</v>
      </c>
      <c r="E196" s="783"/>
      <c r="F196" s="783"/>
      <c r="G196" s="783"/>
      <c r="H196" s="784"/>
      <c r="I196" s="105" t="s">
        <v>198</v>
      </c>
      <c r="J196" s="785" t="s">
        <v>199</v>
      </c>
      <c r="K196" s="760" t="s">
        <v>200</v>
      </c>
    </row>
    <row r="197" spans="1:11" ht="60.75" thickBot="1" x14ac:dyDescent="0.25">
      <c r="A197" s="777"/>
      <c r="B197" s="779"/>
      <c r="C197" s="781"/>
      <c r="D197" s="106" t="s">
        <v>201</v>
      </c>
      <c r="E197" s="51" t="s">
        <v>202</v>
      </c>
      <c r="F197" s="106" t="s">
        <v>203</v>
      </c>
      <c r="G197" s="106" t="s">
        <v>204</v>
      </c>
      <c r="H197" s="106" t="s">
        <v>221</v>
      </c>
      <c r="I197" s="52" t="s">
        <v>206</v>
      </c>
      <c r="J197" s="786"/>
      <c r="K197" s="761"/>
    </row>
    <row r="198" spans="1:11" x14ac:dyDescent="0.2">
      <c r="A198" s="762" t="e">
        <f>DESCRIPCION!#REF!</f>
        <v>#REF!</v>
      </c>
      <c r="B198" s="515" t="e">
        <f>DESCRIPCION!#REF!</f>
        <v>#REF!</v>
      </c>
      <c r="C198" s="762"/>
      <c r="D198" s="765" t="s">
        <v>207</v>
      </c>
      <c r="E198" s="122" t="s">
        <v>208</v>
      </c>
      <c r="F198" s="68" t="s">
        <v>169</v>
      </c>
      <c r="G198" s="123">
        <f>IF(F198="Asignado",15,0)</f>
        <v>0</v>
      </c>
      <c r="H198" s="767" t="str">
        <f>IF(AND(G205&gt;0,G205&lt;=85),"Débil",IF(AND(G205&gt;85,G205&lt;=95),"Moderado",IF(G205&gt;96,"Fuerte"," ")))</f>
        <v xml:space="preserve"> </v>
      </c>
      <c r="I198" s="770" t="s">
        <v>169</v>
      </c>
      <c r="J198" s="76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73" t="str">
        <f>IF(J198="Fuerte","NO",IF(J198=" "," ","SI"))</f>
        <v xml:space="preserve"> </v>
      </c>
    </row>
    <row r="199" spans="1:11" ht="28.5" x14ac:dyDescent="0.2">
      <c r="A199" s="763"/>
      <c r="B199" s="516"/>
      <c r="C199" s="763"/>
      <c r="D199" s="766"/>
      <c r="E199" s="100" t="s">
        <v>209</v>
      </c>
      <c r="F199" s="65" t="s">
        <v>169</v>
      </c>
      <c r="G199" s="64">
        <f>IF(F199="Adecuado",15,0)</f>
        <v>0</v>
      </c>
      <c r="H199" s="768"/>
      <c r="I199" s="771"/>
      <c r="J199" s="768"/>
      <c r="K199" s="774"/>
    </row>
    <row r="200" spans="1:11" ht="42.75" x14ac:dyDescent="0.2">
      <c r="A200" s="763"/>
      <c r="B200" s="516"/>
      <c r="C200" s="763"/>
      <c r="D200" s="50" t="s">
        <v>210</v>
      </c>
      <c r="E200" s="100" t="s">
        <v>211</v>
      </c>
      <c r="F200" s="65" t="s">
        <v>169</v>
      </c>
      <c r="G200" s="64">
        <f>IF(F200="Oportuna",15,0)</f>
        <v>0</v>
      </c>
      <c r="H200" s="768"/>
      <c r="I200" s="771"/>
      <c r="J200" s="768"/>
      <c r="K200" s="774"/>
    </row>
    <row r="201" spans="1:11" ht="42.75" x14ac:dyDescent="0.2">
      <c r="A201" s="763"/>
      <c r="B201" s="516"/>
      <c r="C201" s="763"/>
      <c r="D201" s="50" t="s">
        <v>212</v>
      </c>
      <c r="E201" s="100" t="s">
        <v>213</v>
      </c>
      <c r="F201" s="209" t="s">
        <v>169</v>
      </c>
      <c r="G201" s="64">
        <f>IF(F201="Prevenir",15,IF(F201="Detectar",10,0))</f>
        <v>0</v>
      </c>
      <c r="H201" s="768"/>
      <c r="I201" s="771"/>
      <c r="J201" s="768"/>
      <c r="K201" s="774"/>
    </row>
    <row r="202" spans="1:11" ht="28.5" x14ac:dyDescent="0.2">
      <c r="A202" s="763"/>
      <c r="B202" s="516"/>
      <c r="C202" s="763"/>
      <c r="D202" s="50" t="s">
        <v>214</v>
      </c>
      <c r="E202" s="100" t="s">
        <v>215</v>
      </c>
      <c r="F202" s="65" t="s">
        <v>169</v>
      </c>
      <c r="G202" s="64">
        <f>IF(F202="Confiable",15,0)</f>
        <v>0</v>
      </c>
      <c r="H202" s="768"/>
      <c r="I202" s="771"/>
      <c r="J202" s="768"/>
      <c r="K202" s="774"/>
    </row>
    <row r="203" spans="1:11" ht="42.75" x14ac:dyDescent="0.2">
      <c r="A203" s="763"/>
      <c r="B203" s="516"/>
      <c r="C203" s="763"/>
      <c r="D203" s="50" t="s">
        <v>216</v>
      </c>
      <c r="E203" s="100" t="s">
        <v>217</v>
      </c>
      <c r="F203" s="209" t="s">
        <v>169</v>
      </c>
      <c r="G203" s="64">
        <f>IF(F203="Se investigan y se resuelven oportunamente",15,0)</f>
        <v>0</v>
      </c>
      <c r="H203" s="768"/>
      <c r="I203" s="771"/>
      <c r="J203" s="768"/>
      <c r="K203" s="774"/>
    </row>
    <row r="204" spans="1:11" ht="28.5" x14ac:dyDescent="0.2">
      <c r="A204" s="764"/>
      <c r="B204" s="517"/>
      <c r="C204" s="764"/>
      <c r="D204" s="45" t="s">
        <v>218</v>
      </c>
      <c r="E204" s="100" t="s">
        <v>219</v>
      </c>
      <c r="F204" s="65" t="s">
        <v>169</v>
      </c>
      <c r="G204" s="64">
        <f>IF(F204="Completa",10,IF(F204="Incompleta",5,0))</f>
        <v>0</v>
      </c>
      <c r="H204" s="769"/>
      <c r="I204" s="772"/>
      <c r="J204" s="769"/>
      <c r="K204" s="775"/>
    </row>
    <row r="205" spans="1:11" ht="15.75" thickBot="1" x14ac:dyDescent="0.25">
      <c r="A205" s="118"/>
      <c r="B205" s="119"/>
      <c r="C205" s="56"/>
      <c r="D205" s="57"/>
      <c r="E205" s="58" t="s">
        <v>220</v>
      </c>
      <c r="F205" s="16"/>
      <c r="G205" s="16">
        <f>SUM(G198:G204)</f>
        <v>0</v>
      </c>
      <c r="H205" s="128"/>
      <c r="I205" s="129"/>
      <c r="J205" s="129"/>
      <c r="K205" s="130"/>
    </row>
    <row r="206" spans="1:11" ht="15" thickBot="1" x14ac:dyDescent="0.25"/>
    <row r="207" spans="1:11" ht="30" x14ac:dyDescent="0.2">
      <c r="A207" s="776" t="s">
        <v>82</v>
      </c>
      <c r="B207" s="778" t="s">
        <v>223</v>
      </c>
      <c r="C207" s="780" t="s">
        <v>196</v>
      </c>
      <c r="D207" s="782" t="s">
        <v>197</v>
      </c>
      <c r="E207" s="783"/>
      <c r="F207" s="783"/>
      <c r="G207" s="783"/>
      <c r="H207" s="784"/>
      <c r="I207" s="105" t="s">
        <v>198</v>
      </c>
      <c r="J207" s="785" t="s">
        <v>199</v>
      </c>
      <c r="K207" s="760" t="s">
        <v>200</v>
      </c>
    </row>
    <row r="208" spans="1:11" ht="60.75" thickBot="1" x14ac:dyDescent="0.25">
      <c r="A208" s="777"/>
      <c r="B208" s="779"/>
      <c r="C208" s="781"/>
      <c r="D208" s="106" t="s">
        <v>201</v>
      </c>
      <c r="E208" s="51" t="s">
        <v>202</v>
      </c>
      <c r="F208" s="106" t="s">
        <v>203</v>
      </c>
      <c r="G208" s="106" t="s">
        <v>204</v>
      </c>
      <c r="H208" s="106" t="s">
        <v>221</v>
      </c>
      <c r="I208" s="52" t="s">
        <v>206</v>
      </c>
      <c r="J208" s="786"/>
      <c r="K208" s="761"/>
    </row>
    <row r="209" spans="1:11" x14ac:dyDescent="0.2">
      <c r="A209" s="762" t="e">
        <f>DESCRIPCION!#REF!</f>
        <v>#REF!</v>
      </c>
      <c r="B209" s="515" t="e">
        <f>DESCRIPCION!#REF!</f>
        <v>#REF!</v>
      </c>
      <c r="C209" s="762"/>
      <c r="D209" s="765" t="s">
        <v>207</v>
      </c>
      <c r="E209" s="122" t="s">
        <v>208</v>
      </c>
      <c r="F209" s="68" t="s">
        <v>169</v>
      </c>
      <c r="G209" s="123">
        <f>IF(F209="Asignado",15,0)</f>
        <v>0</v>
      </c>
      <c r="H209" s="767" t="str">
        <f>IF(AND(G216&gt;0,G216&lt;=85),"Débil",IF(AND(G216&gt;85,G216&lt;=95),"Moderado",IF(G216&gt;96,"Fuerte"," ")))</f>
        <v xml:space="preserve"> </v>
      </c>
      <c r="I209" s="770" t="s">
        <v>169</v>
      </c>
      <c r="J209" s="76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73" t="str">
        <f>IF(J209="Fuerte","NO",IF(J209=" "," ","SI"))</f>
        <v xml:space="preserve"> </v>
      </c>
    </row>
    <row r="210" spans="1:11" ht="28.5" x14ac:dyDescent="0.2">
      <c r="A210" s="763"/>
      <c r="B210" s="516"/>
      <c r="C210" s="763"/>
      <c r="D210" s="766"/>
      <c r="E210" s="100" t="s">
        <v>209</v>
      </c>
      <c r="F210" s="65" t="s">
        <v>169</v>
      </c>
      <c r="G210" s="64">
        <f>IF(F210="Adecuado",15,0)</f>
        <v>0</v>
      </c>
      <c r="H210" s="768"/>
      <c r="I210" s="771"/>
      <c r="J210" s="768"/>
      <c r="K210" s="774"/>
    </row>
    <row r="211" spans="1:11" ht="42.75" x14ac:dyDescent="0.2">
      <c r="A211" s="763"/>
      <c r="B211" s="516"/>
      <c r="C211" s="763"/>
      <c r="D211" s="50" t="s">
        <v>210</v>
      </c>
      <c r="E211" s="100" t="s">
        <v>211</v>
      </c>
      <c r="F211" s="65" t="s">
        <v>169</v>
      </c>
      <c r="G211" s="64">
        <f>IF(F211="Oportuna",15,0)</f>
        <v>0</v>
      </c>
      <c r="H211" s="768"/>
      <c r="I211" s="771"/>
      <c r="J211" s="768"/>
      <c r="K211" s="774"/>
    </row>
    <row r="212" spans="1:11" ht="42.75" x14ac:dyDescent="0.2">
      <c r="A212" s="763"/>
      <c r="B212" s="516"/>
      <c r="C212" s="763"/>
      <c r="D212" s="50" t="s">
        <v>212</v>
      </c>
      <c r="E212" s="100" t="s">
        <v>213</v>
      </c>
      <c r="F212" s="209" t="s">
        <v>169</v>
      </c>
      <c r="G212" s="64">
        <f>IF(F212="Prevenir",15,IF(F212="Detectar",10,0))</f>
        <v>0</v>
      </c>
      <c r="H212" s="768"/>
      <c r="I212" s="771"/>
      <c r="J212" s="768"/>
      <c r="K212" s="774"/>
    </row>
    <row r="213" spans="1:11" ht="28.5" x14ac:dyDescent="0.2">
      <c r="A213" s="763"/>
      <c r="B213" s="516"/>
      <c r="C213" s="763"/>
      <c r="D213" s="50" t="s">
        <v>214</v>
      </c>
      <c r="E213" s="100" t="s">
        <v>215</v>
      </c>
      <c r="F213" s="65" t="s">
        <v>169</v>
      </c>
      <c r="G213" s="64">
        <f>IF(F213="Confiable",15,0)</f>
        <v>0</v>
      </c>
      <c r="H213" s="768"/>
      <c r="I213" s="771"/>
      <c r="J213" s="768"/>
      <c r="K213" s="774"/>
    </row>
    <row r="214" spans="1:11" ht="42.75" x14ac:dyDescent="0.2">
      <c r="A214" s="763"/>
      <c r="B214" s="516"/>
      <c r="C214" s="763"/>
      <c r="D214" s="50" t="s">
        <v>216</v>
      </c>
      <c r="E214" s="100" t="s">
        <v>217</v>
      </c>
      <c r="F214" s="209" t="s">
        <v>169</v>
      </c>
      <c r="G214" s="64">
        <f>IF(F214="Se investigan y se resuelven oportunamente",15,0)</f>
        <v>0</v>
      </c>
      <c r="H214" s="768"/>
      <c r="I214" s="771"/>
      <c r="J214" s="768"/>
      <c r="K214" s="774"/>
    </row>
    <row r="215" spans="1:11" ht="28.5" x14ac:dyDescent="0.2">
      <c r="A215" s="764"/>
      <c r="B215" s="517"/>
      <c r="C215" s="764"/>
      <c r="D215" s="45" t="s">
        <v>218</v>
      </c>
      <c r="E215" s="100" t="s">
        <v>219</v>
      </c>
      <c r="F215" s="65" t="s">
        <v>169</v>
      </c>
      <c r="G215" s="64">
        <f>IF(F215="Completa",10,IF(F215="Incompleta",5,0))</f>
        <v>0</v>
      </c>
      <c r="H215" s="769"/>
      <c r="I215" s="772"/>
      <c r="J215" s="769"/>
      <c r="K215" s="775"/>
    </row>
    <row r="216" spans="1:11" ht="15.75" thickBot="1" x14ac:dyDescent="0.25">
      <c r="A216" s="118"/>
      <c r="B216" s="119"/>
      <c r="C216" s="56"/>
      <c r="D216" s="57"/>
      <c r="E216" s="58" t="s">
        <v>220</v>
      </c>
      <c r="F216" s="16"/>
      <c r="G216" s="16">
        <f>SUM(G209:G215)</f>
        <v>0</v>
      </c>
      <c r="H216" s="128"/>
      <c r="I216" s="129"/>
      <c r="J216" s="129"/>
      <c r="K216" s="130"/>
    </row>
    <row r="217" spans="1:11" ht="15" thickBot="1" x14ac:dyDescent="0.25"/>
    <row r="218" spans="1:11" ht="30" x14ac:dyDescent="0.2">
      <c r="A218" s="776" t="s">
        <v>82</v>
      </c>
      <c r="B218" s="778" t="s">
        <v>223</v>
      </c>
      <c r="C218" s="780" t="s">
        <v>196</v>
      </c>
      <c r="D218" s="782" t="s">
        <v>197</v>
      </c>
      <c r="E218" s="783"/>
      <c r="F218" s="783"/>
      <c r="G218" s="783"/>
      <c r="H218" s="784"/>
      <c r="I218" s="105" t="s">
        <v>198</v>
      </c>
      <c r="J218" s="785" t="s">
        <v>199</v>
      </c>
      <c r="K218" s="760" t="s">
        <v>200</v>
      </c>
    </row>
    <row r="219" spans="1:11" ht="60.75" thickBot="1" x14ac:dyDescent="0.25">
      <c r="A219" s="777"/>
      <c r="B219" s="779"/>
      <c r="C219" s="781"/>
      <c r="D219" s="106" t="s">
        <v>201</v>
      </c>
      <c r="E219" s="51" t="s">
        <v>202</v>
      </c>
      <c r="F219" s="106" t="s">
        <v>203</v>
      </c>
      <c r="G219" s="106" t="s">
        <v>204</v>
      </c>
      <c r="H219" s="106" t="s">
        <v>221</v>
      </c>
      <c r="I219" s="52" t="s">
        <v>206</v>
      </c>
      <c r="J219" s="786"/>
      <c r="K219" s="761"/>
    </row>
    <row r="220" spans="1:11" x14ac:dyDescent="0.2">
      <c r="A220" s="762" t="e">
        <f>DESCRIPCION!#REF!</f>
        <v>#REF!</v>
      </c>
      <c r="B220" s="515" t="e">
        <f>DESCRIPCION!#REF!</f>
        <v>#REF!</v>
      </c>
      <c r="C220" s="762"/>
      <c r="D220" s="765" t="s">
        <v>207</v>
      </c>
      <c r="E220" s="122" t="s">
        <v>208</v>
      </c>
      <c r="F220" s="68" t="s">
        <v>169</v>
      </c>
      <c r="G220" s="123">
        <f>IF(F220="Asignado",15,0)</f>
        <v>0</v>
      </c>
      <c r="H220" s="767" t="str">
        <f>IF(AND(G227&gt;0,G227&lt;=85),"Débil",IF(AND(G227&gt;85,G227&lt;=95),"Moderado",IF(G227&gt;96,"Fuerte"," ")))</f>
        <v xml:space="preserve"> </v>
      </c>
      <c r="I220" s="770" t="s">
        <v>193</v>
      </c>
      <c r="J220" s="76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73" t="str">
        <f>IF(J220="Fuerte","NO",IF(J220=" "," ","SI"))</f>
        <v xml:space="preserve"> </v>
      </c>
    </row>
    <row r="221" spans="1:11" ht="28.5" x14ac:dyDescent="0.2">
      <c r="A221" s="763"/>
      <c r="B221" s="516"/>
      <c r="C221" s="763"/>
      <c r="D221" s="766"/>
      <c r="E221" s="100" t="s">
        <v>209</v>
      </c>
      <c r="F221" s="65" t="s">
        <v>169</v>
      </c>
      <c r="G221" s="64">
        <f>IF(F221="Adecuado",15,0)</f>
        <v>0</v>
      </c>
      <c r="H221" s="768"/>
      <c r="I221" s="771"/>
      <c r="J221" s="768"/>
      <c r="K221" s="774"/>
    </row>
    <row r="222" spans="1:11" ht="42.75" x14ac:dyDescent="0.2">
      <c r="A222" s="763"/>
      <c r="B222" s="516"/>
      <c r="C222" s="763"/>
      <c r="D222" s="50" t="s">
        <v>210</v>
      </c>
      <c r="E222" s="100" t="s">
        <v>211</v>
      </c>
      <c r="F222" s="65" t="s">
        <v>169</v>
      </c>
      <c r="G222" s="64">
        <f>IF(F222="Oportuna",15,0)</f>
        <v>0</v>
      </c>
      <c r="H222" s="768"/>
      <c r="I222" s="771"/>
      <c r="J222" s="768"/>
      <c r="K222" s="774"/>
    </row>
    <row r="223" spans="1:11" ht="42.75" x14ac:dyDescent="0.2">
      <c r="A223" s="763"/>
      <c r="B223" s="516"/>
      <c r="C223" s="763"/>
      <c r="D223" s="50" t="s">
        <v>212</v>
      </c>
      <c r="E223" s="100" t="s">
        <v>213</v>
      </c>
      <c r="F223" s="209" t="s">
        <v>169</v>
      </c>
      <c r="G223" s="64">
        <f>IF(F223="Prevenir",15,IF(F223="Detectar",10,0))</f>
        <v>0</v>
      </c>
      <c r="H223" s="768"/>
      <c r="I223" s="771"/>
      <c r="J223" s="768"/>
      <c r="K223" s="774"/>
    </row>
    <row r="224" spans="1:11" ht="28.5" x14ac:dyDescent="0.2">
      <c r="A224" s="763"/>
      <c r="B224" s="516"/>
      <c r="C224" s="763"/>
      <c r="D224" s="50" t="s">
        <v>214</v>
      </c>
      <c r="E224" s="100" t="s">
        <v>215</v>
      </c>
      <c r="F224" s="65" t="s">
        <v>169</v>
      </c>
      <c r="G224" s="64">
        <f>IF(F224="Confiable",15,0)</f>
        <v>0</v>
      </c>
      <c r="H224" s="768"/>
      <c r="I224" s="771"/>
      <c r="J224" s="768"/>
      <c r="K224" s="774"/>
    </row>
    <row r="225" spans="1:11" ht="42.75" x14ac:dyDescent="0.2">
      <c r="A225" s="763"/>
      <c r="B225" s="516"/>
      <c r="C225" s="763"/>
      <c r="D225" s="50" t="s">
        <v>216</v>
      </c>
      <c r="E225" s="100" t="s">
        <v>217</v>
      </c>
      <c r="F225" s="209" t="s">
        <v>169</v>
      </c>
      <c r="G225" s="64">
        <f>IF(F225="Se investigan y se resuelven oportunamente",15,0)</f>
        <v>0</v>
      </c>
      <c r="H225" s="768"/>
      <c r="I225" s="771"/>
      <c r="J225" s="768"/>
      <c r="K225" s="774"/>
    </row>
    <row r="226" spans="1:11" ht="28.5" x14ac:dyDescent="0.2">
      <c r="A226" s="764"/>
      <c r="B226" s="517"/>
      <c r="C226" s="764"/>
      <c r="D226" s="45" t="s">
        <v>218</v>
      </c>
      <c r="E226" s="100" t="s">
        <v>219</v>
      </c>
      <c r="F226" s="65" t="s">
        <v>169</v>
      </c>
      <c r="G226" s="64">
        <f>IF(F226="Completa",10,IF(F226="Incompleta",5,0))</f>
        <v>0</v>
      </c>
      <c r="H226" s="769"/>
      <c r="I226" s="772"/>
      <c r="J226" s="769"/>
      <c r="K226" s="775"/>
    </row>
    <row r="227" spans="1:11" ht="15.75" thickBot="1" x14ac:dyDescent="0.25">
      <c r="A227" s="118"/>
      <c r="B227" s="119"/>
      <c r="C227" s="56"/>
      <c r="D227" s="57"/>
      <c r="E227" s="58" t="s">
        <v>220</v>
      </c>
      <c r="F227" s="16"/>
      <c r="G227" s="16">
        <f>SUM(G220:G226)</f>
        <v>0</v>
      </c>
      <c r="H227" s="128"/>
      <c r="I227" s="129"/>
      <c r="J227" s="129"/>
      <c r="K227" s="130"/>
    </row>
    <row r="228" spans="1:11" ht="15" thickBot="1" x14ac:dyDescent="0.25"/>
    <row r="229" spans="1:11" ht="30" x14ac:dyDescent="0.2">
      <c r="A229" s="776" t="s">
        <v>82</v>
      </c>
      <c r="B229" s="778" t="s">
        <v>223</v>
      </c>
      <c r="C229" s="780" t="s">
        <v>196</v>
      </c>
      <c r="D229" s="782" t="s">
        <v>197</v>
      </c>
      <c r="E229" s="783"/>
      <c r="F229" s="783"/>
      <c r="G229" s="783"/>
      <c r="H229" s="784"/>
      <c r="I229" s="105" t="s">
        <v>198</v>
      </c>
      <c r="J229" s="785" t="s">
        <v>199</v>
      </c>
      <c r="K229" s="760" t="s">
        <v>200</v>
      </c>
    </row>
    <row r="230" spans="1:11" ht="60.75" thickBot="1" x14ac:dyDescent="0.25">
      <c r="A230" s="777"/>
      <c r="B230" s="779"/>
      <c r="C230" s="781"/>
      <c r="D230" s="106" t="s">
        <v>201</v>
      </c>
      <c r="E230" s="51" t="s">
        <v>202</v>
      </c>
      <c r="F230" s="106" t="s">
        <v>203</v>
      </c>
      <c r="G230" s="106" t="s">
        <v>204</v>
      </c>
      <c r="H230" s="106" t="s">
        <v>221</v>
      </c>
      <c r="I230" s="52" t="s">
        <v>206</v>
      </c>
      <c r="J230" s="786"/>
      <c r="K230" s="761"/>
    </row>
    <row r="231" spans="1:11" x14ac:dyDescent="0.2">
      <c r="A231" s="762" t="e">
        <f>DESCRIPCION!#REF!</f>
        <v>#REF!</v>
      </c>
      <c r="B231" s="515" t="e">
        <f>DESCRIPCION!#REF!</f>
        <v>#REF!</v>
      </c>
      <c r="C231" s="762"/>
      <c r="D231" s="765" t="s">
        <v>207</v>
      </c>
      <c r="E231" s="122" t="s">
        <v>208</v>
      </c>
      <c r="F231" s="68" t="s">
        <v>169</v>
      </c>
      <c r="G231" s="123">
        <f>IF(F231="Asignado",15,0)</f>
        <v>0</v>
      </c>
      <c r="H231" s="767" t="str">
        <f>IF(AND(G238&gt;0,G238&lt;=85),"Débil",IF(AND(G238&gt;85,G238&lt;=95),"Moderado",IF(G238&gt;96,"Fuerte"," ")))</f>
        <v xml:space="preserve"> </v>
      </c>
      <c r="I231" s="770" t="s">
        <v>169</v>
      </c>
      <c r="J231" s="76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73" t="str">
        <f>IF(J231="Fuerte","NO",IF(J231=" "," ","SI"))</f>
        <v xml:space="preserve"> </v>
      </c>
    </row>
    <row r="232" spans="1:11" ht="28.5" x14ac:dyDescent="0.2">
      <c r="A232" s="763"/>
      <c r="B232" s="516"/>
      <c r="C232" s="763"/>
      <c r="D232" s="766"/>
      <c r="E232" s="100" t="s">
        <v>209</v>
      </c>
      <c r="F232" s="65" t="s">
        <v>169</v>
      </c>
      <c r="G232" s="64">
        <f>IF(F232="Adecuado",15,0)</f>
        <v>0</v>
      </c>
      <c r="H232" s="768"/>
      <c r="I232" s="771"/>
      <c r="J232" s="768"/>
      <c r="K232" s="774"/>
    </row>
    <row r="233" spans="1:11" ht="42.75" x14ac:dyDescent="0.2">
      <c r="A233" s="763"/>
      <c r="B233" s="516"/>
      <c r="C233" s="763"/>
      <c r="D233" s="50" t="s">
        <v>210</v>
      </c>
      <c r="E233" s="100" t="s">
        <v>211</v>
      </c>
      <c r="F233" s="65" t="s">
        <v>169</v>
      </c>
      <c r="G233" s="64">
        <f>IF(F233="Oportuna",15,0)</f>
        <v>0</v>
      </c>
      <c r="H233" s="768"/>
      <c r="I233" s="771"/>
      <c r="J233" s="768"/>
      <c r="K233" s="774"/>
    </row>
    <row r="234" spans="1:11" ht="42.75" x14ac:dyDescent="0.2">
      <c r="A234" s="763"/>
      <c r="B234" s="516"/>
      <c r="C234" s="763"/>
      <c r="D234" s="50" t="s">
        <v>212</v>
      </c>
      <c r="E234" s="100" t="s">
        <v>213</v>
      </c>
      <c r="F234" s="209" t="s">
        <v>169</v>
      </c>
      <c r="G234" s="64">
        <f>IF(F234="Prevenir",15,IF(F234="Detectar",10,0))</f>
        <v>0</v>
      </c>
      <c r="H234" s="768"/>
      <c r="I234" s="771"/>
      <c r="J234" s="768"/>
      <c r="K234" s="774"/>
    </row>
    <row r="235" spans="1:11" ht="28.5" x14ac:dyDescent="0.2">
      <c r="A235" s="763"/>
      <c r="B235" s="516"/>
      <c r="C235" s="763"/>
      <c r="D235" s="50" t="s">
        <v>214</v>
      </c>
      <c r="E235" s="100" t="s">
        <v>215</v>
      </c>
      <c r="F235" s="65" t="s">
        <v>169</v>
      </c>
      <c r="G235" s="64">
        <f>IF(F235="Confiable",15,0)</f>
        <v>0</v>
      </c>
      <c r="H235" s="768"/>
      <c r="I235" s="771"/>
      <c r="J235" s="768"/>
      <c r="K235" s="774"/>
    </row>
    <row r="236" spans="1:11" ht="42.75" x14ac:dyDescent="0.2">
      <c r="A236" s="763"/>
      <c r="B236" s="516"/>
      <c r="C236" s="763"/>
      <c r="D236" s="50" t="s">
        <v>216</v>
      </c>
      <c r="E236" s="100" t="s">
        <v>217</v>
      </c>
      <c r="F236" s="209" t="s">
        <v>169</v>
      </c>
      <c r="G236" s="64">
        <f>IF(F236="Se investigan y se resuelven oportunamente",15,0)</f>
        <v>0</v>
      </c>
      <c r="H236" s="768"/>
      <c r="I236" s="771"/>
      <c r="J236" s="768"/>
      <c r="K236" s="774"/>
    </row>
    <row r="237" spans="1:11" ht="28.5" x14ac:dyDescent="0.2">
      <c r="A237" s="764"/>
      <c r="B237" s="517"/>
      <c r="C237" s="764"/>
      <c r="D237" s="45" t="s">
        <v>218</v>
      </c>
      <c r="E237" s="100" t="s">
        <v>219</v>
      </c>
      <c r="F237" s="65" t="s">
        <v>169</v>
      </c>
      <c r="G237" s="64">
        <f>IF(F237="Completa",10,IF(F237="Incompleta",5,0))</f>
        <v>0</v>
      </c>
      <c r="H237" s="769"/>
      <c r="I237" s="772"/>
      <c r="J237" s="769"/>
      <c r="K237" s="775"/>
    </row>
    <row r="238" spans="1:11" ht="15.75" thickBot="1" x14ac:dyDescent="0.25">
      <c r="A238" s="118"/>
      <c r="B238" s="119"/>
      <c r="C238" s="56"/>
      <c r="D238" s="57"/>
      <c r="E238" s="58" t="s">
        <v>220</v>
      </c>
      <c r="F238" s="16"/>
      <c r="G238" s="16">
        <f>SUM(G231:G237)</f>
        <v>0</v>
      </c>
      <c r="H238" s="128"/>
      <c r="I238" s="129"/>
      <c r="J238" s="129"/>
      <c r="K238" s="130"/>
    </row>
    <row r="239" spans="1:11" ht="15" thickBot="1" x14ac:dyDescent="0.25"/>
    <row r="240" spans="1:11" ht="30" x14ac:dyDescent="0.2">
      <c r="A240" s="776" t="s">
        <v>82</v>
      </c>
      <c r="B240" s="778" t="s">
        <v>223</v>
      </c>
      <c r="C240" s="780" t="s">
        <v>196</v>
      </c>
      <c r="D240" s="782" t="s">
        <v>197</v>
      </c>
      <c r="E240" s="783"/>
      <c r="F240" s="783"/>
      <c r="G240" s="783"/>
      <c r="H240" s="784"/>
      <c r="I240" s="105" t="s">
        <v>198</v>
      </c>
      <c r="J240" s="785" t="s">
        <v>199</v>
      </c>
      <c r="K240" s="760" t="s">
        <v>200</v>
      </c>
    </row>
    <row r="241" spans="1:11" ht="60.75" thickBot="1" x14ac:dyDescent="0.25">
      <c r="A241" s="777"/>
      <c r="B241" s="779"/>
      <c r="C241" s="781"/>
      <c r="D241" s="106" t="s">
        <v>201</v>
      </c>
      <c r="E241" s="51" t="s">
        <v>202</v>
      </c>
      <c r="F241" s="106" t="s">
        <v>203</v>
      </c>
      <c r="G241" s="106" t="s">
        <v>204</v>
      </c>
      <c r="H241" s="106" t="s">
        <v>221</v>
      </c>
      <c r="I241" s="52" t="s">
        <v>206</v>
      </c>
      <c r="J241" s="786"/>
      <c r="K241" s="761"/>
    </row>
    <row r="242" spans="1:11" x14ac:dyDescent="0.2">
      <c r="A242" s="762" t="e">
        <f>DESCRIPCION!#REF!</f>
        <v>#REF!</v>
      </c>
      <c r="B242" s="515" t="e">
        <f>DESCRIPCION!#REF!</f>
        <v>#REF!</v>
      </c>
      <c r="C242" s="762"/>
      <c r="D242" s="765" t="s">
        <v>207</v>
      </c>
      <c r="E242" s="122" t="s">
        <v>208</v>
      </c>
      <c r="F242" s="68" t="s">
        <v>169</v>
      </c>
      <c r="G242" s="123">
        <f>IF(F242="Asignado",15,0)</f>
        <v>0</v>
      </c>
      <c r="H242" s="767" t="str">
        <f>IF(AND(G249&gt;0,G249&lt;=85),"Débil",IF(AND(G249&gt;85,G249&lt;=95),"Moderado",IF(G249&gt;96,"Fuerte"," ")))</f>
        <v xml:space="preserve"> </v>
      </c>
      <c r="I242" s="770" t="s">
        <v>169</v>
      </c>
      <c r="J242" s="76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73" t="str">
        <f>IF(J242="Fuerte","NO",IF(J242=" "," ","SI"))</f>
        <v xml:space="preserve"> </v>
      </c>
    </row>
    <row r="243" spans="1:11" ht="28.5" x14ac:dyDescent="0.2">
      <c r="A243" s="763"/>
      <c r="B243" s="516"/>
      <c r="C243" s="763"/>
      <c r="D243" s="766"/>
      <c r="E243" s="100" t="s">
        <v>209</v>
      </c>
      <c r="F243" s="65" t="s">
        <v>169</v>
      </c>
      <c r="G243" s="64">
        <f>IF(F243="Adecuado",15,0)</f>
        <v>0</v>
      </c>
      <c r="H243" s="768"/>
      <c r="I243" s="771"/>
      <c r="J243" s="768"/>
      <c r="K243" s="774"/>
    </row>
    <row r="244" spans="1:11" ht="42.75" x14ac:dyDescent="0.2">
      <c r="A244" s="763"/>
      <c r="B244" s="516"/>
      <c r="C244" s="763"/>
      <c r="D244" s="50" t="s">
        <v>210</v>
      </c>
      <c r="E244" s="100" t="s">
        <v>211</v>
      </c>
      <c r="F244" s="65" t="s">
        <v>169</v>
      </c>
      <c r="G244" s="64">
        <f>IF(F244="Oportuna",15,0)</f>
        <v>0</v>
      </c>
      <c r="H244" s="768"/>
      <c r="I244" s="771"/>
      <c r="J244" s="768"/>
      <c r="K244" s="774"/>
    </row>
    <row r="245" spans="1:11" ht="42.75" x14ac:dyDescent="0.2">
      <c r="A245" s="763"/>
      <c r="B245" s="516"/>
      <c r="C245" s="763"/>
      <c r="D245" s="50" t="s">
        <v>212</v>
      </c>
      <c r="E245" s="100" t="s">
        <v>213</v>
      </c>
      <c r="F245" s="209" t="s">
        <v>169</v>
      </c>
      <c r="G245" s="64">
        <f>IF(F245="Prevenir",15,IF(F245="Detectar",10,0))</f>
        <v>0</v>
      </c>
      <c r="H245" s="768"/>
      <c r="I245" s="771"/>
      <c r="J245" s="768"/>
      <c r="K245" s="774"/>
    </row>
    <row r="246" spans="1:11" ht="28.5" x14ac:dyDescent="0.2">
      <c r="A246" s="763"/>
      <c r="B246" s="516"/>
      <c r="C246" s="763"/>
      <c r="D246" s="50" t="s">
        <v>214</v>
      </c>
      <c r="E246" s="100" t="s">
        <v>215</v>
      </c>
      <c r="F246" s="65" t="s">
        <v>169</v>
      </c>
      <c r="G246" s="64">
        <f>IF(F246="Confiable",15,0)</f>
        <v>0</v>
      </c>
      <c r="H246" s="768"/>
      <c r="I246" s="771"/>
      <c r="J246" s="768"/>
      <c r="K246" s="774"/>
    </row>
    <row r="247" spans="1:11" ht="42.75" x14ac:dyDescent="0.2">
      <c r="A247" s="763"/>
      <c r="B247" s="516"/>
      <c r="C247" s="763"/>
      <c r="D247" s="50" t="s">
        <v>216</v>
      </c>
      <c r="E247" s="100" t="s">
        <v>217</v>
      </c>
      <c r="F247" s="209" t="s">
        <v>169</v>
      </c>
      <c r="G247" s="64">
        <f>IF(F247="Se investigan y se resuelven oportunamente",15,0)</f>
        <v>0</v>
      </c>
      <c r="H247" s="768"/>
      <c r="I247" s="771"/>
      <c r="J247" s="768"/>
      <c r="K247" s="774"/>
    </row>
    <row r="248" spans="1:11" ht="28.5" x14ac:dyDescent="0.2">
      <c r="A248" s="764"/>
      <c r="B248" s="517"/>
      <c r="C248" s="764"/>
      <c r="D248" s="45" t="s">
        <v>218</v>
      </c>
      <c r="E248" s="100" t="s">
        <v>219</v>
      </c>
      <c r="F248" s="65" t="s">
        <v>169</v>
      </c>
      <c r="G248" s="64">
        <f>IF(F248="Completa",10,IF(F248="Incompleta",5,0))</f>
        <v>0</v>
      </c>
      <c r="H248" s="769"/>
      <c r="I248" s="772"/>
      <c r="J248" s="769"/>
      <c r="K248" s="775"/>
    </row>
    <row r="249" spans="1:11" ht="15.75" thickBot="1" x14ac:dyDescent="0.25">
      <c r="A249" s="118"/>
      <c r="B249" s="119"/>
      <c r="C249" s="56"/>
      <c r="D249" s="57"/>
      <c r="E249" s="58" t="s">
        <v>220</v>
      </c>
      <c r="F249" s="16"/>
      <c r="G249" s="16">
        <f>SUM(G242:G248)</f>
        <v>0</v>
      </c>
      <c r="H249" s="128"/>
      <c r="I249" s="129"/>
      <c r="J249" s="129"/>
      <c r="K249" s="130"/>
    </row>
    <row r="250" spans="1:11" ht="15" thickBot="1" x14ac:dyDescent="0.25"/>
    <row r="251" spans="1:11" ht="30" x14ac:dyDescent="0.2">
      <c r="A251" s="776" t="s">
        <v>82</v>
      </c>
      <c r="B251" s="778" t="s">
        <v>223</v>
      </c>
      <c r="C251" s="780" t="s">
        <v>196</v>
      </c>
      <c r="D251" s="782" t="s">
        <v>197</v>
      </c>
      <c r="E251" s="783"/>
      <c r="F251" s="783"/>
      <c r="G251" s="783"/>
      <c r="H251" s="784"/>
      <c r="I251" s="105" t="s">
        <v>198</v>
      </c>
      <c r="J251" s="785" t="s">
        <v>199</v>
      </c>
      <c r="K251" s="760" t="s">
        <v>200</v>
      </c>
    </row>
    <row r="252" spans="1:11" ht="60.75" thickBot="1" x14ac:dyDescent="0.25">
      <c r="A252" s="777"/>
      <c r="B252" s="779"/>
      <c r="C252" s="781"/>
      <c r="D252" s="106" t="s">
        <v>201</v>
      </c>
      <c r="E252" s="51" t="s">
        <v>202</v>
      </c>
      <c r="F252" s="106" t="s">
        <v>203</v>
      </c>
      <c r="G252" s="106" t="s">
        <v>204</v>
      </c>
      <c r="H252" s="106" t="s">
        <v>221</v>
      </c>
      <c r="I252" s="52" t="s">
        <v>206</v>
      </c>
      <c r="J252" s="786"/>
      <c r="K252" s="761"/>
    </row>
    <row r="253" spans="1:11" x14ac:dyDescent="0.2">
      <c r="A253" s="762" t="e">
        <f>DESCRIPCION!#REF!</f>
        <v>#REF!</v>
      </c>
      <c r="B253" s="515" t="e">
        <f>DESCRIPCION!#REF!</f>
        <v>#REF!</v>
      </c>
      <c r="C253" s="762"/>
      <c r="D253" s="765" t="s">
        <v>207</v>
      </c>
      <c r="E253" s="122" t="s">
        <v>208</v>
      </c>
      <c r="F253" s="68" t="s">
        <v>169</v>
      </c>
      <c r="G253" s="123">
        <f>IF(F253="Asignado",15,0)</f>
        <v>0</v>
      </c>
      <c r="H253" s="767" t="str">
        <f>IF(AND(G260&gt;0,G260&lt;=85),"Débil",IF(AND(G260&gt;85,G260&lt;=95),"Moderado",IF(G260&gt;96,"Fuerte"," ")))</f>
        <v xml:space="preserve"> </v>
      </c>
      <c r="I253" s="770" t="s">
        <v>169</v>
      </c>
      <c r="J253" s="76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73" t="str">
        <f>IF(J253="Fuerte","NO",IF(J253=" "," ","SI"))</f>
        <v xml:space="preserve"> </v>
      </c>
    </row>
    <row r="254" spans="1:11" ht="28.5" x14ac:dyDescent="0.2">
      <c r="A254" s="763"/>
      <c r="B254" s="516"/>
      <c r="C254" s="763"/>
      <c r="D254" s="766"/>
      <c r="E254" s="100" t="s">
        <v>209</v>
      </c>
      <c r="F254" s="65" t="s">
        <v>169</v>
      </c>
      <c r="G254" s="64">
        <f>IF(F254="Adecuado",15,0)</f>
        <v>0</v>
      </c>
      <c r="H254" s="768"/>
      <c r="I254" s="771"/>
      <c r="J254" s="768"/>
      <c r="K254" s="774"/>
    </row>
    <row r="255" spans="1:11" ht="42.75" x14ac:dyDescent="0.2">
      <c r="A255" s="763"/>
      <c r="B255" s="516"/>
      <c r="C255" s="763"/>
      <c r="D255" s="50" t="s">
        <v>210</v>
      </c>
      <c r="E255" s="100" t="s">
        <v>211</v>
      </c>
      <c r="F255" s="65" t="s">
        <v>169</v>
      </c>
      <c r="G255" s="64">
        <f>IF(F255="Oportuna",15,0)</f>
        <v>0</v>
      </c>
      <c r="H255" s="768"/>
      <c r="I255" s="771"/>
      <c r="J255" s="768"/>
      <c r="K255" s="774"/>
    </row>
    <row r="256" spans="1:11" ht="42.75" x14ac:dyDescent="0.2">
      <c r="A256" s="763"/>
      <c r="B256" s="516"/>
      <c r="C256" s="763"/>
      <c r="D256" s="50" t="s">
        <v>212</v>
      </c>
      <c r="E256" s="100" t="s">
        <v>213</v>
      </c>
      <c r="F256" s="209" t="s">
        <v>169</v>
      </c>
      <c r="G256" s="64">
        <f>IF(F256="Prevenir",15,IF(F256="Detectar",10,0))</f>
        <v>0</v>
      </c>
      <c r="H256" s="768"/>
      <c r="I256" s="771"/>
      <c r="J256" s="768"/>
      <c r="K256" s="774"/>
    </row>
    <row r="257" spans="1:11" ht="28.5" x14ac:dyDescent="0.2">
      <c r="A257" s="763"/>
      <c r="B257" s="516"/>
      <c r="C257" s="763"/>
      <c r="D257" s="50" t="s">
        <v>214</v>
      </c>
      <c r="E257" s="100" t="s">
        <v>215</v>
      </c>
      <c r="F257" s="65" t="s">
        <v>169</v>
      </c>
      <c r="G257" s="64">
        <f>IF(F257="Confiable",15,0)</f>
        <v>0</v>
      </c>
      <c r="H257" s="768"/>
      <c r="I257" s="771"/>
      <c r="J257" s="768"/>
      <c r="K257" s="774"/>
    </row>
    <row r="258" spans="1:11" ht="42.75" x14ac:dyDescent="0.2">
      <c r="A258" s="763"/>
      <c r="B258" s="516"/>
      <c r="C258" s="763"/>
      <c r="D258" s="50" t="s">
        <v>216</v>
      </c>
      <c r="E258" s="100" t="s">
        <v>217</v>
      </c>
      <c r="F258" s="209" t="s">
        <v>169</v>
      </c>
      <c r="G258" s="64">
        <f>IF(F258="Se investigan y se resuelven oportunamente",15,0)</f>
        <v>0</v>
      </c>
      <c r="H258" s="768"/>
      <c r="I258" s="771"/>
      <c r="J258" s="768"/>
      <c r="K258" s="774"/>
    </row>
    <row r="259" spans="1:11" ht="28.5" x14ac:dyDescent="0.2">
      <c r="A259" s="764"/>
      <c r="B259" s="517"/>
      <c r="C259" s="764"/>
      <c r="D259" s="45" t="s">
        <v>218</v>
      </c>
      <c r="E259" s="100" t="s">
        <v>219</v>
      </c>
      <c r="F259" s="65" t="s">
        <v>169</v>
      </c>
      <c r="G259" s="64">
        <f>IF(F259="Completa",10,IF(F259="Incompleta",5,0))</f>
        <v>0</v>
      </c>
      <c r="H259" s="769"/>
      <c r="I259" s="772"/>
      <c r="J259" s="769"/>
      <c r="K259" s="775"/>
    </row>
    <row r="260" spans="1:11" ht="15.75" thickBot="1" x14ac:dyDescent="0.25">
      <c r="A260" s="118"/>
      <c r="B260" s="119"/>
      <c r="C260" s="56"/>
      <c r="D260" s="57"/>
      <c r="E260" s="58" t="s">
        <v>220</v>
      </c>
      <c r="F260" s="16"/>
      <c r="G260" s="16">
        <f>SUM(G253:G259)</f>
        <v>0</v>
      </c>
      <c r="H260" s="128"/>
      <c r="I260" s="129"/>
      <c r="J260" s="129"/>
      <c r="K260" s="130"/>
    </row>
    <row r="261" spans="1:11" ht="15" thickBot="1" x14ac:dyDescent="0.25"/>
    <row r="262" spans="1:11" ht="30" x14ac:dyDescent="0.2">
      <c r="A262" s="776" t="s">
        <v>82</v>
      </c>
      <c r="B262" s="778" t="s">
        <v>223</v>
      </c>
      <c r="C262" s="780" t="s">
        <v>196</v>
      </c>
      <c r="D262" s="782" t="s">
        <v>197</v>
      </c>
      <c r="E262" s="783"/>
      <c r="F262" s="783"/>
      <c r="G262" s="783"/>
      <c r="H262" s="784"/>
      <c r="I262" s="105" t="s">
        <v>198</v>
      </c>
      <c r="J262" s="785" t="s">
        <v>199</v>
      </c>
      <c r="K262" s="760" t="s">
        <v>200</v>
      </c>
    </row>
    <row r="263" spans="1:11" ht="60.75" thickBot="1" x14ac:dyDescent="0.25">
      <c r="A263" s="777"/>
      <c r="B263" s="779"/>
      <c r="C263" s="781"/>
      <c r="D263" s="106" t="s">
        <v>201</v>
      </c>
      <c r="E263" s="51" t="s">
        <v>202</v>
      </c>
      <c r="F263" s="106" t="s">
        <v>203</v>
      </c>
      <c r="G263" s="106" t="s">
        <v>204</v>
      </c>
      <c r="H263" s="106" t="s">
        <v>221</v>
      </c>
      <c r="I263" s="52" t="s">
        <v>206</v>
      </c>
      <c r="J263" s="786"/>
      <c r="K263" s="761"/>
    </row>
    <row r="264" spans="1:11" x14ac:dyDescent="0.2">
      <c r="A264" s="762" t="e">
        <f>DESCRIPCION!#REF!</f>
        <v>#REF!</v>
      </c>
      <c r="B264" s="515" t="e">
        <f>DESCRIPCION!#REF!</f>
        <v>#REF!</v>
      </c>
      <c r="C264" s="762"/>
      <c r="D264" s="765" t="s">
        <v>207</v>
      </c>
      <c r="E264" s="122" t="s">
        <v>208</v>
      </c>
      <c r="F264" s="68" t="s">
        <v>169</v>
      </c>
      <c r="G264" s="123">
        <f>IF(F264="Asignado",15,0)</f>
        <v>0</v>
      </c>
      <c r="H264" s="767" t="str">
        <f>IF(AND(G271&gt;0,G271&lt;=85),"Débil",IF(AND(G271&gt;85,G271&lt;=95),"Moderado",IF(G271&gt;96,"Fuerte"," ")))</f>
        <v xml:space="preserve"> </v>
      </c>
      <c r="I264" s="770" t="s">
        <v>169</v>
      </c>
      <c r="J264" s="76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73" t="str">
        <f>IF(J264="Fuerte","NO",IF(J264=" "," ","SI"))</f>
        <v xml:space="preserve"> </v>
      </c>
    </row>
    <row r="265" spans="1:11" ht="28.5" x14ac:dyDescent="0.2">
      <c r="A265" s="763"/>
      <c r="B265" s="516"/>
      <c r="C265" s="763"/>
      <c r="D265" s="766"/>
      <c r="E265" s="100" t="s">
        <v>209</v>
      </c>
      <c r="F265" s="65" t="s">
        <v>169</v>
      </c>
      <c r="G265" s="64">
        <f>IF(F265="Adecuado",15,0)</f>
        <v>0</v>
      </c>
      <c r="H265" s="768"/>
      <c r="I265" s="771"/>
      <c r="J265" s="768"/>
      <c r="K265" s="774"/>
    </row>
    <row r="266" spans="1:11" ht="42.75" x14ac:dyDescent="0.2">
      <c r="A266" s="763"/>
      <c r="B266" s="516"/>
      <c r="C266" s="763"/>
      <c r="D266" s="50" t="s">
        <v>210</v>
      </c>
      <c r="E266" s="100" t="s">
        <v>211</v>
      </c>
      <c r="F266" s="65" t="s">
        <v>169</v>
      </c>
      <c r="G266" s="64">
        <f>IF(F266="Oportuna",15,0)</f>
        <v>0</v>
      </c>
      <c r="H266" s="768"/>
      <c r="I266" s="771"/>
      <c r="J266" s="768"/>
      <c r="K266" s="774"/>
    </row>
    <row r="267" spans="1:11" ht="42.75" x14ac:dyDescent="0.2">
      <c r="A267" s="763"/>
      <c r="B267" s="516"/>
      <c r="C267" s="763"/>
      <c r="D267" s="50" t="s">
        <v>212</v>
      </c>
      <c r="E267" s="100" t="s">
        <v>213</v>
      </c>
      <c r="F267" s="209" t="s">
        <v>169</v>
      </c>
      <c r="G267" s="64">
        <f>IF(F267="Prevenir",15,IF(F267="Detectar",10,0))</f>
        <v>0</v>
      </c>
      <c r="H267" s="768"/>
      <c r="I267" s="771"/>
      <c r="J267" s="768"/>
      <c r="K267" s="774"/>
    </row>
    <row r="268" spans="1:11" ht="28.5" x14ac:dyDescent="0.2">
      <c r="A268" s="763"/>
      <c r="B268" s="516"/>
      <c r="C268" s="763"/>
      <c r="D268" s="50" t="s">
        <v>214</v>
      </c>
      <c r="E268" s="100" t="s">
        <v>215</v>
      </c>
      <c r="F268" s="65" t="s">
        <v>169</v>
      </c>
      <c r="G268" s="64">
        <f>IF(F268="Confiable",15,0)</f>
        <v>0</v>
      </c>
      <c r="H268" s="768"/>
      <c r="I268" s="771"/>
      <c r="J268" s="768"/>
      <c r="K268" s="774"/>
    </row>
    <row r="269" spans="1:11" ht="42.75" x14ac:dyDescent="0.2">
      <c r="A269" s="763"/>
      <c r="B269" s="516"/>
      <c r="C269" s="763"/>
      <c r="D269" s="50" t="s">
        <v>216</v>
      </c>
      <c r="E269" s="100" t="s">
        <v>217</v>
      </c>
      <c r="F269" s="209" t="s">
        <v>169</v>
      </c>
      <c r="G269" s="64">
        <f>IF(F269="Se investigan y se resuelven oportunamente",15,0)</f>
        <v>0</v>
      </c>
      <c r="H269" s="768"/>
      <c r="I269" s="771"/>
      <c r="J269" s="768"/>
      <c r="K269" s="774"/>
    </row>
    <row r="270" spans="1:11" ht="28.5" x14ac:dyDescent="0.2">
      <c r="A270" s="764"/>
      <c r="B270" s="517"/>
      <c r="C270" s="764"/>
      <c r="D270" s="45" t="s">
        <v>218</v>
      </c>
      <c r="E270" s="100" t="s">
        <v>219</v>
      </c>
      <c r="F270" s="65" t="s">
        <v>169</v>
      </c>
      <c r="G270" s="64">
        <f>IF(F270="Completa",10,IF(F270="Incompleta",5,0))</f>
        <v>0</v>
      </c>
      <c r="H270" s="769"/>
      <c r="I270" s="772"/>
      <c r="J270" s="769"/>
      <c r="K270" s="775"/>
    </row>
    <row r="271" spans="1:11" ht="15.75" thickBot="1" x14ac:dyDescent="0.25">
      <c r="A271" s="118"/>
      <c r="B271" s="119"/>
      <c r="C271" s="56"/>
      <c r="D271" s="57"/>
      <c r="E271" s="58" t="s">
        <v>220</v>
      </c>
      <c r="F271" s="16"/>
      <c r="G271" s="16">
        <f>SUM(G264:G270)</f>
        <v>0</v>
      </c>
      <c r="H271" s="128"/>
      <c r="I271" s="129"/>
      <c r="J271" s="129"/>
      <c r="K271" s="130"/>
    </row>
    <row r="272" spans="1:11" ht="15" thickBot="1" x14ac:dyDescent="0.25"/>
    <row r="273" spans="1:11" ht="30" x14ac:dyDescent="0.2">
      <c r="A273" s="776" t="s">
        <v>82</v>
      </c>
      <c r="B273" s="778" t="s">
        <v>223</v>
      </c>
      <c r="C273" s="780" t="s">
        <v>196</v>
      </c>
      <c r="D273" s="782" t="s">
        <v>197</v>
      </c>
      <c r="E273" s="783"/>
      <c r="F273" s="783"/>
      <c r="G273" s="783"/>
      <c r="H273" s="784"/>
      <c r="I273" s="105" t="s">
        <v>198</v>
      </c>
      <c r="J273" s="785" t="s">
        <v>199</v>
      </c>
      <c r="K273" s="760" t="s">
        <v>200</v>
      </c>
    </row>
    <row r="274" spans="1:11" ht="60.75" thickBot="1" x14ac:dyDescent="0.25">
      <c r="A274" s="777"/>
      <c r="B274" s="779"/>
      <c r="C274" s="781"/>
      <c r="D274" s="106" t="s">
        <v>201</v>
      </c>
      <c r="E274" s="51" t="s">
        <v>202</v>
      </c>
      <c r="F274" s="106" t="s">
        <v>203</v>
      </c>
      <c r="G274" s="106" t="s">
        <v>204</v>
      </c>
      <c r="H274" s="106" t="s">
        <v>221</v>
      </c>
      <c r="I274" s="52" t="s">
        <v>206</v>
      </c>
      <c r="J274" s="786"/>
      <c r="K274" s="761"/>
    </row>
    <row r="275" spans="1:11" x14ac:dyDescent="0.2">
      <c r="A275" s="762" t="e">
        <f>DESCRIPCION!#REF!</f>
        <v>#REF!</v>
      </c>
      <c r="B275" s="515" t="e">
        <f>DESCRIPCION!#REF!</f>
        <v>#REF!</v>
      </c>
      <c r="C275" s="762"/>
      <c r="D275" s="765" t="s">
        <v>207</v>
      </c>
      <c r="E275" s="122" t="s">
        <v>208</v>
      </c>
      <c r="F275" s="68" t="s">
        <v>169</v>
      </c>
      <c r="G275" s="123">
        <f>IF(F275="Asignado",15,0)</f>
        <v>0</v>
      </c>
      <c r="H275" s="767" t="str">
        <f>IF(AND(G282&gt;0,G282&lt;=85),"Débil",IF(AND(G282&gt;85,G282&lt;=95),"Moderado",IF(G282&gt;96,"Fuerte"," ")))</f>
        <v xml:space="preserve"> </v>
      </c>
      <c r="I275" s="770" t="s">
        <v>169</v>
      </c>
      <c r="J275" s="76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73" t="str">
        <f>IF(J275="Fuerte","NO",IF(J275=" "," ","SI"))</f>
        <v xml:space="preserve"> </v>
      </c>
    </row>
    <row r="276" spans="1:11" ht="28.5" x14ac:dyDescent="0.2">
      <c r="A276" s="763"/>
      <c r="B276" s="516"/>
      <c r="C276" s="763"/>
      <c r="D276" s="766"/>
      <c r="E276" s="100" t="s">
        <v>209</v>
      </c>
      <c r="F276" s="65" t="s">
        <v>169</v>
      </c>
      <c r="G276" s="64">
        <f>IF(F276="Adecuado",15,0)</f>
        <v>0</v>
      </c>
      <c r="H276" s="768"/>
      <c r="I276" s="771"/>
      <c r="J276" s="768"/>
      <c r="K276" s="774"/>
    </row>
    <row r="277" spans="1:11" ht="42.75" x14ac:dyDescent="0.2">
      <c r="A277" s="763"/>
      <c r="B277" s="516"/>
      <c r="C277" s="763"/>
      <c r="D277" s="50" t="s">
        <v>210</v>
      </c>
      <c r="E277" s="100" t="s">
        <v>211</v>
      </c>
      <c r="F277" s="65" t="s">
        <v>169</v>
      </c>
      <c r="G277" s="64">
        <f>IF(F277="Oportuna",15,0)</f>
        <v>0</v>
      </c>
      <c r="H277" s="768"/>
      <c r="I277" s="771"/>
      <c r="J277" s="768"/>
      <c r="K277" s="774"/>
    </row>
    <row r="278" spans="1:11" ht="42.75" x14ac:dyDescent="0.2">
      <c r="A278" s="763"/>
      <c r="B278" s="516"/>
      <c r="C278" s="763"/>
      <c r="D278" s="50" t="s">
        <v>212</v>
      </c>
      <c r="E278" s="100" t="s">
        <v>213</v>
      </c>
      <c r="F278" s="209" t="s">
        <v>169</v>
      </c>
      <c r="G278" s="64">
        <f>IF(F278="Prevenir",15,IF(F278="Detectar",10,0))</f>
        <v>0</v>
      </c>
      <c r="H278" s="768"/>
      <c r="I278" s="771"/>
      <c r="J278" s="768"/>
      <c r="K278" s="774"/>
    </row>
    <row r="279" spans="1:11" ht="28.5" x14ac:dyDescent="0.2">
      <c r="A279" s="763"/>
      <c r="B279" s="516"/>
      <c r="C279" s="763"/>
      <c r="D279" s="50" t="s">
        <v>214</v>
      </c>
      <c r="E279" s="100" t="s">
        <v>215</v>
      </c>
      <c r="F279" s="65" t="s">
        <v>169</v>
      </c>
      <c r="G279" s="64">
        <f>IF(F279="Confiable",15,0)</f>
        <v>0</v>
      </c>
      <c r="H279" s="768"/>
      <c r="I279" s="771"/>
      <c r="J279" s="768"/>
      <c r="K279" s="774"/>
    </row>
    <row r="280" spans="1:11" ht="42.75" x14ac:dyDescent="0.2">
      <c r="A280" s="763"/>
      <c r="B280" s="516"/>
      <c r="C280" s="763"/>
      <c r="D280" s="50" t="s">
        <v>216</v>
      </c>
      <c r="E280" s="100" t="s">
        <v>217</v>
      </c>
      <c r="F280" s="209" t="s">
        <v>169</v>
      </c>
      <c r="G280" s="64">
        <f>IF(F280="Se investigan y se resuelven oportunamente",15,0)</f>
        <v>0</v>
      </c>
      <c r="H280" s="768"/>
      <c r="I280" s="771"/>
      <c r="J280" s="768"/>
      <c r="K280" s="774"/>
    </row>
    <row r="281" spans="1:11" ht="28.5" x14ac:dyDescent="0.2">
      <c r="A281" s="764"/>
      <c r="B281" s="517"/>
      <c r="C281" s="764"/>
      <c r="D281" s="45" t="s">
        <v>218</v>
      </c>
      <c r="E281" s="100" t="s">
        <v>219</v>
      </c>
      <c r="F281" s="65" t="s">
        <v>169</v>
      </c>
      <c r="G281" s="64">
        <f>IF(F281="Completa",10,IF(F281="Incompleta",5,0))</f>
        <v>0</v>
      </c>
      <c r="H281" s="769"/>
      <c r="I281" s="772"/>
      <c r="J281" s="769"/>
      <c r="K281" s="775"/>
    </row>
    <row r="282" spans="1:11" ht="15.75" thickBot="1" x14ac:dyDescent="0.25">
      <c r="A282" s="118"/>
      <c r="B282" s="119"/>
      <c r="C282" s="56"/>
      <c r="D282" s="57"/>
      <c r="E282" s="58" t="s">
        <v>220</v>
      </c>
      <c r="F282" s="16"/>
      <c r="G282" s="16">
        <f>SUM(G275:G281)</f>
        <v>0</v>
      </c>
      <c r="H282" s="128"/>
      <c r="I282" s="129"/>
      <c r="J282" s="129"/>
      <c r="K282" s="130"/>
    </row>
    <row r="283" spans="1:11" ht="15" thickBot="1" x14ac:dyDescent="0.25"/>
    <row r="284" spans="1:11" ht="30" x14ac:dyDescent="0.2">
      <c r="A284" s="776" t="s">
        <v>82</v>
      </c>
      <c r="B284" s="778" t="s">
        <v>223</v>
      </c>
      <c r="C284" s="780" t="s">
        <v>196</v>
      </c>
      <c r="D284" s="782" t="s">
        <v>197</v>
      </c>
      <c r="E284" s="783"/>
      <c r="F284" s="783"/>
      <c r="G284" s="783"/>
      <c r="H284" s="784"/>
      <c r="I284" s="105" t="s">
        <v>198</v>
      </c>
      <c r="J284" s="785" t="s">
        <v>199</v>
      </c>
      <c r="K284" s="760" t="s">
        <v>200</v>
      </c>
    </row>
    <row r="285" spans="1:11" ht="60.75" thickBot="1" x14ac:dyDescent="0.25">
      <c r="A285" s="777"/>
      <c r="B285" s="779"/>
      <c r="C285" s="781"/>
      <c r="D285" s="106" t="s">
        <v>201</v>
      </c>
      <c r="E285" s="51" t="s">
        <v>202</v>
      </c>
      <c r="F285" s="106" t="s">
        <v>203</v>
      </c>
      <c r="G285" s="106" t="s">
        <v>204</v>
      </c>
      <c r="H285" s="106" t="s">
        <v>221</v>
      </c>
      <c r="I285" s="52" t="s">
        <v>206</v>
      </c>
      <c r="J285" s="786"/>
      <c r="K285" s="761"/>
    </row>
    <row r="286" spans="1:11" x14ac:dyDescent="0.2">
      <c r="A286" s="762" t="e">
        <f>DESCRIPCION!#REF!</f>
        <v>#REF!</v>
      </c>
      <c r="B286" s="515" t="e">
        <f>DESCRIPCION!#REF!</f>
        <v>#REF!</v>
      </c>
      <c r="C286" s="762"/>
      <c r="D286" s="765" t="s">
        <v>207</v>
      </c>
      <c r="E286" s="122" t="s">
        <v>208</v>
      </c>
      <c r="F286" s="68" t="s">
        <v>169</v>
      </c>
      <c r="G286" s="123">
        <f>IF(F286="Asignado",15,0)</f>
        <v>0</v>
      </c>
      <c r="H286" s="767" t="str">
        <f>IF(AND(G293&gt;0,G293&lt;=85),"Débil",IF(AND(G293&gt;85,G293&lt;=95),"Moderado",IF(G293&gt;96,"Fuerte"," ")))</f>
        <v xml:space="preserve"> </v>
      </c>
      <c r="I286" s="770" t="s">
        <v>169</v>
      </c>
      <c r="J286" s="76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73" t="str">
        <f>IF(J286="Fuerte","NO",IF(J286=" "," ","SI"))</f>
        <v xml:space="preserve"> </v>
      </c>
    </row>
    <row r="287" spans="1:11" ht="28.5" x14ac:dyDescent="0.2">
      <c r="A287" s="763"/>
      <c r="B287" s="516"/>
      <c r="C287" s="763"/>
      <c r="D287" s="766"/>
      <c r="E287" s="100" t="s">
        <v>209</v>
      </c>
      <c r="F287" s="65" t="s">
        <v>169</v>
      </c>
      <c r="G287" s="64">
        <f>IF(F287="Adecuado",15,0)</f>
        <v>0</v>
      </c>
      <c r="H287" s="768"/>
      <c r="I287" s="771"/>
      <c r="J287" s="768"/>
      <c r="K287" s="774"/>
    </row>
    <row r="288" spans="1:11" ht="42.75" x14ac:dyDescent="0.2">
      <c r="A288" s="763"/>
      <c r="B288" s="516"/>
      <c r="C288" s="763"/>
      <c r="D288" s="50" t="s">
        <v>210</v>
      </c>
      <c r="E288" s="100" t="s">
        <v>211</v>
      </c>
      <c r="F288" s="65" t="s">
        <v>169</v>
      </c>
      <c r="G288" s="64">
        <f>IF(F288="Oportuna",15,0)</f>
        <v>0</v>
      </c>
      <c r="H288" s="768"/>
      <c r="I288" s="771"/>
      <c r="J288" s="768"/>
      <c r="K288" s="774"/>
    </row>
    <row r="289" spans="1:11" ht="42.75" x14ac:dyDescent="0.2">
      <c r="A289" s="763"/>
      <c r="B289" s="516"/>
      <c r="C289" s="763"/>
      <c r="D289" s="50" t="s">
        <v>212</v>
      </c>
      <c r="E289" s="100" t="s">
        <v>213</v>
      </c>
      <c r="F289" s="209" t="s">
        <v>169</v>
      </c>
      <c r="G289" s="64">
        <f>IF(F289="Prevenir",15,IF(F289="Detectar",10,0))</f>
        <v>0</v>
      </c>
      <c r="H289" s="768"/>
      <c r="I289" s="771"/>
      <c r="J289" s="768"/>
      <c r="K289" s="774"/>
    </row>
    <row r="290" spans="1:11" ht="28.5" x14ac:dyDescent="0.2">
      <c r="A290" s="763"/>
      <c r="B290" s="516"/>
      <c r="C290" s="763"/>
      <c r="D290" s="50" t="s">
        <v>214</v>
      </c>
      <c r="E290" s="100" t="s">
        <v>215</v>
      </c>
      <c r="F290" s="65" t="s">
        <v>169</v>
      </c>
      <c r="G290" s="64">
        <f>IF(F290="Confiable",15,0)</f>
        <v>0</v>
      </c>
      <c r="H290" s="768"/>
      <c r="I290" s="771"/>
      <c r="J290" s="768"/>
      <c r="K290" s="774"/>
    </row>
    <row r="291" spans="1:11" ht="42.75" x14ac:dyDescent="0.2">
      <c r="A291" s="763"/>
      <c r="B291" s="516"/>
      <c r="C291" s="763"/>
      <c r="D291" s="50" t="s">
        <v>216</v>
      </c>
      <c r="E291" s="100" t="s">
        <v>217</v>
      </c>
      <c r="F291" s="209" t="s">
        <v>169</v>
      </c>
      <c r="G291" s="64">
        <f>IF(F291="Se investigan y se resuelven oportunamente",15,0)</f>
        <v>0</v>
      </c>
      <c r="H291" s="768"/>
      <c r="I291" s="771"/>
      <c r="J291" s="768"/>
      <c r="K291" s="774"/>
    </row>
    <row r="292" spans="1:11" ht="28.5" x14ac:dyDescent="0.2">
      <c r="A292" s="764"/>
      <c r="B292" s="517"/>
      <c r="C292" s="764"/>
      <c r="D292" s="45" t="s">
        <v>218</v>
      </c>
      <c r="E292" s="100" t="s">
        <v>219</v>
      </c>
      <c r="F292" s="65" t="s">
        <v>169</v>
      </c>
      <c r="G292" s="64">
        <f>IF(F292="Completa",10,IF(F292="Incompleta",5,0))</f>
        <v>0</v>
      </c>
      <c r="H292" s="769"/>
      <c r="I292" s="772"/>
      <c r="J292" s="769"/>
      <c r="K292" s="775"/>
    </row>
    <row r="293" spans="1:11" ht="15.75" thickBot="1" x14ac:dyDescent="0.25">
      <c r="A293" s="118"/>
      <c r="B293" s="119"/>
      <c r="C293" s="56"/>
      <c r="D293" s="57"/>
      <c r="E293" s="58" t="s">
        <v>220</v>
      </c>
      <c r="F293" s="16"/>
      <c r="G293" s="16">
        <f>SUM(G286:G292)</f>
        <v>0</v>
      </c>
      <c r="H293" s="128"/>
      <c r="I293" s="129"/>
      <c r="J293" s="129"/>
      <c r="K293" s="130"/>
    </row>
    <row r="294" spans="1:11" ht="15" thickBot="1" x14ac:dyDescent="0.25"/>
    <row r="295" spans="1:11" ht="30" x14ac:dyDescent="0.2">
      <c r="A295" s="776" t="s">
        <v>82</v>
      </c>
      <c r="B295" s="778" t="s">
        <v>223</v>
      </c>
      <c r="C295" s="780" t="s">
        <v>196</v>
      </c>
      <c r="D295" s="782" t="s">
        <v>197</v>
      </c>
      <c r="E295" s="783"/>
      <c r="F295" s="783"/>
      <c r="G295" s="783"/>
      <c r="H295" s="784"/>
      <c r="I295" s="105" t="s">
        <v>198</v>
      </c>
      <c r="J295" s="785" t="s">
        <v>199</v>
      </c>
      <c r="K295" s="760" t="s">
        <v>200</v>
      </c>
    </row>
    <row r="296" spans="1:11" ht="60.75" thickBot="1" x14ac:dyDescent="0.25">
      <c r="A296" s="777"/>
      <c r="B296" s="779"/>
      <c r="C296" s="781"/>
      <c r="D296" s="106" t="s">
        <v>201</v>
      </c>
      <c r="E296" s="51" t="s">
        <v>202</v>
      </c>
      <c r="F296" s="106" t="s">
        <v>203</v>
      </c>
      <c r="G296" s="106" t="s">
        <v>204</v>
      </c>
      <c r="H296" s="106" t="s">
        <v>221</v>
      </c>
      <c r="I296" s="52" t="s">
        <v>206</v>
      </c>
      <c r="J296" s="786"/>
      <c r="K296" s="761"/>
    </row>
    <row r="297" spans="1:11" x14ac:dyDescent="0.2">
      <c r="A297" s="762" t="e">
        <f>DESCRIPCION!#REF!</f>
        <v>#REF!</v>
      </c>
      <c r="B297" s="515" t="e">
        <f>DESCRIPCION!#REF!</f>
        <v>#REF!</v>
      </c>
      <c r="C297" s="762"/>
      <c r="D297" s="765" t="s">
        <v>207</v>
      </c>
      <c r="E297" s="122" t="s">
        <v>208</v>
      </c>
      <c r="F297" s="68" t="s">
        <v>169</v>
      </c>
      <c r="G297" s="123">
        <f>IF(F297="Asignado",15,0)</f>
        <v>0</v>
      </c>
      <c r="H297" s="767" t="str">
        <f>IF(AND(G304&gt;0,G304&lt;=85),"Débil",IF(AND(G304&gt;85,G304&lt;=95),"Moderado",IF(G304&gt;96,"Fuerte"," ")))</f>
        <v xml:space="preserve"> </v>
      </c>
      <c r="I297" s="770" t="s">
        <v>169</v>
      </c>
      <c r="J297" s="76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73" t="str">
        <f>IF(J297="Fuerte","NO",IF(J297=" "," ","SI"))</f>
        <v xml:space="preserve"> </v>
      </c>
    </row>
    <row r="298" spans="1:11" ht="28.5" x14ac:dyDescent="0.2">
      <c r="A298" s="763"/>
      <c r="B298" s="516"/>
      <c r="C298" s="763"/>
      <c r="D298" s="766"/>
      <c r="E298" s="100" t="s">
        <v>209</v>
      </c>
      <c r="F298" s="65" t="s">
        <v>169</v>
      </c>
      <c r="G298" s="64">
        <f>IF(F298="Adecuado",15,0)</f>
        <v>0</v>
      </c>
      <c r="H298" s="768"/>
      <c r="I298" s="771"/>
      <c r="J298" s="768"/>
      <c r="K298" s="774"/>
    </row>
    <row r="299" spans="1:11" ht="42.75" x14ac:dyDescent="0.2">
      <c r="A299" s="763"/>
      <c r="B299" s="516"/>
      <c r="C299" s="763"/>
      <c r="D299" s="50" t="s">
        <v>210</v>
      </c>
      <c r="E299" s="100" t="s">
        <v>211</v>
      </c>
      <c r="F299" s="65" t="s">
        <v>169</v>
      </c>
      <c r="G299" s="64">
        <f>IF(F299="Oportuna",15,0)</f>
        <v>0</v>
      </c>
      <c r="H299" s="768"/>
      <c r="I299" s="771"/>
      <c r="J299" s="768"/>
      <c r="K299" s="774"/>
    </row>
    <row r="300" spans="1:11" ht="42.75" x14ac:dyDescent="0.2">
      <c r="A300" s="763"/>
      <c r="B300" s="516"/>
      <c r="C300" s="763"/>
      <c r="D300" s="50" t="s">
        <v>212</v>
      </c>
      <c r="E300" s="100" t="s">
        <v>213</v>
      </c>
      <c r="F300" s="209" t="s">
        <v>169</v>
      </c>
      <c r="G300" s="64">
        <f>IF(F300="Prevenir",15,IF(F300="Detectar",10,0))</f>
        <v>0</v>
      </c>
      <c r="H300" s="768"/>
      <c r="I300" s="771"/>
      <c r="J300" s="768"/>
      <c r="K300" s="774"/>
    </row>
    <row r="301" spans="1:11" ht="28.5" x14ac:dyDescent="0.2">
      <c r="A301" s="763"/>
      <c r="B301" s="516"/>
      <c r="C301" s="763"/>
      <c r="D301" s="50" t="s">
        <v>214</v>
      </c>
      <c r="E301" s="100" t="s">
        <v>215</v>
      </c>
      <c r="F301" s="65" t="s">
        <v>169</v>
      </c>
      <c r="G301" s="64">
        <f>IF(F301="Confiable",15,0)</f>
        <v>0</v>
      </c>
      <c r="H301" s="768"/>
      <c r="I301" s="771"/>
      <c r="J301" s="768"/>
      <c r="K301" s="774"/>
    </row>
    <row r="302" spans="1:11" ht="42.75" x14ac:dyDescent="0.2">
      <c r="A302" s="763"/>
      <c r="B302" s="516"/>
      <c r="C302" s="763"/>
      <c r="D302" s="50" t="s">
        <v>216</v>
      </c>
      <c r="E302" s="100" t="s">
        <v>217</v>
      </c>
      <c r="F302" s="209" t="s">
        <v>169</v>
      </c>
      <c r="G302" s="64">
        <f>IF(F302="Se investigan y se resuelven oportunamente",15,0)</f>
        <v>0</v>
      </c>
      <c r="H302" s="768"/>
      <c r="I302" s="771"/>
      <c r="J302" s="768"/>
      <c r="K302" s="774"/>
    </row>
    <row r="303" spans="1:11" ht="28.5" x14ac:dyDescent="0.2">
      <c r="A303" s="764"/>
      <c r="B303" s="517"/>
      <c r="C303" s="764"/>
      <c r="D303" s="45" t="s">
        <v>218</v>
      </c>
      <c r="E303" s="100" t="s">
        <v>219</v>
      </c>
      <c r="F303" s="65" t="s">
        <v>169</v>
      </c>
      <c r="G303" s="64">
        <f>IF(F303="Completa",10,IF(F303="Incompleta",5,0))</f>
        <v>0</v>
      </c>
      <c r="H303" s="769"/>
      <c r="I303" s="772"/>
      <c r="J303" s="769"/>
      <c r="K303" s="775"/>
    </row>
    <row r="304" spans="1:11" ht="15.75" thickBot="1" x14ac:dyDescent="0.25">
      <c r="A304" s="118"/>
      <c r="B304" s="119"/>
      <c r="C304" s="56"/>
      <c r="D304" s="57"/>
      <c r="E304" s="58" t="s">
        <v>220</v>
      </c>
      <c r="F304" s="16"/>
      <c r="G304" s="16">
        <f>SUM(G297:G303)</f>
        <v>0</v>
      </c>
      <c r="H304" s="128"/>
      <c r="I304" s="129"/>
      <c r="J304" s="129"/>
      <c r="K304" s="130"/>
    </row>
    <row r="305" spans="1:11" ht="15" thickBot="1" x14ac:dyDescent="0.25"/>
    <row r="306" spans="1:11" ht="30" x14ac:dyDescent="0.2">
      <c r="A306" s="776" t="s">
        <v>82</v>
      </c>
      <c r="B306" s="778" t="s">
        <v>223</v>
      </c>
      <c r="C306" s="780" t="s">
        <v>196</v>
      </c>
      <c r="D306" s="782" t="s">
        <v>197</v>
      </c>
      <c r="E306" s="783"/>
      <c r="F306" s="783"/>
      <c r="G306" s="783"/>
      <c r="H306" s="784"/>
      <c r="I306" s="105" t="s">
        <v>198</v>
      </c>
      <c r="J306" s="785" t="s">
        <v>199</v>
      </c>
      <c r="K306" s="760" t="s">
        <v>200</v>
      </c>
    </row>
    <row r="307" spans="1:11" ht="60.75" thickBot="1" x14ac:dyDescent="0.25">
      <c r="A307" s="777"/>
      <c r="B307" s="779"/>
      <c r="C307" s="781"/>
      <c r="D307" s="106" t="s">
        <v>201</v>
      </c>
      <c r="E307" s="51" t="s">
        <v>202</v>
      </c>
      <c r="F307" s="106" t="s">
        <v>203</v>
      </c>
      <c r="G307" s="106" t="s">
        <v>204</v>
      </c>
      <c r="H307" s="106" t="s">
        <v>221</v>
      </c>
      <c r="I307" s="52" t="s">
        <v>206</v>
      </c>
      <c r="J307" s="786"/>
      <c r="K307" s="761"/>
    </row>
    <row r="308" spans="1:11" x14ac:dyDescent="0.2">
      <c r="A308" s="762" t="e">
        <f>DESCRIPCION!#REF!</f>
        <v>#REF!</v>
      </c>
      <c r="B308" s="515" t="e">
        <f>DESCRIPCION!#REF!</f>
        <v>#REF!</v>
      </c>
      <c r="C308" s="762"/>
      <c r="D308" s="765" t="s">
        <v>207</v>
      </c>
      <c r="E308" s="122" t="s">
        <v>208</v>
      </c>
      <c r="F308" s="68" t="s">
        <v>169</v>
      </c>
      <c r="G308" s="123">
        <f>IF(F308="Asignado",15,0)</f>
        <v>0</v>
      </c>
      <c r="H308" s="767" t="str">
        <f>IF(AND(G315&gt;0,G315&lt;=85),"Débil",IF(AND(G315&gt;85,G315&lt;=95),"Moderado",IF(G315&gt;96,"Fuerte"," ")))</f>
        <v xml:space="preserve"> </v>
      </c>
      <c r="I308" s="770" t="s">
        <v>169</v>
      </c>
      <c r="J308" s="76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73" t="str">
        <f>IF(J308="Fuerte","NO",IF(J308=" "," ","SI"))</f>
        <v xml:space="preserve"> </v>
      </c>
    </row>
    <row r="309" spans="1:11" ht="28.5" x14ac:dyDescent="0.2">
      <c r="A309" s="763"/>
      <c r="B309" s="516"/>
      <c r="C309" s="763"/>
      <c r="D309" s="766"/>
      <c r="E309" s="100" t="s">
        <v>209</v>
      </c>
      <c r="F309" s="65" t="s">
        <v>169</v>
      </c>
      <c r="G309" s="64">
        <f>IF(F309="Adecuado",15,0)</f>
        <v>0</v>
      </c>
      <c r="H309" s="768"/>
      <c r="I309" s="771"/>
      <c r="J309" s="768"/>
      <c r="K309" s="774"/>
    </row>
    <row r="310" spans="1:11" ht="42.75" x14ac:dyDescent="0.2">
      <c r="A310" s="763"/>
      <c r="B310" s="516"/>
      <c r="C310" s="763"/>
      <c r="D310" s="50" t="s">
        <v>210</v>
      </c>
      <c r="E310" s="100" t="s">
        <v>211</v>
      </c>
      <c r="F310" s="65" t="s">
        <v>169</v>
      </c>
      <c r="G310" s="64">
        <f>IF(F310="Oportuna",15,0)</f>
        <v>0</v>
      </c>
      <c r="H310" s="768"/>
      <c r="I310" s="771"/>
      <c r="J310" s="768"/>
      <c r="K310" s="774"/>
    </row>
    <row r="311" spans="1:11" ht="42.75" x14ac:dyDescent="0.2">
      <c r="A311" s="763"/>
      <c r="B311" s="516"/>
      <c r="C311" s="763"/>
      <c r="D311" s="50" t="s">
        <v>212</v>
      </c>
      <c r="E311" s="100" t="s">
        <v>213</v>
      </c>
      <c r="F311" s="209" t="s">
        <v>169</v>
      </c>
      <c r="G311" s="64">
        <f>IF(F311="Prevenir",15,IF(F311="Detectar",10,0))</f>
        <v>0</v>
      </c>
      <c r="H311" s="768"/>
      <c r="I311" s="771"/>
      <c r="J311" s="768"/>
      <c r="K311" s="774"/>
    </row>
    <row r="312" spans="1:11" ht="28.5" x14ac:dyDescent="0.2">
      <c r="A312" s="763"/>
      <c r="B312" s="516"/>
      <c r="C312" s="763"/>
      <c r="D312" s="50" t="s">
        <v>214</v>
      </c>
      <c r="E312" s="100" t="s">
        <v>215</v>
      </c>
      <c r="F312" s="65" t="s">
        <v>169</v>
      </c>
      <c r="G312" s="64">
        <f>IF(F312="Confiable",15,0)</f>
        <v>0</v>
      </c>
      <c r="H312" s="768"/>
      <c r="I312" s="771"/>
      <c r="J312" s="768"/>
      <c r="K312" s="774"/>
    </row>
    <row r="313" spans="1:11" ht="42.75" x14ac:dyDescent="0.2">
      <c r="A313" s="763"/>
      <c r="B313" s="516"/>
      <c r="C313" s="763"/>
      <c r="D313" s="50" t="s">
        <v>216</v>
      </c>
      <c r="E313" s="100" t="s">
        <v>217</v>
      </c>
      <c r="F313" s="209" t="s">
        <v>169</v>
      </c>
      <c r="G313" s="64">
        <f>IF(F313="Se investigan y se resuelven oportunamente",15,0)</f>
        <v>0</v>
      </c>
      <c r="H313" s="768"/>
      <c r="I313" s="771"/>
      <c r="J313" s="768"/>
      <c r="K313" s="774"/>
    </row>
    <row r="314" spans="1:11" ht="28.5" x14ac:dyDescent="0.2">
      <c r="A314" s="764"/>
      <c r="B314" s="517"/>
      <c r="C314" s="764"/>
      <c r="D314" s="45" t="s">
        <v>218</v>
      </c>
      <c r="E314" s="100" t="s">
        <v>219</v>
      </c>
      <c r="F314" s="65" t="s">
        <v>169</v>
      </c>
      <c r="G314" s="64">
        <f>IF(F314="Completa",10,IF(F314="Incompleta",5,0))</f>
        <v>0</v>
      </c>
      <c r="H314" s="769"/>
      <c r="I314" s="772"/>
      <c r="J314" s="769"/>
      <c r="K314" s="775"/>
    </row>
    <row r="315" spans="1:11" ht="15.75" thickBot="1" x14ac:dyDescent="0.25">
      <c r="A315" s="118"/>
      <c r="B315" s="119"/>
      <c r="C315" s="56"/>
      <c r="D315" s="57"/>
      <c r="E315" s="58" t="s">
        <v>220</v>
      </c>
      <c r="F315" s="16"/>
      <c r="G315" s="16">
        <f>SUM(G308:G314)</f>
        <v>0</v>
      </c>
      <c r="H315" s="128"/>
      <c r="I315" s="129"/>
      <c r="J315" s="129"/>
      <c r="K315" s="130"/>
    </row>
    <row r="316" spans="1:11" ht="15" thickBot="1" x14ac:dyDescent="0.25"/>
    <row r="317" spans="1:11" ht="30" x14ac:dyDescent="0.2">
      <c r="A317" s="776" t="s">
        <v>82</v>
      </c>
      <c r="B317" s="778" t="s">
        <v>223</v>
      </c>
      <c r="C317" s="780" t="s">
        <v>196</v>
      </c>
      <c r="D317" s="782" t="s">
        <v>197</v>
      </c>
      <c r="E317" s="783"/>
      <c r="F317" s="783"/>
      <c r="G317" s="783"/>
      <c r="H317" s="784"/>
      <c r="I317" s="105" t="s">
        <v>198</v>
      </c>
      <c r="J317" s="785" t="s">
        <v>199</v>
      </c>
      <c r="K317" s="760" t="s">
        <v>200</v>
      </c>
    </row>
    <row r="318" spans="1:11" ht="60.75" thickBot="1" x14ac:dyDescent="0.25">
      <c r="A318" s="777"/>
      <c r="B318" s="779"/>
      <c r="C318" s="781"/>
      <c r="D318" s="106" t="s">
        <v>201</v>
      </c>
      <c r="E318" s="51" t="s">
        <v>202</v>
      </c>
      <c r="F318" s="106" t="s">
        <v>203</v>
      </c>
      <c r="G318" s="106" t="s">
        <v>204</v>
      </c>
      <c r="H318" s="106" t="s">
        <v>221</v>
      </c>
      <c r="I318" s="52" t="s">
        <v>206</v>
      </c>
      <c r="J318" s="786"/>
      <c r="K318" s="761"/>
    </row>
    <row r="319" spans="1:11" x14ac:dyDescent="0.2">
      <c r="A319" s="762" t="e">
        <f>DESCRIPCION!#REF!</f>
        <v>#REF!</v>
      </c>
      <c r="B319" s="515" t="e">
        <f>DESCRIPCION!#REF!</f>
        <v>#REF!</v>
      </c>
      <c r="C319" s="762"/>
      <c r="D319" s="765" t="s">
        <v>207</v>
      </c>
      <c r="E319" s="122" t="s">
        <v>208</v>
      </c>
      <c r="F319" s="68" t="s">
        <v>169</v>
      </c>
      <c r="G319" s="123">
        <f>IF(F319="Asignado",15,0)</f>
        <v>0</v>
      </c>
      <c r="H319" s="767" t="str">
        <f>IF(AND(G326&gt;0,G326&lt;=85),"Débil",IF(AND(G326&gt;85,G326&lt;=95),"Moderado",IF(G326&gt;96,"Fuerte"," ")))</f>
        <v xml:space="preserve"> </v>
      </c>
      <c r="I319" s="770" t="s">
        <v>192</v>
      </c>
      <c r="J319" s="76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73" t="str">
        <f>IF(J319="Fuerte","NO",IF(J319=" "," ","SI"))</f>
        <v xml:space="preserve"> </v>
      </c>
    </row>
    <row r="320" spans="1:11" ht="28.5" x14ac:dyDescent="0.2">
      <c r="A320" s="763"/>
      <c r="B320" s="516"/>
      <c r="C320" s="763"/>
      <c r="D320" s="766"/>
      <c r="E320" s="100" t="s">
        <v>209</v>
      </c>
      <c r="F320" s="65" t="s">
        <v>169</v>
      </c>
      <c r="G320" s="64">
        <f>IF(F320="Adecuado",15,0)</f>
        <v>0</v>
      </c>
      <c r="H320" s="768"/>
      <c r="I320" s="771"/>
      <c r="J320" s="768"/>
      <c r="K320" s="774"/>
    </row>
    <row r="321" spans="1:11" ht="42.75" x14ac:dyDescent="0.2">
      <c r="A321" s="763"/>
      <c r="B321" s="516"/>
      <c r="C321" s="763"/>
      <c r="D321" s="50" t="s">
        <v>210</v>
      </c>
      <c r="E321" s="100" t="s">
        <v>211</v>
      </c>
      <c r="F321" s="65" t="s">
        <v>169</v>
      </c>
      <c r="G321" s="64">
        <f>IF(F321="Oportuna",15,0)</f>
        <v>0</v>
      </c>
      <c r="H321" s="768"/>
      <c r="I321" s="771"/>
      <c r="J321" s="768"/>
      <c r="K321" s="774"/>
    </row>
    <row r="322" spans="1:11" ht="42.75" x14ac:dyDescent="0.2">
      <c r="A322" s="763"/>
      <c r="B322" s="516"/>
      <c r="C322" s="763"/>
      <c r="D322" s="50" t="s">
        <v>212</v>
      </c>
      <c r="E322" s="100" t="s">
        <v>213</v>
      </c>
      <c r="F322" s="209" t="s">
        <v>169</v>
      </c>
      <c r="G322" s="64">
        <f>IF(F322="Prevenir",15,IF(F322="Detectar",10,0))</f>
        <v>0</v>
      </c>
      <c r="H322" s="768"/>
      <c r="I322" s="771"/>
      <c r="J322" s="768"/>
      <c r="K322" s="774"/>
    </row>
    <row r="323" spans="1:11" ht="28.5" x14ac:dyDescent="0.2">
      <c r="A323" s="763"/>
      <c r="B323" s="516"/>
      <c r="C323" s="763"/>
      <c r="D323" s="50" t="s">
        <v>214</v>
      </c>
      <c r="E323" s="100" t="s">
        <v>215</v>
      </c>
      <c r="F323" s="65" t="s">
        <v>169</v>
      </c>
      <c r="G323" s="64">
        <f>IF(F323="Confiable",15,0)</f>
        <v>0</v>
      </c>
      <c r="H323" s="768"/>
      <c r="I323" s="771"/>
      <c r="J323" s="768"/>
      <c r="K323" s="774"/>
    </row>
    <row r="324" spans="1:11" ht="42.75" x14ac:dyDescent="0.2">
      <c r="A324" s="763"/>
      <c r="B324" s="516"/>
      <c r="C324" s="763"/>
      <c r="D324" s="50" t="s">
        <v>216</v>
      </c>
      <c r="E324" s="100" t="s">
        <v>217</v>
      </c>
      <c r="F324" s="209" t="s">
        <v>169</v>
      </c>
      <c r="G324" s="64">
        <f>IF(F324="Se investigan y se resuelven oportunamente",15,0)</f>
        <v>0</v>
      </c>
      <c r="H324" s="768"/>
      <c r="I324" s="771"/>
      <c r="J324" s="768"/>
      <c r="K324" s="774"/>
    </row>
    <row r="325" spans="1:11" ht="28.5" x14ac:dyDescent="0.2">
      <c r="A325" s="764"/>
      <c r="B325" s="517"/>
      <c r="C325" s="764"/>
      <c r="D325" s="45" t="s">
        <v>218</v>
      </c>
      <c r="E325" s="100" t="s">
        <v>219</v>
      </c>
      <c r="F325" s="65" t="s">
        <v>169</v>
      </c>
      <c r="G325" s="64">
        <f>IF(F325="Completa",10,IF(F325="Incompleta",5,0))</f>
        <v>0</v>
      </c>
      <c r="H325" s="769"/>
      <c r="I325" s="772"/>
      <c r="J325" s="769"/>
      <c r="K325" s="775"/>
    </row>
    <row r="326" spans="1:11" ht="15.75" thickBot="1" x14ac:dyDescent="0.25">
      <c r="A326" s="118"/>
      <c r="B326" s="119"/>
      <c r="C326" s="56"/>
      <c r="D326" s="57"/>
      <c r="E326" s="58" t="s">
        <v>220</v>
      </c>
      <c r="F326" s="16"/>
      <c r="G326" s="16">
        <f>SUM(G319:G325)</f>
        <v>0</v>
      </c>
      <c r="H326" s="128"/>
      <c r="I326" s="129"/>
      <c r="J326" s="129"/>
      <c r="K326" s="130"/>
    </row>
    <row r="327" spans="1:11" ht="15" thickBot="1" x14ac:dyDescent="0.25"/>
    <row r="328" spans="1:11" ht="30" x14ac:dyDescent="0.2">
      <c r="A328" s="776" t="s">
        <v>82</v>
      </c>
      <c r="B328" s="778" t="s">
        <v>223</v>
      </c>
      <c r="C328" s="780" t="s">
        <v>196</v>
      </c>
      <c r="D328" s="782" t="s">
        <v>197</v>
      </c>
      <c r="E328" s="783"/>
      <c r="F328" s="783"/>
      <c r="G328" s="783"/>
      <c r="H328" s="784"/>
      <c r="I328" s="105" t="s">
        <v>198</v>
      </c>
      <c r="J328" s="785" t="s">
        <v>199</v>
      </c>
      <c r="K328" s="760" t="s">
        <v>200</v>
      </c>
    </row>
    <row r="329" spans="1:11" ht="60.75" thickBot="1" x14ac:dyDescent="0.25">
      <c r="A329" s="777"/>
      <c r="B329" s="779"/>
      <c r="C329" s="781"/>
      <c r="D329" s="106" t="s">
        <v>201</v>
      </c>
      <c r="E329" s="51" t="s">
        <v>202</v>
      </c>
      <c r="F329" s="106" t="s">
        <v>203</v>
      </c>
      <c r="G329" s="106" t="s">
        <v>204</v>
      </c>
      <c r="H329" s="106" t="s">
        <v>221</v>
      </c>
      <c r="I329" s="52" t="s">
        <v>206</v>
      </c>
      <c r="J329" s="786"/>
      <c r="K329" s="761"/>
    </row>
    <row r="330" spans="1:11" x14ac:dyDescent="0.2">
      <c r="A330" s="762" t="e">
        <f>DESCRIPCION!#REF!</f>
        <v>#REF!</v>
      </c>
      <c r="B330" s="515" t="e">
        <f>DESCRIPCION!#REF!</f>
        <v>#REF!</v>
      </c>
      <c r="C330" s="762"/>
      <c r="D330" s="765" t="s">
        <v>207</v>
      </c>
      <c r="E330" s="122" t="s">
        <v>208</v>
      </c>
      <c r="F330" s="68" t="s">
        <v>169</v>
      </c>
      <c r="G330" s="123">
        <f>IF(F330="Asignado",15,0)</f>
        <v>0</v>
      </c>
      <c r="H330" s="767" t="str">
        <f>IF(AND(G337&gt;0,G337&lt;=85),"Débil",IF(AND(G337&gt;85,G337&lt;=95),"Moderado",IF(G337&gt;96,"Fuerte"," ")))</f>
        <v xml:space="preserve"> </v>
      </c>
      <c r="I330" s="770" t="s">
        <v>169</v>
      </c>
      <c r="J330" s="76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73" t="str">
        <f>IF(J330="Fuerte","NO",IF(J330=" "," ","SI"))</f>
        <v xml:space="preserve"> </v>
      </c>
    </row>
    <row r="331" spans="1:11" ht="28.5" x14ac:dyDescent="0.2">
      <c r="A331" s="763"/>
      <c r="B331" s="516"/>
      <c r="C331" s="763"/>
      <c r="D331" s="766"/>
      <c r="E331" s="100" t="s">
        <v>209</v>
      </c>
      <c r="F331" s="65" t="s">
        <v>169</v>
      </c>
      <c r="G331" s="64">
        <f>IF(F331="Adecuado",15,0)</f>
        <v>0</v>
      </c>
      <c r="H331" s="768"/>
      <c r="I331" s="771"/>
      <c r="J331" s="768"/>
      <c r="K331" s="774"/>
    </row>
    <row r="332" spans="1:11" ht="42.75" x14ac:dyDescent="0.2">
      <c r="A332" s="763"/>
      <c r="B332" s="516"/>
      <c r="C332" s="763"/>
      <c r="D332" s="50" t="s">
        <v>210</v>
      </c>
      <c r="E332" s="100" t="s">
        <v>211</v>
      </c>
      <c r="F332" s="65" t="s">
        <v>169</v>
      </c>
      <c r="G332" s="64">
        <f>IF(F332="Oportuna",15,0)</f>
        <v>0</v>
      </c>
      <c r="H332" s="768"/>
      <c r="I332" s="771"/>
      <c r="J332" s="768"/>
      <c r="K332" s="774"/>
    </row>
    <row r="333" spans="1:11" ht="42.75" x14ac:dyDescent="0.2">
      <c r="A333" s="763"/>
      <c r="B333" s="516"/>
      <c r="C333" s="763"/>
      <c r="D333" s="50" t="s">
        <v>212</v>
      </c>
      <c r="E333" s="100" t="s">
        <v>213</v>
      </c>
      <c r="F333" s="209" t="s">
        <v>169</v>
      </c>
      <c r="G333" s="64">
        <f>IF(F333="Prevenir",15,IF(F333="Detectar",10,0))</f>
        <v>0</v>
      </c>
      <c r="H333" s="768"/>
      <c r="I333" s="771"/>
      <c r="J333" s="768"/>
      <c r="K333" s="774"/>
    </row>
    <row r="334" spans="1:11" ht="28.5" x14ac:dyDescent="0.2">
      <c r="A334" s="763"/>
      <c r="B334" s="516"/>
      <c r="C334" s="763"/>
      <c r="D334" s="50" t="s">
        <v>214</v>
      </c>
      <c r="E334" s="100" t="s">
        <v>215</v>
      </c>
      <c r="F334" s="65" t="s">
        <v>169</v>
      </c>
      <c r="G334" s="64">
        <f>IF(F334="Confiable",15,0)</f>
        <v>0</v>
      </c>
      <c r="H334" s="768"/>
      <c r="I334" s="771"/>
      <c r="J334" s="768"/>
      <c r="K334" s="774"/>
    </row>
    <row r="335" spans="1:11" ht="42.75" x14ac:dyDescent="0.2">
      <c r="A335" s="763"/>
      <c r="B335" s="516"/>
      <c r="C335" s="763"/>
      <c r="D335" s="50" t="s">
        <v>216</v>
      </c>
      <c r="E335" s="100" t="s">
        <v>217</v>
      </c>
      <c r="F335" s="209" t="s">
        <v>169</v>
      </c>
      <c r="G335" s="64">
        <f>IF(F335="Se investigan y se resuelven oportunamente",15,0)</f>
        <v>0</v>
      </c>
      <c r="H335" s="768"/>
      <c r="I335" s="771"/>
      <c r="J335" s="768"/>
      <c r="K335" s="774"/>
    </row>
    <row r="336" spans="1:11" ht="28.5" x14ac:dyDescent="0.2">
      <c r="A336" s="764"/>
      <c r="B336" s="517"/>
      <c r="C336" s="764"/>
      <c r="D336" s="45" t="s">
        <v>218</v>
      </c>
      <c r="E336" s="100" t="s">
        <v>219</v>
      </c>
      <c r="F336" s="65" t="s">
        <v>169</v>
      </c>
      <c r="G336" s="64">
        <f>IF(F336="Completa",10,IF(F336="Incompleta",5,0))</f>
        <v>0</v>
      </c>
      <c r="H336" s="769"/>
      <c r="I336" s="772"/>
      <c r="J336" s="769"/>
      <c r="K336" s="775"/>
    </row>
    <row r="337" spans="1:11" ht="15.75" thickBot="1" x14ac:dyDescent="0.25">
      <c r="A337" s="118"/>
      <c r="B337" s="119"/>
      <c r="C337" s="56"/>
      <c r="D337" s="57"/>
      <c r="E337" s="58" t="s">
        <v>220</v>
      </c>
      <c r="F337" s="16"/>
      <c r="G337" s="16">
        <f>SUM(G330:G336)</f>
        <v>0</v>
      </c>
      <c r="H337" s="128"/>
      <c r="I337" s="129"/>
      <c r="J337" s="129"/>
      <c r="K337" s="130"/>
    </row>
  </sheetData>
  <sheetProtection selectLockedCells="1"/>
  <mergeCells count="432">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L22:L2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F330 F44 F33 F77 F88 F99 F110 F66 F121 F132 F143 F154 F165 F176 F187 F198 F209 F220 F231 F242 F253 F264 F275 F286 F297 F308 F319 F55</xm:sqref>
        </x14:dataValidation>
        <x14:dataValidation type="list" allowBlank="1" showInputMessage="1" showErrorMessage="1">
          <x14:formula1>
            <xm:f>NOOO!$A$155:$A$157</xm:f>
          </x14:formula1>
          <xm:sqref>F12 F23 F331 F45 F34 F78 F89 F100 F111 F67 F122 F133 F144 F155 F166 F177 F188 F199 F210 F221 F232 F243 F254 F265 F276 F287 F298 F309 F320 F56</xm:sqref>
        </x14:dataValidation>
        <x14:dataValidation type="list" allowBlank="1" showInputMessage="1" showErrorMessage="1">
          <x14:formula1>
            <xm:f>NOOO!$A$160:$A$162</xm:f>
          </x14:formula1>
          <xm:sqref>F13 F24 F332 F46 F35 F79 F90 F101 F112 F68 F123 F134 F145 F156 F167 F178 F189 F200 F211 F222 F233 F244 F255 F266 F277 F288 F299 F310 F321 F57</xm:sqref>
        </x14:dataValidation>
        <x14:dataValidation type="list" allowBlank="1" showInputMessage="1" showErrorMessage="1">
          <x14:formula1>
            <xm:f>NOOO!$A$165:$A$168</xm:f>
          </x14:formula1>
          <xm:sqref>F14 F25 F333 F47 F36 F80 F91 F102 F113 F69 F124 F135 F146 F157 F168 F179 F190 F201 F212 F223 F234 F245 F256 F267 F278 F289 F300 F311 F322 F58</xm:sqref>
        </x14:dataValidation>
        <x14:dataValidation type="list" allowBlank="1" showInputMessage="1" showErrorMessage="1">
          <x14:formula1>
            <xm:f>NOOO!$A$171:$A$173</xm:f>
          </x14:formula1>
          <xm:sqref>F15 F26 F334 F48 F37 F81 F92 F103 F114 F70 F125 F136 F147 F158 F169 F180 F191 F202 F213 F224 F235 F246 F257 F268 F279 F290 F301 F312 F323 F59</xm:sqref>
        </x14:dataValidation>
        <x14:dataValidation type="list" allowBlank="1" showInputMessage="1" showErrorMessage="1">
          <x14:formula1>
            <xm:f>NOOO!$A$176:$A$178</xm:f>
          </x14:formula1>
          <xm:sqref>F16 F27 F335 F49 F38 F82 F93 F104 F115 F71 F126 F137 F148 F159 F170 F181 F192 F203 F214 F225 F236 F247 F258 F269 F280 F291 F302 F313 F324 F60</xm:sqref>
        </x14:dataValidation>
        <x14:dataValidation type="list" allowBlank="1" showInputMessage="1" showErrorMessage="1">
          <x14:formula1>
            <xm:f>NOOO!$A$181:$A$184</xm:f>
          </x14:formula1>
          <xm:sqref>F17 F28 F336 F50 F39 F83 F94 F105 F116 F72 F127 F138 F149 F160 F171 F182 F193 F204 F215 F226 F237 F248 F259 F270 F281 F292 F303 F314 F325 F61</xm:sqref>
        </x14:dataValidation>
        <x14:dataValidation type="list" allowBlank="1" showInputMessage="1" showErrorMessage="1">
          <x14:formula1>
            <xm:f>NOOO!$A$187:$A$190</xm:f>
          </x14:formula1>
          <xm:sqref>I330:I336 I319:I325 I308:I314 I44:I50 I297:I303 I77:I83 I88:I94 I99:I105 I110:I116 I66:I72 I121:I127 I132:I138 I143:I149 I154:I160 I165:I171 I176:I182 I187:I193 I198:I204 I209:I215 I220:I226 I231:I237 I242:I248 I253:I259 I264:I270 I275:I281 I286:I292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18"/>
  <sheetViews>
    <sheetView topLeftCell="C11" zoomScale="90" zoomScaleNormal="90" workbookViewId="0">
      <selection activeCell="G18" sqref="G18"/>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47"/>
      <c r="B1" s="857" t="str">
        <f>CONTEXTO!B1</f>
        <v xml:space="preserve">PROCESO:  SISTEMA INTEGRADO DE GESTIÓN </v>
      </c>
      <c r="C1" s="858"/>
      <c r="D1" s="859"/>
      <c r="E1" s="415" t="s">
        <v>388</v>
      </c>
      <c r="F1" s="348"/>
      <c r="G1" s="348"/>
      <c r="H1" s="515"/>
    </row>
    <row r="2" spans="1:111" customFormat="1" ht="15.75" customHeight="1" x14ac:dyDescent="0.25">
      <c r="A2" s="437"/>
      <c r="B2" s="860"/>
      <c r="C2" s="861"/>
      <c r="D2" s="862"/>
      <c r="E2" s="416" t="s">
        <v>389</v>
      </c>
      <c r="F2" s="417"/>
      <c r="G2" s="417"/>
      <c r="H2" s="516"/>
    </row>
    <row r="3" spans="1:111" customFormat="1" ht="36" customHeight="1" x14ac:dyDescent="0.25">
      <c r="A3" s="437"/>
      <c r="B3" s="860" t="s">
        <v>222</v>
      </c>
      <c r="C3" s="861"/>
      <c r="D3" s="862"/>
      <c r="E3" s="416" t="s">
        <v>390</v>
      </c>
      <c r="F3" s="417"/>
      <c r="G3" s="417"/>
      <c r="H3" s="516"/>
    </row>
    <row r="4" spans="1:111" customFormat="1" ht="15.75" customHeight="1" thickBot="1" x14ac:dyDescent="0.3">
      <c r="A4" s="438"/>
      <c r="B4" s="863"/>
      <c r="C4" s="864"/>
      <c r="D4" s="865"/>
      <c r="E4" s="454" t="s">
        <v>385</v>
      </c>
      <c r="F4" s="319"/>
      <c r="G4" s="319"/>
      <c r="H4" s="854"/>
    </row>
    <row r="5" spans="1:111" ht="15" thickBot="1" x14ac:dyDescent="0.25">
      <c r="A5" s="55"/>
      <c r="C5" s="32"/>
      <c r="D5" s="32"/>
      <c r="E5" s="32"/>
      <c r="F5" s="32"/>
      <c r="G5" s="32"/>
      <c r="H5" s="71"/>
    </row>
    <row r="6" spans="1:111" customFormat="1" ht="24" customHeight="1" x14ac:dyDescent="0.25">
      <c r="A6" s="868" t="str">
        <f>+CONTEXTO!A8</f>
        <v>PROCESO: GESTIÓN DE LA GOBERNABILIDAD, CONVIVENCIA Y SEGURIDAD CIUDADANA</v>
      </c>
      <c r="B6" s="869"/>
      <c r="C6" s="869"/>
      <c r="D6" s="869"/>
      <c r="E6" s="869"/>
      <c r="F6" s="869"/>
      <c r="G6" s="869"/>
      <c r="H6" s="870"/>
    </row>
    <row r="7" spans="1:111" customFormat="1" ht="72" customHeight="1" thickBot="1" x14ac:dyDescent="0.3">
      <c r="A7" s="871"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72"/>
      <c r="C7" s="872"/>
      <c r="D7" s="872"/>
      <c r="E7" s="872"/>
      <c r="F7" s="872"/>
      <c r="G7" s="872"/>
      <c r="H7" s="873"/>
    </row>
    <row r="8" spans="1:111" ht="15" thickBot="1" x14ac:dyDescent="0.25">
      <c r="A8" s="55"/>
      <c r="C8" s="32"/>
      <c r="D8" s="32"/>
      <c r="E8" s="32"/>
      <c r="F8" s="32"/>
      <c r="G8" s="32"/>
      <c r="H8" s="71"/>
    </row>
    <row r="9" spans="1:111" s="53" customFormat="1" ht="30" customHeight="1" x14ac:dyDescent="0.25">
      <c r="A9" s="866" t="s">
        <v>82</v>
      </c>
      <c r="B9" s="855" t="s">
        <v>223</v>
      </c>
      <c r="C9" s="856" t="s">
        <v>196</v>
      </c>
      <c r="D9" s="856" t="s">
        <v>205</v>
      </c>
      <c r="E9" s="856" t="s">
        <v>224</v>
      </c>
      <c r="F9" s="867" t="s">
        <v>225</v>
      </c>
      <c r="G9" s="867"/>
      <c r="H9" s="874"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66"/>
      <c r="B10" s="855"/>
      <c r="C10" s="856"/>
      <c r="D10" s="856"/>
      <c r="E10" s="856"/>
      <c r="F10" s="867"/>
      <c r="G10" s="867"/>
      <c r="H10" s="874"/>
    </row>
    <row r="11" spans="1:111" s="54" customFormat="1" ht="151.5" customHeight="1" x14ac:dyDescent="0.25">
      <c r="A11" s="875"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B11" s="100" t="str">
        <f>DESCRIPCION!D10</f>
        <v xml:space="preserve">Fallas en la cultura de la probidad </v>
      </c>
      <c r="C11" s="132" t="str">
        <f>'CONTROLES Y EVALUACIÓN'!C11:C17</f>
        <v>la Direccion de talento Humano , establece de manera anual el plan de socializacion del codigo de integridad y buen gobierno y  verifica que mensualmente  cada dependencia socialice el valor que le correspondio en la fecha acordada , con el proposito de interiorizar los valores institucionales en los servidores publicos. si la dependencia no cumple con la socilaizacion del valor debe realizar una actividad en el mes de diciembre y socializar toods los valores que no se socializaron durente el año.</v>
      </c>
      <c r="D11" s="245" t="str">
        <f>'CONTROLES Y EVALUACIÓN'!H11:H17</f>
        <v>Fuerte</v>
      </c>
      <c r="E11" s="245" t="str">
        <f>'CONTROLES Y EVALUACIÓN'!I11:I17</f>
        <v>Fuerte (Siempre se Ejecuta)</v>
      </c>
      <c r="F11" s="13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4">
        <f>IF(F11="Fuerte",100,IF(F11="Moderado",50,IF(F11="Débil",0," ")))</f>
        <v>100</v>
      </c>
      <c r="H11" s="851" t="str">
        <f>IF(G14=100,"Fuerte",IF(AND(G14&gt;=50,G14&lt;=99),"Moderado",IF(AND(G14&gt;0,G14&lt;=49),"Débil"," ")))</f>
        <v>Moderado</v>
      </c>
    </row>
    <row r="12" spans="1:111" s="54" customFormat="1" ht="182.25" customHeight="1" x14ac:dyDescent="0.25">
      <c r="A12" s="763"/>
      <c r="B12" s="100" t="str">
        <f>DESCRIPCION!D11</f>
        <v>Presiòn indebida de las partes interesadas  en la toma de decisiones en procesos administrativos y policivos</v>
      </c>
      <c r="C12" s="132" t="str">
        <f>'CONTROLES Y EVALUACIÓN'!C22</f>
        <v>el funcionario responsable del seguiiento de la plataforma PISAMI , mensualmente verifica el estado de  los PQRS y tramites,  con el proposito de evitar el vencimiento de los terminos de respuesta de las solicitudes , la actividad se realiza cotejando las alertas de la plaforma PISAMI y si se encuentra un PQRS vencido se envia un memorando y/o correo electronico al servidor publico exhortando el cumplimiento.</v>
      </c>
      <c r="D12" s="101" t="str">
        <f>'CONTROLES Y EVALUACIÓN'!H22</f>
        <v>Débil</v>
      </c>
      <c r="E12" s="101" t="str">
        <f>'CONTROLES Y EVALUACIÓN'!I22</f>
        <v>Fuerte (Siempre se Ejecuta)</v>
      </c>
      <c r="F12" s="131"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4">
        <f t="shared" ref="G12" si="1">IF(F12="Fuerte",100,IF(F12="Moderado",50,IF(F12="Débil",0," ")))</f>
        <v>0</v>
      </c>
      <c r="H12" s="852"/>
    </row>
    <row r="13" spans="1:111" s="54" customFormat="1" ht="126" customHeight="1" x14ac:dyDescent="0.25">
      <c r="A13" s="764"/>
      <c r="B13" s="100">
        <f>DESCRIPCION!D12</f>
        <v>0</v>
      </c>
      <c r="C13" s="132" t="str">
        <f>'CONTROLES Y EVALUACIÓN'!C33</f>
        <v>la Direccion de talento Humano , establece de manera anual el plan de socializacion del codigo de integridad y buen gobierno y  verifica que mensualmente  cada dependencia socialice el valor que le correspondio en la fecha acordada , con el proposito de interiorizar los valores institucionales en los servidores publicos. si la dependencia no cumple con la socilaizacion del valor debe realizar una actividad en el mes de diciembre y socializar toods los valores que no se socializaron durente el año.</v>
      </c>
      <c r="D13" s="101" t="str">
        <f>'CONTROLES Y EVALUACIÓN'!H33</f>
        <v>Fuerte</v>
      </c>
      <c r="E13" s="101" t="str">
        <f>'CONTROLES Y EVALUACIÓN'!I33</f>
        <v>Fuerte (Siempre se Ejecuta)</v>
      </c>
      <c r="F13" s="131" t="str">
        <f t="shared" si="0"/>
        <v>Fuerte</v>
      </c>
      <c r="G13" s="64">
        <f>IF(F13="Fuerte",100,IF(F13="Moderado",50,IF(F13="Débil",0," ")))</f>
        <v>100</v>
      </c>
      <c r="H13" s="852"/>
    </row>
    <row r="14" spans="1:111" s="54" customFormat="1" ht="30.75" customHeight="1" x14ac:dyDescent="0.25">
      <c r="A14" s="876"/>
      <c r="B14" s="877"/>
      <c r="C14" s="877"/>
      <c r="D14" s="877"/>
      <c r="E14" s="877"/>
      <c r="F14" s="878"/>
      <c r="G14" s="247">
        <f>AVERAGE(G11:G13)</f>
        <v>66.666666666666671</v>
      </c>
      <c r="H14" s="853"/>
    </row>
    <row r="15" spans="1:111" s="54" customFormat="1" ht="153.75" customHeight="1" x14ac:dyDescent="0.25">
      <c r="A15" s="759" t="str">
        <f>DESCRIPCION!A13</f>
        <v>Posibilidad de afectacion economica por  pérdida o sustracion  de insumos veterinarios y / o alimentos para beneficio propio o de un tercero</v>
      </c>
      <c r="B15" s="100" t="e">
        <f>DESCRIPCION!#REF!</f>
        <v>#REF!</v>
      </c>
      <c r="C15" s="132" t="str">
        <f>'CONTROLES Y EVALUACIÓN'!C44</f>
        <v>el funcionario  responsable diariamnete diligencia los formatos para controlar la entrada y salidas de medicamentos, alimentos e insumos. De acuerdo, a las necesidades del tratamiento o alimnetacion se suminstra la cantidad adecuada, quedando como evidencia el registro de informacion en los formatos establecidos y controlados.</v>
      </c>
      <c r="D15" s="101" t="str">
        <f>'CONTROLES Y EVALUACIÓN'!H44</f>
        <v>Débil</v>
      </c>
      <c r="E15" s="101" t="str">
        <f>'CONTROLES Y EVALUACIÓN'!I44</f>
        <v>Moderado (Algunas veces se ejecuta)</v>
      </c>
      <c r="F15" s="131" t="str">
        <f>'CONTROLES Y EVALUACIÓN'!J44</f>
        <v>Débil</v>
      </c>
      <c r="G15" s="64">
        <f>IF(F15="Fuerte",100,IF(F15="Moderado",50,IF(F15="Débil",0," ")))</f>
        <v>0</v>
      </c>
      <c r="H15" s="851" t="str">
        <f>IF(G18=100,"Fuerte",IF(AND(G18&gt;=50,G18&lt;=99),"Moderado",IF(AND(G18&gt;0,G18&lt;=49),"Débil"," ")))</f>
        <v>Moderado</v>
      </c>
    </row>
    <row r="16" spans="1:111" s="54" customFormat="1" ht="153.75" customHeight="1" x14ac:dyDescent="0.25">
      <c r="A16" s="759"/>
      <c r="B16" s="100" t="str">
        <f>DESCRIPCION!D13</f>
        <v>deficiencia en el diligenciamiento de los controles en las entradas y salidas de los medicamentos, alimentos e insumos.</v>
      </c>
      <c r="C16" s="132" t="str">
        <f>'CONTROLES Y EVALUACIÓN'!C55</f>
        <v>la Direccion de talento Humano , establece de manera anual el plan de socializacion del codigo de integridad y buen gobierno y  verifica que mensualmente  cada dependencia socialice el valor que le correspondio en la fecha acordada , con el proposito de interiorizar los valores institucionales en los servidores publicos. si la dependencia no cumple con la socilaizacion del valor debe realizar una actividad en el mes de diciembre y socializar toods los valores que no se socializaron durente el año.</v>
      </c>
      <c r="D16" s="101" t="str">
        <f>'CONTROLES Y EVALUACIÓN'!H55</f>
        <v>Fuerte</v>
      </c>
      <c r="E16" s="101" t="str">
        <f>'CONTROLES Y EVALUACIÓN'!I55</f>
        <v>Fuerte (Siempre se Ejecuta)</v>
      </c>
      <c r="F16" s="131" t="str">
        <f>'CONTROLES Y EVALUACIÓN'!J55</f>
        <v>Fuerte</v>
      </c>
      <c r="G16" s="64">
        <f t="shared" ref="G16:G17" si="2">IF(F16="Fuerte",100,IF(F16="Moderado",50,IF(F16="Débil",0," ")))</f>
        <v>100</v>
      </c>
      <c r="H16" s="852"/>
    </row>
    <row r="17" spans="1:8" s="54" customFormat="1" ht="162" customHeight="1" x14ac:dyDescent="0.25">
      <c r="A17" s="759"/>
      <c r="B17" s="100">
        <f>DESCRIPCION!D15</f>
        <v>0</v>
      </c>
      <c r="C17" s="132">
        <f>+('CONTROLES Y EVALUACIÓN'!C66)</f>
        <v>0</v>
      </c>
      <c r="D17" s="101" t="str">
        <f>'CONTROLES Y EVALUACIÓN'!H66</f>
        <v>Fuerte</v>
      </c>
      <c r="E17" s="101" t="str">
        <f>'CONTROLES Y EVALUACIÓN'!I66</f>
        <v>Fuerte (Siempre se Ejecuta)</v>
      </c>
      <c r="F17" s="131" t="str">
        <f>'CONTROLES Y EVALUACIÓN'!J66</f>
        <v>Fuerte</v>
      </c>
      <c r="G17" s="64">
        <f t="shared" si="2"/>
        <v>100</v>
      </c>
      <c r="H17" s="852"/>
    </row>
    <row r="18" spans="1:8" s="54" customFormat="1" ht="36" customHeight="1" x14ac:dyDescent="0.25">
      <c r="A18" s="848"/>
      <c r="B18" s="849"/>
      <c r="C18" s="849"/>
      <c r="D18" s="849"/>
      <c r="E18" s="849"/>
      <c r="F18" s="850"/>
      <c r="G18" s="133">
        <f>AVERAGE(G15:G17)</f>
        <v>66.666666666666671</v>
      </c>
      <c r="H18" s="853"/>
    </row>
  </sheetData>
  <sheetProtection selectLockedCells="1"/>
  <mergeCells count="23">
    <mergeCell ref="A6:H6"/>
    <mergeCell ref="A7:H7"/>
    <mergeCell ref="H9:H10"/>
    <mergeCell ref="A11:A13"/>
    <mergeCell ref="A15:A17"/>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4" workbookViewId="0">
      <selection activeCell="G41" sqref="G41:G42"/>
    </sheetView>
  </sheetViews>
  <sheetFormatPr baseColWidth="10" defaultRowHeight="15" x14ac:dyDescent="0.25"/>
  <cols>
    <col min="8" max="8" width="10.5703125" customWidth="1"/>
    <col min="9" max="9" width="10.42578125" customWidth="1"/>
    <col min="11" max="11" width="16" customWidth="1"/>
  </cols>
  <sheetData>
    <row r="1" spans="1:12" x14ac:dyDescent="0.25">
      <c r="A1" s="439"/>
      <c r="B1" s="745"/>
      <c r="C1" s="409" t="str">
        <f>CONTEXTO!B1</f>
        <v xml:space="preserve">PROCESO:  SISTEMA INTEGRADO DE GESTIÓN </v>
      </c>
      <c r="D1" s="409"/>
      <c r="E1" s="409"/>
      <c r="F1" s="409"/>
      <c r="G1" s="415" t="s">
        <v>391</v>
      </c>
      <c r="H1" s="348"/>
      <c r="I1" s="348"/>
      <c r="J1" s="743"/>
      <c r="K1" s="333"/>
      <c r="L1" s="1"/>
    </row>
    <row r="2" spans="1:12" x14ac:dyDescent="0.25">
      <c r="A2" s="440"/>
      <c r="B2" s="434"/>
      <c r="C2" s="410"/>
      <c r="D2" s="410"/>
      <c r="E2" s="410"/>
      <c r="F2" s="410"/>
      <c r="G2" s="416" t="s">
        <v>396</v>
      </c>
      <c r="H2" s="417"/>
      <c r="I2" s="417"/>
      <c r="J2" s="744"/>
      <c r="K2" s="334"/>
      <c r="L2" s="1"/>
    </row>
    <row r="3" spans="1:12" x14ac:dyDescent="0.25">
      <c r="A3" s="440"/>
      <c r="B3" s="434"/>
      <c r="C3" s="410" t="s">
        <v>32</v>
      </c>
      <c r="D3" s="410"/>
      <c r="E3" s="410"/>
      <c r="F3" s="410"/>
      <c r="G3" s="416" t="s">
        <v>390</v>
      </c>
      <c r="H3" s="417"/>
      <c r="I3" s="417"/>
      <c r="J3" s="744"/>
      <c r="K3" s="334"/>
      <c r="L3" s="1"/>
    </row>
    <row r="4" spans="1:12" x14ac:dyDescent="0.25">
      <c r="A4" s="440"/>
      <c r="B4" s="434"/>
      <c r="C4" s="410"/>
      <c r="D4" s="410"/>
      <c r="E4" s="410"/>
      <c r="F4" s="410"/>
      <c r="G4" s="416" t="s">
        <v>386</v>
      </c>
      <c r="H4" s="417"/>
      <c r="I4" s="417"/>
      <c r="J4" s="744"/>
      <c r="K4" s="334"/>
      <c r="L4" s="1"/>
    </row>
    <row r="5" spans="1:12" ht="15.75" x14ac:dyDescent="0.25">
      <c r="A5" s="396"/>
      <c r="B5" s="397"/>
      <c r="C5" s="397"/>
      <c r="D5" s="397"/>
      <c r="E5" s="397"/>
      <c r="F5" s="397"/>
      <c r="G5" s="397"/>
      <c r="H5" s="397"/>
      <c r="I5" s="397"/>
      <c r="J5" s="397"/>
      <c r="K5" s="398"/>
      <c r="L5" s="1"/>
    </row>
    <row r="6" spans="1:12" x14ac:dyDescent="0.25">
      <c r="A6" s="752" t="s">
        <v>110</v>
      </c>
      <c r="B6" s="753"/>
      <c r="C6" s="753"/>
      <c r="D6" s="753"/>
      <c r="E6" s="753"/>
      <c r="F6" s="753"/>
      <c r="G6" s="753"/>
      <c r="H6" s="753"/>
      <c r="I6" s="753"/>
      <c r="J6" s="753"/>
      <c r="K6" s="754"/>
      <c r="L6" s="1"/>
    </row>
    <row r="7" spans="1:12" x14ac:dyDescent="0.25">
      <c r="A7" s="752"/>
      <c r="B7" s="753"/>
      <c r="C7" s="753"/>
      <c r="D7" s="753"/>
      <c r="E7" s="753"/>
      <c r="F7" s="753"/>
      <c r="G7" s="753"/>
      <c r="H7" s="753"/>
      <c r="I7" s="753"/>
      <c r="J7" s="753"/>
      <c r="K7" s="754"/>
      <c r="L7" s="1"/>
    </row>
    <row r="8" spans="1:12" x14ac:dyDescent="0.25">
      <c r="A8" s="748" t="str">
        <f>CONTEXTO!A8</f>
        <v>PROCESO: GESTIÓN DE LA GOBERNABILIDAD, CONVIVENCIA Y SEGURIDAD CIUDADANA</v>
      </c>
      <c r="B8" s="400"/>
      <c r="C8" s="400"/>
      <c r="D8" s="400"/>
      <c r="E8" s="400"/>
      <c r="F8" s="400"/>
      <c r="G8" s="400"/>
      <c r="H8" s="400"/>
      <c r="I8" s="400"/>
      <c r="J8" s="400"/>
      <c r="K8" s="401"/>
      <c r="L8" s="1"/>
    </row>
    <row r="9" spans="1:12" ht="56.25" customHeight="1" thickBot="1" x14ac:dyDescent="0.3">
      <c r="A9" s="749"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50"/>
      <c r="C9" s="750"/>
      <c r="D9" s="750"/>
      <c r="E9" s="750"/>
      <c r="F9" s="750"/>
      <c r="G9" s="750"/>
      <c r="H9" s="750"/>
      <c r="I9" s="750"/>
      <c r="J9" s="750"/>
      <c r="K9" s="751"/>
      <c r="L9" s="1"/>
    </row>
    <row r="10" spans="1:12" ht="15.75" thickBot="1" x14ac:dyDescent="0.3">
      <c r="A10" s="746"/>
      <c r="B10" s="747"/>
      <c r="C10" s="747"/>
      <c r="D10" s="747"/>
      <c r="E10" s="747"/>
      <c r="F10" s="747"/>
      <c r="G10" s="747"/>
      <c r="H10" s="747"/>
      <c r="I10" s="747"/>
      <c r="J10" s="747"/>
      <c r="K10" s="747"/>
      <c r="L10" s="1"/>
    </row>
    <row r="11" spans="1:12" ht="15.75" customHeight="1" thickBot="1" x14ac:dyDescent="0.3">
      <c r="A11" s="892" t="s">
        <v>111</v>
      </c>
      <c r="B11" s="886"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C11" s="886"/>
      <c r="D11" s="886"/>
      <c r="E11" s="886"/>
      <c r="F11" s="886"/>
      <c r="G11" s="886"/>
      <c r="H11" s="887"/>
      <c r="I11" s="884" t="s">
        <v>342</v>
      </c>
      <c r="J11" s="885"/>
      <c r="K11" s="141" t="str">
        <f>IF(J18="x","EXTREMA",IF(J20="x","ALTA",IF(J22="x","MODERADA",IF(J24="x","BAJA",""))))</f>
        <v>EXTREMA</v>
      </c>
      <c r="L11" s="1"/>
    </row>
    <row r="12" spans="1:12" ht="16.5" thickBot="1" x14ac:dyDescent="0.3">
      <c r="A12" s="893"/>
      <c r="B12" s="888"/>
      <c r="C12" s="888"/>
      <c r="D12" s="888"/>
      <c r="E12" s="888"/>
      <c r="F12" s="888"/>
      <c r="G12" s="888"/>
      <c r="H12" s="889"/>
      <c r="I12" s="879" t="s">
        <v>343</v>
      </c>
      <c r="J12" s="880"/>
      <c r="K12" s="186" t="str">
        <f>'VALORACION RIESGOS INHERENTES'!K11</f>
        <v>EXTREMA</v>
      </c>
      <c r="L12" s="1"/>
    </row>
    <row r="13" spans="1:12" ht="16.5" thickBot="1" x14ac:dyDescent="0.3">
      <c r="A13" s="894"/>
      <c r="B13" s="696" t="s">
        <v>293</v>
      </c>
      <c r="C13" s="697"/>
      <c r="D13" s="697"/>
      <c r="E13" s="697"/>
      <c r="F13" s="697"/>
      <c r="G13" s="697"/>
      <c r="H13" s="697"/>
      <c r="I13" s="697"/>
      <c r="J13" s="700"/>
      <c r="K13" s="249" t="str">
        <f>'EVALUACIÓN SOLIDEZ CONTROLES'!H11</f>
        <v>Moderado</v>
      </c>
      <c r="L13" s="1"/>
    </row>
    <row r="14" spans="1:12" ht="16.5" thickBot="1" x14ac:dyDescent="0.3">
      <c r="A14" s="188" t="s">
        <v>113</v>
      </c>
      <c r="B14" s="189"/>
      <c r="C14" s="189"/>
      <c r="D14" s="246"/>
      <c r="E14" s="881" t="s">
        <v>119</v>
      </c>
      <c r="F14" s="882"/>
      <c r="G14" s="883"/>
      <c r="H14" s="696" t="s">
        <v>345</v>
      </c>
      <c r="I14" s="700"/>
      <c r="J14" s="701" t="s">
        <v>126</v>
      </c>
      <c r="K14" s="702"/>
      <c r="L14" s="1"/>
    </row>
    <row r="15" spans="1:12" ht="47.25" customHeight="1" x14ac:dyDescent="0.25">
      <c r="A15" s="170"/>
      <c r="B15" s="149"/>
      <c r="C15" s="171"/>
      <c r="D15" s="149"/>
      <c r="E15" s="149"/>
      <c r="F15" s="149"/>
      <c r="G15" s="149"/>
      <c r="H15" s="149"/>
      <c r="I15" s="149"/>
      <c r="J15" s="166"/>
      <c r="K15" s="167"/>
      <c r="L15" s="1"/>
    </row>
    <row r="16" spans="1:12" ht="39" customHeight="1" x14ac:dyDescent="0.25">
      <c r="A16" s="682" t="s">
        <v>113</v>
      </c>
      <c r="B16" s="149">
        <v>5</v>
      </c>
      <c r="C16" s="683"/>
      <c r="D16" s="662"/>
      <c r="E16" s="663"/>
      <c r="F16" s="663"/>
      <c r="G16" s="663"/>
      <c r="H16" s="149"/>
      <c r="I16" s="149"/>
      <c r="J16" s="677" t="s">
        <v>112</v>
      </c>
      <c r="K16" s="678"/>
      <c r="L16" s="1"/>
    </row>
    <row r="17" spans="1:24" x14ac:dyDescent="0.25">
      <c r="A17" s="682"/>
      <c r="B17" s="149" t="s">
        <v>115</v>
      </c>
      <c r="C17" s="684"/>
      <c r="D17" s="662"/>
      <c r="E17" s="663"/>
      <c r="F17" s="663"/>
      <c r="G17" s="663"/>
      <c r="H17" s="149"/>
      <c r="I17" s="149"/>
      <c r="J17" s="151"/>
      <c r="K17" s="152"/>
      <c r="L17" s="1"/>
    </row>
    <row r="18" spans="1:24" ht="27.75" x14ac:dyDescent="0.25">
      <c r="A18" s="682"/>
      <c r="B18" s="149">
        <v>4</v>
      </c>
      <c r="C18" s="685"/>
      <c r="D18" s="662"/>
      <c r="E18" s="662"/>
      <c r="F18" s="675"/>
      <c r="G18" s="663"/>
      <c r="H18" s="149"/>
      <c r="I18" s="149"/>
      <c r="J18" s="157" t="str">
        <f xml:space="preserve"> IF(OR(E16="X",F16="X",G16="x",F18="x",G18="X",F20="X",G20="X",G22="X" ),"x","")</f>
        <v>x</v>
      </c>
      <c r="K18" s="152" t="s">
        <v>114</v>
      </c>
      <c r="L18" s="1"/>
    </row>
    <row r="19" spans="1:24" ht="27.75" x14ac:dyDescent="0.25">
      <c r="A19" s="682"/>
      <c r="B19" s="149" t="s">
        <v>117</v>
      </c>
      <c r="C19" s="686"/>
      <c r="D19" s="662"/>
      <c r="E19" s="662"/>
      <c r="F19" s="675"/>
      <c r="G19" s="663"/>
      <c r="H19" s="149"/>
      <c r="I19" s="149"/>
      <c r="J19" s="158"/>
      <c r="K19" s="152"/>
      <c r="L19" s="1"/>
    </row>
    <row r="20" spans="1:24" ht="27.75" customHeight="1" x14ac:dyDescent="0.25">
      <c r="A20" s="682"/>
      <c r="B20" s="149">
        <v>3</v>
      </c>
      <c r="C20" s="665"/>
      <c r="D20" s="660"/>
      <c r="E20" s="661"/>
      <c r="F20" s="675"/>
      <c r="G20" s="663" t="s">
        <v>129</v>
      </c>
      <c r="H20" s="149"/>
      <c r="I20" s="149"/>
      <c r="J20" s="159" t="str">
        <f xml:space="preserve"> IF(OR(C16="X",D16="X",D18="x",E18="x",E20="X",F22="X",F24="X",G24="X" ),"x","")</f>
        <v/>
      </c>
      <c r="K20" s="152" t="s">
        <v>116</v>
      </c>
      <c r="L20" s="1"/>
      <c r="X20" s="41"/>
    </row>
    <row r="21" spans="1:24" ht="27.75" customHeight="1" x14ac:dyDescent="0.25">
      <c r="A21" s="682"/>
      <c r="B21" s="149" t="s">
        <v>119</v>
      </c>
      <c r="C21" s="676"/>
      <c r="D21" s="660"/>
      <c r="E21" s="662"/>
      <c r="F21" s="675"/>
      <c r="G21" s="663"/>
      <c r="H21" s="149"/>
      <c r="I21" s="149"/>
      <c r="J21" s="160"/>
      <c r="K21" s="152"/>
      <c r="L21" s="1"/>
    </row>
    <row r="22" spans="1:24" ht="27.75" x14ac:dyDescent="0.25">
      <c r="A22" s="682"/>
      <c r="B22" s="149">
        <v>2</v>
      </c>
      <c r="C22" s="665"/>
      <c r="D22" s="658"/>
      <c r="E22" s="659"/>
      <c r="F22" s="661"/>
      <c r="G22" s="663"/>
      <c r="H22" s="149"/>
      <c r="I22" s="149"/>
      <c r="J22" s="161" t="str">
        <f xml:space="preserve"> IF(OR(C18="X",D20="X",E22="x",E24="x" ),"x","")</f>
        <v/>
      </c>
      <c r="K22" s="152" t="s">
        <v>118</v>
      </c>
      <c r="L22" s="1"/>
    </row>
    <row r="23" spans="1:24" ht="27.75" x14ac:dyDescent="0.25">
      <c r="A23" s="682"/>
      <c r="B23" s="149" t="s">
        <v>241</v>
      </c>
      <c r="C23" s="676"/>
      <c r="D23" s="658"/>
      <c r="E23" s="660"/>
      <c r="F23" s="662"/>
      <c r="G23" s="663"/>
      <c r="H23" s="149"/>
      <c r="I23" s="149"/>
      <c r="J23" s="160"/>
      <c r="K23" s="152"/>
      <c r="L23" s="1"/>
    </row>
    <row r="24" spans="1:24" ht="27.75" x14ac:dyDescent="0.25">
      <c r="A24" s="682"/>
      <c r="B24" s="149">
        <v>1</v>
      </c>
      <c r="C24" s="665"/>
      <c r="D24" s="667"/>
      <c r="E24" s="669"/>
      <c r="F24" s="671"/>
      <c r="G24" s="673"/>
      <c r="H24" s="149"/>
      <c r="I24" s="149"/>
      <c r="J24" s="162" t="str">
        <f xml:space="preserve"> IF(OR(C20="X",C22="X",C24="x",D22="x",D24="x" ),"x","")</f>
        <v/>
      </c>
      <c r="K24" s="152" t="s">
        <v>120</v>
      </c>
      <c r="L24" s="1"/>
    </row>
    <row r="25" spans="1:24" x14ac:dyDescent="0.25">
      <c r="A25" s="682"/>
      <c r="B25" s="149" t="s">
        <v>121</v>
      </c>
      <c r="C25" s="666"/>
      <c r="D25" s="668"/>
      <c r="E25" s="670"/>
      <c r="F25" s="672"/>
      <c r="G25" s="674"/>
      <c r="H25" s="149"/>
      <c r="I25" s="149"/>
      <c r="J25" s="139"/>
      <c r="K25" s="140"/>
      <c r="L25" s="1"/>
    </row>
    <row r="26" spans="1:24" x14ac:dyDescent="0.25">
      <c r="A26" s="170"/>
      <c r="B26" s="149"/>
      <c r="C26" s="149">
        <v>1</v>
      </c>
      <c r="D26" s="149">
        <v>2</v>
      </c>
      <c r="E26" s="149">
        <v>3</v>
      </c>
      <c r="F26" s="149">
        <v>4</v>
      </c>
      <c r="G26" s="149">
        <v>5</v>
      </c>
      <c r="H26" s="149"/>
      <c r="I26" s="149"/>
      <c r="J26" s="756"/>
      <c r="K26" s="757"/>
      <c r="L26" s="1"/>
    </row>
    <row r="27" spans="1:24" x14ac:dyDescent="0.25">
      <c r="A27" s="170"/>
      <c r="B27" s="149"/>
      <c r="C27" s="149" t="s">
        <v>122</v>
      </c>
      <c r="D27" s="149" t="s">
        <v>123</v>
      </c>
      <c r="E27" s="149" t="s">
        <v>124</v>
      </c>
      <c r="F27" s="149" t="s">
        <v>125</v>
      </c>
      <c r="G27" s="149" t="s">
        <v>126</v>
      </c>
      <c r="H27" s="149"/>
      <c r="I27" s="149"/>
      <c r="J27" s="149"/>
      <c r="K27" s="167"/>
      <c r="L27" s="1"/>
    </row>
    <row r="28" spans="1:24" ht="15" customHeight="1" x14ac:dyDescent="0.25">
      <c r="A28" s="170"/>
      <c r="B28" s="149"/>
      <c r="C28" s="664" t="s">
        <v>127</v>
      </c>
      <c r="D28" s="664"/>
      <c r="E28" s="664"/>
      <c r="F28" s="664"/>
      <c r="G28" s="664"/>
      <c r="H28" s="149"/>
      <c r="I28" s="149"/>
      <c r="J28" s="149"/>
      <c r="K28" s="167"/>
      <c r="L28" s="1"/>
    </row>
    <row r="29" spans="1:24" ht="15" customHeight="1" x14ac:dyDescent="0.25">
      <c r="A29" s="170"/>
      <c r="B29" s="149"/>
      <c r="C29" s="664"/>
      <c r="D29" s="664"/>
      <c r="E29" s="664"/>
      <c r="F29" s="664"/>
      <c r="G29" s="664"/>
      <c r="H29" s="149"/>
      <c r="I29" s="149"/>
      <c r="J29" s="149"/>
      <c r="K29" s="167"/>
      <c r="L29" s="1"/>
    </row>
    <row r="30" spans="1:24" ht="15.75" thickBot="1" x14ac:dyDescent="0.3">
      <c r="A30" s="172"/>
      <c r="B30" s="173"/>
      <c r="C30" s="173"/>
      <c r="D30" s="173"/>
      <c r="E30" s="173"/>
      <c r="F30" s="173"/>
      <c r="G30" s="173"/>
      <c r="H30" s="173"/>
      <c r="I30" s="173"/>
      <c r="J30" s="173"/>
      <c r="K30" s="174"/>
      <c r="L30" s="1"/>
    </row>
    <row r="31" spans="1:24" ht="15.75" thickBot="1" x14ac:dyDescent="0.3">
      <c r="A31" s="1"/>
      <c r="B31" s="1"/>
      <c r="C31" s="1"/>
      <c r="D31" s="1"/>
      <c r="E31" s="1"/>
      <c r="F31" s="1"/>
      <c r="G31" s="1"/>
      <c r="H31" s="1"/>
      <c r="I31" s="1"/>
      <c r="J31" s="1"/>
      <c r="K31" s="1"/>
      <c r="L31" s="1"/>
    </row>
    <row r="32" spans="1:24" ht="15.75" customHeight="1" thickBot="1" x14ac:dyDescent="0.3">
      <c r="A32" s="892" t="s">
        <v>111</v>
      </c>
      <c r="B32" s="890" t="str">
        <f>DESCRIPCION!A13</f>
        <v>Posibilidad de afectacion economica por  pérdida o sustracion  de insumos veterinarios y / o alimentos para beneficio propio o de un tercero</v>
      </c>
      <c r="C32" s="886"/>
      <c r="D32" s="886"/>
      <c r="E32" s="886"/>
      <c r="F32" s="886"/>
      <c r="G32" s="886"/>
      <c r="H32" s="887"/>
      <c r="I32" s="884" t="s">
        <v>342</v>
      </c>
      <c r="J32" s="885"/>
      <c r="K32" s="136" t="str">
        <f>IF(J39="x","EXTREMA",IF(J41="x","ALTA",IF(J43="x","MODERADA",IF(J45="x","BAJA",""))))</f>
        <v>EXTREMA</v>
      </c>
      <c r="L32" s="1"/>
    </row>
    <row r="33" spans="1:12" ht="16.5" thickBot="1" x14ac:dyDescent="0.3">
      <c r="A33" s="893"/>
      <c r="B33" s="891"/>
      <c r="C33" s="888"/>
      <c r="D33" s="888"/>
      <c r="E33" s="888"/>
      <c r="F33" s="888"/>
      <c r="G33" s="888"/>
      <c r="H33" s="889"/>
      <c r="I33" s="879" t="s">
        <v>343</v>
      </c>
      <c r="J33" s="880"/>
      <c r="K33" s="187" t="str">
        <f>'VALORACION RIESGOS INHERENTES'!K31</f>
        <v>EXTREMA</v>
      </c>
      <c r="L33" s="1"/>
    </row>
    <row r="34" spans="1:12" ht="16.5" thickBot="1" x14ac:dyDescent="0.3">
      <c r="A34" s="894"/>
      <c r="B34" s="696" t="s">
        <v>293</v>
      </c>
      <c r="C34" s="697"/>
      <c r="D34" s="697"/>
      <c r="E34" s="697"/>
      <c r="F34" s="697"/>
      <c r="G34" s="697"/>
      <c r="H34" s="697"/>
      <c r="I34" s="697"/>
      <c r="J34" s="700"/>
      <c r="K34" s="249" t="str">
        <f>'EVALUACIÓN SOLIDEZ CONTROLES'!H15</f>
        <v>Moderado</v>
      </c>
      <c r="L34" s="1"/>
    </row>
    <row r="35" spans="1:12" ht="16.5" thickBot="1" x14ac:dyDescent="0.3">
      <c r="A35" s="188" t="s">
        <v>113</v>
      </c>
      <c r="B35" s="189"/>
      <c r="C35" s="189"/>
      <c r="D35" s="246"/>
      <c r="E35" s="881" t="s">
        <v>119</v>
      </c>
      <c r="F35" s="882"/>
      <c r="G35" s="883"/>
      <c r="H35" s="696" t="s">
        <v>345</v>
      </c>
      <c r="I35" s="700"/>
      <c r="J35" s="701" t="s">
        <v>126</v>
      </c>
      <c r="K35" s="702"/>
      <c r="L35" s="1"/>
    </row>
    <row r="36" spans="1:12" ht="39" customHeight="1" thickBot="1" x14ac:dyDescent="0.3">
      <c r="A36" s="165"/>
      <c r="B36" s="164"/>
      <c r="C36" s="164"/>
      <c r="D36" s="164"/>
      <c r="E36" s="164"/>
      <c r="F36" s="164"/>
      <c r="G36" s="164"/>
      <c r="H36" s="164"/>
      <c r="I36" s="164"/>
      <c r="J36" s="166"/>
      <c r="K36" s="167"/>
      <c r="L36" s="1"/>
    </row>
    <row r="37" spans="1:12" ht="28.5" customHeight="1" thickBot="1" x14ac:dyDescent="0.3">
      <c r="A37" s="727" t="s">
        <v>113</v>
      </c>
      <c r="B37" s="163">
        <v>5</v>
      </c>
      <c r="C37" s="895"/>
      <c r="D37" s="729"/>
      <c r="E37" s="723"/>
      <c r="F37" s="723"/>
      <c r="G37" s="723"/>
      <c r="H37" s="164"/>
      <c r="I37" s="164"/>
      <c r="J37" s="725" t="s">
        <v>112</v>
      </c>
      <c r="K37" s="726"/>
      <c r="L37" s="1"/>
    </row>
    <row r="38" spans="1:12" ht="15.75" thickBot="1" x14ac:dyDescent="0.3">
      <c r="A38" s="727"/>
      <c r="B38" s="163" t="s">
        <v>115</v>
      </c>
      <c r="C38" s="728"/>
      <c r="D38" s="729"/>
      <c r="E38" s="723"/>
      <c r="F38" s="723"/>
      <c r="G38" s="723"/>
      <c r="H38" s="164"/>
      <c r="I38" s="164"/>
      <c r="J38" s="168"/>
      <c r="K38" s="20"/>
      <c r="L38" s="1"/>
    </row>
    <row r="39" spans="1:12" ht="29.25" thickBot="1" x14ac:dyDescent="0.3">
      <c r="A39" s="727"/>
      <c r="B39" s="163">
        <v>4</v>
      </c>
      <c r="C39" s="730"/>
      <c r="D39" s="729"/>
      <c r="E39" s="729"/>
      <c r="F39" s="731"/>
      <c r="G39" s="723"/>
      <c r="H39" s="164"/>
      <c r="I39" s="164"/>
      <c r="J39" s="178" t="str">
        <f xml:space="preserve"> IF(OR(E37="X",F37="X",G37="x",F39="x",G39="X",F41="X",G41="X",G43="X" ),"x","")</f>
        <v>x</v>
      </c>
      <c r="K39" s="20" t="s">
        <v>114</v>
      </c>
      <c r="L39" s="1"/>
    </row>
    <row r="40" spans="1:12" ht="29.25" thickBot="1" x14ac:dyDescent="0.3">
      <c r="A40" s="727"/>
      <c r="B40" s="163" t="s">
        <v>117</v>
      </c>
      <c r="C40" s="730"/>
      <c r="D40" s="729"/>
      <c r="E40" s="729"/>
      <c r="F40" s="732"/>
      <c r="G40" s="723"/>
      <c r="H40" s="164"/>
      <c r="I40" s="164"/>
      <c r="J40" s="179"/>
      <c r="K40" s="20"/>
      <c r="L40" s="1"/>
    </row>
    <row r="41" spans="1:12" ht="29.25" thickBot="1" x14ac:dyDescent="0.3">
      <c r="A41" s="727"/>
      <c r="B41" s="163">
        <v>3</v>
      </c>
      <c r="C41" s="733"/>
      <c r="D41" s="720"/>
      <c r="E41" s="734"/>
      <c r="F41" s="731"/>
      <c r="G41" s="723" t="s">
        <v>129</v>
      </c>
      <c r="H41" s="164"/>
      <c r="I41" s="164"/>
      <c r="J41" s="180" t="str">
        <f xml:space="preserve"> IF(OR(C37="X",D37="X",D39="x",E39="x",E41="X",F43="X",F45="X",G45="X" ),"x","")</f>
        <v/>
      </c>
      <c r="K41" s="20" t="s">
        <v>116</v>
      </c>
      <c r="L41" s="1"/>
    </row>
    <row r="42" spans="1:12" ht="29.25" thickBot="1" x14ac:dyDescent="0.3">
      <c r="A42" s="727"/>
      <c r="B42" s="163" t="s">
        <v>119</v>
      </c>
      <c r="C42" s="733"/>
      <c r="D42" s="720"/>
      <c r="E42" s="729"/>
      <c r="F42" s="732"/>
      <c r="G42" s="723"/>
      <c r="H42" s="164"/>
      <c r="I42" s="164"/>
      <c r="J42" s="181"/>
      <c r="K42" s="20"/>
      <c r="L42" s="1"/>
    </row>
    <row r="43" spans="1:12" ht="29.25" thickBot="1" x14ac:dyDescent="0.3">
      <c r="A43" s="727"/>
      <c r="B43" s="163">
        <v>2</v>
      </c>
      <c r="C43" s="733"/>
      <c r="D43" s="736"/>
      <c r="E43" s="719"/>
      <c r="F43" s="721"/>
      <c r="G43" s="723"/>
      <c r="H43" s="164"/>
      <c r="I43" s="164"/>
      <c r="J43" s="182" t="str">
        <f xml:space="preserve"> IF(OR(C39="X",D41="X",E43="x",E45="x" ),"x","")</f>
        <v/>
      </c>
      <c r="K43" s="20" t="s">
        <v>118</v>
      </c>
      <c r="L43" s="1"/>
    </row>
    <row r="44" spans="1:12" ht="29.25" thickBot="1" x14ac:dyDescent="0.3">
      <c r="A44" s="727"/>
      <c r="B44" s="163" t="s">
        <v>241</v>
      </c>
      <c r="C44" s="733"/>
      <c r="D44" s="736"/>
      <c r="E44" s="720"/>
      <c r="F44" s="722"/>
      <c r="G44" s="723"/>
      <c r="H44" s="164"/>
      <c r="I44" s="164"/>
      <c r="J44" s="181"/>
      <c r="K44" s="20"/>
      <c r="L44" s="1"/>
    </row>
    <row r="45" spans="1:12" ht="29.25" thickBot="1" x14ac:dyDescent="0.3">
      <c r="A45" s="727"/>
      <c r="B45" s="163">
        <v>1</v>
      </c>
      <c r="C45" s="733"/>
      <c r="D45" s="736"/>
      <c r="E45" s="740"/>
      <c r="F45" s="741"/>
      <c r="G45" s="729"/>
      <c r="H45" s="164"/>
      <c r="I45" s="164"/>
      <c r="J45" s="183" t="str">
        <f xml:space="preserve"> IF(OR(C41="X",C43="X",D43="x",C45="x",D45="x" ),"x","")</f>
        <v/>
      </c>
      <c r="K45" s="20" t="s">
        <v>120</v>
      </c>
      <c r="L45" s="1"/>
    </row>
    <row r="46" spans="1:12" ht="15.75" thickBot="1" x14ac:dyDescent="0.3">
      <c r="A46" s="727"/>
      <c r="B46" s="163" t="s">
        <v>121</v>
      </c>
      <c r="C46" s="735"/>
      <c r="D46" s="737"/>
      <c r="E46" s="738"/>
      <c r="F46" s="742"/>
      <c r="G46" s="739"/>
      <c r="H46" s="169"/>
      <c r="I46" s="164"/>
      <c r="J46" s="164"/>
      <c r="K46" s="163"/>
      <c r="L46" s="1"/>
    </row>
    <row r="47" spans="1:12" x14ac:dyDescent="0.25">
      <c r="A47" s="165"/>
      <c r="B47" s="164"/>
      <c r="C47" s="164">
        <v>1</v>
      </c>
      <c r="D47" s="164">
        <v>2</v>
      </c>
      <c r="E47" s="164">
        <v>3</v>
      </c>
      <c r="F47" s="164">
        <v>4</v>
      </c>
      <c r="G47" s="164">
        <v>5</v>
      </c>
      <c r="H47" s="164"/>
      <c r="I47" s="164"/>
      <c r="J47" s="164"/>
      <c r="K47" s="163"/>
      <c r="L47" s="1"/>
    </row>
    <row r="48" spans="1:12" x14ac:dyDescent="0.25">
      <c r="A48" s="165"/>
      <c r="B48" s="164"/>
      <c r="C48" s="164" t="s">
        <v>122</v>
      </c>
      <c r="D48" s="164" t="s">
        <v>123</v>
      </c>
      <c r="E48" s="164" t="s">
        <v>124</v>
      </c>
      <c r="F48" s="164" t="s">
        <v>125</v>
      </c>
      <c r="G48" s="164" t="s">
        <v>126</v>
      </c>
      <c r="H48" s="164"/>
      <c r="I48" s="164"/>
      <c r="J48" s="164"/>
      <c r="K48" s="163"/>
      <c r="L48" s="1"/>
    </row>
    <row r="49" spans="1:12" ht="15" customHeight="1" x14ac:dyDescent="0.25">
      <c r="A49" s="165"/>
      <c r="B49" s="164"/>
      <c r="C49" s="724" t="s">
        <v>127</v>
      </c>
      <c r="D49" s="724"/>
      <c r="E49" s="724"/>
      <c r="F49" s="724"/>
      <c r="G49" s="724"/>
      <c r="H49" s="164"/>
      <c r="I49" s="164"/>
      <c r="J49" s="164"/>
      <c r="K49" s="163"/>
      <c r="L49" s="1"/>
    </row>
    <row r="50" spans="1:12" ht="15" customHeight="1" x14ac:dyDescent="0.25">
      <c r="A50" s="165"/>
      <c r="B50" s="164"/>
      <c r="C50" s="724"/>
      <c r="D50" s="724"/>
      <c r="E50" s="724"/>
      <c r="F50" s="724"/>
      <c r="G50" s="724"/>
      <c r="H50" s="164"/>
      <c r="I50" s="164"/>
      <c r="J50" s="164"/>
      <c r="K50" s="163"/>
      <c r="L50" s="1"/>
    </row>
    <row r="51" spans="1:12" ht="15.75" thickBot="1" x14ac:dyDescent="0.3">
      <c r="A51" s="21"/>
      <c r="B51" s="19"/>
      <c r="C51" s="19"/>
      <c r="D51" s="19"/>
      <c r="E51" s="19"/>
      <c r="F51" s="19"/>
      <c r="G51" s="19"/>
      <c r="H51" s="19"/>
      <c r="I51" s="19"/>
      <c r="J51" s="19"/>
      <c r="K51" s="135"/>
      <c r="L51" s="1"/>
    </row>
    <row r="52" spans="1:12" ht="15.75" thickBot="1" x14ac:dyDescent="0.3">
      <c r="A52" s="1"/>
      <c r="B52" s="1"/>
      <c r="C52" s="1"/>
      <c r="D52" s="1"/>
      <c r="E52" s="1"/>
      <c r="F52" s="1"/>
      <c r="G52" s="1"/>
      <c r="H52" s="1"/>
      <c r="I52" s="1"/>
      <c r="J52" s="1"/>
      <c r="K52" s="1"/>
      <c r="L52" s="1"/>
    </row>
    <row r="53" spans="1:12" ht="16.5" customHeight="1" thickBot="1" x14ac:dyDescent="0.3">
      <c r="A53" s="892" t="s">
        <v>111</v>
      </c>
      <c r="B53" s="886" t="e">
        <f>DESCRIPCION!#REF!</f>
        <v>#REF!</v>
      </c>
      <c r="C53" s="886"/>
      <c r="D53" s="886"/>
      <c r="E53" s="886"/>
      <c r="F53" s="886"/>
      <c r="G53" s="886"/>
      <c r="H53" s="887"/>
      <c r="I53" s="884" t="s">
        <v>342</v>
      </c>
      <c r="J53" s="885"/>
      <c r="K53" s="136" t="str">
        <f>IF(J60="x","EXTREMA",IF(J62="x","ALTA",IF(J64="x","MODERADA",IF(J66="x","BAJA",""))))</f>
        <v/>
      </c>
      <c r="L53" s="1"/>
    </row>
    <row r="54" spans="1:12" ht="16.5" thickBot="1" x14ac:dyDescent="0.3">
      <c r="A54" s="893"/>
      <c r="B54" s="888"/>
      <c r="C54" s="888"/>
      <c r="D54" s="888"/>
      <c r="E54" s="888"/>
      <c r="F54" s="888"/>
      <c r="G54" s="888"/>
      <c r="H54" s="889"/>
      <c r="I54" s="879" t="s">
        <v>343</v>
      </c>
      <c r="J54" s="880"/>
      <c r="K54" s="187" t="str">
        <f>'VALORACION RIESGOS INHERENTES'!K51</f>
        <v/>
      </c>
      <c r="L54" s="1"/>
    </row>
    <row r="55" spans="1:12" ht="16.5" thickBot="1" x14ac:dyDescent="0.3">
      <c r="A55" s="894"/>
      <c r="B55" s="696" t="s">
        <v>293</v>
      </c>
      <c r="C55" s="697"/>
      <c r="D55" s="697"/>
      <c r="E55" s="697"/>
      <c r="F55" s="697"/>
      <c r="G55" s="697"/>
      <c r="H55" s="697"/>
      <c r="I55" s="697"/>
      <c r="J55" s="700"/>
      <c r="K55" s="185" t="e">
        <f>'EVALUACIÓN SOLIDEZ CONTROLES'!#REF!</f>
        <v>#REF!</v>
      </c>
      <c r="L55" s="1"/>
    </row>
    <row r="56" spans="1:12" ht="16.5" thickBot="1" x14ac:dyDescent="0.3">
      <c r="A56" s="188" t="s">
        <v>113</v>
      </c>
      <c r="B56" s="189"/>
      <c r="C56" s="189"/>
      <c r="D56" s="246"/>
      <c r="E56" s="881"/>
      <c r="F56" s="882"/>
      <c r="G56" s="883"/>
      <c r="H56" s="696" t="s">
        <v>345</v>
      </c>
      <c r="I56" s="700"/>
      <c r="J56" s="701"/>
      <c r="K56" s="702"/>
      <c r="L56" s="1"/>
    </row>
    <row r="57" spans="1:12" ht="40.5" customHeight="1" thickBot="1" x14ac:dyDescent="0.3">
      <c r="A57" s="165"/>
      <c r="B57" s="164"/>
      <c r="C57" s="164"/>
      <c r="D57" s="164"/>
      <c r="E57" s="164"/>
      <c r="F57" s="164"/>
      <c r="G57" s="164"/>
      <c r="H57" s="164"/>
      <c r="I57" s="164"/>
      <c r="J57" s="166"/>
      <c r="K57" s="167"/>
      <c r="L57" s="1"/>
    </row>
    <row r="58" spans="1:12" ht="22.5" customHeight="1" thickBot="1" x14ac:dyDescent="0.3">
      <c r="A58" s="727" t="s">
        <v>113</v>
      </c>
      <c r="B58" s="163">
        <v>5</v>
      </c>
      <c r="C58" s="895"/>
      <c r="D58" s="729"/>
      <c r="E58" s="723"/>
      <c r="F58" s="723"/>
      <c r="G58" s="723"/>
      <c r="H58" s="164"/>
      <c r="I58" s="164"/>
      <c r="J58" s="725" t="s">
        <v>112</v>
      </c>
      <c r="K58" s="726"/>
      <c r="L58" s="1"/>
    </row>
    <row r="59" spans="1:12" ht="23.25" customHeight="1" thickBot="1" x14ac:dyDescent="0.3">
      <c r="A59" s="727"/>
      <c r="B59" s="163" t="s">
        <v>115</v>
      </c>
      <c r="C59" s="728"/>
      <c r="D59" s="729"/>
      <c r="E59" s="723"/>
      <c r="F59" s="723"/>
      <c r="G59" s="723"/>
      <c r="H59" s="164"/>
      <c r="I59" s="164"/>
      <c r="J59" s="168"/>
      <c r="K59" s="20"/>
      <c r="L59" s="1"/>
    </row>
    <row r="60" spans="1:12" ht="29.25" thickBot="1" x14ac:dyDescent="0.3">
      <c r="A60" s="727"/>
      <c r="B60" s="163">
        <v>4</v>
      </c>
      <c r="C60" s="730"/>
      <c r="D60" s="729"/>
      <c r="E60" s="729"/>
      <c r="F60" s="731"/>
      <c r="G60" s="723"/>
      <c r="H60" s="164"/>
      <c r="I60" s="164"/>
      <c r="J60" s="178" t="str">
        <f xml:space="preserve"> IF(OR(E58="X",F58="X",G58="x",F60="x",G60="X",F62="X",G62="X",G64="X" ),"x","")</f>
        <v/>
      </c>
      <c r="K60" s="20" t="s">
        <v>114</v>
      </c>
      <c r="L60" s="1"/>
    </row>
    <row r="61" spans="1:12" ht="29.25" thickBot="1" x14ac:dyDescent="0.3">
      <c r="A61" s="727"/>
      <c r="B61" s="163" t="s">
        <v>117</v>
      </c>
      <c r="C61" s="730"/>
      <c r="D61" s="729"/>
      <c r="E61" s="729"/>
      <c r="F61" s="732"/>
      <c r="G61" s="723"/>
      <c r="H61" s="164"/>
      <c r="I61" s="164"/>
      <c r="J61" s="179"/>
      <c r="K61" s="20"/>
      <c r="L61" s="1"/>
    </row>
    <row r="62" spans="1:12" ht="29.25" thickBot="1" x14ac:dyDescent="0.3">
      <c r="A62" s="727"/>
      <c r="B62" s="163">
        <v>3</v>
      </c>
      <c r="C62" s="733"/>
      <c r="D62" s="720"/>
      <c r="E62" s="734"/>
      <c r="F62" s="731"/>
      <c r="G62" s="723"/>
      <c r="H62" s="164"/>
      <c r="I62" s="164"/>
      <c r="J62" s="180" t="str">
        <f xml:space="preserve"> IF(OR(C58="X",D58="X",D60="x",E60="x",E62="X",F64="X",F66="X",G66="X" ),"x","")</f>
        <v/>
      </c>
      <c r="K62" s="20" t="s">
        <v>116</v>
      </c>
      <c r="L62" s="1"/>
    </row>
    <row r="63" spans="1:12" ht="29.25" thickBot="1" x14ac:dyDescent="0.3">
      <c r="A63" s="727"/>
      <c r="B63" s="163" t="s">
        <v>119</v>
      </c>
      <c r="C63" s="733"/>
      <c r="D63" s="720"/>
      <c r="E63" s="729"/>
      <c r="F63" s="732"/>
      <c r="G63" s="723"/>
      <c r="H63" s="164"/>
      <c r="I63" s="164"/>
      <c r="J63" s="181"/>
      <c r="K63" s="20"/>
      <c r="L63" s="1"/>
    </row>
    <row r="64" spans="1:12" ht="29.25" thickBot="1" x14ac:dyDescent="0.3">
      <c r="A64" s="727"/>
      <c r="B64" s="163">
        <v>2</v>
      </c>
      <c r="C64" s="733"/>
      <c r="D64" s="736"/>
      <c r="E64" s="719"/>
      <c r="F64" s="721"/>
      <c r="G64" s="723"/>
      <c r="H64" s="164"/>
      <c r="I64" s="164"/>
      <c r="J64" s="182" t="str">
        <f xml:space="preserve"> IF(OR(C60="X",D62="X",E64="x",E66="x" ),"x","")</f>
        <v/>
      </c>
      <c r="K64" s="20" t="s">
        <v>118</v>
      </c>
      <c r="L64" s="1"/>
    </row>
    <row r="65" spans="1:12" ht="29.25" thickBot="1" x14ac:dyDescent="0.3">
      <c r="A65" s="727"/>
      <c r="B65" s="163" t="s">
        <v>241</v>
      </c>
      <c r="C65" s="733"/>
      <c r="D65" s="736"/>
      <c r="E65" s="720"/>
      <c r="F65" s="722"/>
      <c r="G65" s="723"/>
      <c r="H65" s="164"/>
      <c r="I65" s="164"/>
      <c r="J65" s="181"/>
      <c r="K65" s="20"/>
      <c r="L65" s="1"/>
    </row>
    <row r="66" spans="1:12" ht="29.25" thickBot="1" x14ac:dyDescent="0.3">
      <c r="A66" s="727"/>
      <c r="B66" s="163">
        <v>1</v>
      </c>
      <c r="C66" s="733"/>
      <c r="D66" s="736"/>
      <c r="E66" s="720"/>
      <c r="F66" s="729"/>
      <c r="G66" s="729"/>
      <c r="H66" s="164"/>
      <c r="I66" s="164"/>
      <c r="J66" s="183" t="str">
        <f xml:space="preserve"> IF(OR(C62="X",C64="X",D64="x",C66="x",D66="x" ),"x","")</f>
        <v/>
      </c>
      <c r="K66" s="20" t="s">
        <v>120</v>
      </c>
      <c r="L66" s="1"/>
    </row>
    <row r="67" spans="1:12" ht="15.75" thickBot="1" x14ac:dyDescent="0.3">
      <c r="A67" s="727"/>
      <c r="B67" s="163" t="s">
        <v>121</v>
      </c>
      <c r="C67" s="735"/>
      <c r="D67" s="737"/>
      <c r="E67" s="738"/>
      <c r="F67" s="739"/>
      <c r="G67" s="739"/>
      <c r="H67" s="169"/>
      <c r="I67" s="164"/>
      <c r="J67" s="164"/>
      <c r="K67" s="163"/>
      <c r="L67" s="1"/>
    </row>
    <row r="68" spans="1:12" x14ac:dyDescent="0.25">
      <c r="A68" s="165"/>
      <c r="B68" s="164"/>
      <c r="C68" s="164">
        <v>1</v>
      </c>
      <c r="D68" s="164">
        <v>2</v>
      </c>
      <c r="E68" s="164">
        <v>3</v>
      </c>
      <c r="F68" s="164">
        <v>4</v>
      </c>
      <c r="G68" s="164">
        <v>5</v>
      </c>
      <c r="H68" s="164"/>
      <c r="I68" s="164"/>
      <c r="J68" s="164"/>
      <c r="K68" s="163"/>
      <c r="L68" s="1"/>
    </row>
    <row r="69" spans="1:12" x14ac:dyDescent="0.25">
      <c r="A69" s="165"/>
      <c r="B69" s="164"/>
      <c r="C69" s="164" t="s">
        <v>122</v>
      </c>
      <c r="D69" s="164" t="s">
        <v>123</v>
      </c>
      <c r="E69" s="164" t="s">
        <v>124</v>
      </c>
      <c r="F69" s="164" t="s">
        <v>125</v>
      </c>
      <c r="G69" s="164" t="s">
        <v>126</v>
      </c>
      <c r="H69" s="164"/>
      <c r="I69" s="164"/>
      <c r="J69" s="164"/>
      <c r="K69" s="163"/>
      <c r="L69" s="1"/>
    </row>
    <row r="70" spans="1:12" ht="15" customHeight="1" x14ac:dyDescent="0.25">
      <c r="A70" s="165"/>
      <c r="B70" s="164"/>
      <c r="C70" s="724" t="s">
        <v>127</v>
      </c>
      <c r="D70" s="724"/>
      <c r="E70" s="724"/>
      <c r="F70" s="724"/>
      <c r="G70" s="724"/>
      <c r="H70" s="164"/>
      <c r="I70" s="164"/>
      <c r="J70" s="164"/>
      <c r="K70" s="163"/>
      <c r="L70" s="1"/>
    </row>
    <row r="71" spans="1:12" ht="15" customHeight="1" x14ac:dyDescent="0.25">
      <c r="A71" s="165"/>
      <c r="B71" s="164"/>
      <c r="C71" s="724"/>
      <c r="D71" s="724"/>
      <c r="E71" s="724"/>
      <c r="F71" s="724"/>
      <c r="G71" s="724"/>
      <c r="H71" s="164"/>
      <c r="I71" s="164"/>
      <c r="J71" s="164"/>
      <c r="K71" s="163"/>
      <c r="L71" s="1"/>
    </row>
    <row r="72" spans="1:12" ht="15.75" thickBot="1" x14ac:dyDescent="0.3">
      <c r="A72" s="175"/>
      <c r="B72" s="176"/>
      <c r="C72" s="176"/>
      <c r="D72" s="176"/>
      <c r="E72" s="176"/>
      <c r="F72" s="176"/>
      <c r="G72" s="176"/>
      <c r="H72" s="176"/>
      <c r="I72" s="176"/>
      <c r="J72" s="176"/>
      <c r="K72" s="177"/>
      <c r="L72" s="1"/>
    </row>
    <row r="73" spans="1:12" ht="15.75" thickBot="1" x14ac:dyDescent="0.3">
      <c r="A73" s="1"/>
      <c r="B73" s="1"/>
      <c r="C73" s="1"/>
      <c r="D73" s="1"/>
      <c r="E73" s="1"/>
      <c r="F73" s="1"/>
      <c r="G73" s="1"/>
      <c r="H73" s="1"/>
      <c r="I73" s="1"/>
      <c r="J73" s="1"/>
      <c r="K73" s="1"/>
      <c r="L73" s="1"/>
    </row>
    <row r="74" spans="1:12" ht="16.5" customHeight="1" thickBot="1" x14ac:dyDescent="0.3">
      <c r="A74" s="892" t="s">
        <v>111</v>
      </c>
      <c r="B74" s="890" t="e">
        <f>DESCRIPCION!#REF!</f>
        <v>#REF!</v>
      </c>
      <c r="C74" s="886"/>
      <c r="D74" s="886"/>
      <c r="E74" s="886"/>
      <c r="F74" s="886"/>
      <c r="G74" s="886"/>
      <c r="H74" s="887"/>
      <c r="I74" s="884" t="s">
        <v>342</v>
      </c>
      <c r="J74" s="885"/>
      <c r="K74" s="136" t="str">
        <f>IF(J81="x","EXTREMA",IF(J83="x","ALTA",IF(J85="x","MODERADA",IF(J87="x","BAJA",""))))</f>
        <v>EXTREMA</v>
      </c>
      <c r="L74" s="1"/>
    </row>
    <row r="75" spans="1:12" ht="15.75" customHeight="1" thickBot="1" x14ac:dyDescent="0.3">
      <c r="A75" s="893"/>
      <c r="B75" s="891"/>
      <c r="C75" s="888"/>
      <c r="D75" s="888"/>
      <c r="E75" s="888"/>
      <c r="F75" s="888"/>
      <c r="G75" s="888"/>
      <c r="H75" s="889"/>
      <c r="I75" s="879" t="s">
        <v>343</v>
      </c>
      <c r="J75" s="880"/>
      <c r="K75" s="185" t="str">
        <f>'VALORACION RIESGOS INHERENTES'!K71</f>
        <v/>
      </c>
      <c r="L75" s="1"/>
    </row>
    <row r="76" spans="1:12" ht="16.5" thickBot="1" x14ac:dyDescent="0.3">
      <c r="A76" s="894"/>
      <c r="B76" s="696" t="s">
        <v>293</v>
      </c>
      <c r="C76" s="697"/>
      <c r="D76" s="697"/>
      <c r="E76" s="697"/>
      <c r="F76" s="697"/>
      <c r="G76" s="697"/>
      <c r="H76" s="697"/>
      <c r="I76" s="697"/>
      <c r="J76" s="700"/>
      <c r="K76" s="185" t="e">
        <f>'EVALUACIÓN SOLIDEZ CONTROLES'!#REF!</f>
        <v>#REF!</v>
      </c>
      <c r="L76" s="1"/>
    </row>
    <row r="77" spans="1:12" ht="21.75" customHeight="1" thickBot="1" x14ac:dyDescent="0.3">
      <c r="A77" s="188" t="s">
        <v>113</v>
      </c>
      <c r="B77" s="189"/>
      <c r="C77" s="189"/>
      <c r="D77" s="246"/>
      <c r="E77" s="881"/>
      <c r="F77" s="882"/>
      <c r="G77" s="883"/>
      <c r="H77" s="696" t="s">
        <v>345</v>
      </c>
      <c r="I77" s="700"/>
      <c r="J77" s="701"/>
      <c r="K77" s="702"/>
      <c r="L77" s="1"/>
    </row>
    <row r="78" spans="1:12" ht="36.75" customHeight="1" x14ac:dyDescent="0.25">
      <c r="A78" s="170"/>
      <c r="B78" s="149"/>
      <c r="C78" s="171"/>
      <c r="D78" s="149"/>
      <c r="E78" s="149"/>
      <c r="F78" s="149"/>
      <c r="G78" s="149"/>
      <c r="H78" s="149"/>
      <c r="I78" s="149"/>
      <c r="J78" s="166"/>
      <c r="K78" s="167"/>
      <c r="L78" s="1"/>
    </row>
    <row r="79" spans="1:12" ht="38.25" customHeight="1" x14ac:dyDescent="0.25">
      <c r="A79" s="682" t="s">
        <v>113</v>
      </c>
      <c r="B79" s="149">
        <v>5</v>
      </c>
      <c r="C79" s="683"/>
      <c r="D79" s="662"/>
      <c r="E79" s="663"/>
      <c r="F79" s="663"/>
      <c r="G79" s="663"/>
      <c r="H79" s="149"/>
      <c r="I79" s="149"/>
      <c r="J79" s="677" t="s">
        <v>112</v>
      </c>
      <c r="K79" s="678"/>
      <c r="L79" s="1"/>
    </row>
    <row r="80" spans="1:12" x14ac:dyDescent="0.25">
      <c r="A80" s="682"/>
      <c r="B80" s="149" t="s">
        <v>115</v>
      </c>
      <c r="C80" s="684"/>
      <c r="D80" s="662"/>
      <c r="E80" s="663"/>
      <c r="F80" s="663"/>
      <c r="G80" s="663"/>
      <c r="H80" s="149"/>
      <c r="I80" s="149"/>
      <c r="J80" s="151"/>
      <c r="K80" s="152"/>
      <c r="L80" s="1"/>
    </row>
    <row r="81" spans="1:12" ht="27.75" x14ac:dyDescent="0.25">
      <c r="A81" s="682"/>
      <c r="B81" s="149">
        <v>4</v>
      </c>
      <c r="C81" s="685"/>
      <c r="D81" s="662"/>
      <c r="E81" s="662"/>
      <c r="F81" s="675"/>
      <c r="G81" s="663" t="s">
        <v>341</v>
      </c>
      <c r="H81" s="149"/>
      <c r="I81" s="149"/>
      <c r="J81" s="157" t="str">
        <f xml:space="preserve"> IF(OR(E79="X",F79="X",G79="x",F81="x",G81="X",F83="X",G83="X",G85="X" ),"x","")</f>
        <v>x</v>
      </c>
      <c r="K81" s="152" t="s">
        <v>114</v>
      </c>
      <c r="L81" s="1"/>
    </row>
    <row r="82" spans="1:12" ht="27.75" x14ac:dyDescent="0.25">
      <c r="A82" s="682"/>
      <c r="B82" s="149" t="s">
        <v>117</v>
      </c>
      <c r="C82" s="686"/>
      <c r="D82" s="662"/>
      <c r="E82" s="662"/>
      <c r="F82" s="675"/>
      <c r="G82" s="663"/>
      <c r="H82" s="149"/>
      <c r="I82" s="149"/>
      <c r="J82" s="158"/>
      <c r="K82" s="152"/>
      <c r="L82" s="1"/>
    </row>
    <row r="83" spans="1:12" ht="27.75" x14ac:dyDescent="0.25">
      <c r="A83" s="682"/>
      <c r="B83" s="149">
        <v>3</v>
      </c>
      <c r="C83" s="665"/>
      <c r="D83" s="660"/>
      <c r="E83" s="661"/>
      <c r="F83" s="675"/>
      <c r="G83" s="663"/>
      <c r="H83" s="149"/>
      <c r="I83" s="149"/>
      <c r="J83" s="159" t="str">
        <f xml:space="preserve"> IF(OR(C79="X",D79="X",D81="x",E81="x",E83="X",F85="X",F87="X",G87="X" ),"x","")</f>
        <v/>
      </c>
      <c r="K83" s="152" t="s">
        <v>116</v>
      </c>
      <c r="L83" s="1"/>
    </row>
    <row r="84" spans="1:12" ht="27.75" x14ac:dyDescent="0.25">
      <c r="A84" s="682"/>
      <c r="B84" s="149" t="s">
        <v>119</v>
      </c>
      <c r="C84" s="676"/>
      <c r="D84" s="660"/>
      <c r="E84" s="662"/>
      <c r="F84" s="675"/>
      <c r="G84" s="663"/>
      <c r="H84" s="149"/>
      <c r="I84" s="149"/>
      <c r="J84" s="160"/>
      <c r="K84" s="152"/>
      <c r="L84" s="1"/>
    </row>
    <row r="85" spans="1:12" ht="27.75" x14ac:dyDescent="0.25">
      <c r="A85" s="682"/>
      <c r="B85" s="149">
        <v>2</v>
      </c>
      <c r="C85" s="665"/>
      <c r="D85" s="658"/>
      <c r="E85" s="659"/>
      <c r="F85" s="661"/>
      <c r="G85" s="663"/>
      <c r="H85" s="149"/>
      <c r="I85" s="149"/>
      <c r="J85" s="161" t="str">
        <f xml:space="preserve"> IF(OR(C81="X",D83="X",E85="x",E87="x" ),"x","")</f>
        <v/>
      </c>
      <c r="K85" s="152" t="s">
        <v>118</v>
      </c>
      <c r="L85" s="1"/>
    </row>
    <row r="86" spans="1:12" ht="27.75" x14ac:dyDescent="0.25">
      <c r="A86" s="682"/>
      <c r="B86" s="149" t="s">
        <v>241</v>
      </c>
      <c r="C86" s="676"/>
      <c r="D86" s="658"/>
      <c r="E86" s="660"/>
      <c r="F86" s="662"/>
      <c r="G86" s="663"/>
      <c r="H86" s="149"/>
      <c r="I86" s="149"/>
      <c r="J86" s="160"/>
      <c r="K86" s="152"/>
      <c r="L86" s="1"/>
    </row>
    <row r="87" spans="1:12" ht="27.75" x14ac:dyDescent="0.25">
      <c r="A87" s="682"/>
      <c r="B87" s="149">
        <v>1</v>
      </c>
      <c r="C87" s="665"/>
      <c r="D87" s="667"/>
      <c r="E87" s="669"/>
      <c r="F87" s="671"/>
      <c r="G87" s="673"/>
      <c r="H87" s="149"/>
      <c r="I87" s="149"/>
      <c r="J87" s="162" t="str">
        <f xml:space="preserve"> IF(OR(C83="X",C85="X",D85="x",D87="x",C87="x" ),"x","")</f>
        <v/>
      </c>
      <c r="K87" s="152" t="s">
        <v>120</v>
      </c>
      <c r="L87" s="1"/>
    </row>
    <row r="88" spans="1:12" x14ac:dyDescent="0.25">
      <c r="A88" s="682"/>
      <c r="B88" s="149" t="s">
        <v>121</v>
      </c>
      <c r="C88" s="666"/>
      <c r="D88" s="668"/>
      <c r="E88" s="670"/>
      <c r="F88" s="672"/>
      <c r="G88" s="674"/>
      <c r="H88" s="149"/>
      <c r="I88" s="149"/>
      <c r="J88" s="149"/>
      <c r="K88" s="150"/>
      <c r="L88" s="1"/>
    </row>
    <row r="89" spans="1:12" x14ac:dyDescent="0.25">
      <c r="A89" s="170"/>
      <c r="B89" s="149"/>
      <c r="C89" s="149">
        <v>1</v>
      </c>
      <c r="D89" s="149">
        <v>2</v>
      </c>
      <c r="E89" s="149">
        <v>3</v>
      </c>
      <c r="F89" s="149">
        <v>4</v>
      </c>
      <c r="G89" s="149">
        <v>5</v>
      </c>
      <c r="H89" s="149"/>
      <c r="I89" s="149"/>
      <c r="J89" s="149"/>
      <c r="K89" s="150"/>
      <c r="L89" s="1"/>
    </row>
    <row r="90" spans="1:12" x14ac:dyDescent="0.25">
      <c r="A90" s="170"/>
      <c r="B90" s="149"/>
      <c r="C90" s="149" t="s">
        <v>122</v>
      </c>
      <c r="D90" s="149" t="s">
        <v>123</v>
      </c>
      <c r="E90" s="149" t="s">
        <v>124</v>
      </c>
      <c r="F90" s="149" t="s">
        <v>125</v>
      </c>
      <c r="G90" s="149" t="s">
        <v>126</v>
      </c>
      <c r="H90" s="149"/>
      <c r="I90" s="677"/>
      <c r="J90" s="677"/>
      <c r="K90" s="678"/>
      <c r="L90" s="1"/>
    </row>
    <row r="91" spans="1:12" ht="15" customHeight="1" x14ac:dyDescent="0.25">
      <c r="A91" s="170"/>
      <c r="B91" s="149"/>
      <c r="C91" s="664" t="s">
        <v>127</v>
      </c>
      <c r="D91" s="664"/>
      <c r="E91" s="664"/>
      <c r="F91" s="664"/>
      <c r="G91" s="664"/>
      <c r="H91" s="149"/>
      <c r="I91" s="149"/>
      <c r="J91" s="149"/>
      <c r="K91" s="150"/>
      <c r="L91" s="1"/>
    </row>
    <row r="92" spans="1:12" ht="15" customHeight="1" x14ac:dyDescent="0.25">
      <c r="A92" s="170"/>
      <c r="B92" s="149"/>
      <c r="C92" s="664"/>
      <c r="D92" s="664"/>
      <c r="E92" s="664"/>
      <c r="F92" s="664"/>
      <c r="G92" s="664"/>
      <c r="H92" s="149"/>
      <c r="I92" s="149"/>
      <c r="J92" s="149"/>
      <c r="K92" s="150"/>
      <c r="L92" s="1"/>
    </row>
    <row r="93" spans="1:12" ht="15.75" thickBot="1" x14ac:dyDescent="0.3">
      <c r="A93" s="79"/>
      <c r="B93" s="80"/>
      <c r="C93" s="80"/>
      <c r="D93" s="80"/>
      <c r="E93" s="80"/>
      <c r="F93" s="80"/>
      <c r="G93" s="80"/>
      <c r="H93" s="80"/>
      <c r="I93" s="80"/>
      <c r="J93" s="80"/>
      <c r="K93" s="81"/>
      <c r="L93" s="1"/>
    </row>
    <row r="94" spans="1:12" ht="15.75" thickBot="1" x14ac:dyDescent="0.3">
      <c r="A94" s="1"/>
      <c r="B94" s="1"/>
      <c r="C94" s="1"/>
      <c r="D94" s="1"/>
      <c r="E94" s="1"/>
      <c r="F94" s="1"/>
      <c r="G94" s="1"/>
      <c r="H94" s="1"/>
      <c r="I94" s="1"/>
      <c r="J94" s="1"/>
      <c r="K94" s="1"/>
      <c r="L94" s="1"/>
    </row>
    <row r="95" spans="1:12" ht="15.75" customHeight="1" thickBot="1" x14ac:dyDescent="0.3">
      <c r="A95" s="892" t="s">
        <v>111</v>
      </c>
      <c r="B95" s="886" t="e">
        <f>DESCRIPCION!#REF!</f>
        <v>#REF!</v>
      </c>
      <c r="C95" s="886"/>
      <c r="D95" s="886"/>
      <c r="E95" s="886"/>
      <c r="F95" s="886"/>
      <c r="G95" s="886"/>
      <c r="H95" s="887"/>
      <c r="I95" s="884" t="s">
        <v>342</v>
      </c>
      <c r="J95" s="885"/>
      <c r="K95" s="136" t="str">
        <f>IF(J102="x","EXTREMA",IF(J104="x","ALTA",IF(J106="x","MODERADA",IF(J108="x","BAJA",""))))</f>
        <v/>
      </c>
      <c r="L95" s="1"/>
    </row>
    <row r="96" spans="1:12" ht="16.5" thickBot="1" x14ac:dyDescent="0.3">
      <c r="A96" s="893"/>
      <c r="B96" s="888"/>
      <c r="C96" s="888"/>
      <c r="D96" s="888"/>
      <c r="E96" s="888"/>
      <c r="F96" s="888"/>
      <c r="G96" s="888"/>
      <c r="H96" s="889"/>
      <c r="I96" s="879" t="s">
        <v>343</v>
      </c>
      <c r="J96" s="880"/>
      <c r="K96" s="186" t="str">
        <f>'VALORACION RIESGOS INHERENTES'!K91</f>
        <v/>
      </c>
      <c r="L96" s="1"/>
    </row>
    <row r="97" spans="1:12" ht="16.5" thickBot="1" x14ac:dyDescent="0.3">
      <c r="A97" s="894"/>
      <c r="B97" s="879" t="s">
        <v>293</v>
      </c>
      <c r="C97" s="904"/>
      <c r="D97" s="904"/>
      <c r="E97" s="904"/>
      <c r="F97" s="904"/>
      <c r="G97" s="904"/>
      <c r="H97" s="904"/>
      <c r="I97" s="904"/>
      <c r="J97" s="880"/>
      <c r="K97" s="186" t="e">
        <f>'EVALUACIÓN SOLIDEZ CONTROLES'!#REF!</f>
        <v>#REF!</v>
      </c>
      <c r="L97" s="1"/>
    </row>
    <row r="98" spans="1:12" ht="20.25" customHeight="1" thickBot="1" x14ac:dyDescent="0.3">
      <c r="A98" s="188" t="s">
        <v>113</v>
      </c>
      <c r="B98" s="189"/>
      <c r="C98" s="189"/>
      <c r="D98" s="246"/>
      <c r="E98" s="881"/>
      <c r="F98" s="882"/>
      <c r="G98" s="883"/>
      <c r="H98" s="696" t="s">
        <v>345</v>
      </c>
      <c r="I98" s="700"/>
      <c r="J98" s="701"/>
      <c r="K98" s="702"/>
      <c r="L98" s="1"/>
    </row>
    <row r="99" spans="1:12" ht="38.25" customHeight="1" x14ac:dyDescent="0.25">
      <c r="A99" s="170"/>
      <c r="B99" s="149"/>
      <c r="C99" s="171"/>
      <c r="D99" s="149"/>
      <c r="E99" s="149"/>
      <c r="F99" s="149"/>
      <c r="G99" s="149"/>
      <c r="H99" s="149"/>
      <c r="I99" s="149"/>
      <c r="J99" s="166"/>
      <c r="K99" s="167"/>
      <c r="L99" s="1"/>
    </row>
    <row r="100" spans="1:12" ht="39" customHeight="1" x14ac:dyDescent="0.25">
      <c r="A100" s="682" t="s">
        <v>113</v>
      </c>
      <c r="B100" s="149">
        <v>5</v>
      </c>
      <c r="C100" s="683"/>
      <c r="D100" s="662"/>
      <c r="E100" s="663"/>
      <c r="F100" s="663"/>
      <c r="G100" s="663"/>
      <c r="H100" s="149"/>
      <c r="I100" s="149"/>
      <c r="J100" s="677" t="s">
        <v>112</v>
      </c>
      <c r="K100" s="678"/>
      <c r="L100" s="1"/>
    </row>
    <row r="101" spans="1:12" x14ac:dyDescent="0.25">
      <c r="A101" s="682"/>
      <c r="B101" s="149" t="s">
        <v>115</v>
      </c>
      <c r="C101" s="684"/>
      <c r="D101" s="662"/>
      <c r="E101" s="663"/>
      <c r="F101" s="663"/>
      <c r="G101" s="663"/>
      <c r="H101" s="149"/>
      <c r="I101" s="149"/>
      <c r="J101" s="151"/>
      <c r="K101" s="152"/>
      <c r="L101" s="1"/>
    </row>
    <row r="102" spans="1:12" ht="27.75" x14ac:dyDescent="0.25">
      <c r="A102" s="682"/>
      <c r="B102" s="149">
        <v>4</v>
      </c>
      <c r="C102" s="685"/>
      <c r="D102" s="662"/>
      <c r="E102" s="662"/>
      <c r="F102" s="675"/>
      <c r="G102" s="663"/>
      <c r="H102" s="149"/>
      <c r="I102" s="149"/>
      <c r="J102" s="157" t="str">
        <f xml:space="preserve"> IF(OR(E100="X",F100="X",G100="x",F102="x",G102="X",F104="X",G104="X",G106="X" ),"x","")</f>
        <v/>
      </c>
      <c r="K102" s="152" t="s">
        <v>114</v>
      </c>
      <c r="L102" s="1"/>
    </row>
    <row r="103" spans="1:12" ht="27.75" x14ac:dyDescent="0.25">
      <c r="A103" s="682"/>
      <c r="B103" s="149" t="s">
        <v>117</v>
      </c>
      <c r="C103" s="686"/>
      <c r="D103" s="662"/>
      <c r="E103" s="662"/>
      <c r="F103" s="675"/>
      <c r="G103" s="663"/>
      <c r="H103" s="149"/>
      <c r="I103" s="149"/>
      <c r="J103" s="158"/>
      <c r="K103" s="152"/>
      <c r="L103" s="1"/>
    </row>
    <row r="104" spans="1:12" ht="27.75" x14ac:dyDescent="0.25">
      <c r="A104" s="682"/>
      <c r="B104" s="149">
        <v>3</v>
      </c>
      <c r="C104" s="665"/>
      <c r="D104" s="660"/>
      <c r="E104" s="661"/>
      <c r="F104" s="675"/>
      <c r="G104" s="663"/>
      <c r="H104" s="149"/>
      <c r="I104" s="149"/>
      <c r="J104" s="159" t="str">
        <f xml:space="preserve"> IF(OR(C100="X",D100="X",D102="x",E102="x",E104="X",F106="X",F108="X",G108="X" ),"x","")</f>
        <v/>
      </c>
      <c r="K104" s="152" t="s">
        <v>116</v>
      </c>
      <c r="L104" s="1"/>
    </row>
    <row r="105" spans="1:12" ht="27.75" x14ac:dyDescent="0.25">
      <c r="A105" s="682"/>
      <c r="B105" s="149" t="s">
        <v>119</v>
      </c>
      <c r="C105" s="676"/>
      <c r="D105" s="660"/>
      <c r="E105" s="662"/>
      <c r="F105" s="675"/>
      <c r="G105" s="663"/>
      <c r="H105" s="149"/>
      <c r="I105" s="149"/>
      <c r="J105" s="160"/>
      <c r="K105" s="152"/>
      <c r="L105" s="1"/>
    </row>
    <row r="106" spans="1:12" ht="27.75" x14ac:dyDescent="0.25">
      <c r="A106" s="682"/>
      <c r="B106" s="149">
        <v>2</v>
      </c>
      <c r="C106" s="665"/>
      <c r="D106" s="658"/>
      <c r="E106" s="659"/>
      <c r="F106" s="661"/>
      <c r="G106" s="663"/>
      <c r="H106" s="149"/>
      <c r="I106" s="149"/>
      <c r="J106" s="161" t="str">
        <f xml:space="preserve"> IF(OR(C102="X",D104="X",E108="x",E106="x" ),"x","")</f>
        <v/>
      </c>
      <c r="K106" s="152" t="s">
        <v>118</v>
      </c>
      <c r="L106" s="1"/>
    </row>
    <row r="107" spans="1:12" ht="27.75" x14ac:dyDescent="0.25">
      <c r="A107" s="682"/>
      <c r="B107" s="149" t="s">
        <v>241</v>
      </c>
      <c r="C107" s="676"/>
      <c r="D107" s="658"/>
      <c r="E107" s="660"/>
      <c r="F107" s="662"/>
      <c r="G107" s="663"/>
      <c r="H107" s="149"/>
      <c r="I107" s="149"/>
      <c r="J107" s="160"/>
      <c r="K107" s="152"/>
      <c r="L107" s="1"/>
    </row>
    <row r="108" spans="1:12" ht="27.75" x14ac:dyDescent="0.25">
      <c r="A108" s="682"/>
      <c r="B108" s="149">
        <v>1</v>
      </c>
      <c r="C108" s="665"/>
      <c r="D108" s="667"/>
      <c r="E108" s="669"/>
      <c r="F108" s="671"/>
      <c r="G108" s="673"/>
      <c r="H108" s="149"/>
      <c r="I108" s="149"/>
      <c r="J108" s="162" t="str">
        <f xml:space="preserve"> IF(OR(C104="X",C106="X",C108="x",D106="x",D108="x" ),"x","")</f>
        <v/>
      </c>
      <c r="K108" s="152" t="s">
        <v>120</v>
      </c>
      <c r="L108" s="1"/>
    </row>
    <row r="109" spans="1:12" x14ac:dyDescent="0.25">
      <c r="A109" s="682"/>
      <c r="B109" s="149" t="s">
        <v>121</v>
      </c>
      <c r="C109" s="666"/>
      <c r="D109" s="668"/>
      <c r="E109" s="670"/>
      <c r="F109" s="672"/>
      <c r="G109" s="674"/>
      <c r="H109" s="149"/>
      <c r="I109" s="149"/>
      <c r="J109" s="149"/>
      <c r="K109" s="150"/>
      <c r="L109" s="1"/>
    </row>
    <row r="110" spans="1:12" x14ac:dyDescent="0.25">
      <c r="A110" s="170"/>
      <c r="B110" s="149"/>
      <c r="C110" s="149">
        <v>1</v>
      </c>
      <c r="D110" s="149">
        <v>2</v>
      </c>
      <c r="E110" s="149">
        <v>3</v>
      </c>
      <c r="F110" s="149">
        <v>4</v>
      </c>
      <c r="G110" s="149">
        <v>5</v>
      </c>
      <c r="H110" s="149"/>
      <c r="I110" s="149"/>
      <c r="J110" s="149"/>
      <c r="K110" s="150"/>
      <c r="L110" s="1"/>
    </row>
    <row r="111" spans="1:12" x14ac:dyDescent="0.25">
      <c r="A111" s="170"/>
      <c r="B111" s="149"/>
      <c r="C111" s="149" t="s">
        <v>122</v>
      </c>
      <c r="D111" s="149" t="s">
        <v>123</v>
      </c>
      <c r="E111" s="149" t="s">
        <v>124</v>
      </c>
      <c r="F111" s="149" t="s">
        <v>125</v>
      </c>
      <c r="G111" s="149" t="s">
        <v>126</v>
      </c>
      <c r="H111" s="149"/>
      <c r="I111" s="149"/>
      <c r="J111" s="149"/>
      <c r="K111" s="150"/>
      <c r="L111" s="1"/>
    </row>
    <row r="112" spans="1:12" ht="15" customHeight="1" x14ac:dyDescent="0.25">
      <c r="A112" s="170"/>
      <c r="B112" s="149"/>
      <c r="C112" s="664" t="s">
        <v>127</v>
      </c>
      <c r="D112" s="664"/>
      <c r="E112" s="664"/>
      <c r="F112" s="664"/>
      <c r="G112" s="664"/>
      <c r="H112" s="149"/>
      <c r="I112" s="149"/>
      <c r="J112" s="149"/>
      <c r="K112" s="150"/>
      <c r="L112" s="1"/>
    </row>
    <row r="113" spans="1:12" ht="15" customHeight="1" x14ac:dyDescent="0.25">
      <c r="A113" s="170"/>
      <c r="B113" s="149"/>
      <c r="C113" s="664"/>
      <c r="D113" s="664"/>
      <c r="E113" s="664"/>
      <c r="F113" s="664"/>
      <c r="G113" s="664"/>
      <c r="H113" s="149"/>
      <c r="I113" s="149"/>
      <c r="J113" s="149"/>
      <c r="K113" s="150"/>
      <c r="L113" s="1"/>
    </row>
    <row r="114" spans="1:12" ht="15.75" thickBot="1" x14ac:dyDescent="0.3">
      <c r="A114" s="79"/>
      <c r="B114" s="80"/>
      <c r="C114" s="80"/>
      <c r="D114" s="80"/>
      <c r="E114" s="80"/>
      <c r="F114" s="80"/>
      <c r="G114" s="80"/>
      <c r="H114" s="80"/>
      <c r="I114" s="80"/>
      <c r="J114" s="80"/>
      <c r="K114" s="81"/>
      <c r="L114" s="1"/>
    </row>
    <row r="115" spans="1:12" ht="15.75" thickBot="1" x14ac:dyDescent="0.3">
      <c r="A115" s="1"/>
      <c r="B115" s="1"/>
      <c r="C115" s="1"/>
      <c r="D115" s="1"/>
      <c r="E115" s="1"/>
      <c r="F115" s="1"/>
      <c r="G115" s="1"/>
      <c r="H115" s="1"/>
      <c r="I115" s="1"/>
      <c r="J115" s="1"/>
      <c r="K115" s="1"/>
      <c r="L115" s="1"/>
    </row>
    <row r="116" spans="1:12" ht="15.75" customHeight="1" thickBot="1" x14ac:dyDescent="0.3">
      <c r="A116" s="892" t="s">
        <v>111</v>
      </c>
      <c r="B116" s="886" t="e">
        <f>DESCRIPCION!#REF!</f>
        <v>#REF!</v>
      </c>
      <c r="C116" s="886"/>
      <c r="D116" s="886"/>
      <c r="E116" s="886"/>
      <c r="F116" s="886"/>
      <c r="G116" s="886"/>
      <c r="H116" s="887"/>
      <c r="I116" s="884" t="s">
        <v>342</v>
      </c>
      <c r="J116" s="885"/>
      <c r="K116" s="136" t="str">
        <f>IF(J123="x","EXTREMA",IF(J125="x","ALTA",IF(J127="x","MODERADA",IF(J129="x","BAJA",""))))</f>
        <v/>
      </c>
      <c r="L116" s="1"/>
    </row>
    <row r="117" spans="1:12" ht="16.5" thickBot="1" x14ac:dyDescent="0.3">
      <c r="A117" s="893"/>
      <c r="B117" s="888"/>
      <c r="C117" s="888"/>
      <c r="D117" s="888"/>
      <c r="E117" s="888"/>
      <c r="F117" s="888"/>
      <c r="G117" s="888"/>
      <c r="H117" s="889"/>
      <c r="I117" s="879" t="s">
        <v>343</v>
      </c>
      <c r="J117" s="880"/>
      <c r="K117" s="186" t="str">
        <f>'VALORACION RIESGOS INHERENTES'!K111</f>
        <v/>
      </c>
      <c r="L117" s="1"/>
    </row>
    <row r="118" spans="1:12" ht="16.5" thickBot="1" x14ac:dyDescent="0.3">
      <c r="A118" s="894"/>
      <c r="B118" s="696" t="s">
        <v>293</v>
      </c>
      <c r="C118" s="697"/>
      <c r="D118" s="697"/>
      <c r="E118" s="697"/>
      <c r="F118" s="697"/>
      <c r="G118" s="697"/>
      <c r="H118" s="697"/>
      <c r="I118" s="697"/>
      <c r="J118" s="700"/>
      <c r="K118" s="186" t="e">
        <f>'EVALUACIÓN SOLIDEZ CONTROLES'!#REF!</f>
        <v>#REF!</v>
      </c>
      <c r="L118" s="1"/>
    </row>
    <row r="119" spans="1:12" ht="17.25" customHeight="1" thickBot="1" x14ac:dyDescent="0.3">
      <c r="A119" s="188" t="s">
        <v>113</v>
      </c>
      <c r="B119" s="189"/>
      <c r="C119" s="189"/>
      <c r="D119" s="246"/>
      <c r="E119" s="881"/>
      <c r="F119" s="882"/>
      <c r="G119" s="883"/>
      <c r="H119" s="696" t="s">
        <v>345</v>
      </c>
      <c r="I119" s="700"/>
      <c r="J119" s="701"/>
      <c r="K119" s="702"/>
      <c r="L119" s="1"/>
    </row>
    <row r="120" spans="1:12" ht="39.75" customHeight="1" x14ac:dyDescent="0.25">
      <c r="A120" s="170"/>
      <c r="B120" s="149"/>
      <c r="C120" s="171"/>
      <c r="D120" s="149"/>
      <c r="E120" s="149"/>
      <c r="F120" s="149"/>
      <c r="G120" s="149"/>
      <c r="H120" s="149"/>
      <c r="I120" s="149"/>
      <c r="J120" s="1"/>
      <c r="K120" s="71"/>
      <c r="L120" s="1"/>
    </row>
    <row r="121" spans="1:12" ht="15" customHeight="1" x14ac:dyDescent="0.25">
      <c r="A121" s="682" t="s">
        <v>113</v>
      </c>
      <c r="B121" s="149">
        <v>5</v>
      </c>
      <c r="C121" s="703"/>
      <c r="D121" s="694"/>
      <c r="E121" s="695"/>
      <c r="F121" s="695"/>
      <c r="G121" s="695"/>
      <c r="H121" s="184"/>
      <c r="I121" s="149"/>
      <c r="J121" s="677" t="s">
        <v>112</v>
      </c>
      <c r="K121" s="678"/>
      <c r="L121" s="1"/>
    </row>
    <row r="122" spans="1:12" ht="33" x14ac:dyDescent="0.25">
      <c r="A122" s="682"/>
      <c r="B122" s="149" t="s">
        <v>115</v>
      </c>
      <c r="C122" s="704"/>
      <c r="D122" s="694"/>
      <c r="E122" s="695"/>
      <c r="F122" s="695"/>
      <c r="G122" s="695"/>
      <c r="H122" s="184"/>
      <c r="I122" s="149"/>
      <c r="J122" s="151"/>
      <c r="K122" s="152"/>
      <c r="L122" s="1"/>
    </row>
    <row r="123" spans="1:12" ht="33" x14ac:dyDescent="0.25">
      <c r="A123" s="682"/>
      <c r="B123" s="149">
        <v>4</v>
      </c>
      <c r="C123" s="705"/>
      <c r="D123" s="694"/>
      <c r="E123" s="694"/>
      <c r="F123" s="707"/>
      <c r="G123" s="695"/>
      <c r="H123" s="184"/>
      <c r="I123" s="149"/>
      <c r="J123" s="157" t="str">
        <f xml:space="preserve"> IF(OR(E121="X",F121="X",G121="x",F123="x",G123="X",F125="X",G125="X",G127="X" ),"x","")</f>
        <v/>
      </c>
      <c r="K123" s="152" t="s">
        <v>114</v>
      </c>
      <c r="L123" s="1"/>
    </row>
    <row r="124" spans="1:12" ht="33" x14ac:dyDescent="0.25">
      <c r="A124" s="682"/>
      <c r="B124" s="149" t="s">
        <v>117</v>
      </c>
      <c r="C124" s="706"/>
      <c r="D124" s="694"/>
      <c r="E124" s="694"/>
      <c r="F124" s="707"/>
      <c r="G124" s="695"/>
      <c r="H124" s="184"/>
      <c r="I124" s="149"/>
      <c r="J124" s="158"/>
      <c r="K124" s="152"/>
      <c r="L124" s="1"/>
    </row>
    <row r="125" spans="1:12" ht="33" x14ac:dyDescent="0.25">
      <c r="A125" s="682"/>
      <c r="B125" s="149">
        <v>3</v>
      </c>
      <c r="C125" s="708"/>
      <c r="D125" s="692"/>
      <c r="E125" s="693"/>
      <c r="F125" s="707"/>
      <c r="G125" s="695"/>
      <c r="H125" s="184"/>
      <c r="I125" s="149"/>
      <c r="J125" s="159" t="str">
        <f xml:space="preserve"> IF(OR(C121="X",D121="X",D123="x",E123="x",E125="X",F127="X",F129="X",G129="X" ),"x","")</f>
        <v/>
      </c>
      <c r="K125" s="152" t="s">
        <v>116</v>
      </c>
      <c r="L125" s="1"/>
    </row>
    <row r="126" spans="1:12" ht="33" x14ac:dyDescent="0.25">
      <c r="A126" s="682"/>
      <c r="B126" s="149" t="s">
        <v>119</v>
      </c>
      <c r="C126" s="709"/>
      <c r="D126" s="692"/>
      <c r="E126" s="694"/>
      <c r="F126" s="707"/>
      <c r="G126" s="695"/>
      <c r="H126" s="184"/>
      <c r="I126" s="149"/>
      <c r="J126" s="160"/>
      <c r="K126" s="152"/>
      <c r="L126" s="1"/>
    </row>
    <row r="127" spans="1:12" ht="33" x14ac:dyDescent="0.25">
      <c r="A127" s="682"/>
      <c r="B127" s="149">
        <v>2</v>
      </c>
      <c r="C127" s="708"/>
      <c r="D127" s="690"/>
      <c r="E127" s="691"/>
      <c r="F127" s="693"/>
      <c r="G127" s="695"/>
      <c r="H127" s="184"/>
      <c r="I127" s="149"/>
      <c r="J127" s="161" t="str">
        <f xml:space="preserve"> IF(OR(C123="X",D125="X",E127="x",E129="x" ),"x","")</f>
        <v/>
      </c>
      <c r="K127" s="152" t="s">
        <v>118</v>
      </c>
      <c r="L127" s="1"/>
    </row>
    <row r="128" spans="1:12" ht="33" x14ac:dyDescent="0.25">
      <c r="A128" s="682"/>
      <c r="B128" s="149" t="s">
        <v>241</v>
      </c>
      <c r="C128" s="709"/>
      <c r="D128" s="690"/>
      <c r="E128" s="692"/>
      <c r="F128" s="694"/>
      <c r="G128" s="695"/>
      <c r="H128" s="184"/>
      <c r="I128" s="149"/>
      <c r="J128" s="160"/>
      <c r="K128" s="152"/>
      <c r="L128" s="1"/>
    </row>
    <row r="129" spans="1:12" ht="33" x14ac:dyDescent="0.25">
      <c r="A129" s="682"/>
      <c r="B129" s="149">
        <v>1</v>
      </c>
      <c r="C129" s="708"/>
      <c r="D129" s="711"/>
      <c r="E129" s="713"/>
      <c r="F129" s="715"/>
      <c r="G129" s="717"/>
      <c r="H129" s="184"/>
      <c r="I129" s="149"/>
      <c r="J129" s="162" t="str">
        <f xml:space="preserve"> IF(OR(C125="X",C127="X",D127="x",C129="x",D129="x" ),"x","")</f>
        <v/>
      </c>
      <c r="K129" s="152" t="s">
        <v>120</v>
      </c>
      <c r="L129" s="1"/>
    </row>
    <row r="130" spans="1:12" ht="33" x14ac:dyDescent="0.25">
      <c r="A130" s="682"/>
      <c r="B130" s="149" t="s">
        <v>121</v>
      </c>
      <c r="C130" s="710"/>
      <c r="D130" s="712"/>
      <c r="E130" s="714"/>
      <c r="F130" s="716"/>
      <c r="G130" s="718"/>
      <c r="H130" s="184"/>
      <c r="I130" s="149"/>
      <c r="J130" s="149"/>
      <c r="K130" s="150"/>
      <c r="L130" s="1"/>
    </row>
    <row r="131" spans="1:12" x14ac:dyDescent="0.25">
      <c r="A131" s="170"/>
      <c r="B131" s="149"/>
      <c r="C131" s="149">
        <v>1</v>
      </c>
      <c r="D131" s="149">
        <v>2</v>
      </c>
      <c r="E131" s="149">
        <v>3</v>
      </c>
      <c r="F131" s="149">
        <v>4</v>
      </c>
      <c r="G131" s="149">
        <v>5</v>
      </c>
      <c r="H131" s="149"/>
      <c r="I131" s="149"/>
      <c r="J131" s="149"/>
      <c r="K131" s="150"/>
      <c r="L131" s="1"/>
    </row>
    <row r="132" spans="1:12" x14ac:dyDescent="0.25">
      <c r="A132" s="170"/>
      <c r="B132" s="149"/>
      <c r="C132" s="149" t="s">
        <v>122</v>
      </c>
      <c r="D132" s="149" t="s">
        <v>123</v>
      </c>
      <c r="E132" s="149" t="s">
        <v>124</v>
      </c>
      <c r="F132" s="149" t="s">
        <v>125</v>
      </c>
      <c r="G132" s="149" t="s">
        <v>126</v>
      </c>
      <c r="H132" s="149"/>
      <c r="I132" s="149"/>
      <c r="J132" s="149"/>
      <c r="K132" s="150"/>
      <c r="L132" s="1"/>
    </row>
    <row r="133" spans="1:12" ht="15" customHeight="1" x14ac:dyDescent="0.25">
      <c r="A133" s="170"/>
      <c r="B133" s="149"/>
      <c r="C133" s="664" t="s">
        <v>127</v>
      </c>
      <c r="D133" s="664"/>
      <c r="E133" s="664"/>
      <c r="F133" s="664"/>
      <c r="G133" s="664"/>
      <c r="H133" s="149"/>
      <c r="I133" s="149"/>
      <c r="J133" s="149"/>
      <c r="K133" s="150"/>
      <c r="L133" s="1"/>
    </row>
    <row r="134" spans="1:12" ht="15" customHeight="1" x14ac:dyDescent="0.25">
      <c r="A134" s="170"/>
      <c r="B134" s="149"/>
      <c r="C134" s="664"/>
      <c r="D134" s="664"/>
      <c r="E134" s="664"/>
      <c r="F134" s="664"/>
      <c r="G134" s="664"/>
      <c r="H134" s="149"/>
      <c r="I134" s="149"/>
      <c r="J134" s="149"/>
      <c r="K134" s="150"/>
      <c r="L134" s="1"/>
    </row>
    <row r="135" spans="1:12" ht="15.75" thickBot="1" x14ac:dyDescent="0.3">
      <c r="A135" s="79"/>
      <c r="B135" s="80"/>
      <c r="C135" s="80"/>
      <c r="D135" s="80"/>
      <c r="E135" s="80"/>
      <c r="F135" s="80"/>
      <c r="G135" s="80"/>
      <c r="H135" s="80"/>
      <c r="I135" s="80"/>
      <c r="J135" s="80"/>
      <c r="K135" s="81"/>
      <c r="L135" s="1"/>
    </row>
    <row r="136" spans="1:12" ht="15.75" thickBot="1" x14ac:dyDescent="0.3">
      <c r="A136" s="1"/>
      <c r="B136" s="1"/>
      <c r="C136" s="1"/>
      <c r="D136" s="1"/>
      <c r="E136" s="1"/>
      <c r="F136" s="1"/>
      <c r="G136" s="1"/>
      <c r="H136" s="1"/>
      <c r="I136" s="1"/>
      <c r="J136" s="1"/>
      <c r="K136" s="1"/>
      <c r="L136" s="1"/>
    </row>
    <row r="137" spans="1:12" ht="16.5" customHeight="1" thickBot="1" x14ac:dyDescent="0.3">
      <c r="A137" s="892" t="s">
        <v>111</v>
      </c>
      <c r="B137" s="890" t="e">
        <f>DESCRIPCION!#REF!</f>
        <v>#REF!</v>
      </c>
      <c r="C137" s="886"/>
      <c r="D137" s="886"/>
      <c r="E137" s="886"/>
      <c r="F137" s="886"/>
      <c r="G137" s="886"/>
      <c r="H137" s="887"/>
      <c r="I137" s="884" t="s">
        <v>342</v>
      </c>
      <c r="J137" s="885"/>
      <c r="K137" s="136" t="str">
        <f>IF(J144="x","EXTREMA",IF(J146="x","ALTA",IF(J148="x","MODERADA",IF(J150="x","BAJA",""))))</f>
        <v/>
      </c>
      <c r="L137" s="1"/>
    </row>
    <row r="138" spans="1:12" ht="16.5" thickBot="1" x14ac:dyDescent="0.3">
      <c r="A138" s="893"/>
      <c r="B138" s="891"/>
      <c r="C138" s="888"/>
      <c r="D138" s="888"/>
      <c r="E138" s="888"/>
      <c r="F138" s="888"/>
      <c r="G138" s="888"/>
      <c r="H138" s="889"/>
      <c r="I138" s="879" t="s">
        <v>343</v>
      </c>
      <c r="J138" s="880"/>
      <c r="K138" s="186" t="str">
        <f>'VALORACION RIESGOS INHERENTES'!K131</f>
        <v/>
      </c>
      <c r="L138" s="1"/>
    </row>
    <row r="139" spans="1:12" ht="16.5" thickBot="1" x14ac:dyDescent="0.3">
      <c r="A139" s="894"/>
      <c r="B139" s="696" t="s">
        <v>293</v>
      </c>
      <c r="C139" s="697"/>
      <c r="D139" s="697"/>
      <c r="E139" s="697"/>
      <c r="F139" s="697"/>
      <c r="G139" s="697"/>
      <c r="H139" s="697"/>
      <c r="I139" s="697"/>
      <c r="J139" s="700"/>
      <c r="K139" s="185" t="e">
        <f>'EVALUACIÓN SOLIDEZ CONTROLES'!#REF!</f>
        <v>#REF!</v>
      </c>
      <c r="L139" s="1"/>
    </row>
    <row r="140" spans="1:12" ht="18" customHeight="1" thickBot="1" x14ac:dyDescent="0.3">
      <c r="A140" s="188" t="s">
        <v>113</v>
      </c>
      <c r="B140" s="189"/>
      <c r="C140" s="189"/>
      <c r="D140" s="246"/>
      <c r="E140" s="881"/>
      <c r="F140" s="882"/>
      <c r="G140" s="883"/>
      <c r="H140" s="696" t="s">
        <v>345</v>
      </c>
      <c r="I140" s="700"/>
      <c r="J140" s="701"/>
      <c r="K140" s="702"/>
      <c r="L140" s="1"/>
    </row>
    <row r="141" spans="1:12" ht="42" customHeight="1" x14ac:dyDescent="0.25">
      <c r="A141" s="170"/>
      <c r="B141" s="149"/>
      <c r="C141" s="171"/>
      <c r="D141" s="149"/>
      <c r="E141" s="149"/>
      <c r="F141" s="149"/>
      <c r="G141" s="149"/>
      <c r="H141" s="149"/>
      <c r="I141" s="149"/>
      <c r="J141" s="166"/>
      <c r="K141" s="167"/>
      <c r="L141" s="1"/>
    </row>
    <row r="142" spans="1:12" ht="41.25" customHeight="1" x14ac:dyDescent="0.25">
      <c r="A142" s="682" t="s">
        <v>113</v>
      </c>
      <c r="B142" s="149">
        <v>5</v>
      </c>
      <c r="C142" s="683"/>
      <c r="D142" s="662"/>
      <c r="E142" s="663"/>
      <c r="F142" s="663"/>
      <c r="G142" s="663"/>
      <c r="H142" s="149"/>
      <c r="I142" s="149"/>
      <c r="J142" s="677" t="s">
        <v>112</v>
      </c>
      <c r="K142" s="678"/>
      <c r="L142" s="1"/>
    </row>
    <row r="143" spans="1:12" x14ac:dyDescent="0.25">
      <c r="A143" s="682"/>
      <c r="B143" s="149" t="s">
        <v>115</v>
      </c>
      <c r="C143" s="684"/>
      <c r="D143" s="662"/>
      <c r="E143" s="663"/>
      <c r="F143" s="663"/>
      <c r="G143" s="663"/>
      <c r="H143" s="149"/>
      <c r="I143" s="149"/>
      <c r="J143" s="151"/>
      <c r="K143" s="152"/>
      <c r="L143" s="1"/>
    </row>
    <row r="144" spans="1:12" ht="27.75" x14ac:dyDescent="0.25">
      <c r="A144" s="682"/>
      <c r="B144" s="149">
        <v>4</v>
      </c>
      <c r="C144" s="685"/>
      <c r="D144" s="662"/>
      <c r="E144" s="662"/>
      <c r="F144" s="675"/>
      <c r="G144" s="663"/>
      <c r="H144" s="149"/>
      <c r="I144" s="149"/>
      <c r="J144" s="157" t="str">
        <f xml:space="preserve"> IF(OR(E142="X",F142="X",G142="x",F144="x",G144="X",F146="X",G146="X",G148="X" ),"x","")</f>
        <v/>
      </c>
      <c r="K144" s="152" t="s">
        <v>114</v>
      </c>
      <c r="L144" s="1"/>
    </row>
    <row r="145" spans="1:12" ht="27.75" x14ac:dyDescent="0.25">
      <c r="A145" s="682"/>
      <c r="B145" s="149" t="s">
        <v>117</v>
      </c>
      <c r="C145" s="686"/>
      <c r="D145" s="662"/>
      <c r="E145" s="662"/>
      <c r="F145" s="675"/>
      <c r="G145" s="663"/>
      <c r="H145" s="149"/>
      <c r="I145" s="149"/>
      <c r="J145" s="158"/>
      <c r="K145" s="152"/>
      <c r="L145" s="1"/>
    </row>
    <row r="146" spans="1:12" ht="27.75" x14ac:dyDescent="0.25">
      <c r="A146" s="682"/>
      <c r="B146" s="149">
        <v>3</v>
      </c>
      <c r="C146" s="665"/>
      <c r="D146" s="660"/>
      <c r="E146" s="661"/>
      <c r="F146" s="675"/>
      <c r="G146" s="663"/>
      <c r="H146" s="149"/>
      <c r="I146" s="149"/>
      <c r="J146" s="159" t="str">
        <f xml:space="preserve"> IF(OR(C142="X",D142="X",D144="x",E144="x",E146="X",F148="X",F150="X",G150="X" ),"x","")</f>
        <v/>
      </c>
      <c r="K146" s="152" t="s">
        <v>116</v>
      </c>
      <c r="L146" s="1"/>
    </row>
    <row r="147" spans="1:12" ht="27.75" x14ac:dyDescent="0.25">
      <c r="A147" s="682"/>
      <c r="B147" s="149" t="s">
        <v>119</v>
      </c>
      <c r="C147" s="676"/>
      <c r="D147" s="660"/>
      <c r="E147" s="662"/>
      <c r="F147" s="675"/>
      <c r="G147" s="663"/>
      <c r="H147" s="149"/>
      <c r="I147" s="149"/>
      <c r="J147" s="160"/>
      <c r="K147" s="152"/>
      <c r="L147" s="1"/>
    </row>
    <row r="148" spans="1:12" ht="27.75" x14ac:dyDescent="0.25">
      <c r="A148" s="682"/>
      <c r="B148" s="149">
        <v>2</v>
      </c>
      <c r="C148" s="665"/>
      <c r="D148" s="658"/>
      <c r="E148" s="659"/>
      <c r="F148" s="661"/>
      <c r="G148" s="663"/>
      <c r="H148" s="149"/>
      <c r="I148" s="149"/>
      <c r="J148" s="161" t="str">
        <f xml:space="preserve"> IF(OR(C144="X",D146="X",E148="x",E150="x" ),"x","")</f>
        <v/>
      </c>
      <c r="K148" s="152" t="s">
        <v>118</v>
      </c>
      <c r="L148" s="1"/>
    </row>
    <row r="149" spans="1:12" ht="27.75" x14ac:dyDescent="0.25">
      <c r="A149" s="682"/>
      <c r="B149" s="149" t="s">
        <v>241</v>
      </c>
      <c r="C149" s="676"/>
      <c r="D149" s="658"/>
      <c r="E149" s="660"/>
      <c r="F149" s="662"/>
      <c r="G149" s="663"/>
      <c r="H149" s="149"/>
      <c r="I149" s="149"/>
      <c r="J149" s="160"/>
      <c r="K149" s="152"/>
      <c r="L149" s="1"/>
    </row>
    <row r="150" spans="1:12" ht="27.75" x14ac:dyDescent="0.25">
      <c r="A150" s="682"/>
      <c r="B150" s="149">
        <v>1</v>
      </c>
      <c r="C150" s="665"/>
      <c r="D150" s="667"/>
      <c r="E150" s="669"/>
      <c r="F150" s="671"/>
      <c r="G150" s="673"/>
      <c r="H150" s="149"/>
      <c r="I150" s="149"/>
      <c r="J150" s="162" t="str">
        <f xml:space="preserve"> IF(OR(C146="X",C148="X",C150="x",D148="x",D150="x" ),"x","")</f>
        <v/>
      </c>
      <c r="K150" s="152" t="s">
        <v>120</v>
      </c>
      <c r="L150" s="1"/>
    </row>
    <row r="151" spans="1:12" x14ac:dyDescent="0.25">
      <c r="A151" s="682"/>
      <c r="B151" s="149" t="s">
        <v>121</v>
      </c>
      <c r="C151" s="666"/>
      <c r="D151" s="668"/>
      <c r="E151" s="670"/>
      <c r="F151" s="672"/>
      <c r="G151" s="674"/>
      <c r="H151" s="149"/>
      <c r="I151" s="149"/>
      <c r="J151" s="149"/>
      <c r="K151" s="150"/>
      <c r="L151" s="1"/>
    </row>
    <row r="152" spans="1:12" x14ac:dyDescent="0.25">
      <c r="A152" s="170"/>
      <c r="B152" s="149"/>
      <c r="C152" s="149">
        <v>1</v>
      </c>
      <c r="D152" s="149">
        <v>2</v>
      </c>
      <c r="E152" s="149">
        <v>3</v>
      </c>
      <c r="F152" s="149">
        <v>4</v>
      </c>
      <c r="G152" s="149">
        <v>5</v>
      </c>
      <c r="H152" s="149"/>
      <c r="I152" s="149"/>
      <c r="J152" s="149"/>
      <c r="K152" s="150"/>
      <c r="L152" s="1"/>
    </row>
    <row r="153" spans="1:12" x14ac:dyDescent="0.25">
      <c r="A153" s="170"/>
      <c r="B153" s="149"/>
      <c r="C153" s="149" t="s">
        <v>122</v>
      </c>
      <c r="D153" s="149" t="s">
        <v>123</v>
      </c>
      <c r="E153" s="149" t="s">
        <v>124</v>
      </c>
      <c r="F153" s="149" t="s">
        <v>125</v>
      </c>
      <c r="G153" s="149" t="s">
        <v>126</v>
      </c>
      <c r="H153" s="149"/>
      <c r="I153" s="149"/>
      <c r="J153" s="149"/>
      <c r="K153" s="150"/>
      <c r="L153" s="1"/>
    </row>
    <row r="154" spans="1:12" ht="15" customHeight="1" x14ac:dyDescent="0.25">
      <c r="A154" s="170"/>
      <c r="B154" s="149"/>
      <c r="C154" s="664" t="s">
        <v>127</v>
      </c>
      <c r="D154" s="664"/>
      <c r="E154" s="664"/>
      <c r="F154" s="664"/>
      <c r="G154" s="664"/>
      <c r="H154" s="149"/>
      <c r="I154" s="149"/>
      <c r="J154" s="149"/>
      <c r="K154" s="150"/>
      <c r="L154" s="1"/>
    </row>
    <row r="155" spans="1:12" ht="15" customHeight="1" x14ac:dyDescent="0.25">
      <c r="A155" s="170"/>
      <c r="B155" s="149"/>
      <c r="C155" s="664"/>
      <c r="D155" s="664"/>
      <c r="E155" s="664"/>
      <c r="F155" s="664"/>
      <c r="G155" s="664"/>
      <c r="H155" s="149"/>
      <c r="I155" s="149"/>
      <c r="J155" s="149"/>
      <c r="K155" s="150"/>
      <c r="L155" s="1"/>
    </row>
    <row r="156" spans="1:12" ht="15.75" thickBot="1" x14ac:dyDescent="0.3">
      <c r="A156" s="172"/>
      <c r="B156" s="173"/>
      <c r="C156" s="173"/>
      <c r="D156" s="173"/>
      <c r="E156" s="173"/>
      <c r="F156" s="173"/>
      <c r="G156" s="173"/>
      <c r="H156" s="173"/>
      <c r="I156" s="173"/>
      <c r="J156" s="173"/>
      <c r="K156" s="174"/>
      <c r="L156" s="1"/>
    </row>
    <row r="157" spans="1:12" ht="15.75" thickBot="1" x14ac:dyDescent="0.3">
      <c r="A157" s="1"/>
      <c r="B157" s="1"/>
      <c r="C157" s="1"/>
      <c r="D157" s="1"/>
      <c r="E157" s="1"/>
      <c r="F157" s="1"/>
      <c r="G157" s="1"/>
      <c r="H157" s="1"/>
      <c r="I157" s="1"/>
      <c r="J157" s="1"/>
      <c r="K157" s="1"/>
      <c r="L157" s="1"/>
    </row>
    <row r="158" spans="1:12" ht="16.5" customHeight="1" thickBot="1" x14ac:dyDescent="0.3">
      <c r="A158" s="892" t="s">
        <v>111</v>
      </c>
      <c r="B158" s="886" t="e">
        <f>DESCRIPCION!#REF!</f>
        <v>#REF!</v>
      </c>
      <c r="C158" s="886"/>
      <c r="D158" s="886"/>
      <c r="E158" s="886"/>
      <c r="F158" s="886"/>
      <c r="G158" s="886"/>
      <c r="H158" s="887"/>
      <c r="I158" s="884" t="s">
        <v>342</v>
      </c>
      <c r="J158" s="885"/>
      <c r="K158" s="136" t="str">
        <f>IF(J165="x","EXTREMA",IF(J167="x","ALTA",IF(J169="x","MODERADA",IF(J171="x","BAJA",""))))</f>
        <v/>
      </c>
      <c r="L158" s="1"/>
    </row>
    <row r="159" spans="1:12" ht="16.5" thickBot="1" x14ac:dyDescent="0.3">
      <c r="A159" s="893"/>
      <c r="B159" s="888"/>
      <c r="C159" s="888"/>
      <c r="D159" s="888"/>
      <c r="E159" s="888"/>
      <c r="F159" s="888"/>
      <c r="G159" s="888"/>
      <c r="H159" s="889"/>
      <c r="I159" s="879" t="s">
        <v>343</v>
      </c>
      <c r="J159" s="880"/>
      <c r="K159" s="185" t="str">
        <f>'VALORACION RIESGOS INHERENTES'!K151</f>
        <v/>
      </c>
      <c r="L159" s="1"/>
    </row>
    <row r="160" spans="1:12" ht="15.75" customHeight="1" thickBot="1" x14ac:dyDescent="0.3">
      <c r="A160" s="894"/>
      <c r="B160" s="696" t="s">
        <v>293</v>
      </c>
      <c r="C160" s="697"/>
      <c r="D160" s="697"/>
      <c r="E160" s="697"/>
      <c r="F160" s="697"/>
      <c r="G160" s="697"/>
      <c r="H160" s="697"/>
      <c r="I160" s="697"/>
      <c r="J160" s="700"/>
      <c r="K160" s="185" t="e">
        <f>'EVALUACIÓN SOLIDEZ CONTROLES'!#REF!</f>
        <v>#REF!</v>
      </c>
      <c r="L160" s="1"/>
    </row>
    <row r="161" spans="1:12" ht="15.75" customHeight="1" thickBot="1" x14ac:dyDescent="0.3">
      <c r="A161" s="188" t="s">
        <v>113</v>
      </c>
      <c r="B161" s="189"/>
      <c r="C161" s="189"/>
      <c r="D161" s="246"/>
      <c r="E161" s="881"/>
      <c r="F161" s="882"/>
      <c r="G161" s="883"/>
      <c r="H161" s="696" t="s">
        <v>345</v>
      </c>
      <c r="I161" s="700"/>
      <c r="J161" s="701"/>
      <c r="K161" s="702"/>
      <c r="L161" s="1"/>
    </row>
    <row r="162" spans="1:12" ht="44.25" customHeight="1" x14ac:dyDescent="0.25">
      <c r="A162" s="170"/>
      <c r="B162" s="149"/>
      <c r="C162" s="171"/>
      <c r="D162" s="149"/>
      <c r="E162" s="149"/>
      <c r="F162" s="149"/>
      <c r="G162" s="149"/>
      <c r="H162" s="149"/>
      <c r="I162" s="149"/>
      <c r="J162" s="166"/>
      <c r="K162" s="167"/>
      <c r="L162" s="1"/>
    </row>
    <row r="163" spans="1:12" ht="54" customHeight="1" x14ac:dyDescent="0.25">
      <c r="A163" s="682" t="s">
        <v>113</v>
      </c>
      <c r="B163" s="149">
        <v>5</v>
      </c>
      <c r="C163" s="683"/>
      <c r="D163" s="662"/>
      <c r="E163" s="663"/>
      <c r="F163" s="663"/>
      <c r="G163" s="663"/>
      <c r="H163" s="149"/>
      <c r="I163" s="149"/>
      <c r="J163" s="677" t="s">
        <v>112</v>
      </c>
      <c r="K163" s="678"/>
      <c r="L163" s="1"/>
    </row>
    <row r="164" spans="1:12" x14ac:dyDescent="0.25">
      <c r="A164" s="682"/>
      <c r="B164" s="149" t="s">
        <v>115</v>
      </c>
      <c r="C164" s="684"/>
      <c r="D164" s="662"/>
      <c r="E164" s="663"/>
      <c r="F164" s="663"/>
      <c r="G164" s="663"/>
      <c r="H164" s="149"/>
      <c r="I164" s="149"/>
      <c r="J164" s="151"/>
      <c r="K164" s="152"/>
      <c r="L164" s="1"/>
    </row>
    <row r="165" spans="1:12" ht="27.75" x14ac:dyDescent="0.25">
      <c r="A165" s="682"/>
      <c r="B165" s="149">
        <v>4</v>
      </c>
      <c r="C165" s="685"/>
      <c r="D165" s="662"/>
      <c r="E165" s="662"/>
      <c r="F165" s="675"/>
      <c r="G165" s="663"/>
      <c r="H165" s="149"/>
      <c r="I165" s="149"/>
      <c r="J165" s="157" t="str">
        <f xml:space="preserve"> IF(OR(E163="X",F163="X",G163="x",F165="x",G165="X",F167="X",G167="X",G169="X" ),"x","")</f>
        <v/>
      </c>
      <c r="K165" s="152" t="s">
        <v>114</v>
      </c>
      <c r="L165" s="1"/>
    </row>
    <row r="166" spans="1:12" ht="27.75" x14ac:dyDescent="0.25">
      <c r="A166" s="682"/>
      <c r="B166" s="149" t="s">
        <v>117</v>
      </c>
      <c r="C166" s="686"/>
      <c r="D166" s="662"/>
      <c r="E166" s="662"/>
      <c r="F166" s="675"/>
      <c r="G166" s="663"/>
      <c r="H166" s="149"/>
      <c r="I166" s="149"/>
      <c r="J166" s="158"/>
      <c r="K166" s="152"/>
      <c r="L166" s="1"/>
    </row>
    <row r="167" spans="1:12" ht="27.75" x14ac:dyDescent="0.25">
      <c r="A167" s="682"/>
      <c r="B167" s="149">
        <v>3</v>
      </c>
      <c r="C167" s="665"/>
      <c r="D167" s="660"/>
      <c r="E167" s="661"/>
      <c r="F167" s="675"/>
      <c r="G167" s="663"/>
      <c r="H167" s="149"/>
      <c r="I167" s="149"/>
      <c r="J167" s="159" t="str">
        <f xml:space="preserve"> IF(OR(C163="X",D163="X",D165="x",E165="x",E167="X",F169="X",F171="X",G171="X" ),"x","")</f>
        <v/>
      </c>
      <c r="K167" s="152" t="s">
        <v>116</v>
      </c>
      <c r="L167" s="1"/>
    </row>
    <row r="168" spans="1:12" ht="27.75" x14ac:dyDescent="0.25">
      <c r="A168" s="682"/>
      <c r="B168" s="149" t="s">
        <v>119</v>
      </c>
      <c r="C168" s="676"/>
      <c r="D168" s="660"/>
      <c r="E168" s="662"/>
      <c r="F168" s="675"/>
      <c r="G168" s="663"/>
      <c r="H168" s="149"/>
      <c r="I168" s="149"/>
      <c r="J168" s="160"/>
      <c r="K168" s="152"/>
      <c r="L168" s="1"/>
    </row>
    <row r="169" spans="1:12" ht="27.75" x14ac:dyDescent="0.25">
      <c r="A169" s="682"/>
      <c r="B169" s="149">
        <v>2</v>
      </c>
      <c r="C169" s="665"/>
      <c r="D169" s="658"/>
      <c r="E169" s="659"/>
      <c r="F169" s="661"/>
      <c r="G169" s="663"/>
      <c r="H169" s="149"/>
      <c r="I169" s="149"/>
      <c r="J169" s="161" t="str">
        <f xml:space="preserve"> IF(OR(C165="X",D167="X",E169="x",E171="x" ),"x","")</f>
        <v/>
      </c>
      <c r="K169" s="152" t="s">
        <v>118</v>
      </c>
      <c r="L169" s="1"/>
    </row>
    <row r="170" spans="1:12" ht="27.75" x14ac:dyDescent="0.25">
      <c r="A170" s="682"/>
      <c r="B170" s="149" t="s">
        <v>241</v>
      </c>
      <c r="C170" s="676"/>
      <c r="D170" s="658"/>
      <c r="E170" s="660"/>
      <c r="F170" s="662"/>
      <c r="G170" s="663"/>
      <c r="H170" s="149"/>
      <c r="I170" s="149"/>
      <c r="J170" s="160"/>
      <c r="K170" s="152"/>
      <c r="L170" s="1"/>
    </row>
    <row r="171" spans="1:12" ht="27.75" x14ac:dyDescent="0.25">
      <c r="A171" s="682"/>
      <c r="B171" s="149">
        <v>1</v>
      </c>
      <c r="C171" s="665"/>
      <c r="D171" s="667"/>
      <c r="E171" s="669"/>
      <c r="F171" s="671"/>
      <c r="G171" s="673"/>
      <c r="H171" s="149"/>
      <c r="I171" s="149"/>
      <c r="J171" s="162" t="str">
        <f xml:space="preserve"> IF(OR(C167="X",C169="X",C171="x",D169="x",D171="x" ),"x","")</f>
        <v/>
      </c>
      <c r="K171" s="152" t="s">
        <v>120</v>
      </c>
      <c r="L171" s="1"/>
    </row>
    <row r="172" spans="1:12" x14ac:dyDescent="0.25">
      <c r="A172" s="682"/>
      <c r="B172" s="149" t="s">
        <v>121</v>
      </c>
      <c r="C172" s="666"/>
      <c r="D172" s="668"/>
      <c r="E172" s="670"/>
      <c r="F172" s="672"/>
      <c r="G172" s="674"/>
      <c r="H172" s="149"/>
      <c r="I172" s="149"/>
      <c r="J172" s="149"/>
      <c r="K172" s="150"/>
      <c r="L172" s="1"/>
    </row>
    <row r="173" spans="1:12" x14ac:dyDescent="0.25">
      <c r="A173" s="170"/>
      <c r="B173" s="149"/>
      <c r="C173" s="149">
        <v>1</v>
      </c>
      <c r="D173" s="149">
        <v>2</v>
      </c>
      <c r="E173" s="149">
        <v>3</v>
      </c>
      <c r="F173" s="149">
        <v>4</v>
      </c>
      <c r="G173" s="149">
        <v>5</v>
      </c>
      <c r="H173" s="149"/>
      <c r="I173" s="149"/>
      <c r="J173" s="149"/>
      <c r="K173" s="150"/>
      <c r="L173" s="1"/>
    </row>
    <row r="174" spans="1:12" x14ac:dyDescent="0.25">
      <c r="A174" s="170"/>
      <c r="B174" s="149"/>
      <c r="C174" s="149" t="s">
        <v>122</v>
      </c>
      <c r="D174" s="149" t="s">
        <v>123</v>
      </c>
      <c r="E174" s="149" t="s">
        <v>124</v>
      </c>
      <c r="F174" s="149" t="s">
        <v>125</v>
      </c>
      <c r="G174" s="149" t="s">
        <v>126</v>
      </c>
      <c r="H174" s="149"/>
      <c r="I174" s="149"/>
      <c r="J174" s="149"/>
      <c r="K174" s="150"/>
      <c r="L174" s="1"/>
    </row>
    <row r="175" spans="1:12" ht="15" customHeight="1" x14ac:dyDescent="0.25">
      <c r="A175" s="170"/>
      <c r="B175" s="149"/>
      <c r="C175" s="664" t="s">
        <v>127</v>
      </c>
      <c r="D175" s="664"/>
      <c r="E175" s="664"/>
      <c r="F175" s="664"/>
      <c r="G175" s="664"/>
      <c r="H175" s="149"/>
      <c r="I175" s="149"/>
      <c r="J175" s="149"/>
      <c r="K175" s="150"/>
      <c r="L175" s="1"/>
    </row>
    <row r="176" spans="1:12" ht="15" customHeight="1" x14ac:dyDescent="0.25">
      <c r="A176" s="170"/>
      <c r="B176" s="149"/>
      <c r="C176" s="664"/>
      <c r="D176" s="664"/>
      <c r="E176" s="664"/>
      <c r="F176" s="664"/>
      <c r="G176" s="664"/>
      <c r="H176" s="149"/>
      <c r="I176" s="149"/>
      <c r="J176" s="149"/>
      <c r="K176" s="150"/>
      <c r="L176" s="1"/>
    </row>
    <row r="177" spans="1:12" ht="15.75" thickBot="1" x14ac:dyDescent="0.3">
      <c r="A177" s="172"/>
      <c r="B177" s="173"/>
      <c r="C177" s="173"/>
      <c r="D177" s="173"/>
      <c r="E177" s="173"/>
      <c r="F177" s="173"/>
      <c r="G177" s="173"/>
      <c r="H177" s="173"/>
      <c r="I177" s="173"/>
      <c r="J177" s="173"/>
      <c r="K177" s="17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892" t="s">
        <v>111</v>
      </c>
      <c r="B180" s="886" t="e">
        <f>DESCRIPCION!#REF!</f>
        <v>#REF!</v>
      </c>
      <c r="C180" s="886"/>
      <c r="D180" s="886"/>
      <c r="E180" s="886"/>
      <c r="F180" s="886"/>
      <c r="G180" s="886"/>
      <c r="H180" s="887"/>
      <c r="I180" s="884" t="s">
        <v>342</v>
      </c>
      <c r="J180" s="885"/>
      <c r="K180" s="136" t="str">
        <f>IF(J187="x","EXTREMA",IF(J189="x","ALTA",IF(J191="x","MODERADA",IF(J193="x","BAJA",""))))</f>
        <v/>
      </c>
      <c r="L180" s="1"/>
    </row>
    <row r="181" spans="1:12" ht="16.5" thickBot="1" x14ac:dyDescent="0.3">
      <c r="A181" s="893"/>
      <c r="B181" s="888"/>
      <c r="C181" s="888"/>
      <c r="D181" s="888"/>
      <c r="E181" s="888"/>
      <c r="F181" s="888"/>
      <c r="G181" s="888"/>
      <c r="H181" s="889"/>
      <c r="I181" s="879" t="s">
        <v>343</v>
      </c>
      <c r="J181" s="880"/>
      <c r="K181" s="186" t="str">
        <f>'VALORACION RIESGOS INHERENTES'!K172</f>
        <v/>
      </c>
      <c r="L181" s="1"/>
    </row>
    <row r="182" spans="1:12" ht="16.5" thickBot="1" x14ac:dyDescent="0.3">
      <c r="A182" s="894"/>
      <c r="B182" s="696" t="s">
        <v>293</v>
      </c>
      <c r="C182" s="697"/>
      <c r="D182" s="697"/>
      <c r="E182" s="697"/>
      <c r="F182" s="697"/>
      <c r="G182" s="697"/>
      <c r="H182" s="697"/>
      <c r="I182" s="697"/>
      <c r="J182" s="700"/>
      <c r="K182" s="185" t="e">
        <f>'EVALUACIÓN SOLIDEZ CONTROLES'!#REF!</f>
        <v>#REF!</v>
      </c>
      <c r="L182" s="1"/>
    </row>
    <row r="183" spans="1:12" ht="16.5" thickBot="1" x14ac:dyDescent="0.3">
      <c r="A183" s="188" t="s">
        <v>113</v>
      </c>
      <c r="B183" s="189"/>
      <c r="C183" s="189"/>
      <c r="D183" s="246"/>
      <c r="E183" s="881"/>
      <c r="F183" s="882"/>
      <c r="G183" s="883"/>
      <c r="H183" s="696" t="s">
        <v>345</v>
      </c>
      <c r="I183" s="700"/>
      <c r="J183" s="701"/>
      <c r="K183" s="702"/>
      <c r="L183" s="1"/>
    </row>
    <row r="184" spans="1:12" ht="37.5" customHeight="1" x14ac:dyDescent="0.25">
      <c r="A184" s="170"/>
      <c r="B184" s="149"/>
      <c r="C184" s="171"/>
      <c r="D184" s="149"/>
      <c r="E184" s="149"/>
      <c r="F184" s="149"/>
      <c r="G184" s="149"/>
      <c r="H184" s="149"/>
      <c r="I184" s="149"/>
      <c r="J184" s="166"/>
      <c r="K184" s="167"/>
      <c r="L184" s="1"/>
    </row>
    <row r="185" spans="1:12" ht="40.5" customHeight="1" x14ac:dyDescent="0.25">
      <c r="A185" s="682" t="s">
        <v>113</v>
      </c>
      <c r="B185" s="149">
        <v>5</v>
      </c>
      <c r="C185" s="683"/>
      <c r="D185" s="662"/>
      <c r="E185" s="663"/>
      <c r="F185" s="663"/>
      <c r="G185" s="663"/>
      <c r="H185" s="149"/>
      <c r="I185" s="149"/>
      <c r="J185" s="677" t="s">
        <v>112</v>
      </c>
      <c r="K185" s="678"/>
      <c r="L185" s="1"/>
    </row>
    <row r="186" spans="1:12" x14ac:dyDescent="0.25">
      <c r="A186" s="682"/>
      <c r="B186" s="149" t="s">
        <v>115</v>
      </c>
      <c r="C186" s="684"/>
      <c r="D186" s="662"/>
      <c r="E186" s="663"/>
      <c r="F186" s="663"/>
      <c r="G186" s="663"/>
      <c r="H186" s="149"/>
      <c r="I186" s="149"/>
      <c r="J186" s="151"/>
      <c r="K186" s="152"/>
      <c r="L186" s="1"/>
    </row>
    <row r="187" spans="1:12" ht="27.75" x14ac:dyDescent="0.25">
      <c r="A187" s="682"/>
      <c r="B187" s="149">
        <v>4</v>
      </c>
      <c r="C187" s="685"/>
      <c r="D187" s="662"/>
      <c r="E187" s="662"/>
      <c r="F187" s="675"/>
      <c r="G187" s="663"/>
      <c r="H187" s="149"/>
      <c r="I187" s="149"/>
      <c r="J187" s="157" t="str">
        <f xml:space="preserve"> IF(OR(E185="X",F185="X",G185="x",F187="x",G187="X",F189="X",G189="X",G191="X" ),"x","")</f>
        <v/>
      </c>
      <c r="K187" s="152" t="s">
        <v>114</v>
      </c>
      <c r="L187" s="1"/>
    </row>
    <row r="188" spans="1:12" ht="27.75" x14ac:dyDescent="0.25">
      <c r="A188" s="682"/>
      <c r="B188" s="149" t="s">
        <v>117</v>
      </c>
      <c r="C188" s="686"/>
      <c r="D188" s="662"/>
      <c r="E188" s="662"/>
      <c r="F188" s="675"/>
      <c r="G188" s="663"/>
      <c r="H188" s="149"/>
      <c r="I188" s="149"/>
      <c r="J188" s="158"/>
      <c r="K188" s="152"/>
      <c r="L188" s="1"/>
    </row>
    <row r="189" spans="1:12" ht="27.75" x14ac:dyDescent="0.25">
      <c r="A189" s="682"/>
      <c r="B189" s="149">
        <v>3</v>
      </c>
      <c r="C189" s="665"/>
      <c r="D189" s="660"/>
      <c r="E189" s="661"/>
      <c r="F189" s="675"/>
      <c r="G189" s="663"/>
      <c r="H189" s="149"/>
      <c r="I189" s="149"/>
      <c r="J189" s="159" t="str">
        <f xml:space="preserve"> IF(OR(C185="X",D185="X",D187="x",E187="x",E189="X",F191="X",F193="X",G193="X" ),"x","")</f>
        <v/>
      </c>
      <c r="K189" s="152" t="s">
        <v>116</v>
      </c>
      <c r="L189" s="1"/>
    </row>
    <row r="190" spans="1:12" ht="27.75" x14ac:dyDescent="0.25">
      <c r="A190" s="682"/>
      <c r="B190" s="149" t="s">
        <v>119</v>
      </c>
      <c r="C190" s="676"/>
      <c r="D190" s="660"/>
      <c r="E190" s="662"/>
      <c r="F190" s="675"/>
      <c r="G190" s="663"/>
      <c r="H190" s="149"/>
      <c r="I190" s="149"/>
      <c r="J190" s="160"/>
      <c r="K190" s="152"/>
      <c r="L190" s="1"/>
    </row>
    <row r="191" spans="1:12" ht="27.75" x14ac:dyDescent="0.25">
      <c r="A191" s="682"/>
      <c r="B191" s="149">
        <v>2</v>
      </c>
      <c r="C191" s="665"/>
      <c r="D191" s="658"/>
      <c r="E191" s="659"/>
      <c r="F191" s="661"/>
      <c r="G191" s="663"/>
      <c r="H191" s="149"/>
      <c r="I191" s="149"/>
      <c r="J191" s="161" t="str">
        <f xml:space="preserve"> IF(OR(E191="X",D189="X",C187="x",E193="x" ),"x","")</f>
        <v/>
      </c>
      <c r="K191" s="152" t="s">
        <v>118</v>
      </c>
      <c r="L191" s="1"/>
    </row>
    <row r="192" spans="1:12" ht="27.75" x14ac:dyDescent="0.25">
      <c r="A192" s="682"/>
      <c r="B192" s="149" t="s">
        <v>241</v>
      </c>
      <c r="C192" s="676"/>
      <c r="D192" s="658"/>
      <c r="E192" s="660"/>
      <c r="F192" s="662"/>
      <c r="G192" s="663"/>
      <c r="H192" s="149"/>
      <c r="I192" s="149"/>
      <c r="J192" s="160"/>
      <c r="K192" s="152"/>
      <c r="L192" s="1"/>
    </row>
    <row r="193" spans="1:12" ht="27.75" x14ac:dyDescent="0.25">
      <c r="A193" s="682"/>
      <c r="B193" s="149">
        <v>1</v>
      </c>
      <c r="C193" s="665"/>
      <c r="D193" s="667"/>
      <c r="E193" s="669"/>
      <c r="F193" s="671"/>
      <c r="G193" s="673"/>
      <c r="H193" s="149"/>
      <c r="I193" s="149"/>
      <c r="J193" s="162" t="str">
        <f xml:space="preserve"> IF(OR(C189="X",C191="X",D191="x",D193="x",C193="x" ),"x","")</f>
        <v/>
      </c>
      <c r="K193" s="152" t="s">
        <v>120</v>
      </c>
      <c r="L193" s="1"/>
    </row>
    <row r="194" spans="1:12" x14ac:dyDescent="0.25">
      <c r="A194" s="682"/>
      <c r="B194" s="149" t="s">
        <v>121</v>
      </c>
      <c r="C194" s="666"/>
      <c r="D194" s="668"/>
      <c r="E194" s="670"/>
      <c r="F194" s="672"/>
      <c r="G194" s="674"/>
      <c r="H194" s="149"/>
      <c r="I194" s="149"/>
      <c r="J194" s="149"/>
      <c r="K194" s="150"/>
      <c r="L194" s="1"/>
    </row>
    <row r="195" spans="1:12" x14ac:dyDescent="0.25">
      <c r="A195" s="170"/>
      <c r="B195" s="149"/>
      <c r="C195" s="149">
        <v>1</v>
      </c>
      <c r="D195" s="149">
        <v>2</v>
      </c>
      <c r="E195" s="149">
        <v>3</v>
      </c>
      <c r="F195" s="149">
        <v>4</v>
      </c>
      <c r="G195" s="149">
        <v>5</v>
      </c>
      <c r="H195" s="149"/>
      <c r="I195" s="149"/>
      <c r="J195" s="149"/>
      <c r="K195" s="150"/>
      <c r="L195" s="1"/>
    </row>
    <row r="196" spans="1:12" ht="15" customHeight="1" x14ac:dyDescent="0.25">
      <c r="A196" s="170"/>
      <c r="B196" s="149"/>
      <c r="C196" s="149" t="s">
        <v>122</v>
      </c>
      <c r="D196" s="149" t="s">
        <v>123</v>
      </c>
      <c r="E196" s="149" t="s">
        <v>124</v>
      </c>
      <c r="F196" s="149" t="s">
        <v>125</v>
      </c>
      <c r="G196" s="149" t="s">
        <v>126</v>
      </c>
      <c r="H196" s="149"/>
      <c r="I196" s="149"/>
      <c r="J196" s="149"/>
      <c r="K196" s="150"/>
      <c r="L196" s="1"/>
    </row>
    <row r="197" spans="1:12" ht="15" customHeight="1" x14ac:dyDescent="0.25">
      <c r="A197" s="170"/>
      <c r="B197" s="149"/>
      <c r="C197" s="664" t="s">
        <v>127</v>
      </c>
      <c r="D197" s="664"/>
      <c r="E197" s="664"/>
      <c r="F197" s="664"/>
      <c r="G197" s="664"/>
      <c r="H197" s="149"/>
      <c r="I197" s="149"/>
      <c r="J197" s="149"/>
      <c r="K197" s="150"/>
      <c r="L197" s="1"/>
    </row>
    <row r="198" spans="1:12" x14ac:dyDescent="0.25">
      <c r="A198" s="170"/>
      <c r="B198" s="149"/>
      <c r="C198" s="664"/>
      <c r="D198" s="664"/>
      <c r="E198" s="664"/>
      <c r="F198" s="664"/>
      <c r="G198" s="664"/>
      <c r="H198" s="149"/>
      <c r="I198" s="149"/>
      <c r="J198" s="149"/>
      <c r="K198" s="150"/>
      <c r="L198" s="1"/>
    </row>
    <row r="199" spans="1:12" ht="15.75" thickBot="1" x14ac:dyDescent="0.3">
      <c r="A199" s="79"/>
      <c r="B199" s="80"/>
      <c r="C199" s="80"/>
      <c r="D199" s="80"/>
      <c r="E199" s="80"/>
      <c r="F199" s="80"/>
      <c r="G199" s="80"/>
      <c r="H199" s="80"/>
      <c r="I199" s="80"/>
      <c r="J199" s="80"/>
      <c r="K199" s="81"/>
      <c r="L199" s="1"/>
    </row>
    <row r="200" spans="1:12" ht="15.75" thickBot="1" x14ac:dyDescent="0.3">
      <c r="A200" s="1"/>
      <c r="B200" s="1"/>
      <c r="C200" s="1"/>
      <c r="D200" s="1"/>
      <c r="E200" s="1"/>
      <c r="F200" s="1"/>
      <c r="G200" s="1"/>
      <c r="H200" s="1"/>
      <c r="I200" s="1"/>
      <c r="J200" s="1"/>
      <c r="K200" s="1"/>
      <c r="L200" s="1"/>
    </row>
    <row r="201" spans="1:12" ht="16.5" customHeight="1" thickBot="1" x14ac:dyDescent="0.3">
      <c r="A201" s="892" t="s">
        <v>111</v>
      </c>
      <c r="B201" s="886" t="e">
        <f>DESCRIPCION!#REF!</f>
        <v>#REF!</v>
      </c>
      <c r="C201" s="886"/>
      <c r="D201" s="886"/>
      <c r="E201" s="886"/>
      <c r="F201" s="886"/>
      <c r="G201" s="886"/>
      <c r="H201" s="887"/>
      <c r="I201" s="884" t="s">
        <v>342</v>
      </c>
      <c r="J201" s="885"/>
      <c r="K201" s="136" t="str">
        <f>IF(J208="x","EXTREMA",IF(J210="x","ALTA",IF(J212="x","MODERADA",IF(J214="x","BAJA",""))))</f>
        <v/>
      </c>
      <c r="L201" s="1"/>
    </row>
    <row r="202" spans="1:12" ht="16.5" thickBot="1" x14ac:dyDescent="0.3">
      <c r="A202" s="893"/>
      <c r="B202" s="888"/>
      <c r="C202" s="888"/>
      <c r="D202" s="888"/>
      <c r="E202" s="888"/>
      <c r="F202" s="888"/>
      <c r="G202" s="888"/>
      <c r="H202" s="889"/>
      <c r="I202" s="879" t="s">
        <v>343</v>
      </c>
      <c r="J202" s="880"/>
      <c r="K202" s="185" t="str">
        <f>'VALORACION RIESGOS INHERENTES'!K192</f>
        <v/>
      </c>
      <c r="L202" s="1"/>
    </row>
    <row r="203" spans="1:12" ht="16.5" thickBot="1" x14ac:dyDescent="0.3">
      <c r="A203" s="894"/>
      <c r="B203" s="188" t="s">
        <v>293</v>
      </c>
      <c r="C203" s="189"/>
      <c r="D203" s="189"/>
      <c r="E203" s="189"/>
      <c r="F203" s="189"/>
      <c r="G203" s="189"/>
      <c r="H203" s="189"/>
      <c r="I203" s="189"/>
      <c r="J203" s="190"/>
      <c r="K203" s="185" t="e">
        <f>'EVALUACIÓN SOLIDEZ CONTROLES'!#REF!</f>
        <v>#REF!</v>
      </c>
      <c r="L203" s="1"/>
    </row>
    <row r="204" spans="1:12" ht="16.5" thickBot="1" x14ac:dyDescent="0.3">
      <c r="A204" s="188" t="s">
        <v>113</v>
      </c>
      <c r="B204" s="189"/>
      <c r="C204" s="189"/>
      <c r="D204" s="246"/>
      <c r="E204" s="881"/>
      <c r="F204" s="882"/>
      <c r="G204" s="883"/>
      <c r="H204" s="696" t="s">
        <v>345</v>
      </c>
      <c r="I204" s="700"/>
      <c r="J204" s="701"/>
      <c r="K204" s="702"/>
      <c r="L204" s="1"/>
    </row>
    <row r="205" spans="1:12" ht="38.25" customHeight="1" x14ac:dyDescent="0.25">
      <c r="A205" s="170"/>
      <c r="B205" s="149"/>
      <c r="C205" s="171"/>
      <c r="D205" s="149"/>
      <c r="E205" s="149"/>
      <c r="F205" s="149"/>
      <c r="G205" s="149"/>
      <c r="H205" s="149"/>
      <c r="I205" s="149"/>
      <c r="J205" s="166"/>
      <c r="K205" s="167"/>
      <c r="L205" s="1"/>
    </row>
    <row r="206" spans="1:12" ht="45" customHeight="1" x14ac:dyDescent="0.25">
      <c r="A206" s="682" t="s">
        <v>113</v>
      </c>
      <c r="B206" s="149">
        <v>5</v>
      </c>
      <c r="C206" s="683"/>
      <c r="D206" s="662"/>
      <c r="E206" s="663"/>
      <c r="F206" s="663"/>
      <c r="G206" s="663"/>
      <c r="H206" s="149"/>
      <c r="I206" s="149"/>
      <c r="J206" s="677" t="s">
        <v>112</v>
      </c>
      <c r="K206" s="678"/>
      <c r="L206" s="1"/>
    </row>
    <row r="207" spans="1:12" x14ac:dyDescent="0.25">
      <c r="A207" s="682"/>
      <c r="B207" s="149" t="s">
        <v>115</v>
      </c>
      <c r="C207" s="684"/>
      <c r="D207" s="662"/>
      <c r="E207" s="663"/>
      <c r="F207" s="663"/>
      <c r="G207" s="663"/>
      <c r="H207" s="149"/>
      <c r="I207" s="149"/>
      <c r="J207" s="151"/>
      <c r="K207" s="152"/>
      <c r="L207" s="1"/>
    </row>
    <row r="208" spans="1:12" ht="27.75" x14ac:dyDescent="0.25">
      <c r="A208" s="682"/>
      <c r="B208" s="149">
        <v>4</v>
      </c>
      <c r="C208" s="685"/>
      <c r="D208" s="662"/>
      <c r="E208" s="662"/>
      <c r="F208" s="675"/>
      <c r="G208" s="663"/>
      <c r="H208" s="149"/>
      <c r="I208" s="149"/>
      <c r="J208" s="157" t="str">
        <f xml:space="preserve"> IF(OR(E206="X",F206="X",G206="x",F208="x",G208="X",F210="X",G210="X",G212="X" ),"x","")</f>
        <v/>
      </c>
      <c r="K208" s="152" t="s">
        <v>114</v>
      </c>
      <c r="L208" s="1"/>
    </row>
    <row r="209" spans="1:12" ht="27.75" x14ac:dyDescent="0.25">
      <c r="A209" s="682"/>
      <c r="B209" s="149" t="s">
        <v>117</v>
      </c>
      <c r="C209" s="686"/>
      <c r="D209" s="662"/>
      <c r="E209" s="662"/>
      <c r="F209" s="675"/>
      <c r="G209" s="663"/>
      <c r="H209" s="149"/>
      <c r="I209" s="149"/>
      <c r="J209" s="158"/>
      <c r="K209" s="152"/>
      <c r="L209" s="1"/>
    </row>
    <row r="210" spans="1:12" ht="27.75" x14ac:dyDescent="0.25">
      <c r="A210" s="682"/>
      <c r="B210" s="149">
        <v>3</v>
      </c>
      <c r="C210" s="665"/>
      <c r="D210" s="660"/>
      <c r="E210" s="661"/>
      <c r="F210" s="675"/>
      <c r="G210" s="663"/>
      <c r="H210" s="149"/>
      <c r="I210" s="149"/>
      <c r="J210" s="159" t="str">
        <f xml:space="preserve"> IF(OR(C206="X",D206="X",D208="x",E208="x",E210="X",F212="X",F214="X",G214="X" ),"x","")</f>
        <v/>
      </c>
      <c r="K210" s="152" t="s">
        <v>116</v>
      </c>
      <c r="L210" s="1"/>
    </row>
    <row r="211" spans="1:12" ht="27.75" x14ac:dyDescent="0.25">
      <c r="A211" s="682"/>
      <c r="B211" s="149" t="s">
        <v>119</v>
      </c>
      <c r="C211" s="676"/>
      <c r="D211" s="660"/>
      <c r="E211" s="662"/>
      <c r="F211" s="675"/>
      <c r="G211" s="663"/>
      <c r="H211" s="149"/>
      <c r="I211" s="149"/>
      <c r="J211" s="160"/>
      <c r="K211" s="152"/>
      <c r="L211" s="1"/>
    </row>
    <row r="212" spans="1:12" ht="27.75" x14ac:dyDescent="0.25">
      <c r="A212" s="682"/>
      <c r="B212" s="149">
        <v>2</v>
      </c>
      <c r="C212" s="665"/>
      <c r="D212" s="658"/>
      <c r="E212" s="659"/>
      <c r="F212" s="661"/>
      <c r="G212" s="663"/>
      <c r="H212" s="149"/>
      <c r="I212" s="149"/>
      <c r="J212" s="161" t="str">
        <f xml:space="preserve"> IF(OR(C208="X",D210="X",E212="x",E214="x" ),"x","")</f>
        <v/>
      </c>
      <c r="K212" s="152" t="s">
        <v>118</v>
      </c>
      <c r="L212" s="1"/>
    </row>
    <row r="213" spans="1:12" ht="27.75" x14ac:dyDescent="0.25">
      <c r="A213" s="682"/>
      <c r="B213" s="149" t="s">
        <v>241</v>
      </c>
      <c r="C213" s="676"/>
      <c r="D213" s="658"/>
      <c r="E213" s="660"/>
      <c r="F213" s="662"/>
      <c r="G213" s="663"/>
      <c r="H213" s="149"/>
      <c r="I213" s="149"/>
      <c r="J213" s="160"/>
      <c r="K213" s="152"/>
      <c r="L213" s="1"/>
    </row>
    <row r="214" spans="1:12" ht="27.75" x14ac:dyDescent="0.25">
      <c r="A214" s="682"/>
      <c r="B214" s="149">
        <v>1</v>
      </c>
      <c r="C214" s="665"/>
      <c r="D214" s="667"/>
      <c r="E214" s="669"/>
      <c r="F214" s="671"/>
      <c r="G214" s="673"/>
      <c r="H214" s="149"/>
      <c r="I214" s="149"/>
      <c r="J214" s="162" t="str">
        <f xml:space="preserve"> IF(OR(C210="X",C212="X",D212="x",D214="x",C214="x" ),"x","")</f>
        <v/>
      </c>
      <c r="K214" s="152" t="s">
        <v>120</v>
      </c>
      <c r="L214" s="1"/>
    </row>
    <row r="215" spans="1:12" x14ac:dyDescent="0.25">
      <c r="A215" s="682"/>
      <c r="B215" s="149" t="s">
        <v>121</v>
      </c>
      <c r="C215" s="666"/>
      <c r="D215" s="668"/>
      <c r="E215" s="670"/>
      <c r="F215" s="672"/>
      <c r="G215" s="674"/>
      <c r="H215" s="149"/>
      <c r="I215" s="149"/>
      <c r="J215" s="149"/>
      <c r="K215" s="150"/>
      <c r="L215" s="1"/>
    </row>
    <row r="216" spans="1:12" x14ac:dyDescent="0.25">
      <c r="A216" s="170"/>
      <c r="B216" s="149"/>
      <c r="C216" s="149">
        <v>1</v>
      </c>
      <c r="D216" s="149">
        <v>2</v>
      </c>
      <c r="E216" s="149">
        <v>3</v>
      </c>
      <c r="F216" s="149">
        <v>4</v>
      </c>
      <c r="G216" s="149">
        <v>5</v>
      </c>
      <c r="H216" s="149"/>
      <c r="I216" s="149"/>
      <c r="J216" s="149"/>
      <c r="K216" s="150"/>
      <c r="L216" s="1"/>
    </row>
    <row r="217" spans="1:12" ht="15" customHeight="1" x14ac:dyDescent="0.25">
      <c r="A217" s="170"/>
      <c r="B217" s="149"/>
      <c r="C217" s="149" t="s">
        <v>122</v>
      </c>
      <c r="D217" s="149" t="s">
        <v>123</v>
      </c>
      <c r="E217" s="149" t="s">
        <v>124</v>
      </c>
      <c r="F217" s="149" t="s">
        <v>125</v>
      </c>
      <c r="G217" s="149" t="s">
        <v>126</v>
      </c>
      <c r="H217" s="149"/>
      <c r="I217" s="149"/>
      <c r="J217" s="149"/>
      <c r="K217" s="150"/>
      <c r="L217" s="1"/>
    </row>
    <row r="218" spans="1:12" ht="15" customHeight="1" x14ac:dyDescent="0.25">
      <c r="A218" s="170"/>
      <c r="B218" s="149"/>
      <c r="C218" s="664" t="s">
        <v>127</v>
      </c>
      <c r="D218" s="664"/>
      <c r="E218" s="664"/>
      <c r="F218" s="664"/>
      <c r="G218" s="664"/>
      <c r="H218" s="149"/>
      <c r="I218" s="149"/>
      <c r="J218" s="149"/>
      <c r="K218" s="150"/>
      <c r="L218" s="1"/>
    </row>
    <row r="219" spans="1:12" x14ac:dyDescent="0.25">
      <c r="A219" s="170"/>
      <c r="B219" s="149"/>
      <c r="C219" s="664"/>
      <c r="D219" s="664"/>
      <c r="E219" s="664"/>
      <c r="F219" s="664"/>
      <c r="G219" s="664"/>
      <c r="H219" s="149"/>
      <c r="I219" s="149"/>
      <c r="J219" s="149"/>
      <c r="K219" s="150"/>
      <c r="L219" s="1"/>
    </row>
    <row r="220" spans="1:12" ht="15.75" thickBot="1" x14ac:dyDescent="0.3">
      <c r="A220" s="79"/>
      <c r="B220" s="80"/>
      <c r="C220" s="80"/>
      <c r="D220" s="80"/>
      <c r="E220" s="80"/>
      <c r="F220" s="80"/>
      <c r="G220" s="80"/>
      <c r="H220" s="80"/>
      <c r="I220" s="80"/>
      <c r="J220" s="80"/>
      <c r="K220" s="81"/>
      <c r="L220" s="1"/>
    </row>
    <row r="221" spans="1:12" ht="15.75" x14ac:dyDescent="0.25">
      <c r="A221" s="2"/>
      <c r="B221" s="898"/>
      <c r="C221" s="898"/>
      <c r="D221" s="898"/>
      <c r="E221" s="898"/>
      <c r="F221" s="898"/>
      <c r="G221" s="898"/>
      <c r="H221" s="898"/>
      <c r="I221" s="898"/>
      <c r="J221" s="2"/>
      <c r="K221" s="145"/>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899"/>
      <c r="B225" s="32"/>
      <c r="C225" s="370"/>
      <c r="D225" s="370"/>
      <c r="E225" s="370"/>
      <c r="F225" s="370"/>
      <c r="G225" s="370"/>
      <c r="H225" s="1"/>
      <c r="I225" s="1"/>
      <c r="J225" s="896"/>
      <c r="K225" s="896"/>
      <c r="L225" s="1"/>
    </row>
    <row r="226" spans="1:12" x14ac:dyDescent="0.25">
      <c r="A226" s="899"/>
      <c r="B226" s="143"/>
      <c r="C226" s="370"/>
      <c r="D226" s="370"/>
      <c r="E226" s="370"/>
      <c r="F226" s="370"/>
      <c r="G226" s="370"/>
      <c r="H226" s="1"/>
      <c r="I226" s="1"/>
      <c r="J226" s="144"/>
      <c r="K226" s="144"/>
      <c r="L226" s="1"/>
    </row>
    <row r="227" spans="1:12" x14ac:dyDescent="0.25">
      <c r="A227" s="899"/>
      <c r="B227" s="32"/>
      <c r="C227" s="370"/>
      <c r="D227" s="370"/>
      <c r="E227" s="370"/>
      <c r="F227" s="897"/>
      <c r="G227" s="370"/>
      <c r="H227" s="1"/>
      <c r="I227" s="1"/>
      <c r="J227" s="144"/>
      <c r="K227" s="146"/>
      <c r="L227" s="1"/>
    </row>
    <row r="228" spans="1:12" x14ac:dyDescent="0.25">
      <c r="A228" s="899"/>
      <c r="B228" s="143"/>
      <c r="C228" s="370"/>
      <c r="D228" s="370"/>
      <c r="E228" s="370"/>
      <c r="F228" s="897"/>
      <c r="G228" s="370"/>
      <c r="H228" s="1"/>
      <c r="I228" s="1"/>
      <c r="J228" s="144"/>
      <c r="K228" s="146"/>
      <c r="L228" s="1"/>
    </row>
    <row r="229" spans="1:12" x14ac:dyDescent="0.25">
      <c r="A229" s="899"/>
      <c r="B229" s="32"/>
      <c r="C229" s="370"/>
      <c r="D229" s="370"/>
      <c r="E229" s="897"/>
      <c r="F229" s="897"/>
      <c r="G229" s="370"/>
      <c r="H229" s="1"/>
      <c r="I229" s="1"/>
      <c r="J229" s="144"/>
      <c r="K229" s="146"/>
      <c r="L229" s="1"/>
    </row>
    <row r="230" spans="1:12" x14ac:dyDescent="0.25">
      <c r="A230" s="899"/>
      <c r="B230" s="143"/>
      <c r="C230" s="370"/>
      <c r="D230" s="370"/>
      <c r="E230" s="900"/>
      <c r="F230" s="897"/>
      <c r="G230" s="370"/>
      <c r="H230" s="1"/>
      <c r="I230" s="1"/>
      <c r="J230" s="144"/>
      <c r="K230" s="146"/>
      <c r="L230" s="1"/>
    </row>
    <row r="231" spans="1:12" x14ac:dyDescent="0.25">
      <c r="A231" s="899"/>
      <c r="B231" s="32"/>
      <c r="C231" s="370"/>
      <c r="D231" s="370"/>
      <c r="E231" s="897"/>
      <c r="F231" s="897"/>
      <c r="G231" s="370"/>
      <c r="H231" s="1"/>
      <c r="I231" s="1"/>
      <c r="J231" s="144"/>
      <c r="K231" s="146"/>
      <c r="L231" s="1"/>
    </row>
    <row r="232" spans="1:12" x14ac:dyDescent="0.25">
      <c r="A232" s="899"/>
      <c r="B232" s="143"/>
      <c r="C232" s="370"/>
      <c r="D232" s="370"/>
      <c r="E232" s="900"/>
      <c r="F232" s="900"/>
      <c r="G232" s="370"/>
      <c r="H232" s="1"/>
      <c r="I232" s="1"/>
      <c r="J232" s="144"/>
      <c r="K232" s="146"/>
      <c r="L232" s="1"/>
    </row>
    <row r="233" spans="1:12" x14ac:dyDescent="0.25">
      <c r="A233" s="899"/>
      <c r="B233" s="32"/>
      <c r="C233" s="370"/>
      <c r="D233" s="370"/>
      <c r="E233" s="901"/>
      <c r="F233" s="902"/>
      <c r="G233" s="370"/>
      <c r="H233" s="1"/>
      <c r="I233" s="1"/>
      <c r="J233" s="144"/>
      <c r="K233" s="146"/>
      <c r="L233" s="1"/>
    </row>
    <row r="234" spans="1:12" x14ac:dyDescent="0.25">
      <c r="A234" s="899"/>
      <c r="B234" s="143"/>
      <c r="C234" s="370"/>
      <c r="D234" s="370"/>
      <c r="E234" s="370"/>
      <c r="F234" s="902"/>
      <c r="G234" s="370"/>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03"/>
      <c r="D237" s="903"/>
      <c r="E237" s="903"/>
      <c r="F237" s="903"/>
      <c r="G237" s="903"/>
      <c r="H237" s="1"/>
      <c r="I237" s="1"/>
      <c r="J237" s="1"/>
      <c r="K237" s="1"/>
      <c r="L237" s="1"/>
    </row>
    <row r="238" spans="1:12" x14ac:dyDescent="0.25">
      <c r="A238" s="1"/>
      <c r="B238" s="1"/>
      <c r="C238" s="903"/>
      <c r="D238" s="903"/>
      <c r="E238" s="903"/>
      <c r="F238" s="903"/>
      <c r="G238" s="903"/>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AC16"/>
  <sheetViews>
    <sheetView tabSelected="1" zoomScale="40" zoomScaleNormal="40" workbookViewId="0">
      <selection activeCell="I13" sqref="I13:I15"/>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20.85546875" style="24" customWidth="1"/>
    <col min="12" max="12" width="13.140625" style="24" customWidth="1"/>
    <col min="13" max="13" width="20" style="24" customWidth="1"/>
    <col min="14" max="14" width="27.7109375" style="24" customWidth="1"/>
    <col min="15" max="15" width="20" style="298" customWidth="1"/>
    <col min="16" max="16" width="24" style="24" customWidth="1"/>
    <col min="17" max="17" width="18.7109375" style="24" customWidth="1"/>
    <col min="18" max="18" width="23.85546875" style="24" customWidth="1"/>
    <col min="19" max="19" width="11.42578125" style="24"/>
    <col min="20" max="20" width="19.42578125" style="24" customWidth="1"/>
    <col min="21" max="21" width="17.7109375" style="24" customWidth="1"/>
    <col min="22" max="22" width="19" style="24" customWidth="1"/>
    <col min="23" max="23" width="11.42578125" style="24"/>
    <col min="24" max="24" width="17.7109375" style="24" customWidth="1"/>
    <col min="25" max="25" width="20.7109375" style="24" customWidth="1"/>
    <col min="26" max="26" width="16.85546875" style="24" customWidth="1"/>
    <col min="27" max="27" width="11.42578125" style="24"/>
    <col min="28" max="28" width="18.140625" style="24" customWidth="1"/>
    <col min="29" max="29" width="20.42578125" style="24" customWidth="1"/>
    <col min="30" max="16384" width="11.42578125" style="24"/>
  </cols>
  <sheetData>
    <row r="1" spans="1:29" ht="15.75" customHeight="1" x14ac:dyDescent="0.2">
      <c r="A1" s="458"/>
      <c r="B1" s="458" t="str">
        <f>CONTEXTO!B1</f>
        <v xml:space="preserve">PROCESO:  SISTEMA INTEGRADO DE GESTIÓN </v>
      </c>
      <c r="C1" s="458"/>
      <c r="D1" s="458"/>
      <c r="E1" s="458"/>
      <c r="F1" s="458"/>
      <c r="G1" s="458"/>
      <c r="H1" s="458"/>
      <c r="I1" s="458"/>
      <c r="J1" s="458"/>
      <c r="K1" s="458"/>
      <c r="L1" s="458"/>
      <c r="M1" s="458"/>
      <c r="N1" s="600" t="s">
        <v>388</v>
      </c>
      <c r="O1" s="600"/>
      <c r="P1" s="600"/>
      <c r="Q1" s="928"/>
    </row>
    <row r="2" spans="1:29" ht="15.75" customHeight="1" x14ac:dyDescent="0.2">
      <c r="A2" s="458"/>
      <c r="B2" s="458"/>
      <c r="C2" s="458"/>
      <c r="D2" s="458"/>
      <c r="E2" s="458"/>
      <c r="F2" s="458"/>
      <c r="G2" s="458"/>
      <c r="H2" s="458"/>
      <c r="I2" s="458"/>
      <c r="J2" s="458"/>
      <c r="K2" s="458"/>
      <c r="L2" s="458"/>
      <c r="M2" s="458"/>
      <c r="N2" s="600" t="s">
        <v>389</v>
      </c>
      <c r="O2" s="600"/>
      <c r="P2" s="600"/>
      <c r="Q2" s="928"/>
    </row>
    <row r="3" spans="1:29" ht="15.75" customHeight="1" x14ac:dyDescent="0.2">
      <c r="A3" s="458"/>
      <c r="B3" s="458" t="s">
        <v>227</v>
      </c>
      <c r="C3" s="458"/>
      <c r="D3" s="458"/>
      <c r="E3" s="458"/>
      <c r="F3" s="458"/>
      <c r="G3" s="458"/>
      <c r="H3" s="458"/>
      <c r="I3" s="458"/>
      <c r="J3" s="458"/>
      <c r="K3" s="458"/>
      <c r="L3" s="458"/>
      <c r="M3" s="458"/>
      <c r="N3" s="600" t="s">
        <v>390</v>
      </c>
      <c r="O3" s="600"/>
      <c r="P3" s="600"/>
      <c r="Q3" s="928"/>
    </row>
    <row r="4" spans="1:29" ht="15.75" customHeight="1" x14ac:dyDescent="0.2">
      <c r="A4" s="458"/>
      <c r="B4" s="458"/>
      <c r="C4" s="458"/>
      <c r="D4" s="458"/>
      <c r="E4" s="458"/>
      <c r="F4" s="458"/>
      <c r="G4" s="458"/>
      <c r="H4" s="458"/>
      <c r="I4" s="458"/>
      <c r="J4" s="458"/>
      <c r="K4" s="458"/>
      <c r="L4" s="458"/>
      <c r="M4" s="458"/>
      <c r="N4" s="600" t="s">
        <v>387</v>
      </c>
      <c r="O4" s="600"/>
      <c r="P4" s="600"/>
      <c r="Q4" s="928"/>
    </row>
    <row r="5" spans="1:29" ht="15" customHeight="1" x14ac:dyDescent="0.2">
      <c r="A5" s="458"/>
      <c r="B5" s="458"/>
      <c r="C5" s="458"/>
      <c r="D5" s="458"/>
      <c r="E5" s="458"/>
      <c r="F5" s="458"/>
      <c r="G5" s="458"/>
      <c r="H5" s="458"/>
      <c r="I5" s="458"/>
      <c r="J5" s="458"/>
      <c r="K5" s="458"/>
      <c r="L5" s="458"/>
      <c r="M5" s="458"/>
      <c r="N5" s="458"/>
      <c r="O5" s="458"/>
      <c r="P5" s="458"/>
      <c r="Q5" s="458"/>
    </row>
    <row r="6" spans="1:29" s="25" customFormat="1" ht="15.75" customHeight="1" x14ac:dyDescent="0.2">
      <c r="A6" s="295" t="s">
        <v>228</v>
      </c>
      <c r="B6" s="925" t="s">
        <v>246</v>
      </c>
      <c r="C6" s="926"/>
      <c r="D6" s="926"/>
      <c r="E6" s="926"/>
      <c r="F6" s="926"/>
      <c r="G6" s="926"/>
      <c r="H6" s="926"/>
      <c r="I6" s="926"/>
      <c r="J6" s="926"/>
      <c r="K6" s="926"/>
      <c r="L6" s="926"/>
      <c r="M6" s="926"/>
      <c r="N6" s="926"/>
      <c r="O6" s="926"/>
      <c r="P6" s="926"/>
      <c r="Q6" s="927"/>
    </row>
    <row r="7" spans="1:29" s="25" customFormat="1" ht="42.75" customHeight="1" x14ac:dyDescent="0.2">
      <c r="A7" s="295" t="s">
        <v>229</v>
      </c>
      <c r="B7" s="612" t="s">
        <v>247</v>
      </c>
      <c r="C7" s="914"/>
      <c r="D7" s="914"/>
      <c r="E7" s="914"/>
      <c r="F7" s="914"/>
      <c r="G7" s="914"/>
      <c r="H7" s="914"/>
      <c r="I7" s="914"/>
      <c r="J7" s="914"/>
      <c r="K7" s="914"/>
      <c r="L7" s="914"/>
      <c r="M7" s="914"/>
      <c r="N7" s="914"/>
      <c r="O7" s="914"/>
      <c r="P7" s="914"/>
      <c r="Q7" s="915"/>
    </row>
    <row r="8" spans="1:29" s="84" customFormat="1" ht="40.5" customHeight="1" thickBot="1" x14ac:dyDescent="0.25">
      <c r="A8" s="83" t="s">
        <v>230</v>
      </c>
      <c r="B8" s="62" t="s">
        <v>231</v>
      </c>
      <c r="C8" s="62" t="s">
        <v>70</v>
      </c>
      <c r="D8" s="62" t="s">
        <v>8</v>
      </c>
      <c r="E8" s="62" t="s">
        <v>232</v>
      </c>
      <c r="F8" s="62" t="s">
        <v>233</v>
      </c>
      <c r="G8" s="62" t="s">
        <v>234</v>
      </c>
      <c r="H8" s="62" t="s">
        <v>235</v>
      </c>
      <c r="I8" s="62" t="s">
        <v>236</v>
      </c>
      <c r="J8" s="62" t="s">
        <v>237</v>
      </c>
      <c r="K8" s="62" t="s">
        <v>238</v>
      </c>
      <c r="L8" s="62" t="s">
        <v>239</v>
      </c>
      <c r="M8" s="302" t="s">
        <v>240</v>
      </c>
      <c r="N8" s="297" t="s">
        <v>501</v>
      </c>
      <c r="O8" s="297" t="s">
        <v>499</v>
      </c>
      <c r="P8" s="297" t="s">
        <v>187</v>
      </c>
      <c r="Q8" s="297" t="s">
        <v>500</v>
      </c>
      <c r="R8" s="297" t="s">
        <v>502</v>
      </c>
      <c r="S8" s="297" t="s">
        <v>499</v>
      </c>
      <c r="T8" s="297" t="s">
        <v>187</v>
      </c>
      <c r="U8" s="297" t="s">
        <v>500</v>
      </c>
      <c r="V8" s="297" t="s">
        <v>505</v>
      </c>
      <c r="W8" s="297" t="s">
        <v>499</v>
      </c>
      <c r="X8" s="297" t="s">
        <v>187</v>
      </c>
      <c r="Y8" s="297" t="s">
        <v>500</v>
      </c>
      <c r="Z8" s="297" t="s">
        <v>506</v>
      </c>
      <c r="AA8" s="297" t="s">
        <v>499</v>
      </c>
      <c r="AB8" s="297" t="s">
        <v>187</v>
      </c>
      <c r="AC8" s="297" t="s">
        <v>500</v>
      </c>
    </row>
    <row r="9" spans="1:29" s="25" customFormat="1" ht="150" customHeight="1" x14ac:dyDescent="0.2">
      <c r="A9" s="905" t="str">
        <f>(CONTEXTO!A8&amp;" "&amp;CONTEXTO!A9)</f>
        <v xml:space="preserve">PROCESO: GESTIÓN DE LA GOBERNABILIDAD, CONVIVENCIA Y SEGURIDAD CIUDADANA 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907" t="str">
        <f>DESCRIPCION!A10</f>
        <v>Posibilidad de recibir o solicitar cualquier dádiva o beneficio a nombre propio o de terceros permitiendo el vencimiento, dilatacion de terminos, omision de de funciones o incumplimento de los requisitos de ley en los procesos y/o tramites a cargo del proceso.</v>
      </c>
      <c r="C9" s="913" t="str">
        <f>'IDENTIFICACION DE RIESGOS'!F10</f>
        <v>CORRUPCION</v>
      </c>
      <c r="D9" s="103" t="str">
        <f>DESCRIPCION!D10</f>
        <v xml:space="preserve">Fallas en la cultura de la probidad </v>
      </c>
      <c r="E9" s="913" t="str">
        <f>'VALORACIÓN RIESGOS RESIDUAL'!E14:G14</f>
        <v>Posible</v>
      </c>
      <c r="F9" s="909" t="str">
        <f>'VALORACIÓN RIESGOS RESIDUAL'!J14</f>
        <v>Catastrófico</v>
      </c>
      <c r="G9" s="907" t="str">
        <f>'VALORACIÓN RIESGOS RESIDUAL'!K11</f>
        <v>EXTREMA</v>
      </c>
      <c r="H9" s="909" t="s">
        <v>297</v>
      </c>
      <c r="I9" s="294" t="str">
        <f>+DOFA!E22</f>
        <v xml:space="preserve">D3, O5. el Secretario y/o Directores de manera mensual en los comites tecnicos se socilizara un valor y/o un principio de acuerdo al codigo de integridad y buen gobierno, con el proposito de interiorizar en los funcionarios publicos la cultura etica institucional. </v>
      </c>
      <c r="J9" s="218" t="s">
        <v>494</v>
      </c>
      <c r="K9" s="218" t="s">
        <v>495</v>
      </c>
      <c r="L9" s="218" t="s">
        <v>452</v>
      </c>
      <c r="M9" s="912" t="s">
        <v>458</v>
      </c>
      <c r="N9" s="303" t="s">
        <v>514</v>
      </c>
      <c r="O9" s="299">
        <f>0.166666666666667*100</f>
        <v>16.6666666666667</v>
      </c>
      <c r="P9" s="303" t="s">
        <v>512</v>
      </c>
      <c r="Q9" s="301" t="s">
        <v>513</v>
      </c>
      <c r="R9" s="303" t="s">
        <v>515</v>
      </c>
      <c r="S9" s="300">
        <f>4/12*100</f>
        <v>33.333333333333329</v>
      </c>
      <c r="T9" s="303" t="s">
        <v>519</v>
      </c>
      <c r="U9" s="301" t="s">
        <v>516</v>
      </c>
      <c r="V9" s="301" t="s">
        <v>517</v>
      </c>
      <c r="W9" s="300">
        <f>6/12*100</f>
        <v>50</v>
      </c>
      <c r="X9" s="301" t="s">
        <v>518</v>
      </c>
      <c r="Y9" s="301" t="s">
        <v>527</v>
      </c>
      <c r="Z9" s="301"/>
      <c r="AA9" s="300"/>
      <c r="AB9" s="296"/>
      <c r="AC9" s="296"/>
    </row>
    <row r="10" spans="1:29" s="25" customFormat="1" ht="79.5" customHeight="1" x14ac:dyDescent="0.2">
      <c r="A10" s="906"/>
      <c r="B10" s="908"/>
      <c r="C10" s="602"/>
      <c r="D10" s="104" t="str">
        <f>DESCRIPCION!D11</f>
        <v>Presiòn indebida de las partes interesadas  en la toma de decisiones en procesos administrativos y policivos</v>
      </c>
      <c r="E10" s="602"/>
      <c r="F10" s="910"/>
      <c r="G10" s="908"/>
      <c r="H10" s="910"/>
      <c r="I10" s="212" t="str">
        <f>+DOFA!G27</f>
        <v xml:space="preserve">F2, A7 Los enlaces del comité de riesgos, de manera bimestral relizarán visita de Auto control para diligenciamiento de la lista de chequeo y verificar el cumplimiento de tiempos y terminos de los tramites y servicios prestados. </v>
      </c>
      <c r="J10" s="219" t="s">
        <v>497</v>
      </c>
      <c r="K10" s="219" t="s">
        <v>453</v>
      </c>
      <c r="L10" s="219" t="s">
        <v>454</v>
      </c>
      <c r="M10" s="612"/>
      <c r="N10" s="303" t="s">
        <v>526</v>
      </c>
      <c r="O10" s="299">
        <f t="shared" ref="O10:O13" si="0">0.166666666666667*100</f>
        <v>16.6666666666667</v>
      </c>
      <c r="P10" s="303" t="s">
        <v>520</v>
      </c>
      <c r="Q10" s="301" t="s">
        <v>503</v>
      </c>
      <c r="R10" s="303" t="s">
        <v>521</v>
      </c>
      <c r="S10" s="300">
        <f t="shared" ref="S10:S13" si="1">4/12*100</f>
        <v>33.333333333333329</v>
      </c>
      <c r="T10" s="303" t="s">
        <v>522</v>
      </c>
      <c r="U10" s="301" t="s">
        <v>523</v>
      </c>
      <c r="V10" s="301" t="s">
        <v>524</v>
      </c>
      <c r="W10" s="300">
        <f>6/12*100</f>
        <v>50</v>
      </c>
      <c r="X10" s="301" t="s">
        <v>525</v>
      </c>
      <c r="Y10" s="301" t="s">
        <v>528</v>
      </c>
      <c r="Z10" s="301"/>
      <c r="AA10" s="301"/>
      <c r="AB10" s="296"/>
      <c r="AC10" s="296"/>
    </row>
    <row r="11" spans="1:29" s="25" customFormat="1" ht="68.25" customHeight="1" x14ac:dyDescent="0.2">
      <c r="A11" s="906"/>
      <c r="B11" s="908"/>
      <c r="C11" s="602"/>
      <c r="D11" s="104">
        <f>DESCRIPCION!D12</f>
        <v>0</v>
      </c>
      <c r="E11" s="602"/>
      <c r="F11" s="910"/>
      <c r="G11" s="908"/>
      <c r="H11" s="558"/>
      <c r="I11" s="213"/>
      <c r="J11" s="219"/>
      <c r="K11" s="219"/>
      <c r="L11" s="219"/>
      <c r="M11" s="612"/>
      <c r="N11" s="301"/>
      <c r="O11" s="299"/>
      <c r="P11" s="301"/>
      <c r="Q11" s="301"/>
      <c r="R11" s="301"/>
      <c r="S11" s="300"/>
      <c r="T11" s="301"/>
      <c r="U11" s="301"/>
      <c r="V11" s="301"/>
      <c r="W11" s="300"/>
      <c r="X11" s="301"/>
      <c r="Y11" s="301"/>
      <c r="Z11" s="301"/>
      <c r="AA11" s="301"/>
      <c r="AB11" s="296"/>
      <c r="AC11" s="296"/>
    </row>
    <row r="12" spans="1:29" s="25" customFormat="1" ht="75" customHeight="1" thickBot="1" x14ac:dyDescent="0.25">
      <c r="A12" s="906"/>
      <c r="B12" s="908"/>
      <c r="C12" s="602"/>
      <c r="D12" s="212"/>
      <c r="E12" s="602"/>
      <c r="F12" s="910"/>
      <c r="G12" s="911"/>
      <c r="H12" s="207" t="s">
        <v>245</v>
      </c>
      <c r="I12" s="220" t="str">
        <f>+DOFA!E28</f>
        <v xml:space="preserve">D3 A5, A7. Realizar plan de mejoremiento, reporte a las autoridades competentes, reporte a la direccion de fortalecimiento institucional y la oficina de control interno y actualizacion del mapa de riesgo </v>
      </c>
      <c r="J12" s="221" t="s">
        <v>459</v>
      </c>
      <c r="K12" s="219" t="s">
        <v>460</v>
      </c>
      <c r="L12" s="219"/>
      <c r="M12" s="612"/>
      <c r="N12" s="301"/>
      <c r="O12" s="299"/>
      <c r="P12" s="301"/>
      <c r="Q12" s="301"/>
      <c r="R12" s="301"/>
      <c r="S12" s="300"/>
      <c r="T12" s="301"/>
      <c r="U12" s="301"/>
      <c r="V12" s="301"/>
      <c r="W12" s="300"/>
      <c r="X12" s="301"/>
      <c r="Y12" s="301"/>
      <c r="Z12" s="301"/>
      <c r="AA12" s="301"/>
      <c r="AB12" s="296"/>
      <c r="AC12" s="296"/>
    </row>
    <row r="13" spans="1:29" s="25" customFormat="1" ht="91.5" customHeight="1" x14ac:dyDescent="0.2">
      <c r="A13" s="906"/>
      <c r="B13" s="908" t="str">
        <f>DESCRIPCION!A13</f>
        <v>Posibilidad de afectacion economica por  pérdida o sustracion  de insumos veterinarios y / o alimentos para beneficio propio o de un tercero</v>
      </c>
      <c r="C13" s="602" t="str">
        <f>'IDENTIFICACION DE RIESGOS'!F13</f>
        <v>CORRUPCION</v>
      </c>
      <c r="D13" s="591" t="str">
        <f>DESCRIPCION!D13</f>
        <v>deficiencia en el diligenciamiento de los controles en las entradas y salidas de los medicamentos, alimentos e insumos.</v>
      </c>
      <c r="E13" s="602" t="str">
        <f>'VALORACIÓN RIESGOS RESIDUAL'!E35:G35</f>
        <v>Posible</v>
      </c>
      <c r="F13" s="910" t="str">
        <f>'VALORACIÓN RIESGOS RESIDUAL'!J35</f>
        <v>Catastrófico</v>
      </c>
      <c r="G13" s="602" t="str">
        <f>'VALORACIÓN RIESGOS RESIDUAL'!K32</f>
        <v>EXTREMA</v>
      </c>
      <c r="H13" s="909" t="s">
        <v>297</v>
      </c>
      <c r="I13" s="916" t="str">
        <f>+DOFA!E23</f>
        <v xml:space="preserve">D4,  D6, O2,  La Asesora encargada del CAPA realizará diariamente verificacion y seguimiento al diligenciamiento oportuno de los formatos, con el proposito de evitar la perdida o desviacion de los medicamentos, alimentos e insumos. </v>
      </c>
      <c r="J13" s="916" t="s">
        <v>455</v>
      </c>
      <c r="K13" s="916" t="s">
        <v>456</v>
      </c>
      <c r="L13" s="916" t="s">
        <v>457</v>
      </c>
      <c r="M13" s="612" t="s">
        <v>458</v>
      </c>
      <c r="N13" s="919" t="s">
        <v>507</v>
      </c>
      <c r="O13" s="922">
        <f t="shared" si="0"/>
        <v>16.6666666666667</v>
      </c>
      <c r="P13" s="919" t="s">
        <v>508</v>
      </c>
      <c r="Q13" s="919" t="s">
        <v>509</v>
      </c>
      <c r="R13" s="919" t="s">
        <v>507</v>
      </c>
      <c r="S13" s="929">
        <f t="shared" si="1"/>
        <v>33.333333333333329</v>
      </c>
      <c r="T13" s="919" t="s">
        <v>510</v>
      </c>
      <c r="U13" s="919" t="s">
        <v>509</v>
      </c>
      <c r="V13" s="919" t="s">
        <v>507</v>
      </c>
      <c r="W13" s="929">
        <f>6/12*100</f>
        <v>50</v>
      </c>
      <c r="X13" s="919" t="s">
        <v>511</v>
      </c>
      <c r="Y13" s="919" t="s">
        <v>509</v>
      </c>
      <c r="Z13" s="935"/>
      <c r="AA13" s="935"/>
      <c r="AB13" s="932"/>
      <c r="AC13" s="932"/>
    </row>
    <row r="14" spans="1:29" s="25" customFormat="1" ht="85.5" customHeight="1" x14ac:dyDescent="0.2">
      <c r="A14" s="906"/>
      <c r="B14" s="908"/>
      <c r="C14" s="602"/>
      <c r="D14" s="592"/>
      <c r="E14" s="602"/>
      <c r="F14" s="910"/>
      <c r="G14" s="602"/>
      <c r="H14" s="910"/>
      <c r="I14" s="917"/>
      <c r="J14" s="917"/>
      <c r="K14" s="917"/>
      <c r="L14" s="917"/>
      <c r="M14" s="612"/>
      <c r="N14" s="920"/>
      <c r="O14" s="923"/>
      <c r="P14" s="920"/>
      <c r="Q14" s="920"/>
      <c r="R14" s="920"/>
      <c r="S14" s="930"/>
      <c r="T14" s="920"/>
      <c r="U14" s="920"/>
      <c r="V14" s="920"/>
      <c r="W14" s="930"/>
      <c r="X14" s="920"/>
      <c r="Y14" s="920"/>
      <c r="Z14" s="936"/>
      <c r="AA14" s="936"/>
      <c r="AB14" s="933"/>
      <c r="AC14" s="933"/>
    </row>
    <row r="15" spans="1:29" s="25" customFormat="1" ht="87" customHeight="1" x14ac:dyDescent="0.2">
      <c r="A15" s="906"/>
      <c r="B15" s="908"/>
      <c r="C15" s="602"/>
      <c r="D15" s="104">
        <f>DESCRIPCION!D15</f>
        <v>0</v>
      </c>
      <c r="E15" s="602"/>
      <c r="F15" s="910"/>
      <c r="G15" s="602"/>
      <c r="H15" s="558"/>
      <c r="I15" s="918"/>
      <c r="J15" s="918"/>
      <c r="K15" s="918"/>
      <c r="L15" s="918"/>
      <c r="M15" s="612"/>
      <c r="N15" s="921"/>
      <c r="O15" s="924"/>
      <c r="P15" s="921"/>
      <c r="Q15" s="921"/>
      <c r="R15" s="921"/>
      <c r="S15" s="931"/>
      <c r="T15" s="921"/>
      <c r="U15" s="921"/>
      <c r="V15" s="921"/>
      <c r="W15" s="931"/>
      <c r="X15" s="921"/>
      <c r="Y15" s="921"/>
      <c r="Z15" s="937"/>
      <c r="AA15" s="937"/>
      <c r="AB15" s="934"/>
      <c r="AC15" s="933"/>
    </row>
    <row r="16" spans="1:29" s="25" customFormat="1" ht="95.25" customHeight="1" x14ac:dyDescent="0.2">
      <c r="A16" s="906"/>
      <c r="B16" s="908"/>
      <c r="C16" s="602"/>
      <c r="D16" s="212"/>
      <c r="E16" s="602"/>
      <c r="F16" s="910"/>
      <c r="G16" s="602"/>
      <c r="H16" s="217" t="s">
        <v>245</v>
      </c>
      <c r="I16" s="220" t="str">
        <f>+DOFA!E28</f>
        <v xml:space="preserve">D3 A5, A7. Realizar plan de mejoremiento, reporte a las autoridades competentes, reporte a la direccion de fortalecimiento institucional y la oficina de control interno y actualizacion del mapa de riesgo </v>
      </c>
      <c r="J16" s="221" t="s">
        <v>459</v>
      </c>
      <c r="K16" s="219" t="s">
        <v>460</v>
      </c>
      <c r="L16" s="219"/>
      <c r="M16" s="612"/>
      <c r="N16" s="301"/>
      <c r="O16" s="107"/>
      <c r="P16" s="301"/>
      <c r="Q16" s="301"/>
      <c r="R16" s="301"/>
      <c r="S16" s="296"/>
      <c r="T16" s="301"/>
      <c r="U16" s="301"/>
      <c r="V16" s="301"/>
      <c r="W16" s="296"/>
      <c r="X16" s="301"/>
      <c r="Y16" s="301"/>
      <c r="Z16" s="301"/>
      <c r="AA16" s="301"/>
      <c r="AB16" s="296"/>
      <c r="AC16" s="934"/>
    </row>
  </sheetData>
  <sheetProtection selectLockedCells="1"/>
  <mergeCells count="47">
    <mergeCell ref="AB13:AB15"/>
    <mergeCell ref="AC13:AC16"/>
    <mergeCell ref="W13:W15"/>
    <mergeCell ref="X13:X15"/>
    <mergeCell ref="Y13:Y15"/>
    <mergeCell ref="Z13:Z15"/>
    <mergeCell ref="AA13:AA15"/>
    <mergeCell ref="R13:R15"/>
    <mergeCell ref="S13:S15"/>
    <mergeCell ref="T13:T15"/>
    <mergeCell ref="U13:U15"/>
    <mergeCell ref="V13:V15"/>
    <mergeCell ref="B1:M2"/>
    <mergeCell ref="B3:M4"/>
    <mergeCell ref="B6:Q6"/>
    <mergeCell ref="A5:Q5"/>
    <mergeCell ref="Q1:Q4"/>
    <mergeCell ref="A1:A4"/>
    <mergeCell ref="N1:P1"/>
    <mergeCell ref="N2:P2"/>
    <mergeCell ref="N3:P3"/>
    <mergeCell ref="N4:P4"/>
    <mergeCell ref="M9:M12"/>
    <mergeCell ref="H13:H15"/>
    <mergeCell ref="E9:E12"/>
    <mergeCell ref="C9:C12"/>
    <mergeCell ref="B7:Q7"/>
    <mergeCell ref="I13:I15"/>
    <mergeCell ref="J13:J15"/>
    <mergeCell ref="K13:K15"/>
    <mergeCell ref="L13:L15"/>
    <mergeCell ref="N13:N15"/>
    <mergeCell ref="M13:M16"/>
    <mergeCell ref="O13:O15"/>
    <mergeCell ref="P13:P15"/>
    <mergeCell ref="Q13:Q15"/>
    <mergeCell ref="A9:A16"/>
    <mergeCell ref="B9:B12"/>
    <mergeCell ref="F9:F12"/>
    <mergeCell ref="E13:E16"/>
    <mergeCell ref="H9:H11"/>
    <mergeCell ref="F13:F16"/>
    <mergeCell ref="G13:G16"/>
    <mergeCell ref="C13:C16"/>
    <mergeCell ref="D13:D14"/>
    <mergeCell ref="B13:B16"/>
    <mergeCell ref="G9:G12"/>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H14:H15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303</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3" t="s">
        <v>299</v>
      </c>
    </row>
    <row r="2" spans="1:1" x14ac:dyDescent="0.25">
      <c r="A2" s="193" t="s">
        <v>296</v>
      </c>
    </row>
    <row r="3" spans="1:1" x14ac:dyDescent="0.25">
      <c r="A3" s="193" t="s">
        <v>297</v>
      </c>
    </row>
    <row r="4" spans="1:1" x14ac:dyDescent="0.25">
      <c r="A4" s="193" t="s">
        <v>298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274</v>
      </c>
      <c r="B1" t="s">
        <v>280</v>
      </c>
      <c r="C1" t="s">
        <v>284</v>
      </c>
    </row>
    <row r="2" spans="1:3" x14ac:dyDescent="0.25">
      <c r="A2" t="s">
        <v>275</v>
      </c>
      <c r="B2" t="s">
        <v>292</v>
      </c>
      <c r="C2" t="s">
        <v>285</v>
      </c>
    </row>
    <row r="3" spans="1:3" x14ac:dyDescent="0.25">
      <c r="A3" t="s">
        <v>276</v>
      </c>
      <c r="B3" t="s">
        <v>281</v>
      </c>
      <c r="C3" t="s">
        <v>286</v>
      </c>
    </row>
    <row r="4" spans="1:3" x14ac:dyDescent="0.25">
      <c r="A4" t="s">
        <v>277</v>
      </c>
      <c r="B4" t="s">
        <v>291</v>
      </c>
      <c r="C4" t="s">
        <v>287</v>
      </c>
    </row>
    <row r="5" spans="1:3" x14ac:dyDescent="0.25">
      <c r="A5" t="s">
        <v>278</v>
      </c>
      <c r="B5" t="s">
        <v>282</v>
      </c>
      <c r="C5" t="s">
        <v>248</v>
      </c>
    </row>
    <row r="6" spans="1:3" x14ac:dyDescent="0.25">
      <c r="A6" t="s">
        <v>304</v>
      </c>
      <c r="B6" t="s">
        <v>304</v>
      </c>
      <c r="C6" t="s">
        <v>304</v>
      </c>
    </row>
    <row r="7" spans="1:3" x14ac:dyDescent="0.25">
      <c r="A7" t="s">
        <v>279</v>
      </c>
      <c r="B7" t="s">
        <v>283</v>
      </c>
      <c r="C7" t="s">
        <v>288</v>
      </c>
    </row>
    <row r="8" spans="1:3" x14ac:dyDescent="0.25">
      <c r="B8" t="s">
        <v>14</v>
      </c>
      <c r="C8" t="s">
        <v>289</v>
      </c>
    </row>
    <row r="9" spans="1:3" x14ac:dyDescent="0.25">
      <c r="C9" t="s">
        <v>249</v>
      </c>
    </row>
    <row r="10" spans="1:3" x14ac:dyDescent="0.25">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30" zoomScale="69" zoomScaleNormal="110" workbookViewId="0">
      <selection activeCell="S43" sqref="S43"/>
    </sheetView>
  </sheetViews>
  <sheetFormatPr baseColWidth="10" defaultColWidth="11.42578125" defaultRowHeight="15" x14ac:dyDescent="0.25"/>
  <cols>
    <col min="1" max="1" width="5.140625" style="66"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2"/>
      <c r="B1" s="340" t="str">
        <f>CONTEXTO!B1</f>
        <v xml:space="preserve">PROCESO:  SISTEMA INTEGRADO DE GESTIÓN </v>
      </c>
      <c r="C1" s="340"/>
      <c r="D1" s="340"/>
      <c r="E1" s="340"/>
      <c r="F1" s="340"/>
      <c r="G1" s="340"/>
      <c r="H1" s="340"/>
      <c r="I1" s="340"/>
      <c r="J1" s="340"/>
      <c r="K1" s="340"/>
      <c r="L1" s="340"/>
      <c r="M1" s="340"/>
      <c r="N1" s="340"/>
      <c r="O1" s="340"/>
      <c r="P1" s="340"/>
      <c r="Q1" s="340"/>
      <c r="R1" s="340"/>
      <c r="S1" s="341"/>
      <c r="T1" s="415" t="s">
        <v>391</v>
      </c>
      <c r="U1" s="348"/>
      <c r="V1" s="348"/>
      <c r="W1" s="349"/>
    </row>
    <row r="2" spans="1:24" ht="25.5" customHeight="1" x14ac:dyDescent="0.25">
      <c r="A2" s="423"/>
      <c r="B2" s="343"/>
      <c r="C2" s="343"/>
      <c r="D2" s="343"/>
      <c r="E2" s="343"/>
      <c r="F2" s="343"/>
      <c r="G2" s="343"/>
      <c r="H2" s="343"/>
      <c r="I2" s="343"/>
      <c r="J2" s="343"/>
      <c r="K2" s="343"/>
      <c r="L2" s="343"/>
      <c r="M2" s="343"/>
      <c r="N2" s="343"/>
      <c r="O2" s="343"/>
      <c r="P2" s="343"/>
      <c r="Q2" s="343"/>
      <c r="R2" s="343"/>
      <c r="S2" s="344"/>
      <c r="T2" s="416" t="s">
        <v>389</v>
      </c>
      <c r="U2" s="417"/>
      <c r="V2" s="417"/>
      <c r="W2" s="418"/>
    </row>
    <row r="3" spans="1:24" ht="15" customHeight="1" x14ac:dyDescent="0.25">
      <c r="A3" s="423"/>
      <c r="B3" s="343" t="s">
        <v>41</v>
      </c>
      <c r="C3" s="343"/>
      <c r="D3" s="343"/>
      <c r="E3" s="343"/>
      <c r="F3" s="343"/>
      <c r="G3" s="343"/>
      <c r="H3" s="343"/>
      <c r="I3" s="343"/>
      <c r="J3" s="343"/>
      <c r="K3" s="343"/>
      <c r="L3" s="343"/>
      <c r="M3" s="343"/>
      <c r="N3" s="343"/>
      <c r="O3" s="343"/>
      <c r="P3" s="343"/>
      <c r="Q3" s="343"/>
      <c r="R3" s="343"/>
      <c r="S3" s="344"/>
      <c r="T3" s="416" t="s">
        <v>392</v>
      </c>
      <c r="U3" s="417"/>
      <c r="V3" s="417"/>
      <c r="W3" s="418"/>
    </row>
    <row r="4" spans="1:24" ht="15.75" customHeight="1" x14ac:dyDescent="0.25">
      <c r="A4" s="424"/>
      <c r="B4" s="427"/>
      <c r="C4" s="427"/>
      <c r="D4" s="427"/>
      <c r="E4" s="427"/>
      <c r="F4" s="427"/>
      <c r="G4" s="427"/>
      <c r="H4" s="427"/>
      <c r="I4" s="427"/>
      <c r="J4" s="427"/>
      <c r="K4" s="427"/>
      <c r="L4" s="427"/>
      <c r="M4" s="427"/>
      <c r="N4" s="427"/>
      <c r="O4" s="427"/>
      <c r="P4" s="427"/>
      <c r="Q4" s="427"/>
      <c r="R4" s="427"/>
      <c r="S4" s="428"/>
      <c r="T4" s="416" t="s">
        <v>377</v>
      </c>
      <c r="U4" s="417"/>
      <c r="V4" s="417"/>
      <c r="W4" s="418"/>
    </row>
    <row r="5" spans="1:24" ht="15.75" customHeight="1" x14ac:dyDescent="0.25">
      <c r="A5" s="424"/>
      <c r="B5" s="424"/>
      <c r="C5" s="424"/>
      <c r="D5" s="424"/>
      <c r="E5" s="424"/>
      <c r="F5" s="424"/>
      <c r="G5" s="424"/>
      <c r="H5" s="424"/>
      <c r="I5" s="424"/>
      <c r="J5" s="424"/>
      <c r="K5" s="424"/>
      <c r="L5" s="424"/>
      <c r="M5" s="424"/>
      <c r="N5" s="424"/>
      <c r="O5" s="424"/>
      <c r="P5" s="424"/>
      <c r="Q5" s="424"/>
      <c r="R5" s="424"/>
      <c r="S5" s="424"/>
      <c r="T5" s="429"/>
      <c r="U5" s="134"/>
      <c r="V5" s="134"/>
      <c r="W5" s="236"/>
    </row>
    <row r="6" spans="1:24" s="1" customFormat="1" ht="27" customHeight="1" x14ac:dyDescent="0.2">
      <c r="A6" s="426"/>
      <c r="B6" s="426"/>
      <c r="C6" s="426"/>
      <c r="D6" s="426"/>
      <c r="E6" s="426"/>
      <c r="F6" s="426"/>
      <c r="G6" s="426"/>
      <c r="H6" s="426"/>
      <c r="I6" s="426"/>
      <c r="J6" s="426"/>
      <c r="K6" s="426"/>
      <c r="L6" s="426"/>
      <c r="M6" s="426"/>
      <c r="N6" s="426"/>
      <c r="O6" s="426"/>
      <c r="P6" s="426"/>
      <c r="Q6" s="426"/>
      <c r="R6" s="426"/>
      <c r="S6" s="426"/>
      <c r="T6" s="426"/>
      <c r="W6" s="71"/>
    </row>
    <row r="7" spans="1:24" s="1" customFormat="1" ht="81" customHeight="1" thickBot="1" x14ac:dyDescent="0.25">
      <c r="A7" s="425"/>
      <c r="B7" s="425"/>
      <c r="C7" s="425"/>
      <c r="D7" s="425"/>
      <c r="E7" s="425"/>
      <c r="F7" s="425"/>
      <c r="G7" s="425"/>
      <c r="H7" s="425"/>
      <c r="I7" s="425"/>
      <c r="J7" s="425"/>
      <c r="K7" s="425"/>
      <c r="L7" s="425"/>
      <c r="M7" s="425"/>
      <c r="N7" s="425"/>
      <c r="O7" s="425"/>
      <c r="P7" s="425"/>
      <c r="Q7" s="425"/>
      <c r="R7" s="425"/>
      <c r="S7" s="425"/>
      <c r="T7" s="425"/>
      <c r="U7" s="60"/>
      <c r="V7" s="60"/>
      <c r="W7" s="237"/>
    </row>
    <row r="8" spans="1:24" s="1" customFormat="1" ht="26.25" customHeight="1" thickBot="1" x14ac:dyDescent="0.25">
      <c r="A8" s="238"/>
      <c r="B8" s="238"/>
      <c r="C8" s="238"/>
      <c r="D8" s="238"/>
      <c r="E8" s="238"/>
      <c r="F8" s="238"/>
      <c r="G8" s="238"/>
      <c r="H8" s="238"/>
      <c r="I8" s="238"/>
      <c r="J8" s="238"/>
      <c r="K8" s="238"/>
      <c r="L8" s="238"/>
      <c r="M8" s="238"/>
      <c r="N8" s="238"/>
      <c r="O8" s="238"/>
      <c r="P8" s="238"/>
      <c r="Q8" s="238"/>
      <c r="R8" s="238"/>
      <c r="S8" s="238"/>
      <c r="T8" s="239"/>
      <c r="X8" s="98"/>
    </row>
    <row r="9" spans="1:24" s="1" customFormat="1" ht="39.75" customHeight="1" thickBot="1" x14ac:dyDescent="0.25">
      <c r="A9" s="413"/>
      <c r="B9" s="413"/>
      <c r="C9" s="413" t="b">
        <v>0</v>
      </c>
      <c r="D9" s="413"/>
      <c r="E9" s="413"/>
      <c r="F9" s="413"/>
      <c r="G9" s="413"/>
      <c r="H9" s="413"/>
      <c r="I9" s="413"/>
      <c r="J9" s="413"/>
      <c r="K9" s="413"/>
      <c r="L9" s="413"/>
      <c r="M9" s="413"/>
      <c r="N9" s="413"/>
      <c r="O9" s="413"/>
      <c r="P9" s="413"/>
      <c r="Q9" s="413"/>
      <c r="R9" s="413"/>
      <c r="S9" s="413"/>
      <c r="T9" s="414"/>
    </row>
    <row r="10" spans="1:24" s="40" customFormat="1" ht="32.25" customHeight="1" thickBot="1" x14ac:dyDescent="0.3">
      <c r="A10" s="233" t="s">
        <v>42</v>
      </c>
      <c r="B10" s="234" t="s">
        <v>254</v>
      </c>
      <c r="C10" s="234" t="s">
        <v>43</v>
      </c>
      <c r="D10" s="234" t="s">
        <v>44</v>
      </c>
      <c r="E10" s="234" t="s">
        <v>45</v>
      </c>
      <c r="F10" s="234" t="s">
        <v>46</v>
      </c>
      <c r="G10" s="234" t="s">
        <v>47</v>
      </c>
      <c r="H10" s="234" t="s">
        <v>48</v>
      </c>
      <c r="I10" s="234" t="s">
        <v>49</v>
      </c>
      <c r="J10" s="234" t="s">
        <v>50</v>
      </c>
      <c r="K10" s="234" t="s">
        <v>51</v>
      </c>
      <c r="L10" s="234" t="s">
        <v>52</v>
      </c>
      <c r="M10" s="234" t="s">
        <v>53</v>
      </c>
      <c r="N10" s="234" t="s">
        <v>54</v>
      </c>
      <c r="O10" s="234" t="s">
        <v>55</v>
      </c>
      <c r="P10" s="234" t="s">
        <v>56</v>
      </c>
      <c r="Q10" s="234" t="s">
        <v>57</v>
      </c>
      <c r="R10" s="235" t="s">
        <v>58</v>
      </c>
      <c r="S10" s="240" t="s">
        <v>59</v>
      </c>
      <c r="T10" s="243" t="s">
        <v>308</v>
      </c>
    </row>
    <row r="11" spans="1:24" ht="39.75" customHeight="1" x14ac:dyDescent="0.25">
      <c r="A11" s="271">
        <v>1</v>
      </c>
      <c r="B11" s="304" t="s">
        <v>400</v>
      </c>
      <c r="C11" s="272">
        <v>4</v>
      </c>
      <c r="D11" s="272">
        <v>4</v>
      </c>
      <c r="E11" s="272">
        <v>4</v>
      </c>
      <c r="F11" s="272">
        <v>4</v>
      </c>
      <c r="G11" s="272">
        <v>3</v>
      </c>
      <c r="H11" s="272">
        <v>3</v>
      </c>
      <c r="I11" s="272"/>
      <c r="J11" s="272"/>
      <c r="K11" s="272"/>
      <c r="L11" s="272"/>
      <c r="M11" s="272"/>
      <c r="N11" s="272"/>
      <c r="O11" s="272"/>
      <c r="P11" s="272"/>
      <c r="Q11" s="272"/>
      <c r="R11" s="271"/>
      <c r="S11" s="273">
        <f>SUM(C11:R11)</f>
        <v>22</v>
      </c>
      <c r="T11" s="244"/>
    </row>
    <row r="12" spans="1:24" ht="45.75" customHeight="1" x14ac:dyDescent="0.25">
      <c r="A12" s="271">
        <v>2</v>
      </c>
      <c r="B12" s="269" t="s">
        <v>403</v>
      </c>
      <c r="C12" s="272">
        <v>5</v>
      </c>
      <c r="D12" s="272">
        <v>4</v>
      </c>
      <c r="E12" s="272">
        <v>3</v>
      </c>
      <c r="F12" s="272">
        <v>4</v>
      </c>
      <c r="G12" s="272">
        <v>4</v>
      </c>
      <c r="H12" s="272">
        <v>4</v>
      </c>
      <c r="I12" s="272"/>
      <c r="J12" s="272"/>
      <c r="K12" s="272"/>
      <c r="L12" s="272"/>
      <c r="M12" s="272"/>
      <c r="N12" s="272"/>
      <c r="O12" s="272"/>
      <c r="P12" s="272"/>
      <c r="Q12" s="272"/>
      <c r="R12" s="271"/>
      <c r="S12" s="273">
        <f t="shared" ref="S12:S40" si="0">SUM(C12:R12)</f>
        <v>24</v>
      </c>
      <c r="T12" s="241"/>
    </row>
    <row r="13" spans="1:24" ht="65.25" customHeight="1" x14ac:dyDescent="0.25">
      <c r="A13" s="271">
        <v>3</v>
      </c>
      <c r="B13" s="269" t="s">
        <v>406</v>
      </c>
      <c r="C13" s="272">
        <v>5</v>
      </c>
      <c r="D13" s="272">
        <v>4</v>
      </c>
      <c r="E13" s="272">
        <v>4</v>
      </c>
      <c r="F13" s="272">
        <v>4</v>
      </c>
      <c r="G13" s="272">
        <v>4</v>
      </c>
      <c r="H13" s="272">
        <v>4</v>
      </c>
      <c r="I13" s="272"/>
      <c r="J13" s="272"/>
      <c r="K13" s="272"/>
      <c r="L13" s="272"/>
      <c r="M13" s="272"/>
      <c r="N13" s="272"/>
      <c r="O13" s="272"/>
      <c r="P13" s="272"/>
      <c r="Q13" s="272"/>
      <c r="R13" s="271"/>
      <c r="S13" s="274">
        <f t="shared" si="0"/>
        <v>25</v>
      </c>
      <c r="T13" s="242"/>
    </row>
    <row r="14" spans="1:24" ht="49.9" customHeight="1" x14ac:dyDescent="0.25">
      <c r="A14" s="271">
        <v>4</v>
      </c>
      <c r="B14" s="269" t="s">
        <v>409</v>
      </c>
      <c r="C14" s="272">
        <v>4</v>
      </c>
      <c r="D14" s="272">
        <v>4</v>
      </c>
      <c r="E14" s="272">
        <v>4</v>
      </c>
      <c r="F14" s="272">
        <v>4</v>
      </c>
      <c r="G14" s="272">
        <v>4</v>
      </c>
      <c r="H14" s="272">
        <v>4</v>
      </c>
      <c r="I14" s="272"/>
      <c r="J14" s="272"/>
      <c r="K14" s="272"/>
      <c r="L14" s="272"/>
      <c r="M14" s="272"/>
      <c r="N14" s="272"/>
      <c r="O14" s="272"/>
      <c r="P14" s="272"/>
      <c r="Q14" s="272"/>
      <c r="R14" s="271"/>
      <c r="S14" s="273">
        <f t="shared" si="0"/>
        <v>24</v>
      </c>
      <c r="T14" s="242"/>
    </row>
    <row r="15" spans="1:24" ht="53.45" customHeight="1" x14ac:dyDescent="0.25">
      <c r="A15" s="271">
        <v>5</v>
      </c>
      <c r="B15" s="269" t="s">
        <v>412</v>
      </c>
      <c r="C15" s="272">
        <v>5</v>
      </c>
      <c r="D15" s="272">
        <v>4</v>
      </c>
      <c r="E15" s="272">
        <v>4</v>
      </c>
      <c r="F15" s="272">
        <v>4</v>
      </c>
      <c r="G15" s="272">
        <v>4</v>
      </c>
      <c r="H15" s="272">
        <v>4</v>
      </c>
      <c r="I15" s="272"/>
      <c r="J15" s="272"/>
      <c r="K15" s="272"/>
      <c r="L15" s="272"/>
      <c r="M15" s="272"/>
      <c r="N15" s="272"/>
      <c r="O15" s="272"/>
      <c r="P15" s="272"/>
      <c r="Q15" s="272"/>
      <c r="R15" s="271"/>
      <c r="S15" s="274">
        <f t="shared" si="0"/>
        <v>25</v>
      </c>
      <c r="T15" s="242"/>
    </row>
    <row r="16" spans="1:24" ht="51" customHeight="1" x14ac:dyDescent="0.25">
      <c r="A16" s="271">
        <v>6</v>
      </c>
      <c r="B16" s="269" t="s">
        <v>415</v>
      </c>
      <c r="C16" s="272">
        <v>5</v>
      </c>
      <c r="D16" s="272">
        <v>5</v>
      </c>
      <c r="E16" s="272">
        <v>4</v>
      </c>
      <c r="F16" s="272">
        <v>4</v>
      </c>
      <c r="G16" s="272">
        <v>4</v>
      </c>
      <c r="H16" s="272">
        <v>5</v>
      </c>
      <c r="I16" s="272"/>
      <c r="J16" s="272"/>
      <c r="K16" s="272"/>
      <c r="L16" s="272"/>
      <c r="M16" s="272"/>
      <c r="N16" s="272"/>
      <c r="O16" s="272"/>
      <c r="P16" s="272"/>
      <c r="Q16" s="272"/>
      <c r="R16" s="271"/>
      <c r="S16" s="275">
        <f t="shared" si="0"/>
        <v>27</v>
      </c>
      <c r="T16" s="242"/>
    </row>
    <row r="17" spans="1:20" ht="39.75" customHeight="1" x14ac:dyDescent="0.25">
      <c r="A17" s="271">
        <v>7</v>
      </c>
      <c r="B17" s="269" t="s">
        <v>418</v>
      </c>
      <c r="C17" s="272">
        <v>5</v>
      </c>
      <c r="D17" s="272">
        <v>5</v>
      </c>
      <c r="E17" s="272">
        <v>5</v>
      </c>
      <c r="F17" s="272">
        <v>5</v>
      </c>
      <c r="G17" s="272">
        <v>5</v>
      </c>
      <c r="H17" s="272">
        <v>5</v>
      </c>
      <c r="I17" s="272"/>
      <c r="J17" s="272"/>
      <c r="K17" s="272"/>
      <c r="L17" s="272"/>
      <c r="M17" s="272"/>
      <c r="N17" s="272"/>
      <c r="O17" s="272"/>
      <c r="P17" s="272"/>
      <c r="Q17" s="272"/>
      <c r="R17" s="271"/>
      <c r="S17" s="275">
        <f t="shared" si="0"/>
        <v>30</v>
      </c>
      <c r="T17" s="242"/>
    </row>
    <row r="18" spans="1:20" ht="46.5" customHeight="1" x14ac:dyDescent="0.25">
      <c r="A18" s="271">
        <v>8</v>
      </c>
      <c r="B18" s="269" t="s">
        <v>420</v>
      </c>
      <c r="C18" s="272">
        <v>4</v>
      </c>
      <c r="D18" s="272">
        <v>4</v>
      </c>
      <c r="E18" s="272">
        <v>4</v>
      </c>
      <c r="F18" s="272">
        <v>4</v>
      </c>
      <c r="G18" s="272">
        <v>4</v>
      </c>
      <c r="H18" s="272">
        <v>4</v>
      </c>
      <c r="I18" s="272"/>
      <c r="J18" s="272"/>
      <c r="K18" s="272"/>
      <c r="L18" s="272"/>
      <c r="M18" s="272"/>
      <c r="N18" s="272"/>
      <c r="O18" s="272"/>
      <c r="P18" s="272"/>
      <c r="Q18" s="272"/>
      <c r="R18" s="271"/>
      <c r="S18" s="273">
        <f t="shared" si="0"/>
        <v>24</v>
      </c>
      <c r="T18" s="242"/>
    </row>
    <row r="19" spans="1:20" ht="47.25" customHeight="1" thickBot="1" x14ac:dyDescent="0.3">
      <c r="A19" s="271">
        <v>9</v>
      </c>
      <c r="B19" s="269" t="s">
        <v>423</v>
      </c>
      <c r="C19" s="272">
        <v>5</v>
      </c>
      <c r="D19" s="272">
        <v>5</v>
      </c>
      <c r="E19" s="272">
        <v>5</v>
      </c>
      <c r="F19" s="272">
        <v>4</v>
      </c>
      <c r="G19" s="272">
        <v>4</v>
      </c>
      <c r="H19" s="272">
        <v>4</v>
      </c>
      <c r="I19" s="272"/>
      <c r="J19" s="272"/>
      <c r="K19" s="272"/>
      <c r="L19" s="272"/>
      <c r="M19" s="272"/>
      <c r="N19" s="272"/>
      <c r="O19" s="272"/>
      <c r="P19" s="272"/>
      <c r="Q19" s="272"/>
      <c r="R19" s="271"/>
      <c r="S19" s="275">
        <f t="shared" si="0"/>
        <v>27</v>
      </c>
      <c r="T19" s="242"/>
    </row>
    <row r="20" spans="1:20" ht="39.75" customHeight="1" x14ac:dyDescent="0.25">
      <c r="A20" s="271">
        <v>10</v>
      </c>
      <c r="B20" s="305" t="s">
        <v>401</v>
      </c>
      <c r="C20" s="272">
        <v>5</v>
      </c>
      <c r="D20" s="272">
        <v>5</v>
      </c>
      <c r="E20" s="272">
        <v>4</v>
      </c>
      <c r="F20" s="272">
        <v>4</v>
      </c>
      <c r="G20" s="272">
        <v>3</v>
      </c>
      <c r="H20" s="272">
        <v>5</v>
      </c>
      <c r="I20" s="272"/>
      <c r="J20" s="272"/>
      <c r="K20" s="272"/>
      <c r="L20" s="272"/>
      <c r="M20" s="272"/>
      <c r="N20" s="272"/>
      <c r="O20" s="272"/>
      <c r="P20" s="272"/>
      <c r="Q20" s="272"/>
      <c r="R20" s="271"/>
      <c r="S20" s="275">
        <f t="shared" si="0"/>
        <v>26</v>
      </c>
      <c r="T20" s="242"/>
    </row>
    <row r="21" spans="1:20" ht="63.6" customHeight="1" x14ac:dyDescent="0.25">
      <c r="A21" s="271">
        <v>11</v>
      </c>
      <c r="B21" s="306" t="s">
        <v>449</v>
      </c>
      <c r="C21" s="272">
        <v>3</v>
      </c>
      <c r="D21" s="272">
        <v>5</v>
      </c>
      <c r="E21" s="272">
        <v>5</v>
      </c>
      <c r="F21" s="272">
        <v>3</v>
      </c>
      <c r="G21" s="272">
        <v>5</v>
      </c>
      <c r="H21" s="272">
        <v>3</v>
      </c>
      <c r="I21" s="272"/>
      <c r="J21" s="272"/>
      <c r="K21" s="272"/>
      <c r="L21" s="272"/>
      <c r="M21" s="272"/>
      <c r="N21" s="272"/>
      <c r="O21" s="272"/>
      <c r="P21" s="272"/>
      <c r="Q21" s="272"/>
      <c r="R21" s="271"/>
      <c r="S21" s="275">
        <f t="shared" si="0"/>
        <v>24</v>
      </c>
      <c r="T21" s="242"/>
    </row>
    <row r="22" spans="1:20" ht="70.900000000000006" customHeight="1" x14ac:dyDescent="0.25">
      <c r="A22" s="271">
        <v>12</v>
      </c>
      <c r="B22" s="306" t="s">
        <v>407</v>
      </c>
      <c r="C22" s="272">
        <v>5</v>
      </c>
      <c r="D22" s="272">
        <v>4</v>
      </c>
      <c r="E22" s="272">
        <v>4</v>
      </c>
      <c r="F22" s="272">
        <v>4</v>
      </c>
      <c r="G22" s="272">
        <v>4</v>
      </c>
      <c r="H22" s="272">
        <v>4</v>
      </c>
      <c r="I22" s="272"/>
      <c r="J22" s="272"/>
      <c r="K22" s="272"/>
      <c r="L22" s="272"/>
      <c r="M22" s="272"/>
      <c r="N22" s="272"/>
      <c r="O22" s="272"/>
      <c r="P22" s="272"/>
      <c r="Q22" s="272"/>
      <c r="R22" s="271"/>
      <c r="S22" s="274">
        <f t="shared" si="0"/>
        <v>25</v>
      </c>
      <c r="T22" s="242"/>
    </row>
    <row r="23" spans="1:20" ht="49.5" customHeight="1" x14ac:dyDescent="0.25">
      <c r="A23" s="271">
        <v>13</v>
      </c>
      <c r="B23" s="306" t="s">
        <v>410</v>
      </c>
      <c r="C23" s="272">
        <v>4</v>
      </c>
      <c r="D23" s="272">
        <v>5</v>
      </c>
      <c r="E23" s="272">
        <v>5</v>
      </c>
      <c r="F23" s="272">
        <v>5</v>
      </c>
      <c r="G23" s="272">
        <v>4</v>
      </c>
      <c r="H23" s="272">
        <v>4</v>
      </c>
      <c r="I23" s="272"/>
      <c r="J23" s="272"/>
      <c r="K23" s="272"/>
      <c r="L23" s="272"/>
      <c r="M23" s="272"/>
      <c r="N23" s="272"/>
      <c r="O23" s="272"/>
      <c r="P23" s="272"/>
      <c r="Q23" s="272"/>
      <c r="R23" s="271"/>
      <c r="S23" s="275">
        <f t="shared" si="0"/>
        <v>27</v>
      </c>
      <c r="T23" s="242"/>
    </row>
    <row r="24" spans="1:20" ht="39.75" customHeight="1" x14ac:dyDescent="0.25">
      <c r="A24" s="271">
        <v>14</v>
      </c>
      <c r="B24" s="306" t="s">
        <v>413</v>
      </c>
      <c r="C24" s="272">
        <v>4</v>
      </c>
      <c r="D24" s="272">
        <v>3</v>
      </c>
      <c r="E24" s="272">
        <v>4</v>
      </c>
      <c r="F24" s="272">
        <v>4</v>
      </c>
      <c r="G24" s="272">
        <v>4</v>
      </c>
      <c r="H24" s="272">
        <v>4</v>
      </c>
      <c r="I24" s="272"/>
      <c r="J24" s="272"/>
      <c r="K24" s="272"/>
      <c r="L24" s="272"/>
      <c r="M24" s="272"/>
      <c r="N24" s="272"/>
      <c r="O24" s="272"/>
      <c r="P24" s="272"/>
      <c r="Q24" s="272"/>
      <c r="R24" s="271"/>
      <c r="S24" s="273">
        <f t="shared" si="0"/>
        <v>23</v>
      </c>
      <c r="T24" s="242"/>
    </row>
    <row r="25" spans="1:20" ht="39.75" customHeight="1" x14ac:dyDescent="0.25">
      <c r="A25" s="271">
        <v>15</v>
      </c>
      <c r="B25" s="306" t="s">
        <v>416</v>
      </c>
      <c r="C25" s="272">
        <v>5</v>
      </c>
      <c r="D25" s="272">
        <v>4</v>
      </c>
      <c r="E25" s="272">
        <v>5</v>
      </c>
      <c r="F25" s="272">
        <v>4</v>
      </c>
      <c r="G25" s="272">
        <v>4</v>
      </c>
      <c r="H25" s="272">
        <v>5</v>
      </c>
      <c r="I25" s="272"/>
      <c r="J25" s="272"/>
      <c r="K25" s="272"/>
      <c r="L25" s="272"/>
      <c r="M25" s="272"/>
      <c r="N25" s="272"/>
      <c r="O25" s="272"/>
      <c r="P25" s="272"/>
      <c r="Q25" s="272"/>
      <c r="R25" s="271"/>
      <c r="S25" s="275">
        <f t="shared" si="0"/>
        <v>27</v>
      </c>
      <c r="T25" s="242"/>
    </row>
    <row r="26" spans="1:20" ht="48.75" customHeight="1" thickBot="1" x14ac:dyDescent="0.3">
      <c r="A26" s="271">
        <v>16</v>
      </c>
      <c r="B26" s="306" t="s">
        <v>419</v>
      </c>
      <c r="C26" s="272">
        <v>3</v>
      </c>
      <c r="D26" s="272">
        <v>4</v>
      </c>
      <c r="E26" s="272">
        <v>4</v>
      </c>
      <c r="F26" s="272">
        <v>3</v>
      </c>
      <c r="G26" s="272">
        <v>5</v>
      </c>
      <c r="H26" s="272">
        <v>5</v>
      </c>
      <c r="I26" s="272"/>
      <c r="J26" s="272"/>
      <c r="K26" s="272"/>
      <c r="L26" s="272"/>
      <c r="M26" s="272"/>
      <c r="N26" s="272"/>
      <c r="O26" s="272"/>
      <c r="P26" s="272"/>
      <c r="Q26" s="272"/>
      <c r="R26" s="271"/>
      <c r="S26" s="273">
        <f t="shared" si="0"/>
        <v>24</v>
      </c>
      <c r="T26" s="242"/>
    </row>
    <row r="27" spans="1:20" ht="39.75" customHeight="1" x14ac:dyDescent="0.25">
      <c r="A27" s="271">
        <v>17</v>
      </c>
      <c r="B27" s="308" t="s">
        <v>402</v>
      </c>
      <c r="C27" s="272">
        <v>4</v>
      </c>
      <c r="D27" s="272">
        <v>4</v>
      </c>
      <c r="E27" s="272">
        <v>5</v>
      </c>
      <c r="F27" s="272">
        <v>4</v>
      </c>
      <c r="G27" s="272">
        <v>4</v>
      </c>
      <c r="H27" s="272">
        <v>5</v>
      </c>
      <c r="I27" s="272"/>
      <c r="J27" s="272"/>
      <c r="K27" s="272"/>
      <c r="L27" s="272"/>
      <c r="M27" s="272"/>
      <c r="N27" s="272"/>
      <c r="O27" s="272"/>
      <c r="P27" s="272"/>
      <c r="Q27" s="272"/>
      <c r="R27" s="271"/>
      <c r="S27" s="275">
        <f t="shared" si="0"/>
        <v>26</v>
      </c>
      <c r="T27" s="242"/>
    </row>
    <row r="28" spans="1:20" ht="39.75" customHeight="1" x14ac:dyDescent="0.25">
      <c r="A28" s="271">
        <v>18</v>
      </c>
      <c r="B28" s="309" t="s">
        <v>405</v>
      </c>
      <c r="C28" s="272">
        <v>4</v>
      </c>
      <c r="D28" s="272">
        <v>4</v>
      </c>
      <c r="E28" s="272">
        <v>4</v>
      </c>
      <c r="F28" s="272">
        <v>4</v>
      </c>
      <c r="G28" s="272">
        <v>4</v>
      </c>
      <c r="H28" s="272">
        <v>4</v>
      </c>
      <c r="I28" s="272"/>
      <c r="J28" s="272"/>
      <c r="K28" s="272"/>
      <c r="L28" s="272"/>
      <c r="M28" s="272"/>
      <c r="N28" s="272"/>
      <c r="O28" s="272"/>
      <c r="P28" s="272"/>
      <c r="Q28" s="272"/>
      <c r="R28" s="271"/>
      <c r="S28" s="273">
        <f t="shared" si="0"/>
        <v>24</v>
      </c>
      <c r="T28" s="242"/>
    </row>
    <row r="29" spans="1:20" ht="48" customHeight="1" x14ac:dyDescent="0.25">
      <c r="A29" s="271">
        <v>19</v>
      </c>
      <c r="B29" s="309" t="s">
        <v>408</v>
      </c>
      <c r="C29" s="272">
        <v>5</v>
      </c>
      <c r="D29" s="272">
        <v>4</v>
      </c>
      <c r="E29" s="272">
        <v>5</v>
      </c>
      <c r="F29" s="272">
        <v>5</v>
      </c>
      <c r="G29" s="272">
        <v>5</v>
      </c>
      <c r="H29" s="272">
        <v>4</v>
      </c>
      <c r="I29" s="272"/>
      <c r="J29" s="272"/>
      <c r="K29" s="272"/>
      <c r="L29" s="272"/>
      <c r="M29" s="272"/>
      <c r="N29" s="272"/>
      <c r="O29" s="272"/>
      <c r="P29" s="272"/>
      <c r="Q29" s="272"/>
      <c r="R29" s="271"/>
      <c r="S29" s="275">
        <f t="shared" si="0"/>
        <v>28</v>
      </c>
      <c r="T29" s="242"/>
    </row>
    <row r="30" spans="1:20" ht="39.75" customHeight="1" x14ac:dyDescent="0.25">
      <c r="A30" s="271">
        <v>20</v>
      </c>
      <c r="B30" s="309" t="s">
        <v>529</v>
      </c>
      <c r="C30" s="272">
        <v>3</v>
      </c>
      <c r="D30" s="272">
        <v>4</v>
      </c>
      <c r="E30" s="272">
        <v>4</v>
      </c>
      <c r="F30" s="272">
        <v>4</v>
      </c>
      <c r="G30" s="272">
        <v>4</v>
      </c>
      <c r="H30" s="272">
        <v>3</v>
      </c>
      <c r="I30" s="272"/>
      <c r="J30" s="272"/>
      <c r="K30" s="272"/>
      <c r="L30" s="272"/>
      <c r="M30" s="272"/>
      <c r="N30" s="272"/>
      <c r="O30" s="272"/>
      <c r="P30" s="272"/>
      <c r="Q30" s="272"/>
      <c r="R30" s="271"/>
      <c r="S30" s="273">
        <f t="shared" si="0"/>
        <v>22</v>
      </c>
      <c r="T30" s="242"/>
    </row>
    <row r="31" spans="1:20" ht="49.5" customHeight="1" x14ac:dyDescent="0.25">
      <c r="A31" s="271">
        <v>21</v>
      </c>
      <c r="B31" s="309" t="s">
        <v>414</v>
      </c>
      <c r="C31" s="272">
        <v>4</v>
      </c>
      <c r="D31" s="272">
        <v>3</v>
      </c>
      <c r="E31" s="272">
        <v>4</v>
      </c>
      <c r="F31" s="272">
        <v>4</v>
      </c>
      <c r="G31" s="272">
        <v>4</v>
      </c>
      <c r="H31" s="272">
        <v>4</v>
      </c>
      <c r="I31" s="272"/>
      <c r="J31" s="272"/>
      <c r="K31" s="272"/>
      <c r="L31" s="272"/>
      <c r="M31" s="272"/>
      <c r="N31" s="272"/>
      <c r="O31" s="272"/>
      <c r="P31" s="272"/>
      <c r="Q31" s="272"/>
      <c r="R31" s="271"/>
      <c r="S31" s="273">
        <f t="shared" si="0"/>
        <v>23</v>
      </c>
      <c r="T31" s="242"/>
    </row>
    <row r="32" spans="1:20" ht="55.15" customHeight="1" x14ac:dyDescent="0.25">
      <c r="A32" s="271">
        <v>22</v>
      </c>
      <c r="B32" s="309" t="s">
        <v>417</v>
      </c>
      <c r="C32" s="272">
        <v>5</v>
      </c>
      <c r="D32" s="272">
        <v>4</v>
      </c>
      <c r="E32" s="272">
        <v>4</v>
      </c>
      <c r="F32" s="272">
        <v>4</v>
      </c>
      <c r="G32" s="272">
        <v>4</v>
      </c>
      <c r="H32" s="272">
        <v>3</v>
      </c>
      <c r="I32" s="272"/>
      <c r="J32" s="272"/>
      <c r="K32" s="272"/>
      <c r="L32" s="272"/>
      <c r="M32" s="272"/>
      <c r="N32" s="272"/>
      <c r="O32" s="272"/>
      <c r="P32" s="272"/>
      <c r="Q32" s="272"/>
      <c r="R32" s="271"/>
      <c r="S32" s="273">
        <f t="shared" si="0"/>
        <v>24</v>
      </c>
      <c r="T32" s="242"/>
    </row>
    <row r="33" spans="1:20" ht="48" customHeight="1" x14ac:dyDescent="0.25">
      <c r="A33" s="271">
        <v>23</v>
      </c>
      <c r="B33" s="309" t="s">
        <v>422</v>
      </c>
      <c r="C33" s="272">
        <v>4</v>
      </c>
      <c r="D33" s="272">
        <v>4</v>
      </c>
      <c r="E33" s="272">
        <v>4</v>
      </c>
      <c r="F33" s="272">
        <v>4</v>
      </c>
      <c r="G33" s="272">
        <v>4</v>
      </c>
      <c r="H33" s="272">
        <v>4</v>
      </c>
      <c r="I33" s="272"/>
      <c r="J33" s="272"/>
      <c r="K33" s="272"/>
      <c r="L33" s="272"/>
      <c r="M33" s="272"/>
      <c r="N33" s="272"/>
      <c r="O33" s="272"/>
      <c r="P33" s="272"/>
      <c r="Q33" s="272"/>
      <c r="R33" s="271"/>
      <c r="S33" s="273">
        <f t="shared" si="0"/>
        <v>24</v>
      </c>
      <c r="T33" s="242"/>
    </row>
    <row r="34" spans="1:20" ht="46.5" customHeight="1" x14ac:dyDescent="0.25">
      <c r="A34" s="271">
        <v>24</v>
      </c>
      <c r="B34" s="259" t="s">
        <v>425</v>
      </c>
      <c r="C34" s="276">
        <v>4</v>
      </c>
      <c r="D34" s="272">
        <v>4</v>
      </c>
      <c r="E34" s="272">
        <v>4</v>
      </c>
      <c r="F34" s="272">
        <v>4</v>
      </c>
      <c r="G34" s="272">
        <v>4</v>
      </c>
      <c r="H34" s="272">
        <v>4</v>
      </c>
      <c r="I34" s="272"/>
      <c r="J34" s="272"/>
      <c r="K34" s="272"/>
      <c r="L34" s="272"/>
      <c r="M34" s="272"/>
      <c r="N34" s="272"/>
      <c r="O34" s="272"/>
      <c r="P34" s="272"/>
      <c r="Q34" s="272"/>
      <c r="R34" s="271"/>
      <c r="S34" s="273">
        <f t="shared" si="0"/>
        <v>24</v>
      </c>
      <c r="T34" s="242"/>
    </row>
    <row r="35" spans="1:20" ht="44.25" customHeight="1" x14ac:dyDescent="0.25">
      <c r="A35" s="271">
        <v>25</v>
      </c>
      <c r="B35" s="259" t="s">
        <v>426</v>
      </c>
      <c r="C35" s="276">
        <v>5</v>
      </c>
      <c r="D35" s="272">
        <v>5</v>
      </c>
      <c r="E35" s="272">
        <v>4</v>
      </c>
      <c r="F35" s="272">
        <v>4</v>
      </c>
      <c r="G35" s="272">
        <v>4</v>
      </c>
      <c r="H35" s="272">
        <v>3</v>
      </c>
      <c r="I35" s="272"/>
      <c r="J35" s="272"/>
      <c r="K35" s="272"/>
      <c r="L35" s="272"/>
      <c r="M35" s="272"/>
      <c r="N35" s="272"/>
      <c r="O35" s="272"/>
      <c r="P35" s="272"/>
      <c r="Q35" s="272"/>
      <c r="R35" s="271"/>
      <c r="S35" s="273">
        <f t="shared" si="0"/>
        <v>25</v>
      </c>
      <c r="T35" s="242"/>
    </row>
    <row r="36" spans="1:20" ht="42.75" customHeight="1" x14ac:dyDescent="0.25">
      <c r="A36" s="271">
        <v>26</v>
      </c>
      <c r="B36" s="259" t="s">
        <v>427</v>
      </c>
      <c r="C36" s="277">
        <v>4</v>
      </c>
      <c r="D36" s="272">
        <v>4</v>
      </c>
      <c r="E36" s="272">
        <v>4</v>
      </c>
      <c r="F36" s="272">
        <v>5</v>
      </c>
      <c r="G36" s="272">
        <v>4</v>
      </c>
      <c r="H36" s="272">
        <v>4</v>
      </c>
      <c r="I36" s="272"/>
      <c r="J36" s="272"/>
      <c r="K36" s="272"/>
      <c r="L36" s="272"/>
      <c r="M36" s="272"/>
      <c r="N36" s="272"/>
      <c r="O36" s="272"/>
      <c r="P36" s="272"/>
      <c r="Q36" s="272"/>
      <c r="R36" s="271"/>
      <c r="S36" s="273">
        <f t="shared" si="0"/>
        <v>25</v>
      </c>
      <c r="T36" s="242"/>
    </row>
    <row r="37" spans="1:20" ht="42" customHeight="1" x14ac:dyDescent="0.25">
      <c r="A37" s="271">
        <v>27</v>
      </c>
      <c r="B37" s="259" t="s">
        <v>428</v>
      </c>
      <c r="C37" s="277">
        <v>5</v>
      </c>
      <c r="D37" s="272">
        <v>4</v>
      </c>
      <c r="E37" s="272">
        <v>4</v>
      </c>
      <c r="F37" s="272">
        <v>4</v>
      </c>
      <c r="G37" s="272">
        <v>5</v>
      </c>
      <c r="H37" s="272">
        <v>5</v>
      </c>
      <c r="I37" s="272"/>
      <c r="J37" s="272"/>
      <c r="K37" s="272"/>
      <c r="L37" s="272"/>
      <c r="M37" s="272"/>
      <c r="N37" s="272"/>
      <c r="O37" s="272"/>
      <c r="P37" s="272"/>
      <c r="Q37" s="272"/>
      <c r="R37" s="271"/>
      <c r="S37" s="275">
        <f t="shared" si="0"/>
        <v>27</v>
      </c>
      <c r="T37" s="242"/>
    </row>
    <row r="38" spans="1:20" ht="42.75" customHeight="1" x14ac:dyDescent="0.25">
      <c r="A38" s="278">
        <v>28</v>
      </c>
      <c r="B38" s="259" t="s">
        <v>429</v>
      </c>
      <c r="C38" s="279">
        <v>3</v>
      </c>
      <c r="D38" s="280">
        <v>3</v>
      </c>
      <c r="E38" s="280">
        <v>3</v>
      </c>
      <c r="F38" s="280">
        <v>4</v>
      </c>
      <c r="G38" s="280">
        <v>4</v>
      </c>
      <c r="H38" s="280">
        <v>4</v>
      </c>
      <c r="I38" s="280"/>
      <c r="J38" s="280"/>
      <c r="K38" s="280"/>
      <c r="L38" s="280"/>
      <c r="M38" s="280"/>
      <c r="N38" s="280"/>
      <c r="O38" s="280"/>
      <c r="P38" s="280"/>
      <c r="Q38" s="280"/>
      <c r="R38" s="278"/>
      <c r="S38" s="273">
        <f t="shared" si="0"/>
        <v>21</v>
      </c>
      <c r="T38" s="281"/>
    </row>
    <row r="39" spans="1:20" ht="47.25" customHeight="1" x14ac:dyDescent="0.25">
      <c r="A39" s="271">
        <v>29</v>
      </c>
      <c r="B39" s="259" t="s">
        <v>430</v>
      </c>
      <c r="C39" s="282">
        <v>5</v>
      </c>
      <c r="D39" s="283">
        <v>5</v>
      </c>
      <c r="E39" s="283">
        <v>5</v>
      </c>
      <c r="F39" s="283">
        <v>5</v>
      </c>
      <c r="G39" s="283">
        <v>4</v>
      </c>
      <c r="H39" s="272">
        <v>3</v>
      </c>
      <c r="I39" s="272"/>
      <c r="J39" s="272"/>
      <c r="K39" s="272"/>
      <c r="L39" s="272"/>
      <c r="M39" s="272"/>
      <c r="N39" s="272"/>
      <c r="O39" s="272"/>
      <c r="P39" s="272"/>
      <c r="Q39" s="272"/>
      <c r="R39" s="271"/>
      <c r="S39" s="273">
        <f t="shared" si="0"/>
        <v>27</v>
      </c>
      <c r="T39" s="8"/>
    </row>
    <row r="40" spans="1:20" ht="50.25" customHeight="1" thickBot="1" x14ac:dyDescent="0.3">
      <c r="A40" s="271">
        <v>30</v>
      </c>
      <c r="B40" s="259" t="s">
        <v>431</v>
      </c>
      <c r="C40" s="284">
        <v>2</v>
      </c>
      <c r="D40" s="285">
        <v>3</v>
      </c>
      <c r="E40" s="285">
        <v>3</v>
      </c>
      <c r="F40" s="285">
        <v>3</v>
      </c>
      <c r="G40" s="285">
        <v>3</v>
      </c>
      <c r="H40" s="285">
        <v>4</v>
      </c>
      <c r="I40" s="272"/>
      <c r="J40" s="272"/>
      <c r="K40" s="272"/>
      <c r="L40" s="272"/>
      <c r="M40" s="272"/>
      <c r="N40" s="272"/>
      <c r="O40" s="272"/>
      <c r="P40" s="272"/>
      <c r="Q40" s="272"/>
      <c r="R40" s="271"/>
      <c r="S40" s="273">
        <f t="shared" si="0"/>
        <v>18</v>
      </c>
      <c r="T40" s="8"/>
    </row>
    <row r="41" spans="1:20" ht="24" customHeight="1" x14ac:dyDescent="0.25">
      <c r="A41" s="419" t="s">
        <v>369</v>
      </c>
      <c r="B41" s="420"/>
      <c r="C41" s="420"/>
      <c r="D41" s="420"/>
      <c r="E41" s="420"/>
      <c r="F41" s="420"/>
      <c r="G41" s="420"/>
      <c r="H41" s="420"/>
      <c r="I41" s="420"/>
      <c r="J41" s="420"/>
      <c r="K41" s="420"/>
      <c r="L41" s="420"/>
      <c r="M41" s="420"/>
      <c r="N41" s="420"/>
      <c r="O41" s="420"/>
      <c r="P41" s="420"/>
      <c r="Q41" s="420"/>
      <c r="R41" s="421"/>
      <c r="S41" s="256">
        <f>SUM(S11:S40)</f>
        <v>742</v>
      </c>
    </row>
    <row r="42" spans="1:20" ht="28.5" customHeight="1" thickBot="1" x14ac:dyDescent="0.3">
      <c r="A42" s="411" t="s">
        <v>59</v>
      </c>
      <c r="B42" s="412"/>
      <c r="C42" s="412"/>
      <c r="D42" s="412"/>
      <c r="E42" s="412"/>
      <c r="F42" s="412"/>
      <c r="G42" s="412"/>
      <c r="H42" s="412"/>
      <c r="I42" s="412"/>
      <c r="J42" s="412"/>
      <c r="K42" s="412"/>
      <c r="L42" s="412"/>
      <c r="M42" s="412"/>
      <c r="N42" s="412"/>
      <c r="O42" s="412"/>
      <c r="P42" s="412"/>
      <c r="Q42" s="412"/>
      <c r="R42" s="412"/>
      <c r="S42" s="257">
        <f>S41/A40</f>
        <v>24.733333333333334</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495300</xdr:colOff>
                <xdr:row>40</xdr:row>
                <xdr:rowOff>0</xdr:rowOff>
              </from>
              <to>
                <xdr:col>19</xdr:col>
                <xdr:colOff>781050</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495300</xdr:colOff>
                <xdr:row>39</xdr:row>
                <xdr:rowOff>133350</xdr:rowOff>
              </from>
              <to>
                <xdr:col>19</xdr:col>
                <xdr:colOff>781050</xdr:colOff>
                <xdr:row>39</xdr:row>
                <xdr:rowOff>390525</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495300</xdr:colOff>
                <xdr:row>38</xdr:row>
                <xdr:rowOff>133350</xdr:rowOff>
              </from>
              <to>
                <xdr:col>19</xdr:col>
                <xdr:colOff>781050</xdr:colOff>
                <xdr:row>38</xdr:row>
                <xdr:rowOff>390525</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495300</xdr:colOff>
                <xdr:row>37</xdr:row>
                <xdr:rowOff>133350</xdr:rowOff>
              </from>
              <to>
                <xdr:col>19</xdr:col>
                <xdr:colOff>781050</xdr:colOff>
                <xdr:row>37</xdr:row>
                <xdr:rowOff>390525</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495300</xdr:colOff>
                <xdr:row>36</xdr:row>
                <xdr:rowOff>133350</xdr:rowOff>
              </from>
              <to>
                <xdr:col>19</xdr:col>
                <xdr:colOff>781050</xdr:colOff>
                <xdr:row>36</xdr:row>
                <xdr:rowOff>390525</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495300</xdr:colOff>
                <xdr:row>35</xdr:row>
                <xdr:rowOff>133350</xdr:rowOff>
              </from>
              <to>
                <xdr:col>19</xdr:col>
                <xdr:colOff>781050</xdr:colOff>
                <xdr:row>35</xdr:row>
                <xdr:rowOff>390525</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495300</xdr:colOff>
                <xdr:row>34</xdr:row>
                <xdr:rowOff>133350</xdr:rowOff>
              </from>
              <to>
                <xdr:col>19</xdr:col>
                <xdr:colOff>781050</xdr:colOff>
                <xdr:row>34</xdr:row>
                <xdr:rowOff>390525</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495300</xdr:colOff>
                <xdr:row>33</xdr:row>
                <xdr:rowOff>133350</xdr:rowOff>
              </from>
              <to>
                <xdr:col>19</xdr:col>
                <xdr:colOff>781050</xdr:colOff>
                <xdr:row>33</xdr:row>
                <xdr:rowOff>390525</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495300</xdr:colOff>
                <xdr:row>32</xdr:row>
                <xdr:rowOff>133350</xdr:rowOff>
              </from>
              <to>
                <xdr:col>19</xdr:col>
                <xdr:colOff>781050</xdr:colOff>
                <xdr:row>32</xdr:row>
                <xdr:rowOff>390525</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495300</xdr:colOff>
                <xdr:row>31</xdr:row>
                <xdr:rowOff>133350</xdr:rowOff>
              </from>
              <to>
                <xdr:col>19</xdr:col>
                <xdr:colOff>781050</xdr:colOff>
                <xdr:row>31</xdr:row>
                <xdr:rowOff>390525</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495300</xdr:colOff>
                <xdr:row>30</xdr:row>
                <xdr:rowOff>133350</xdr:rowOff>
              </from>
              <to>
                <xdr:col>19</xdr:col>
                <xdr:colOff>781050</xdr:colOff>
                <xdr:row>30</xdr:row>
                <xdr:rowOff>390525</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495300</xdr:colOff>
                <xdr:row>29</xdr:row>
                <xdr:rowOff>133350</xdr:rowOff>
              </from>
              <to>
                <xdr:col>19</xdr:col>
                <xdr:colOff>781050</xdr:colOff>
                <xdr:row>29</xdr:row>
                <xdr:rowOff>390525</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495300</xdr:colOff>
                <xdr:row>28</xdr:row>
                <xdr:rowOff>133350</xdr:rowOff>
              </from>
              <to>
                <xdr:col>19</xdr:col>
                <xdr:colOff>781050</xdr:colOff>
                <xdr:row>28</xdr:row>
                <xdr:rowOff>390525</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495300</xdr:colOff>
                <xdr:row>27</xdr:row>
                <xdr:rowOff>133350</xdr:rowOff>
              </from>
              <to>
                <xdr:col>19</xdr:col>
                <xdr:colOff>781050</xdr:colOff>
                <xdr:row>27</xdr:row>
                <xdr:rowOff>390525</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495300</xdr:colOff>
                <xdr:row>26</xdr:row>
                <xdr:rowOff>133350</xdr:rowOff>
              </from>
              <to>
                <xdr:col>19</xdr:col>
                <xdr:colOff>781050</xdr:colOff>
                <xdr:row>26</xdr:row>
                <xdr:rowOff>390525</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495300</xdr:colOff>
                <xdr:row>25</xdr:row>
                <xdr:rowOff>133350</xdr:rowOff>
              </from>
              <to>
                <xdr:col>19</xdr:col>
                <xdr:colOff>781050</xdr:colOff>
                <xdr:row>25</xdr:row>
                <xdr:rowOff>390525</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495300</xdr:colOff>
                <xdr:row>24</xdr:row>
                <xdr:rowOff>133350</xdr:rowOff>
              </from>
              <to>
                <xdr:col>19</xdr:col>
                <xdr:colOff>781050</xdr:colOff>
                <xdr:row>24</xdr:row>
                <xdr:rowOff>390525</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495300</xdr:colOff>
                <xdr:row>23</xdr:row>
                <xdr:rowOff>133350</xdr:rowOff>
              </from>
              <to>
                <xdr:col>19</xdr:col>
                <xdr:colOff>781050</xdr:colOff>
                <xdr:row>23</xdr:row>
                <xdr:rowOff>390525</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495300</xdr:colOff>
                <xdr:row>22</xdr:row>
                <xdr:rowOff>133350</xdr:rowOff>
              </from>
              <to>
                <xdr:col>19</xdr:col>
                <xdr:colOff>781050</xdr:colOff>
                <xdr:row>22</xdr:row>
                <xdr:rowOff>390525</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495300</xdr:colOff>
                <xdr:row>21</xdr:row>
                <xdr:rowOff>133350</xdr:rowOff>
              </from>
              <to>
                <xdr:col>19</xdr:col>
                <xdr:colOff>781050</xdr:colOff>
                <xdr:row>21</xdr:row>
                <xdr:rowOff>390525</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495300</xdr:colOff>
                <xdr:row>20</xdr:row>
                <xdr:rowOff>133350</xdr:rowOff>
              </from>
              <to>
                <xdr:col>19</xdr:col>
                <xdr:colOff>781050</xdr:colOff>
                <xdr:row>20</xdr:row>
                <xdr:rowOff>390525</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495300</xdr:colOff>
                <xdr:row>19</xdr:row>
                <xdr:rowOff>133350</xdr:rowOff>
              </from>
              <to>
                <xdr:col>19</xdr:col>
                <xdr:colOff>781050</xdr:colOff>
                <xdr:row>19</xdr:row>
                <xdr:rowOff>390525</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495300</xdr:colOff>
                <xdr:row>18</xdr:row>
                <xdr:rowOff>133350</xdr:rowOff>
              </from>
              <to>
                <xdr:col>19</xdr:col>
                <xdr:colOff>781050</xdr:colOff>
                <xdr:row>18</xdr:row>
                <xdr:rowOff>390525</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495300</xdr:colOff>
                <xdr:row>17</xdr:row>
                <xdr:rowOff>133350</xdr:rowOff>
              </from>
              <to>
                <xdr:col>19</xdr:col>
                <xdr:colOff>781050</xdr:colOff>
                <xdr:row>17</xdr:row>
                <xdr:rowOff>390525</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495300</xdr:colOff>
                <xdr:row>16</xdr:row>
                <xdr:rowOff>133350</xdr:rowOff>
              </from>
              <to>
                <xdr:col>19</xdr:col>
                <xdr:colOff>781050</xdr:colOff>
                <xdr:row>16</xdr:row>
                <xdr:rowOff>390525</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495300</xdr:colOff>
                <xdr:row>15</xdr:row>
                <xdr:rowOff>133350</xdr:rowOff>
              </from>
              <to>
                <xdr:col>19</xdr:col>
                <xdr:colOff>781050</xdr:colOff>
                <xdr:row>15</xdr:row>
                <xdr:rowOff>390525</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495300</xdr:colOff>
                <xdr:row>14</xdr:row>
                <xdr:rowOff>133350</xdr:rowOff>
              </from>
              <to>
                <xdr:col>19</xdr:col>
                <xdr:colOff>781050</xdr:colOff>
                <xdr:row>14</xdr:row>
                <xdr:rowOff>390525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495300</xdr:colOff>
                <xdr:row>13</xdr:row>
                <xdr:rowOff>133350</xdr:rowOff>
              </from>
              <to>
                <xdr:col>19</xdr:col>
                <xdr:colOff>781050</xdr:colOff>
                <xdr:row>13</xdr:row>
                <xdr:rowOff>390525</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495300</xdr:colOff>
                <xdr:row>12</xdr:row>
                <xdr:rowOff>133350</xdr:rowOff>
              </from>
              <to>
                <xdr:col>19</xdr:col>
                <xdr:colOff>781050</xdr:colOff>
                <xdr:row>12</xdr:row>
                <xdr:rowOff>390525</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495300</xdr:colOff>
                <xdr:row>11</xdr:row>
                <xdr:rowOff>133350</xdr:rowOff>
              </from>
              <to>
                <xdr:col>19</xdr:col>
                <xdr:colOff>781050</xdr:colOff>
                <xdr:row>11</xdr:row>
                <xdr:rowOff>390525</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504825</xdr:colOff>
                <xdr:row>10</xdr:row>
                <xdr:rowOff>47625</xdr:rowOff>
              </from>
              <to>
                <xdr:col>19</xdr:col>
                <xdr:colOff>752475</xdr:colOff>
                <xdr:row>10</xdr:row>
                <xdr:rowOff>447675</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4"/>
      <c r="B1" s="430" t="s">
        <v>15</v>
      </c>
      <c r="C1" s="431"/>
      <c r="D1" s="3" t="s">
        <v>16</v>
      </c>
      <c r="E1" s="435"/>
    </row>
    <row r="2" spans="1:5" ht="15" customHeight="1" x14ac:dyDescent="0.25">
      <c r="A2" s="434"/>
      <c r="B2" s="432"/>
      <c r="C2" s="433"/>
      <c r="D2" s="3" t="s">
        <v>2</v>
      </c>
      <c r="E2" s="435"/>
    </row>
    <row r="3" spans="1:5" ht="30" customHeight="1" x14ac:dyDescent="0.25">
      <c r="A3" s="434"/>
      <c r="B3" s="430" t="s">
        <v>17</v>
      </c>
      <c r="C3" s="431"/>
      <c r="D3" s="3" t="s">
        <v>18</v>
      </c>
      <c r="E3" s="435"/>
    </row>
    <row r="4" spans="1:5" ht="15" customHeight="1" x14ac:dyDescent="0.25">
      <c r="A4" s="434"/>
      <c r="B4" s="432"/>
      <c r="C4" s="433"/>
      <c r="D4" s="3" t="s">
        <v>5</v>
      </c>
      <c r="E4" s="435"/>
    </row>
    <row r="5" spans="1:5" ht="15.75" thickBot="1" x14ac:dyDescent="0.3"/>
    <row r="6" spans="1:5" x14ac:dyDescent="0.25">
      <c r="A6" s="380" t="s">
        <v>19</v>
      </c>
      <c r="B6" s="381"/>
      <c r="C6" s="381"/>
      <c r="D6" s="381"/>
      <c r="E6" s="381"/>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39"/>
      <c r="B1" s="339" t="s">
        <v>0</v>
      </c>
      <c r="C1" s="340"/>
      <c r="D1" s="340"/>
      <c r="E1" s="340"/>
      <c r="F1" s="28" t="s">
        <v>1</v>
      </c>
      <c r="G1" s="443"/>
    </row>
    <row r="2" spans="1:7" x14ac:dyDescent="0.25">
      <c r="A2" s="440"/>
      <c r="B2" s="442"/>
      <c r="C2" s="427"/>
      <c r="D2" s="427"/>
      <c r="E2" s="427"/>
      <c r="F2" s="27" t="s">
        <v>31</v>
      </c>
      <c r="G2" s="444"/>
    </row>
    <row r="3" spans="1:7" x14ac:dyDescent="0.25">
      <c r="A3" s="440"/>
      <c r="B3" s="446" t="s">
        <v>32</v>
      </c>
      <c r="C3" s="447"/>
      <c r="D3" s="447"/>
      <c r="E3" s="447"/>
      <c r="F3" s="27" t="s">
        <v>4</v>
      </c>
      <c r="G3" s="444"/>
    </row>
    <row r="4" spans="1:7" ht="15.75" thickBot="1" x14ac:dyDescent="0.3">
      <c r="A4" s="441"/>
      <c r="B4" s="345"/>
      <c r="C4" s="346"/>
      <c r="D4" s="346"/>
      <c r="E4" s="346"/>
      <c r="F4" s="29" t="s">
        <v>5</v>
      </c>
      <c r="G4" s="445"/>
    </row>
    <row r="5" spans="1:7" ht="15.75" thickBot="1" x14ac:dyDescent="0.3"/>
    <row r="6" spans="1:7" s="36" customFormat="1" ht="15.75" x14ac:dyDescent="0.25">
      <c r="A6" s="448" t="s">
        <v>33</v>
      </c>
      <c r="B6" s="449"/>
      <c r="C6" s="449"/>
      <c r="D6" s="449"/>
      <c r="E6" s="449"/>
      <c r="F6" s="449"/>
      <c r="G6" s="450"/>
    </row>
    <row r="7" spans="1:7" ht="31.5" customHeight="1" x14ac:dyDescent="0.25">
      <c r="A7" s="22" t="s">
        <v>34</v>
      </c>
      <c r="B7" s="17" t="s">
        <v>35</v>
      </c>
      <c r="C7" s="33" t="s">
        <v>36</v>
      </c>
      <c r="D7" s="23" t="s">
        <v>37</v>
      </c>
      <c r="E7" s="17" t="s">
        <v>38</v>
      </c>
      <c r="F7" s="18" t="s">
        <v>39</v>
      </c>
      <c r="G7" s="18" t="s">
        <v>40</v>
      </c>
    </row>
    <row r="8" spans="1:7" ht="33" customHeight="1" x14ac:dyDescent="0.25">
      <c r="A8" s="436"/>
      <c r="B8" s="8"/>
      <c r="C8" s="8"/>
      <c r="D8" s="8"/>
      <c r="E8" s="8"/>
      <c r="F8" s="8"/>
      <c r="G8" s="9"/>
    </row>
    <row r="9" spans="1:7" ht="33" customHeight="1" x14ac:dyDescent="0.25">
      <c r="A9" s="437"/>
      <c r="B9" s="8"/>
      <c r="C9" s="8"/>
      <c r="D9" s="8"/>
      <c r="E9" s="8"/>
      <c r="F9" s="8"/>
      <c r="G9" s="9"/>
    </row>
    <row r="10" spans="1:7" ht="33" customHeight="1" x14ac:dyDescent="0.25">
      <c r="A10" s="437"/>
      <c r="B10" s="8"/>
      <c r="C10" s="8"/>
      <c r="D10" s="8"/>
      <c r="E10" s="8"/>
      <c r="F10" s="8"/>
      <c r="G10" s="9"/>
    </row>
    <row r="11" spans="1:7" ht="33" customHeight="1" x14ac:dyDescent="0.25">
      <c r="A11" s="437"/>
      <c r="B11" s="8"/>
      <c r="C11" s="8"/>
      <c r="D11" s="8"/>
      <c r="E11" s="8"/>
      <c r="F11" s="8"/>
      <c r="G11" s="9"/>
    </row>
    <row r="12" spans="1:7" ht="33" customHeight="1" x14ac:dyDescent="0.25">
      <c r="A12" s="437"/>
      <c r="B12" s="8"/>
      <c r="C12" s="8"/>
      <c r="D12" s="8"/>
      <c r="E12" s="8"/>
      <c r="F12" s="8"/>
      <c r="G12" s="9"/>
    </row>
    <row r="13" spans="1:7" ht="33" customHeight="1" x14ac:dyDescent="0.25">
      <c r="A13" s="437"/>
      <c r="B13" s="8"/>
      <c r="C13" s="8"/>
      <c r="D13" s="8"/>
      <c r="E13" s="8"/>
      <c r="F13" s="8"/>
      <c r="G13" s="9"/>
    </row>
    <row r="14" spans="1:7" ht="33" customHeight="1" x14ac:dyDescent="0.25">
      <c r="A14" s="437"/>
      <c r="B14" s="8"/>
      <c r="C14" s="8"/>
      <c r="D14" s="8"/>
      <c r="E14" s="8"/>
      <c r="F14" s="8"/>
      <c r="G14" s="9"/>
    </row>
    <row r="15" spans="1:7" ht="33" customHeight="1" x14ac:dyDescent="0.25">
      <c r="A15" s="437"/>
      <c r="B15" s="8"/>
      <c r="C15" s="8"/>
      <c r="D15" s="8"/>
      <c r="E15" s="8"/>
      <c r="F15" s="8"/>
      <c r="G15" s="9"/>
    </row>
    <row r="16" spans="1:7" ht="33" customHeight="1" x14ac:dyDescent="0.25">
      <c r="A16" s="437"/>
      <c r="B16" s="8"/>
      <c r="C16" s="8"/>
      <c r="D16" s="8"/>
      <c r="E16" s="8"/>
      <c r="F16" s="8"/>
      <c r="G16" s="9"/>
    </row>
    <row r="17" spans="1:7" ht="33" customHeight="1" x14ac:dyDescent="0.25">
      <c r="A17" s="437"/>
      <c r="B17" s="8"/>
      <c r="C17" s="8"/>
      <c r="D17" s="8"/>
      <c r="E17" s="8"/>
      <c r="F17" s="8"/>
      <c r="G17" s="9"/>
    </row>
    <row r="18" spans="1:7" ht="33" customHeight="1" thickBot="1" x14ac:dyDescent="0.3">
      <c r="A18" s="438"/>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0" zoomScale="60" zoomScaleNormal="60" workbookViewId="0">
      <selection activeCell="A13" sqref="A13:E47"/>
    </sheetView>
  </sheetViews>
  <sheetFormatPr baseColWidth="10" defaultRowHeight="15" x14ac:dyDescent="0.25"/>
  <cols>
    <col min="1" max="1" width="30.42578125" customWidth="1"/>
    <col min="2" max="2" width="78.85546875" customWidth="1"/>
    <col min="3" max="3" width="10" customWidth="1"/>
    <col min="4" max="4" width="20.140625" style="255" customWidth="1"/>
    <col min="5" max="5" width="15.85546875" customWidth="1"/>
  </cols>
  <sheetData>
    <row r="1" spans="1:5" x14ac:dyDescent="0.25">
      <c r="A1" s="455"/>
      <c r="B1" s="409" t="str">
        <f>CONTEXTO!B1</f>
        <v xml:space="preserve">PROCESO:  SISTEMA INTEGRADO DE GESTIÓN </v>
      </c>
      <c r="C1" s="30" t="s">
        <v>80</v>
      </c>
      <c r="D1" s="103" t="s">
        <v>393</v>
      </c>
      <c r="E1" s="480"/>
    </row>
    <row r="2" spans="1:5" x14ac:dyDescent="0.25">
      <c r="A2" s="456"/>
      <c r="B2" s="410"/>
      <c r="C2" s="31" t="s">
        <v>2</v>
      </c>
      <c r="D2" s="104">
        <v>5</v>
      </c>
      <c r="E2" s="481"/>
    </row>
    <row r="3" spans="1:5" x14ac:dyDescent="0.25">
      <c r="A3" s="456"/>
      <c r="B3" s="458" t="s">
        <v>372</v>
      </c>
      <c r="C3" s="31" t="s">
        <v>81</v>
      </c>
      <c r="D3" s="265">
        <v>45343</v>
      </c>
      <c r="E3" s="481"/>
    </row>
    <row r="4" spans="1:5" ht="15.75" thickBot="1" x14ac:dyDescent="0.3">
      <c r="A4" s="457"/>
      <c r="B4" s="459"/>
      <c r="C4" s="253" t="s">
        <v>5</v>
      </c>
      <c r="D4" s="264" t="s">
        <v>378</v>
      </c>
      <c r="E4" s="482"/>
    </row>
    <row r="5" spans="1:5" ht="15.75" thickBot="1" x14ac:dyDescent="0.3">
      <c r="A5" s="460"/>
      <c r="B5" s="370"/>
      <c r="C5" s="370"/>
      <c r="D5" s="370"/>
      <c r="E5" s="370"/>
    </row>
    <row r="6" spans="1:5" x14ac:dyDescent="0.25">
      <c r="A6" s="461" t="str">
        <f>+CONTEXTO!A8</f>
        <v>PROCESO: GESTIÓN DE LA GOBERNABILIDAD, CONVIVENCIA Y SEGURIDAD CIUDADANA</v>
      </c>
      <c r="B6" s="462"/>
      <c r="C6" s="462"/>
      <c r="D6" s="462"/>
      <c r="E6" s="463"/>
    </row>
    <row r="7" spans="1:5" x14ac:dyDescent="0.25">
      <c r="A7" s="464"/>
      <c r="B7" s="465"/>
      <c r="C7" s="465"/>
      <c r="D7" s="465"/>
      <c r="E7" s="466"/>
    </row>
    <row r="8" spans="1:5" x14ac:dyDescent="0.25">
      <c r="A8" s="467"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68"/>
      <c r="C8" s="468"/>
      <c r="D8" s="468"/>
      <c r="E8" s="469"/>
    </row>
    <row r="9" spans="1:5" ht="27" customHeight="1" thickBot="1" x14ac:dyDescent="0.3">
      <c r="A9" s="470"/>
      <c r="B9" s="471"/>
      <c r="C9" s="471"/>
      <c r="D9" s="471"/>
      <c r="E9" s="472"/>
    </row>
    <row r="10" spans="1:5" ht="15.75" thickBot="1" x14ac:dyDescent="0.3">
      <c r="A10" s="473"/>
      <c r="B10" s="473"/>
      <c r="C10" s="473"/>
      <c r="D10" s="473"/>
      <c r="E10" s="473"/>
    </row>
    <row r="11" spans="1:5" ht="27.75" customHeight="1" x14ac:dyDescent="0.25">
      <c r="A11" s="474" t="s">
        <v>364</v>
      </c>
      <c r="B11" s="476" t="s">
        <v>363</v>
      </c>
      <c r="C11" s="476"/>
      <c r="D11" s="478" t="s">
        <v>365</v>
      </c>
      <c r="E11" s="479"/>
    </row>
    <row r="12" spans="1:5" x14ac:dyDescent="0.25">
      <c r="A12" s="475"/>
      <c r="B12" s="477"/>
      <c r="C12" s="477"/>
      <c r="D12" s="99" t="s">
        <v>89</v>
      </c>
      <c r="E12" s="250" t="s">
        <v>90</v>
      </c>
    </row>
    <row r="13" spans="1:5" ht="33" customHeight="1" x14ac:dyDescent="0.25">
      <c r="A13" s="451" t="s">
        <v>432</v>
      </c>
      <c r="B13" s="453" t="s">
        <v>310</v>
      </c>
      <c r="C13" s="453"/>
      <c r="D13" s="286" t="s">
        <v>129</v>
      </c>
      <c r="E13" s="287"/>
    </row>
    <row r="14" spans="1:5" ht="33" customHeight="1" x14ac:dyDescent="0.25">
      <c r="A14" s="451"/>
      <c r="B14" s="453" t="s">
        <v>314</v>
      </c>
      <c r="C14" s="453"/>
      <c r="D14" s="286"/>
      <c r="E14" s="287" t="s">
        <v>129</v>
      </c>
    </row>
    <row r="15" spans="1:5" ht="33" customHeight="1" x14ac:dyDescent="0.25">
      <c r="A15" s="451"/>
      <c r="B15" s="453" t="s">
        <v>311</v>
      </c>
      <c r="C15" s="453"/>
      <c r="D15" s="286"/>
      <c r="E15" s="287" t="s">
        <v>129</v>
      </c>
    </row>
    <row r="16" spans="1:5" ht="33" customHeight="1" x14ac:dyDescent="0.25">
      <c r="A16" s="451"/>
      <c r="B16" s="453" t="s">
        <v>312</v>
      </c>
      <c r="C16" s="453"/>
      <c r="D16" s="286"/>
      <c r="E16" s="287" t="s">
        <v>129</v>
      </c>
    </row>
    <row r="17" spans="1:5" ht="33" customHeight="1" x14ac:dyDescent="0.25">
      <c r="A17" s="451"/>
      <c r="B17" s="453" t="s">
        <v>313</v>
      </c>
      <c r="C17" s="453"/>
      <c r="D17" s="286"/>
      <c r="E17" s="287" t="s">
        <v>129</v>
      </c>
    </row>
    <row r="18" spans="1:5" ht="33" customHeight="1" x14ac:dyDescent="0.25">
      <c r="A18" s="451"/>
      <c r="B18" s="453" t="s">
        <v>315</v>
      </c>
      <c r="C18" s="453"/>
      <c r="D18" s="286" t="s">
        <v>129</v>
      </c>
      <c r="E18" s="287"/>
    </row>
    <row r="19" spans="1:5" ht="33" customHeight="1" x14ac:dyDescent="0.25">
      <c r="A19" s="451"/>
      <c r="B19" s="453" t="s">
        <v>316</v>
      </c>
      <c r="C19" s="453"/>
      <c r="D19" s="286"/>
      <c r="E19" s="287" t="s">
        <v>129</v>
      </c>
    </row>
    <row r="20" spans="1:5" ht="33" customHeight="1" x14ac:dyDescent="0.25">
      <c r="A20" s="451"/>
      <c r="B20" s="453" t="s">
        <v>317</v>
      </c>
      <c r="C20" s="453"/>
      <c r="D20" s="286" t="s">
        <v>129</v>
      </c>
      <c r="E20" s="287"/>
    </row>
    <row r="21" spans="1:5" ht="33" customHeight="1" x14ac:dyDescent="0.25">
      <c r="A21" s="451"/>
      <c r="B21" s="453" t="s">
        <v>318</v>
      </c>
      <c r="C21" s="453"/>
      <c r="D21" s="286" t="s">
        <v>129</v>
      </c>
      <c r="E21" s="287"/>
    </row>
    <row r="22" spans="1:5" ht="33" customHeight="1" x14ac:dyDescent="0.25">
      <c r="A22" s="451"/>
      <c r="B22" s="453" t="s">
        <v>319</v>
      </c>
      <c r="C22" s="453"/>
      <c r="D22" s="286"/>
      <c r="E22" s="287" t="s">
        <v>129</v>
      </c>
    </row>
    <row r="23" spans="1:5" ht="33" customHeight="1" x14ac:dyDescent="0.25">
      <c r="A23" s="451"/>
      <c r="B23" s="453" t="s">
        <v>320</v>
      </c>
      <c r="C23" s="453"/>
      <c r="D23" s="286"/>
      <c r="E23" s="287" t="s">
        <v>129</v>
      </c>
    </row>
    <row r="24" spans="1:5" ht="33" customHeight="1" x14ac:dyDescent="0.25">
      <c r="A24" s="451"/>
      <c r="B24" s="453" t="s">
        <v>321</v>
      </c>
      <c r="C24" s="453"/>
      <c r="D24" s="286"/>
      <c r="E24" s="287" t="s">
        <v>129</v>
      </c>
    </row>
    <row r="25" spans="1:5" ht="33" customHeight="1" x14ac:dyDescent="0.25">
      <c r="A25" s="451"/>
      <c r="B25" s="453" t="s">
        <v>322</v>
      </c>
      <c r="C25" s="453"/>
      <c r="D25" s="286"/>
      <c r="E25" s="287" t="s">
        <v>129</v>
      </c>
    </row>
    <row r="26" spans="1:5" ht="33" customHeight="1" x14ac:dyDescent="0.25">
      <c r="A26" s="451"/>
      <c r="B26" s="453" t="s">
        <v>323</v>
      </c>
      <c r="C26" s="453"/>
      <c r="D26" s="286"/>
      <c r="E26" s="287" t="s">
        <v>129</v>
      </c>
    </row>
    <row r="27" spans="1:5" ht="33" customHeight="1" x14ac:dyDescent="0.25">
      <c r="A27" s="451"/>
      <c r="B27" s="453" t="s">
        <v>324</v>
      </c>
      <c r="C27" s="453"/>
      <c r="D27" s="286"/>
      <c r="E27" s="287" t="s">
        <v>129</v>
      </c>
    </row>
    <row r="28" spans="1:5" ht="33" customHeight="1" x14ac:dyDescent="0.25">
      <c r="A28" s="451"/>
      <c r="B28" s="453" t="s">
        <v>325</v>
      </c>
      <c r="C28" s="453"/>
      <c r="D28" s="286" t="s">
        <v>129</v>
      </c>
      <c r="E28" s="287"/>
    </row>
    <row r="29" spans="1:5" ht="33" customHeight="1" x14ac:dyDescent="0.25">
      <c r="A29" s="451"/>
      <c r="B29" s="453" t="s">
        <v>326</v>
      </c>
      <c r="C29" s="453"/>
      <c r="D29" s="286" t="s">
        <v>129</v>
      </c>
      <c r="E29" s="287"/>
    </row>
    <row r="30" spans="1:5" ht="33" customHeight="1" x14ac:dyDescent="0.25">
      <c r="A30" s="451"/>
      <c r="B30" s="453" t="s">
        <v>327</v>
      </c>
      <c r="C30" s="453"/>
      <c r="D30" s="286" t="s">
        <v>129</v>
      </c>
      <c r="E30" s="287"/>
    </row>
    <row r="31" spans="1:5" ht="33" customHeight="1" x14ac:dyDescent="0.25">
      <c r="A31" s="451"/>
      <c r="B31" s="416" t="s">
        <v>328</v>
      </c>
      <c r="C31" s="416"/>
      <c r="D31" s="286" t="s">
        <v>129</v>
      </c>
      <c r="E31" s="287"/>
    </row>
    <row r="32" spans="1:5" ht="33" customHeight="1" x14ac:dyDescent="0.25">
      <c r="A32" s="451"/>
      <c r="B32" s="453" t="s">
        <v>329</v>
      </c>
      <c r="C32" s="453"/>
      <c r="D32" s="286"/>
      <c r="E32" s="287" t="s">
        <v>129</v>
      </c>
    </row>
    <row r="33" spans="1:5" ht="22.5" customHeight="1" x14ac:dyDescent="0.25">
      <c r="A33" s="451"/>
      <c r="B33" s="483" t="s">
        <v>362</v>
      </c>
      <c r="C33" s="483"/>
      <c r="D33" s="483"/>
      <c r="E33" s="484"/>
    </row>
    <row r="34" spans="1:5" ht="33" customHeight="1" x14ac:dyDescent="0.25">
      <c r="A34" s="451"/>
      <c r="B34" s="416" t="s">
        <v>351</v>
      </c>
      <c r="C34" s="416"/>
      <c r="D34" s="286"/>
      <c r="E34" s="288" t="s">
        <v>129</v>
      </c>
    </row>
    <row r="35" spans="1:5" ht="33" customHeight="1" x14ac:dyDescent="0.25">
      <c r="A35" s="451"/>
      <c r="B35" s="416" t="s">
        <v>348</v>
      </c>
      <c r="C35" s="416"/>
      <c r="D35" s="286" t="s">
        <v>129</v>
      </c>
      <c r="E35" s="288"/>
    </row>
    <row r="36" spans="1:5" ht="33" customHeight="1" x14ac:dyDescent="0.25">
      <c r="A36" s="451"/>
      <c r="B36" s="416" t="s">
        <v>349</v>
      </c>
      <c r="C36" s="416"/>
      <c r="D36" s="286" t="s">
        <v>129</v>
      </c>
      <c r="E36" s="288"/>
    </row>
    <row r="37" spans="1:5" ht="33" customHeight="1" x14ac:dyDescent="0.25">
      <c r="A37" s="451"/>
      <c r="B37" s="416" t="s">
        <v>350</v>
      </c>
      <c r="C37" s="416"/>
      <c r="D37" s="286"/>
      <c r="E37" s="288" t="s">
        <v>129</v>
      </c>
    </row>
    <row r="38" spans="1:5" ht="33" customHeight="1" x14ac:dyDescent="0.25">
      <c r="A38" s="451"/>
      <c r="B38" s="416" t="s">
        <v>352</v>
      </c>
      <c r="C38" s="416"/>
      <c r="D38" s="286" t="s">
        <v>129</v>
      </c>
      <c r="E38" s="288"/>
    </row>
    <row r="39" spans="1:5" ht="33" customHeight="1" x14ac:dyDescent="0.25">
      <c r="A39" s="451"/>
      <c r="B39" s="416" t="s">
        <v>353</v>
      </c>
      <c r="C39" s="416"/>
      <c r="D39" s="286"/>
      <c r="E39" s="288" t="s">
        <v>129</v>
      </c>
    </row>
    <row r="40" spans="1:5" ht="33" customHeight="1" x14ac:dyDescent="0.25">
      <c r="A40" s="451"/>
      <c r="B40" s="416" t="s">
        <v>354</v>
      </c>
      <c r="C40" s="416"/>
      <c r="D40" s="286" t="s">
        <v>129</v>
      </c>
      <c r="E40" s="288"/>
    </row>
    <row r="41" spans="1:5" ht="33" customHeight="1" x14ac:dyDescent="0.25">
      <c r="A41" s="451"/>
      <c r="B41" s="416" t="s">
        <v>355</v>
      </c>
      <c r="C41" s="416"/>
      <c r="D41" s="286" t="s">
        <v>129</v>
      </c>
      <c r="E41" s="288"/>
    </row>
    <row r="42" spans="1:5" ht="33" customHeight="1" x14ac:dyDescent="0.25">
      <c r="A42" s="451"/>
      <c r="B42" s="416" t="s">
        <v>356</v>
      </c>
      <c r="C42" s="416"/>
      <c r="D42" s="286" t="s">
        <v>129</v>
      </c>
      <c r="E42" s="288"/>
    </row>
    <row r="43" spans="1:5" ht="33" customHeight="1" x14ac:dyDescent="0.25">
      <c r="A43" s="451"/>
      <c r="B43" s="416" t="s">
        <v>357</v>
      </c>
      <c r="C43" s="416"/>
      <c r="D43" s="286"/>
      <c r="E43" s="288" t="s">
        <v>129</v>
      </c>
    </row>
    <row r="44" spans="1:5" ht="33" customHeight="1" x14ac:dyDescent="0.25">
      <c r="A44" s="451"/>
      <c r="B44" s="416" t="s">
        <v>358</v>
      </c>
      <c r="C44" s="416"/>
      <c r="D44" s="286"/>
      <c r="E44" s="288" t="s">
        <v>129</v>
      </c>
    </row>
    <row r="45" spans="1:5" ht="33" customHeight="1" x14ac:dyDescent="0.25">
      <c r="A45" s="451"/>
      <c r="B45" s="416" t="s">
        <v>359</v>
      </c>
      <c r="C45" s="416"/>
      <c r="D45" s="286"/>
      <c r="E45" s="288" t="s">
        <v>129</v>
      </c>
    </row>
    <row r="46" spans="1:5" ht="33" customHeight="1" x14ac:dyDescent="0.25">
      <c r="A46" s="451"/>
      <c r="B46" s="416" t="s">
        <v>360</v>
      </c>
      <c r="C46" s="416"/>
      <c r="D46" s="286" t="s">
        <v>129</v>
      </c>
      <c r="E46" s="288"/>
    </row>
    <row r="47" spans="1:5" ht="33" customHeight="1" thickBot="1" x14ac:dyDescent="0.3">
      <c r="A47" s="452"/>
      <c r="B47" s="454" t="s">
        <v>361</v>
      </c>
      <c r="C47" s="454"/>
      <c r="D47" s="289" t="s">
        <v>129</v>
      </c>
      <c r="E47" s="290"/>
    </row>
    <row r="49" spans="1:5" ht="15.75" thickBot="1" x14ac:dyDescent="0.3"/>
    <row r="50" spans="1:5" ht="30.75" customHeight="1" x14ac:dyDescent="0.25">
      <c r="A50" s="474" t="s">
        <v>364</v>
      </c>
      <c r="B50" s="476" t="s">
        <v>363</v>
      </c>
      <c r="C50" s="476"/>
      <c r="D50" s="478" t="s">
        <v>365</v>
      </c>
      <c r="E50" s="479"/>
    </row>
    <row r="51" spans="1:5" x14ac:dyDescent="0.25">
      <c r="A51" s="475"/>
      <c r="B51" s="477"/>
      <c r="C51" s="477"/>
      <c r="D51" s="99" t="s">
        <v>89</v>
      </c>
      <c r="E51" s="250" t="s">
        <v>90</v>
      </c>
    </row>
    <row r="52" spans="1:5" ht="33" customHeight="1" x14ac:dyDescent="0.25">
      <c r="A52" s="485"/>
      <c r="B52" s="416" t="s">
        <v>310</v>
      </c>
      <c r="C52" s="417"/>
      <c r="D52" s="209"/>
      <c r="E52" s="251"/>
    </row>
    <row r="53" spans="1:5" ht="33" customHeight="1" x14ac:dyDescent="0.25">
      <c r="A53" s="485"/>
      <c r="B53" s="416" t="s">
        <v>314</v>
      </c>
      <c r="C53" s="417"/>
      <c r="D53" s="209"/>
      <c r="E53" s="251"/>
    </row>
    <row r="54" spans="1:5" ht="33" customHeight="1" x14ac:dyDescent="0.25">
      <c r="A54" s="485"/>
      <c r="B54" s="416" t="s">
        <v>311</v>
      </c>
      <c r="C54" s="417"/>
      <c r="D54" s="209"/>
      <c r="E54" s="251"/>
    </row>
    <row r="55" spans="1:5" ht="33" customHeight="1" x14ac:dyDescent="0.25">
      <c r="A55" s="485"/>
      <c r="B55" s="416" t="s">
        <v>312</v>
      </c>
      <c r="C55" s="417"/>
      <c r="D55" s="209"/>
      <c r="E55" s="251"/>
    </row>
    <row r="56" spans="1:5" ht="33" customHeight="1" x14ac:dyDescent="0.25">
      <c r="A56" s="485"/>
      <c r="B56" s="416" t="s">
        <v>313</v>
      </c>
      <c r="C56" s="417"/>
      <c r="D56" s="209"/>
      <c r="E56" s="251"/>
    </row>
    <row r="57" spans="1:5" ht="33" customHeight="1" x14ac:dyDescent="0.25">
      <c r="A57" s="485"/>
      <c r="B57" s="416" t="s">
        <v>315</v>
      </c>
      <c r="C57" s="417"/>
      <c r="D57" s="209"/>
      <c r="E57" s="251"/>
    </row>
    <row r="58" spans="1:5" ht="33" customHeight="1" x14ac:dyDescent="0.25">
      <c r="A58" s="485"/>
      <c r="B58" s="416" t="s">
        <v>316</v>
      </c>
      <c r="C58" s="417"/>
      <c r="D58" s="209"/>
      <c r="E58" s="251"/>
    </row>
    <row r="59" spans="1:5" ht="33" customHeight="1" x14ac:dyDescent="0.25">
      <c r="A59" s="485"/>
      <c r="B59" s="416" t="s">
        <v>317</v>
      </c>
      <c r="C59" s="417"/>
      <c r="D59" s="209"/>
      <c r="E59" s="251"/>
    </row>
    <row r="60" spans="1:5" ht="33" customHeight="1" x14ac:dyDescent="0.25">
      <c r="A60" s="485"/>
      <c r="B60" s="416" t="s">
        <v>318</v>
      </c>
      <c r="C60" s="417"/>
      <c r="D60" s="209"/>
      <c r="E60" s="251"/>
    </row>
    <row r="61" spans="1:5" ht="33" customHeight="1" x14ac:dyDescent="0.25">
      <c r="A61" s="485"/>
      <c r="B61" s="416" t="s">
        <v>319</v>
      </c>
      <c r="C61" s="417"/>
      <c r="D61" s="209"/>
      <c r="E61" s="251"/>
    </row>
    <row r="62" spans="1:5" ht="33" customHeight="1" x14ac:dyDescent="0.25">
      <c r="A62" s="485"/>
      <c r="B62" s="416" t="s">
        <v>320</v>
      </c>
      <c r="C62" s="417"/>
      <c r="D62" s="209"/>
      <c r="E62" s="251"/>
    </row>
    <row r="63" spans="1:5" ht="33" customHeight="1" x14ac:dyDescent="0.25">
      <c r="A63" s="485"/>
      <c r="B63" s="416" t="s">
        <v>321</v>
      </c>
      <c r="C63" s="417"/>
      <c r="D63" s="209"/>
      <c r="E63" s="251"/>
    </row>
    <row r="64" spans="1:5" ht="33" customHeight="1" x14ac:dyDescent="0.25">
      <c r="A64" s="485"/>
      <c r="B64" s="416" t="s">
        <v>322</v>
      </c>
      <c r="C64" s="417"/>
      <c r="D64" s="209"/>
      <c r="E64" s="251"/>
    </row>
    <row r="65" spans="1:5" ht="33" customHeight="1" x14ac:dyDescent="0.25">
      <c r="A65" s="485"/>
      <c r="B65" s="416" t="s">
        <v>323</v>
      </c>
      <c r="C65" s="417"/>
      <c r="D65" s="209"/>
      <c r="E65" s="251"/>
    </row>
    <row r="66" spans="1:5" ht="33" customHeight="1" x14ac:dyDescent="0.25">
      <c r="A66" s="485"/>
      <c r="B66" s="416" t="s">
        <v>324</v>
      </c>
      <c r="C66" s="417"/>
      <c r="D66" s="209"/>
      <c r="E66" s="251"/>
    </row>
    <row r="67" spans="1:5" ht="33" customHeight="1" x14ac:dyDescent="0.25">
      <c r="A67" s="485"/>
      <c r="B67" s="416" t="s">
        <v>325</v>
      </c>
      <c r="C67" s="417"/>
      <c r="D67" s="209"/>
      <c r="E67" s="251"/>
    </row>
    <row r="68" spans="1:5" ht="33" customHeight="1" x14ac:dyDescent="0.25">
      <c r="A68" s="485"/>
      <c r="B68" s="416" t="s">
        <v>326</v>
      </c>
      <c r="C68" s="417"/>
      <c r="D68" s="209"/>
      <c r="E68" s="251"/>
    </row>
    <row r="69" spans="1:5" ht="33" customHeight="1" x14ac:dyDescent="0.25">
      <c r="A69" s="485"/>
      <c r="B69" s="416" t="s">
        <v>327</v>
      </c>
      <c r="C69" s="417"/>
      <c r="D69" s="209"/>
      <c r="E69" s="251"/>
    </row>
    <row r="70" spans="1:5" ht="33" customHeight="1" x14ac:dyDescent="0.25">
      <c r="A70" s="485"/>
      <c r="B70" s="416" t="s">
        <v>328</v>
      </c>
      <c r="C70" s="416"/>
      <c r="D70" s="209"/>
      <c r="E70" s="251"/>
    </row>
    <row r="71" spans="1:5" ht="33" customHeight="1" x14ac:dyDescent="0.25">
      <c r="A71" s="485"/>
      <c r="B71" s="416" t="s">
        <v>329</v>
      </c>
      <c r="C71" s="417"/>
      <c r="D71" s="209"/>
      <c r="E71" s="251"/>
    </row>
    <row r="72" spans="1:5" ht="33" customHeight="1" x14ac:dyDescent="0.25">
      <c r="A72" s="485"/>
      <c r="B72" s="483" t="s">
        <v>362</v>
      </c>
      <c r="C72" s="483"/>
      <c r="D72" s="483"/>
      <c r="E72" s="484"/>
    </row>
    <row r="73" spans="1:5" ht="33" customHeight="1" x14ac:dyDescent="0.25">
      <c r="A73" s="485"/>
      <c r="B73" s="416" t="s">
        <v>351</v>
      </c>
      <c r="C73" s="416"/>
      <c r="D73" s="209"/>
      <c r="E73" s="251"/>
    </row>
    <row r="74" spans="1:5" ht="33" customHeight="1" x14ac:dyDescent="0.25">
      <c r="A74" s="485"/>
      <c r="B74" s="416" t="s">
        <v>348</v>
      </c>
      <c r="C74" s="416"/>
      <c r="D74" s="209"/>
      <c r="E74" s="251"/>
    </row>
    <row r="75" spans="1:5" ht="33" customHeight="1" x14ac:dyDescent="0.25">
      <c r="A75" s="485"/>
      <c r="B75" s="416" t="s">
        <v>349</v>
      </c>
      <c r="C75" s="416"/>
      <c r="D75" s="209"/>
      <c r="E75" s="251"/>
    </row>
    <row r="76" spans="1:5" ht="33" customHeight="1" x14ac:dyDescent="0.25">
      <c r="A76" s="485"/>
      <c r="B76" s="416" t="s">
        <v>350</v>
      </c>
      <c r="C76" s="416"/>
      <c r="D76" s="209"/>
      <c r="E76" s="251"/>
    </row>
    <row r="77" spans="1:5" ht="33" customHeight="1" x14ac:dyDescent="0.25">
      <c r="A77" s="485"/>
      <c r="B77" s="416" t="s">
        <v>352</v>
      </c>
      <c r="C77" s="416"/>
      <c r="D77" s="209"/>
      <c r="E77" s="251"/>
    </row>
    <row r="78" spans="1:5" ht="33" customHeight="1" x14ac:dyDescent="0.25">
      <c r="A78" s="485"/>
      <c r="B78" s="416" t="s">
        <v>353</v>
      </c>
      <c r="C78" s="416"/>
      <c r="D78" s="209"/>
      <c r="E78" s="251"/>
    </row>
    <row r="79" spans="1:5" ht="33" customHeight="1" x14ac:dyDescent="0.25">
      <c r="A79" s="485"/>
      <c r="B79" s="416" t="s">
        <v>354</v>
      </c>
      <c r="C79" s="416"/>
      <c r="D79" s="209"/>
      <c r="E79" s="251"/>
    </row>
    <row r="80" spans="1:5" ht="33" customHeight="1" x14ac:dyDescent="0.25">
      <c r="A80" s="485"/>
      <c r="B80" s="416" t="s">
        <v>355</v>
      </c>
      <c r="C80" s="416"/>
      <c r="D80" s="209"/>
      <c r="E80" s="251"/>
    </row>
    <row r="81" spans="1:5" ht="33" customHeight="1" x14ac:dyDescent="0.25">
      <c r="A81" s="485"/>
      <c r="B81" s="416" t="s">
        <v>356</v>
      </c>
      <c r="C81" s="416"/>
      <c r="D81" s="209"/>
      <c r="E81" s="251"/>
    </row>
    <row r="82" spans="1:5" ht="33" customHeight="1" x14ac:dyDescent="0.25">
      <c r="A82" s="485"/>
      <c r="B82" s="416" t="s">
        <v>357</v>
      </c>
      <c r="C82" s="416"/>
      <c r="D82" s="209"/>
      <c r="E82" s="251"/>
    </row>
    <row r="83" spans="1:5" ht="33" customHeight="1" x14ac:dyDescent="0.25">
      <c r="A83" s="485"/>
      <c r="B83" s="416" t="s">
        <v>358</v>
      </c>
      <c r="C83" s="416"/>
      <c r="D83" s="209"/>
      <c r="E83" s="251"/>
    </row>
    <row r="84" spans="1:5" ht="33" customHeight="1" x14ac:dyDescent="0.25">
      <c r="A84" s="485"/>
      <c r="B84" s="416" t="s">
        <v>359</v>
      </c>
      <c r="C84" s="416"/>
      <c r="D84" s="209"/>
      <c r="E84" s="251"/>
    </row>
    <row r="85" spans="1:5" ht="33" customHeight="1" x14ac:dyDescent="0.25">
      <c r="A85" s="485"/>
      <c r="B85" s="416" t="s">
        <v>360</v>
      </c>
      <c r="C85" s="416"/>
      <c r="D85" s="209"/>
      <c r="E85" s="251"/>
    </row>
    <row r="86" spans="1:5" ht="33" customHeight="1" thickBot="1" x14ac:dyDescent="0.3">
      <c r="A86" s="486"/>
      <c r="B86" s="454" t="s">
        <v>361</v>
      </c>
      <c r="C86" s="454"/>
      <c r="D86" s="214"/>
      <c r="E86" s="252"/>
    </row>
    <row r="88" spans="1:5" ht="15.75" thickBot="1" x14ac:dyDescent="0.3"/>
    <row r="89" spans="1:5" ht="28.5" customHeight="1" x14ac:dyDescent="0.25">
      <c r="A89" s="474" t="s">
        <v>364</v>
      </c>
      <c r="B89" s="476" t="s">
        <v>363</v>
      </c>
      <c r="C89" s="476"/>
      <c r="D89" s="478" t="s">
        <v>365</v>
      </c>
      <c r="E89" s="479"/>
    </row>
    <row r="90" spans="1:5" x14ac:dyDescent="0.25">
      <c r="A90" s="475"/>
      <c r="B90" s="477"/>
      <c r="C90" s="477"/>
      <c r="D90" s="99" t="s">
        <v>89</v>
      </c>
      <c r="E90" s="250" t="s">
        <v>90</v>
      </c>
    </row>
    <row r="91" spans="1:5" ht="33" customHeight="1" x14ac:dyDescent="0.25">
      <c r="A91" s="485"/>
      <c r="B91" s="453" t="s">
        <v>310</v>
      </c>
      <c r="C91" s="487"/>
      <c r="D91" s="209"/>
      <c r="E91" s="254"/>
    </row>
    <row r="92" spans="1:5" ht="33" customHeight="1" x14ac:dyDescent="0.25">
      <c r="A92" s="485"/>
      <c r="B92" s="453" t="s">
        <v>314</v>
      </c>
      <c r="C92" s="487"/>
      <c r="D92" s="209"/>
      <c r="E92" s="254"/>
    </row>
    <row r="93" spans="1:5" ht="33" customHeight="1" x14ac:dyDescent="0.25">
      <c r="A93" s="485"/>
      <c r="B93" s="453" t="s">
        <v>311</v>
      </c>
      <c r="C93" s="487"/>
      <c r="D93" s="209"/>
      <c r="E93" s="254"/>
    </row>
    <row r="94" spans="1:5" ht="33" customHeight="1" x14ac:dyDescent="0.25">
      <c r="A94" s="485"/>
      <c r="B94" s="453" t="s">
        <v>312</v>
      </c>
      <c r="C94" s="487"/>
      <c r="D94" s="209"/>
      <c r="E94" s="254"/>
    </row>
    <row r="95" spans="1:5" ht="33" customHeight="1" x14ac:dyDescent="0.25">
      <c r="A95" s="485"/>
      <c r="B95" s="453" t="s">
        <v>313</v>
      </c>
      <c r="C95" s="487"/>
      <c r="D95" s="209"/>
      <c r="E95" s="254"/>
    </row>
    <row r="96" spans="1:5" ht="33" customHeight="1" x14ac:dyDescent="0.25">
      <c r="A96" s="485"/>
      <c r="B96" s="453" t="s">
        <v>315</v>
      </c>
      <c r="C96" s="487"/>
      <c r="D96" s="209"/>
      <c r="E96" s="254"/>
    </row>
    <row r="97" spans="1:5" ht="33" customHeight="1" x14ac:dyDescent="0.25">
      <c r="A97" s="485"/>
      <c r="B97" s="453" t="s">
        <v>316</v>
      </c>
      <c r="C97" s="487"/>
      <c r="D97" s="209"/>
      <c r="E97" s="254"/>
    </row>
    <row r="98" spans="1:5" ht="33" customHeight="1" x14ac:dyDescent="0.25">
      <c r="A98" s="485"/>
      <c r="B98" s="453" t="s">
        <v>317</v>
      </c>
      <c r="C98" s="487"/>
      <c r="D98" s="209"/>
      <c r="E98" s="254"/>
    </row>
    <row r="99" spans="1:5" ht="33" customHeight="1" x14ac:dyDescent="0.25">
      <c r="A99" s="485"/>
      <c r="B99" s="453" t="s">
        <v>318</v>
      </c>
      <c r="C99" s="487"/>
      <c r="D99" s="209"/>
      <c r="E99" s="254"/>
    </row>
    <row r="100" spans="1:5" ht="33" customHeight="1" x14ac:dyDescent="0.25">
      <c r="A100" s="485"/>
      <c r="B100" s="453" t="s">
        <v>319</v>
      </c>
      <c r="C100" s="487"/>
      <c r="D100" s="209"/>
      <c r="E100" s="254"/>
    </row>
    <row r="101" spans="1:5" ht="33" customHeight="1" x14ac:dyDescent="0.25">
      <c r="A101" s="485"/>
      <c r="B101" s="453" t="s">
        <v>320</v>
      </c>
      <c r="C101" s="487"/>
      <c r="D101" s="209"/>
      <c r="E101" s="254"/>
    </row>
    <row r="102" spans="1:5" ht="33" customHeight="1" x14ac:dyDescent="0.25">
      <c r="A102" s="485"/>
      <c r="B102" s="453" t="s">
        <v>321</v>
      </c>
      <c r="C102" s="487"/>
      <c r="D102" s="209"/>
      <c r="E102" s="254"/>
    </row>
    <row r="103" spans="1:5" ht="33" customHeight="1" x14ac:dyDescent="0.25">
      <c r="A103" s="485"/>
      <c r="B103" s="453" t="s">
        <v>322</v>
      </c>
      <c r="C103" s="487"/>
      <c r="D103" s="209"/>
      <c r="E103" s="254"/>
    </row>
    <row r="104" spans="1:5" ht="33" customHeight="1" x14ac:dyDescent="0.25">
      <c r="A104" s="485"/>
      <c r="B104" s="453" t="s">
        <v>323</v>
      </c>
      <c r="C104" s="487"/>
      <c r="D104" s="209"/>
      <c r="E104" s="254"/>
    </row>
    <row r="105" spans="1:5" ht="33" customHeight="1" x14ac:dyDescent="0.25">
      <c r="A105" s="485"/>
      <c r="B105" s="453" t="s">
        <v>324</v>
      </c>
      <c r="C105" s="487"/>
      <c r="D105" s="209"/>
      <c r="E105" s="254"/>
    </row>
    <row r="106" spans="1:5" ht="33" customHeight="1" x14ac:dyDescent="0.25">
      <c r="A106" s="485"/>
      <c r="B106" s="453" t="s">
        <v>325</v>
      </c>
      <c r="C106" s="487"/>
      <c r="D106" s="209"/>
      <c r="E106" s="254"/>
    </row>
    <row r="107" spans="1:5" ht="33" customHeight="1" x14ac:dyDescent="0.25">
      <c r="A107" s="485"/>
      <c r="B107" s="453" t="s">
        <v>326</v>
      </c>
      <c r="C107" s="487"/>
      <c r="D107" s="209"/>
      <c r="E107" s="254"/>
    </row>
    <row r="108" spans="1:5" ht="33" customHeight="1" x14ac:dyDescent="0.25">
      <c r="A108" s="485"/>
      <c r="B108" s="453" t="s">
        <v>327</v>
      </c>
      <c r="C108" s="487"/>
      <c r="D108" s="209"/>
      <c r="E108" s="254"/>
    </row>
    <row r="109" spans="1:5" ht="33" customHeight="1" x14ac:dyDescent="0.25">
      <c r="A109" s="485"/>
      <c r="B109" s="416" t="s">
        <v>328</v>
      </c>
      <c r="C109" s="416"/>
      <c r="D109" s="209"/>
      <c r="E109" s="254"/>
    </row>
    <row r="110" spans="1:5" ht="33" customHeight="1" x14ac:dyDescent="0.25">
      <c r="A110" s="485"/>
      <c r="B110" s="453" t="s">
        <v>329</v>
      </c>
      <c r="C110" s="487"/>
      <c r="D110" s="209"/>
      <c r="E110" s="254"/>
    </row>
    <row r="111" spans="1:5" ht="33" customHeight="1" x14ac:dyDescent="0.25">
      <c r="A111" s="485"/>
      <c r="B111" s="483" t="s">
        <v>362</v>
      </c>
      <c r="C111" s="483"/>
      <c r="D111" s="483"/>
      <c r="E111" s="484"/>
    </row>
    <row r="112" spans="1:5" ht="33" customHeight="1" x14ac:dyDescent="0.25">
      <c r="A112" s="485"/>
      <c r="B112" s="416" t="s">
        <v>351</v>
      </c>
      <c r="C112" s="416"/>
      <c r="D112" s="209"/>
      <c r="E112" s="251"/>
    </row>
    <row r="113" spans="1:5" ht="33" customHeight="1" x14ac:dyDescent="0.25">
      <c r="A113" s="485"/>
      <c r="B113" s="416" t="s">
        <v>348</v>
      </c>
      <c r="C113" s="416"/>
      <c r="D113" s="209"/>
      <c r="E113" s="251"/>
    </row>
    <row r="114" spans="1:5" ht="33" customHeight="1" x14ac:dyDescent="0.25">
      <c r="A114" s="485"/>
      <c r="B114" s="416" t="s">
        <v>349</v>
      </c>
      <c r="C114" s="416"/>
      <c r="D114" s="209"/>
      <c r="E114" s="251"/>
    </row>
    <row r="115" spans="1:5" ht="33" customHeight="1" x14ac:dyDescent="0.25">
      <c r="A115" s="485"/>
      <c r="B115" s="416" t="s">
        <v>350</v>
      </c>
      <c r="C115" s="416"/>
      <c r="D115" s="209"/>
      <c r="E115" s="251"/>
    </row>
    <row r="116" spans="1:5" ht="33" customHeight="1" x14ac:dyDescent="0.25">
      <c r="A116" s="485"/>
      <c r="B116" s="416" t="s">
        <v>352</v>
      </c>
      <c r="C116" s="416"/>
      <c r="D116" s="209"/>
      <c r="E116" s="251"/>
    </row>
    <row r="117" spans="1:5" ht="33" customHeight="1" x14ac:dyDescent="0.25">
      <c r="A117" s="485"/>
      <c r="B117" s="416" t="s">
        <v>353</v>
      </c>
      <c r="C117" s="416"/>
      <c r="D117" s="209"/>
      <c r="E117" s="251"/>
    </row>
    <row r="118" spans="1:5" ht="33" customHeight="1" x14ac:dyDescent="0.25">
      <c r="A118" s="485"/>
      <c r="B118" s="416" t="s">
        <v>354</v>
      </c>
      <c r="C118" s="416"/>
      <c r="D118" s="209"/>
      <c r="E118" s="251"/>
    </row>
    <row r="119" spans="1:5" ht="33" customHeight="1" x14ac:dyDescent="0.25">
      <c r="A119" s="485"/>
      <c r="B119" s="416" t="s">
        <v>355</v>
      </c>
      <c r="C119" s="416"/>
      <c r="D119" s="209"/>
      <c r="E119" s="251"/>
    </row>
    <row r="120" spans="1:5" ht="33" customHeight="1" x14ac:dyDescent="0.25">
      <c r="A120" s="485"/>
      <c r="B120" s="416" t="s">
        <v>356</v>
      </c>
      <c r="C120" s="416"/>
      <c r="D120" s="209"/>
      <c r="E120" s="251"/>
    </row>
    <row r="121" spans="1:5" ht="33" customHeight="1" x14ac:dyDescent="0.25">
      <c r="A121" s="485"/>
      <c r="B121" s="416" t="s">
        <v>357</v>
      </c>
      <c r="C121" s="416"/>
      <c r="D121" s="209"/>
      <c r="E121" s="251"/>
    </row>
    <row r="122" spans="1:5" ht="33" customHeight="1" x14ac:dyDescent="0.25">
      <c r="A122" s="485"/>
      <c r="B122" s="416" t="s">
        <v>358</v>
      </c>
      <c r="C122" s="416"/>
      <c r="D122" s="209"/>
      <c r="E122" s="251"/>
    </row>
    <row r="123" spans="1:5" ht="33" customHeight="1" x14ac:dyDescent="0.25">
      <c r="A123" s="485"/>
      <c r="B123" s="416" t="s">
        <v>359</v>
      </c>
      <c r="C123" s="416"/>
      <c r="D123" s="209"/>
      <c r="E123" s="251"/>
    </row>
    <row r="124" spans="1:5" ht="33" customHeight="1" x14ac:dyDescent="0.25">
      <c r="A124" s="485"/>
      <c r="B124" s="416" t="s">
        <v>360</v>
      </c>
      <c r="C124" s="416"/>
      <c r="D124" s="209"/>
      <c r="E124" s="251"/>
    </row>
    <row r="125" spans="1:5" ht="33" customHeight="1" thickBot="1" x14ac:dyDescent="0.3">
      <c r="A125" s="486"/>
      <c r="B125" s="454" t="s">
        <v>361</v>
      </c>
      <c r="C125" s="454"/>
      <c r="D125" s="214"/>
      <c r="E125" s="252"/>
    </row>
    <row r="127" spans="1:5" ht="15.75" thickBot="1" x14ac:dyDescent="0.3"/>
    <row r="128" spans="1:5" ht="30" customHeight="1" x14ac:dyDescent="0.25">
      <c r="A128" s="474" t="s">
        <v>364</v>
      </c>
      <c r="B128" s="476" t="s">
        <v>363</v>
      </c>
      <c r="C128" s="476"/>
      <c r="D128" s="478" t="s">
        <v>365</v>
      </c>
      <c r="E128" s="479"/>
    </row>
    <row r="129" spans="1:5" x14ac:dyDescent="0.25">
      <c r="A129" s="475"/>
      <c r="B129" s="477"/>
      <c r="C129" s="477"/>
      <c r="D129" s="99" t="s">
        <v>89</v>
      </c>
      <c r="E129" s="250" t="s">
        <v>90</v>
      </c>
    </row>
    <row r="130" spans="1:5" ht="33" customHeight="1" x14ac:dyDescent="0.25">
      <c r="A130" s="485"/>
      <c r="B130" s="416" t="s">
        <v>310</v>
      </c>
      <c r="C130" s="417"/>
      <c r="D130" s="209"/>
      <c r="E130" s="251"/>
    </row>
    <row r="131" spans="1:5" ht="33" customHeight="1" x14ac:dyDescent="0.25">
      <c r="A131" s="485"/>
      <c r="B131" s="416" t="s">
        <v>314</v>
      </c>
      <c r="C131" s="417"/>
      <c r="D131" s="209"/>
      <c r="E131" s="251"/>
    </row>
    <row r="132" spans="1:5" ht="33" customHeight="1" x14ac:dyDescent="0.25">
      <c r="A132" s="485"/>
      <c r="B132" s="416" t="s">
        <v>311</v>
      </c>
      <c r="C132" s="417"/>
      <c r="D132" s="209"/>
      <c r="E132" s="251"/>
    </row>
    <row r="133" spans="1:5" ht="33" customHeight="1" x14ac:dyDescent="0.25">
      <c r="A133" s="485"/>
      <c r="B133" s="416" t="s">
        <v>312</v>
      </c>
      <c r="C133" s="417"/>
      <c r="D133" s="209"/>
      <c r="E133" s="251"/>
    </row>
    <row r="134" spans="1:5" ht="33" customHeight="1" x14ac:dyDescent="0.25">
      <c r="A134" s="485"/>
      <c r="B134" s="416" t="s">
        <v>313</v>
      </c>
      <c r="C134" s="417"/>
      <c r="D134" s="209"/>
      <c r="E134" s="251"/>
    </row>
    <row r="135" spans="1:5" ht="33" customHeight="1" x14ac:dyDescent="0.25">
      <c r="A135" s="485"/>
      <c r="B135" s="416" t="s">
        <v>315</v>
      </c>
      <c r="C135" s="417"/>
      <c r="D135" s="209"/>
      <c r="E135" s="251"/>
    </row>
    <row r="136" spans="1:5" ht="33" customHeight="1" x14ac:dyDescent="0.25">
      <c r="A136" s="485"/>
      <c r="B136" s="416" t="s">
        <v>316</v>
      </c>
      <c r="C136" s="417"/>
      <c r="D136" s="209"/>
      <c r="E136" s="251"/>
    </row>
    <row r="137" spans="1:5" ht="33" customHeight="1" x14ac:dyDescent="0.25">
      <c r="A137" s="485"/>
      <c r="B137" s="416" t="s">
        <v>317</v>
      </c>
      <c r="C137" s="417"/>
      <c r="D137" s="209"/>
      <c r="E137" s="251"/>
    </row>
    <row r="138" spans="1:5" ht="33" customHeight="1" x14ac:dyDescent="0.25">
      <c r="A138" s="485"/>
      <c r="B138" s="416" t="s">
        <v>318</v>
      </c>
      <c r="C138" s="417"/>
      <c r="D138" s="209"/>
      <c r="E138" s="251"/>
    </row>
    <row r="139" spans="1:5" ht="33" customHeight="1" x14ac:dyDescent="0.25">
      <c r="A139" s="485"/>
      <c r="B139" s="416" t="s">
        <v>319</v>
      </c>
      <c r="C139" s="417"/>
      <c r="D139" s="209"/>
      <c r="E139" s="251"/>
    </row>
    <row r="140" spans="1:5" ht="33" customHeight="1" x14ac:dyDescent="0.25">
      <c r="A140" s="485"/>
      <c r="B140" s="416" t="s">
        <v>320</v>
      </c>
      <c r="C140" s="417"/>
      <c r="D140" s="209"/>
      <c r="E140" s="251"/>
    </row>
    <row r="141" spans="1:5" ht="33" customHeight="1" x14ac:dyDescent="0.25">
      <c r="A141" s="485"/>
      <c r="B141" s="416" t="s">
        <v>321</v>
      </c>
      <c r="C141" s="417"/>
      <c r="D141" s="209"/>
      <c r="E141" s="251"/>
    </row>
    <row r="142" spans="1:5" ht="33" customHeight="1" x14ac:dyDescent="0.25">
      <c r="A142" s="485"/>
      <c r="B142" s="416" t="s">
        <v>322</v>
      </c>
      <c r="C142" s="417"/>
      <c r="D142" s="209"/>
      <c r="E142" s="251"/>
    </row>
    <row r="143" spans="1:5" ht="33" customHeight="1" x14ac:dyDescent="0.25">
      <c r="A143" s="485"/>
      <c r="B143" s="416" t="s">
        <v>323</v>
      </c>
      <c r="C143" s="417"/>
      <c r="D143" s="209"/>
      <c r="E143" s="251"/>
    </row>
    <row r="144" spans="1:5" ht="33" customHeight="1" x14ac:dyDescent="0.25">
      <c r="A144" s="485"/>
      <c r="B144" s="416" t="s">
        <v>324</v>
      </c>
      <c r="C144" s="417"/>
      <c r="D144" s="209"/>
      <c r="E144" s="251"/>
    </row>
    <row r="145" spans="1:5" ht="33" customHeight="1" x14ac:dyDescent="0.25">
      <c r="A145" s="485"/>
      <c r="B145" s="416" t="s">
        <v>325</v>
      </c>
      <c r="C145" s="417"/>
      <c r="D145" s="209"/>
      <c r="E145" s="251"/>
    </row>
    <row r="146" spans="1:5" ht="33" customHeight="1" x14ac:dyDescent="0.25">
      <c r="A146" s="485"/>
      <c r="B146" s="416" t="s">
        <v>326</v>
      </c>
      <c r="C146" s="417"/>
      <c r="D146" s="209"/>
      <c r="E146" s="251"/>
    </row>
    <row r="147" spans="1:5" ht="33" customHeight="1" x14ac:dyDescent="0.25">
      <c r="A147" s="485"/>
      <c r="B147" s="416" t="s">
        <v>327</v>
      </c>
      <c r="C147" s="417"/>
      <c r="D147" s="209"/>
      <c r="E147" s="251"/>
    </row>
    <row r="148" spans="1:5" ht="33" customHeight="1" x14ac:dyDescent="0.25">
      <c r="A148" s="485"/>
      <c r="B148" s="416" t="s">
        <v>328</v>
      </c>
      <c r="C148" s="416"/>
      <c r="D148" s="209"/>
      <c r="E148" s="251"/>
    </row>
    <row r="149" spans="1:5" ht="33" customHeight="1" x14ac:dyDescent="0.25">
      <c r="A149" s="485"/>
      <c r="B149" s="416" t="s">
        <v>329</v>
      </c>
      <c r="C149" s="417"/>
      <c r="D149" s="209"/>
      <c r="E149" s="251"/>
    </row>
    <row r="150" spans="1:5" ht="33" customHeight="1" x14ac:dyDescent="0.25">
      <c r="A150" s="485"/>
      <c r="B150" s="483" t="s">
        <v>362</v>
      </c>
      <c r="C150" s="483"/>
      <c r="D150" s="483"/>
      <c r="E150" s="484"/>
    </row>
    <row r="151" spans="1:5" ht="33" customHeight="1" x14ac:dyDescent="0.25">
      <c r="A151" s="485"/>
      <c r="B151" s="416" t="s">
        <v>351</v>
      </c>
      <c r="C151" s="416"/>
      <c r="D151" s="209"/>
      <c r="E151" s="251"/>
    </row>
    <row r="152" spans="1:5" ht="33" customHeight="1" x14ac:dyDescent="0.25">
      <c r="A152" s="485"/>
      <c r="B152" s="416" t="s">
        <v>348</v>
      </c>
      <c r="C152" s="416"/>
      <c r="D152" s="209"/>
      <c r="E152" s="251"/>
    </row>
    <row r="153" spans="1:5" ht="33" customHeight="1" x14ac:dyDescent="0.25">
      <c r="A153" s="485"/>
      <c r="B153" s="416" t="s">
        <v>349</v>
      </c>
      <c r="C153" s="416"/>
      <c r="D153" s="209"/>
      <c r="E153" s="251"/>
    </row>
    <row r="154" spans="1:5" ht="33" customHeight="1" x14ac:dyDescent="0.25">
      <c r="A154" s="485"/>
      <c r="B154" s="416" t="s">
        <v>350</v>
      </c>
      <c r="C154" s="416"/>
      <c r="D154" s="209"/>
      <c r="E154" s="251"/>
    </row>
    <row r="155" spans="1:5" ht="33" customHeight="1" x14ac:dyDescent="0.25">
      <c r="A155" s="485"/>
      <c r="B155" s="416" t="s">
        <v>352</v>
      </c>
      <c r="C155" s="416"/>
      <c r="D155" s="209"/>
      <c r="E155" s="251"/>
    </row>
    <row r="156" spans="1:5" ht="33" customHeight="1" x14ac:dyDescent="0.25">
      <c r="A156" s="485"/>
      <c r="B156" s="416" t="s">
        <v>353</v>
      </c>
      <c r="C156" s="416"/>
      <c r="D156" s="209"/>
      <c r="E156" s="251"/>
    </row>
    <row r="157" spans="1:5" ht="33" customHeight="1" x14ac:dyDescent="0.25">
      <c r="A157" s="485"/>
      <c r="B157" s="416" t="s">
        <v>354</v>
      </c>
      <c r="C157" s="416"/>
      <c r="D157" s="209"/>
      <c r="E157" s="251"/>
    </row>
    <row r="158" spans="1:5" ht="33" customHeight="1" x14ac:dyDescent="0.25">
      <c r="A158" s="485"/>
      <c r="B158" s="416" t="s">
        <v>355</v>
      </c>
      <c r="C158" s="416"/>
      <c r="D158" s="209"/>
      <c r="E158" s="251"/>
    </row>
    <row r="159" spans="1:5" ht="33" customHeight="1" x14ac:dyDescent="0.25">
      <c r="A159" s="485"/>
      <c r="B159" s="416" t="s">
        <v>356</v>
      </c>
      <c r="C159" s="416"/>
      <c r="D159" s="209"/>
      <c r="E159" s="251"/>
    </row>
    <row r="160" spans="1:5" ht="33" customHeight="1" x14ac:dyDescent="0.25">
      <c r="A160" s="485"/>
      <c r="B160" s="416" t="s">
        <v>357</v>
      </c>
      <c r="C160" s="416"/>
      <c r="D160" s="209"/>
      <c r="E160" s="251"/>
    </row>
    <row r="161" spans="1:5" ht="33" customHeight="1" x14ac:dyDescent="0.25">
      <c r="A161" s="485"/>
      <c r="B161" s="416" t="s">
        <v>358</v>
      </c>
      <c r="C161" s="416"/>
      <c r="D161" s="209"/>
      <c r="E161" s="251"/>
    </row>
    <row r="162" spans="1:5" ht="33" customHeight="1" x14ac:dyDescent="0.25">
      <c r="A162" s="485"/>
      <c r="B162" s="416" t="s">
        <v>359</v>
      </c>
      <c r="C162" s="416"/>
      <c r="D162" s="209"/>
      <c r="E162" s="251"/>
    </row>
    <row r="163" spans="1:5" ht="33" customHeight="1" x14ac:dyDescent="0.25">
      <c r="A163" s="485"/>
      <c r="B163" s="416" t="s">
        <v>360</v>
      </c>
      <c r="C163" s="416"/>
      <c r="D163" s="209"/>
      <c r="E163" s="251"/>
    </row>
    <row r="164" spans="1:5" ht="33" customHeight="1" thickBot="1" x14ac:dyDescent="0.3">
      <c r="A164" s="486"/>
      <c r="B164" s="454" t="s">
        <v>361</v>
      </c>
      <c r="C164" s="454"/>
      <c r="D164" s="214"/>
      <c r="E164" s="252"/>
    </row>
    <row r="166" spans="1:5" ht="15.75" thickBot="1" x14ac:dyDescent="0.3"/>
    <row r="167" spans="1:5" ht="30" customHeight="1" x14ac:dyDescent="0.25">
      <c r="A167" s="474" t="s">
        <v>364</v>
      </c>
      <c r="B167" s="476" t="s">
        <v>363</v>
      </c>
      <c r="C167" s="476"/>
      <c r="D167" s="478" t="s">
        <v>365</v>
      </c>
      <c r="E167" s="479"/>
    </row>
    <row r="168" spans="1:5" x14ac:dyDescent="0.25">
      <c r="A168" s="475"/>
      <c r="B168" s="477"/>
      <c r="C168" s="477"/>
      <c r="D168" s="99" t="s">
        <v>89</v>
      </c>
      <c r="E168" s="250" t="s">
        <v>90</v>
      </c>
    </row>
    <row r="169" spans="1:5" ht="33" customHeight="1" x14ac:dyDescent="0.25">
      <c r="A169" s="485"/>
      <c r="B169" s="416" t="s">
        <v>310</v>
      </c>
      <c r="C169" s="417"/>
      <c r="D169" s="209"/>
      <c r="E169" s="251"/>
    </row>
    <row r="170" spans="1:5" ht="33" customHeight="1" x14ac:dyDescent="0.25">
      <c r="A170" s="485"/>
      <c r="B170" s="416" t="s">
        <v>314</v>
      </c>
      <c r="C170" s="417"/>
      <c r="D170" s="209"/>
      <c r="E170" s="251"/>
    </row>
    <row r="171" spans="1:5" ht="33" customHeight="1" x14ac:dyDescent="0.25">
      <c r="A171" s="485"/>
      <c r="B171" s="416" t="s">
        <v>311</v>
      </c>
      <c r="C171" s="417"/>
      <c r="D171" s="209"/>
      <c r="E171" s="251"/>
    </row>
    <row r="172" spans="1:5" ht="33" customHeight="1" x14ac:dyDescent="0.25">
      <c r="A172" s="485"/>
      <c r="B172" s="416" t="s">
        <v>312</v>
      </c>
      <c r="C172" s="417"/>
      <c r="D172" s="209"/>
      <c r="E172" s="251"/>
    </row>
    <row r="173" spans="1:5" ht="33" customHeight="1" x14ac:dyDescent="0.25">
      <c r="A173" s="485"/>
      <c r="B173" s="416" t="s">
        <v>313</v>
      </c>
      <c r="C173" s="417"/>
      <c r="D173" s="209"/>
      <c r="E173" s="251"/>
    </row>
    <row r="174" spans="1:5" ht="33" customHeight="1" x14ac:dyDescent="0.25">
      <c r="A174" s="485"/>
      <c r="B174" s="416" t="s">
        <v>315</v>
      </c>
      <c r="C174" s="417"/>
      <c r="D174" s="209"/>
      <c r="E174" s="251"/>
    </row>
    <row r="175" spans="1:5" ht="33" customHeight="1" x14ac:dyDescent="0.25">
      <c r="A175" s="485"/>
      <c r="B175" s="416" t="s">
        <v>316</v>
      </c>
      <c r="C175" s="417"/>
      <c r="D175" s="209"/>
      <c r="E175" s="251"/>
    </row>
    <row r="176" spans="1:5" ht="33" customHeight="1" x14ac:dyDescent="0.25">
      <c r="A176" s="485"/>
      <c r="B176" s="416" t="s">
        <v>317</v>
      </c>
      <c r="C176" s="417"/>
      <c r="D176" s="209"/>
      <c r="E176" s="251"/>
    </row>
    <row r="177" spans="1:5" ht="33" customHeight="1" x14ac:dyDescent="0.25">
      <c r="A177" s="485"/>
      <c r="B177" s="416" t="s">
        <v>318</v>
      </c>
      <c r="C177" s="417"/>
      <c r="D177" s="209"/>
      <c r="E177" s="251"/>
    </row>
    <row r="178" spans="1:5" ht="33" customHeight="1" x14ac:dyDescent="0.25">
      <c r="A178" s="485"/>
      <c r="B178" s="416" t="s">
        <v>319</v>
      </c>
      <c r="C178" s="417"/>
      <c r="D178" s="209"/>
      <c r="E178" s="251"/>
    </row>
    <row r="179" spans="1:5" ht="33" customHeight="1" x14ac:dyDescent="0.25">
      <c r="A179" s="485"/>
      <c r="B179" s="416" t="s">
        <v>320</v>
      </c>
      <c r="C179" s="417"/>
      <c r="D179" s="209"/>
      <c r="E179" s="251"/>
    </row>
    <row r="180" spans="1:5" ht="33" customHeight="1" x14ac:dyDescent="0.25">
      <c r="A180" s="485"/>
      <c r="B180" s="416" t="s">
        <v>321</v>
      </c>
      <c r="C180" s="417"/>
      <c r="D180" s="209"/>
      <c r="E180" s="251"/>
    </row>
    <row r="181" spans="1:5" ht="33" customHeight="1" x14ac:dyDescent="0.25">
      <c r="A181" s="485"/>
      <c r="B181" s="416" t="s">
        <v>322</v>
      </c>
      <c r="C181" s="417"/>
      <c r="D181" s="209"/>
      <c r="E181" s="251"/>
    </row>
    <row r="182" spans="1:5" ht="33" customHeight="1" x14ac:dyDescent="0.25">
      <c r="A182" s="485"/>
      <c r="B182" s="416" t="s">
        <v>323</v>
      </c>
      <c r="C182" s="417"/>
      <c r="D182" s="209"/>
      <c r="E182" s="251"/>
    </row>
    <row r="183" spans="1:5" ht="33" customHeight="1" x14ac:dyDescent="0.25">
      <c r="A183" s="485"/>
      <c r="B183" s="416" t="s">
        <v>324</v>
      </c>
      <c r="C183" s="417"/>
      <c r="D183" s="209"/>
      <c r="E183" s="251"/>
    </row>
    <row r="184" spans="1:5" ht="33" customHeight="1" x14ac:dyDescent="0.25">
      <c r="A184" s="485"/>
      <c r="B184" s="416" t="s">
        <v>325</v>
      </c>
      <c r="C184" s="417"/>
      <c r="D184" s="209"/>
      <c r="E184" s="251"/>
    </row>
    <row r="185" spans="1:5" ht="33" customHeight="1" x14ac:dyDescent="0.25">
      <c r="A185" s="485"/>
      <c r="B185" s="416" t="s">
        <v>326</v>
      </c>
      <c r="C185" s="417"/>
      <c r="D185" s="209"/>
      <c r="E185" s="251"/>
    </row>
    <row r="186" spans="1:5" ht="33" customHeight="1" x14ac:dyDescent="0.25">
      <c r="A186" s="485"/>
      <c r="B186" s="416" t="s">
        <v>327</v>
      </c>
      <c r="C186" s="417"/>
      <c r="D186" s="209"/>
      <c r="E186" s="251"/>
    </row>
    <row r="187" spans="1:5" ht="33" customHeight="1" x14ac:dyDescent="0.25">
      <c r="A187" s="485"/>
      <c r="B187" s="416" t="s">
        <v>328</v>
      </c>
      <c r="C187" s="416"/>
      <c r="D187" s="209"/>
      <c r="E187" s="251"/>
    </row>
    <row r="188" spans="1:5" ht="33" customHeight="1" x14ac:dyDescent="0.25">
      <c r="A188" s="485"/>
      <c r="B188" s="416" t="s">
        <v>329</v>
      </c>
      <c r="C188" s="417"/>
      <c r="D188" s="209"/>
      <c r="E188" s="251"/>
    </row>
    <row r="189" spans="1:5" ht="33" customHeight="1" x14ac:dyDescent="0.25">
      <c r="A189" s="485"/>
      <c r="B189" s="483" t="s">
        <v>362</v>
      </c>
      <c r="C189" s="483"/>
      <c r="D189" s="483"/>
      <c r="E189" s="484"/>
    </row>
    <row r="190" spans="1:5" ht="33" customHeight="1" x14ac:dyDescent="0.25">
      <c r="A190" s="485"/>
      <c r="B190" s="416" t="s">
        <v>351</v>
      </c>
      <c r="C190" s="416"/>
      <c r="D190" s="209"/>
      <c r="E190" s="251"/>
    </row>
    <row r="191" spans="1:5" ht="33" customHeight="1" x14ac:dyDescent="0.25">
      <c r="A191" s="485"/>
      <c r="B191" s="416" t="s">
        <v>348</v>
      </c>
      <c r="C191" s="416"/>
      <c r="D191" s="209"/>
      <c r="E191" s="251"/>
    </row>
    <row r="192" spans="1:5" ht="33" customHeight="1" x14ac:dyDescent="0.25">
      <c r="A192" s="485"/>
      <c r="B192" s="416" t="s">
        <v>349</v>
      </c>
      <c r="C192" s="416"/>
      <c r="D192" s="209"/>
      <c r="E192" s="251"/>
    </row>
    <row r="193" spans="1:5" ht="33" customHeight="1" x14ac:dyDescent="0.25">
      <c r="A193" s="485"/>
      <c r="B193" s="416" t="s">
        <v>350</v>
      </c>
      <c r="C193" s="416"/>
      <c r="D193" s="209"/>
      <c r="E193" s="251"/>
    </row>
    <row r="194" spans="1:5" ht="33" customHeight="1" x14ac:dyDescent="0.25">
      <c r="A194" s="485"/>
      <c r="B194" s="416" t="s">
        <v>352</v>
      </c>
      <c r="C194" s="416"/>
      <c r="D194" s="209"/>
      <c r="E194" s="251"/>
    </row>
    <row r="195" spans="1:5" ht="33" customHeight="1" x14ac:dyDescent="0.25">
      <c r="A195" s="485"/>
      <c r="B195" s="416" t="s">
        <v>353</v>
      </c>
      <c r="C195" s="416"/>
      <c r="D195" s="209"/>
      <c r="E195" s="251"/>
    </row>
    <row r="196" spans="1:5" ht="33" customHeight="1" x14ac:dyDescent="0.25">
      <c r="A196" s="485"/>
      <c r="B196" s="416" t="s">
        <v>354</v>
      </c>
      <c r="C196" s="416"/>
      <c r="D196" s="209"/>
      <c r="E196" s="251"/>
    </row>
    <row r="197" spans="1:5" ht="33" customHeight="1" x14ac:dyDescent="0.25">
      <c r="A197" s="485"/>
      <c r="B197" s="416" t="s">
        <v>355</v>
      </c>
      <c r="C197" s="416"/>
      <c r="D197" s="209"/>
      <c r="E197" s="251"/>
    </row>
    <row r="198" spans="1:5" ht="33" customHeight="1" x14ac:dyDescent="0.25">
      <c r="A198" s="485"/>
      <c r="B198" s="416" t="s">
        <v>356</v>
      </c>
      <c r="C198" s="416"/>
      <c r="D198" s="209"/>
      <c r="E198" s="251"/>
    </row>
    <row r="199" spans="1:5" ht="33" customHeight="1" x14ac:dyDescent="0.25">
      <c r="A199" s="485"/>
      <c r="B199" s="416" t="s">
        <v>357</v>
      </c>
      <c r="C199" s="416"/>
      <c r="D199" s="209"/>
      <c r="E199" s="251"/>
    </row>
    <row r="200" spans="1:5" ht="33" customHeight="1" x14ac:dyDescent="0.25">
      <c r="A200" s="485"/>
      <c r="B200" s="416" t="s">
        <v>358</v>
      </c>
      <c r="C200" s="416"/>
      <c r="D200" s="209"/>
      <c r="E200" s="251"/>
    </row>
    <row r="201" spans="1:5" ht="33" customHeight="1" x14ac:dyDescent="0.25">
      <c r="A201" s="485"/>
      <c r="B201" s="416" t="s">
        <v>359</v>
      </c>
      <c r="C201" s="416"/>
      <c r="D201" s="209"/>
      <c r="E201" s="251"/>
    </row>
    <row r="202" spans="1:5" ht="33" customHeight="1" x14ac:dyDescent="0.25">
      <c r="A202" s="485"/>
      <c r="B202" s="416" t="s">
        <v>360</v>
      </c>
      <c r="C202" s="416"/>
      <c r="D202" s="209"/>
      <c r="E202" s="251"/>
    </row>
    <row r="203" spans="1:5" ht="33" customHeight="1" thickBot="1" x14ac:dyDescent="0.3">
      <c r="A203" s="486"/>
      <c r="B203" s="454" t="s">
        <v>361</v>
      </c>
      <c r="C203" s="454"/>
      <c r="D203" s="214"/>
      <c r="E203" s="252"/>
    </row>
    <row r="205" spans="1:5" ht="15.75" thickBot="1" x14ac:dyDescent="0.3"/>
    <row r="206" spans="1:5" ht="29.25" customHeight="1" x14ac:dyDescent="0.25">
      <c r="A206" s="474" t="s">
        <v>364</v>
      </c>
      <c r="B206" s="476" t="s">
        <v>363</v>
      </c>
      <c r="C206" s="476"/>
      <c r="D206" s="478" t="s">
        <v>365</v>
      </c>
      <c r="E206" s="479"/>
    </row>
    <row r="207" spans="1:5" x14ac:dyDescent="0.25">
      <c r="A207" s="475"/>
      <c r="B207" s="477"/>
      <c r="C207" s="477"/>
      <c r="D207" s="99" t="s">
        <v>89</v>
      </c>
      <c r="E207" s="250" t="s">
        <v>90</v>
      </c>
    </row>
    <row r="208" spans="1:5" ht="33" customHeight="1" x14ac:dyDescent="0.25">
      <c r="A208" s="485"/>
      <c r="B208" s="416" t="s">
        <v>310</v>
      </c>
      <c r="C208" s="417"/>
      <c r="D208" s="209"/>
      <c r="E208" s="251"/>
    </row>
    <row r="209" spans="1:5" ht="33" customHeight="1" x14ac:dyDescent="0.25">
      <c r="A209" s="485"/>
      <c r="B209" s="416" t="s">
        <v>314</v>
      </c>
      <c r="C209" s="417"/>
      <c r="D209" s="209"/>
      <c r="E209" s="251"/>
    </row>
    <row r="210" spans="1:5" ht="33" customHeight="1" x14ac:dyDescent="0.25">
      <c r="A210" s="485"/>
      <c r="B210" s="416" t="s">
        <v>311</v>
      </c>
      <c r="C210" s="417"/>
      <c r="D210" s="209"/>
      <c r="E210" s="251"/>
    </row>
    <row r="211" spans="1:5" ht="33" customHeight="1" x14ac:dyDescent="0.25">
      <c r="A211" s="485"/>
      <c r="B211" s="416" t="s">
        <v>312</v>
      </c>
      <c r="C211" s="417"/>
      <c r="D211" s="209"/>
      <c r="E211" s="251"/>
    </row>
    <row r="212" spans="1:5" ht="33" customHeight="1" x14ac:dyDescent="0.25">
      <c r="A212" s="485"/>
      <c r="B212" s="416" t="s">
        <v>313</v>
      </c>
      <c r="C212" s="417"/>
      <c r="D212" s="209"/>
      <c r="E212" s="251"/>
    </row>
    <row r="213" spans="1:5" ht="33" customHeight="1" x14ac:dyDescent="0.25">
      <c r="A213" s="485"/>
      <c r="B213" s="416" t="s">
        <v>315</v>
      </c>
      <c r="C213" s="417"/>
      <c r="D213" s="209"/>
      <c r="E213" s="251"/>
    </row>
    <row r="214" spans="1:5" ht="33" customHeight="1" x14ac:dyDescent="0.25">
      <c r="A214" s="485"/>
      <c r="B214" s="416" t="s">
        <v>316</v>
      </c>
      <c r="C214" s="417"/>
      <c r="D214" s="209"/>
      <c r="E214" s="251"/>
    </row>
    <row r="215" spans="1:5" ht="33" customHeight="1" x14ac:dyDescent="0.25">
      <c r="A215" s="485"/>
      <c r="B215" s="416" t="s">
        <v>317</v>
      </c>
      <c r="C215" s="417"/>
      <c r="D215" s="209"/>
      <c r="E215" s="251"/>
    </row>
    <row r="216" spans="1:5" ht="33" customHeight="1" x14ac:dyDescent="0.25">
      <c r="A216" s="485"/>
      <c r="B216" s="416" t="s">
        <v>318</v>
      </c>
      <c r="C216" s="417"/>
      <c r="D216" s="209"/>
      <c r="E216" s="251"/>
    </row>
    <row r="217" spans="1:5" ht="33" customHeight="1" x14ac:dyDescent="0.25">
      <c r="A217" s="485"/>
      <c r="B217" s="416" t="s">
        <v>319</v>
      </c>
      <c r="C217" s="417"/>
      <c r="D217" s="209"/>
      <c r="E217" s="251"/>
    </row>
    <row r="218" spans="1:5" ht="33" customHeight="1" x14ac:dyDescent="0.25">
      <c r="A218" s="485"/>
      <c r="B218" s="416" t="s">
        <v>320</v>
      </c>
      <c r="C218" s="417"/>
      <c r="D218" s="209"/>
      <c r="E218" s="251"/>
    </row>
    <row r="219" spans="1:5" ht="33" customHeight="1" x14ac:dyDescent="0.25">
      <c r="A219" s="485"/>
      <c r="B219" s="416" t="s">
        <v>321</v>
      </c>
      <c r="C219" s="417"/>
      <c r="D219" s="209"/>
      <c r="E219" s="251"/>
    </row>
    <row r="220" spans="1:5" ht="33" customHeight="1" x14ac:dyDescent="0.25">
      <c r="A220" s="485"/>
      <c r="B220" s="416" t="s">
        <v>322</v>
      </c>
      <c r="C220" s="417"/>
      <c r="D220" s="209"/>
      <c r="E220" s="251"/>
    </row>
    <row r="221" spans="1:5" ht="33" customHeight="1" x14ac:dyDescent="0.25">
      <c r="A221" s="485"/>
      <c r="B221" s="416" t="s">
        <v>323</v>
      </c>
      <c r="C221" s="417"/>
      <c r="D221" s="209"/>
      <c r="E221" s="251"/>
    </row>
    <row r="222" spans="1:5" ht="33" customHeight="1" x14ac:dyDescent="0.25">
      <c r="A222" s="485"/>
      <c r="B222" s="416" t="s">
        <v>324</v>
      </c>
      <c r="C222" s="417"/>
      <c r="D222" s="209"/>
      <c r="E222" s="251"/>
    </row>
    <row r="223" spans="1:5" ht="33" customHeight="1" x14ac:dyDescent="0.25">
      <c r="A223" s="485"/>
      <c r="B223" s="416" t="s">
        <v>325</v>
      </c>
      <c r="C223" s="417"/>
      <c r="D223" s="209"/>
      <c r="E223" s="251"/>
    </row>
    <row r="224" spans="1:5" ht="33" customHeight="1" x14ac:dyDescent="0.25">
      <c r="A224" s="485"/>
      <c r="B224" s="416" t="s">
        <v>326</v>
      </c>
      <c r="C224" s="417"/>
      <c r="D224" s="209"/>
      <c r="E224" s="251"/>
    </row>
    <row r="225" spans="1:5" ht="33" customHeight="1" x14ac:dyDescent="0.25">
      <c r="A225" s="485"/>
      <c r="B225" s="416" t="s">
        <v>327</v>
      </c>
      <c r="C225" s="417"/>
      <c r="D225" s="209"/>
      <c r="E225" s="251"/>
    </row>
    <row r="226" spans="1:5" ht="33" customHeight="1" x14ac:dyDescent="0.25">
      <c r="A226" s="485"/>
      <c r="B226" s="416" t="s">
        <v>328</v>
      </c>
      <c r="C226" s="416"/>
      <c r="D226" s="209"/>
      <c r="E226" s="251"/>
    </row>
    <row r="227" spans="1:5" ht="33" customHeight="1" x14ac:dyDescent="0.25">
      <c r="A227" s="485"/>
      <c r="B227" s="416" t="s">
        <v>329</v>
      </c>
      <c r="C227" s="417"/>
      <c r="D227" s="209"/>
      <c r="E227" s="251"/>
    </row>
    <row r="228" spans="1:5" ht="33" customHeight="1" x14ac:dyDescent="0.25">
      <c r="A228" s="485"/>
      <c r="B228" s="483" t="s">
        <v>362</v>
      </c>
      <c r="C228" s="483"/>
      <c r="D228" s="483"/>
      <c r="E228" s="484"/>
    </row>
    <row r="229" spans="1:5" ht="33" customHeight="1" x14ac:dyDescent="0.25">
      <c r="A229" s="485"/>
      <c r="B229" s="416" t="s">
        <v>351</v>
      </c>
      <c r="C229" s="416"/>
      <c r="D229" s="209"/>
      <c r="E229" s="251"/>
    </row>
    <row r="230" spans="1:5" ht="33" customHeight="1" x14ac:dyDescent="0.25">
      <c r="A230" s="485"/>
      <c r="B230" s="416" t="s">
        <v>348</v>
      </c>
      <c r="C230" s="416"/>
      <c r="D230" s="209"/>
      <c r="E230" s="251"/>
    </row>
    <row r="231" spans="1:5" ht="33" customHeight="1" x14ac:dyDescent="0.25">
      <c r="A231" s="485"/>
      <c r="B231" s="416" t="s">
        <v>349</v>
      </c>
      <c r="C231" s="416"/>
      <c r="D231" s="209"/>
      <c r="E231" s="251"/>
    </row>
    <row r="232" spans="1:5" ht="33" customHeight="1" x14ac:dyDescent="0.25">
      <c r="A232" s="485"/>
      <c r="B232" s="416" t="s">
        <v>350</v>
      </c>
      <c r="C232" s="416"/>
      <c r="D232" s="209"/>
      <c r="E232" s="251"/>
    </row>
    <row r="233" spans="1:5" ht="33" customHeight="1" x14ac:dyDescent="0.25">
      <c r="A233" s="485"/>
      <c r="B233" s="416" t="s">
        <v>352</v>
      </c>
      <c r="C233" s="416"/>
      <c r="D233" s="209"/>
      <c r="E233" s="251"/>
    </row>
    <row r="234" spans="1:5" ht="33" customHeight="1" x14ac:dyDescent="0.25">
      <c r="A234" s="485"/>
      <c r="B234" s="416" t="s">
        <v>353</v>
      </c>
      <c r="C234" s="416"/>
      <c r="D234" s="209"/>
      <c r="E234" s="251"/>
    </row>
    <row r="235" spans="1:5" ht="33" customHeight="1" x14ac:dyDescent="0.25">
      <c r="A235" s="485"/>
      <c r="B235" s="416" t="s">
        <v>354</v>
      </c>
      <c r="C235" s="416"/>
      <c r="D235" s="209"/>
      <c r="E235" s="251"/>
    </row>
    <row r="236" spans="1:5" ht="33" customHeight="1" x14ac:dyDescent="0.25">
      <c r="A236" s="485"/>
      <c r="B236" s="416" t="s">
        <v>355</v>
      </c>
      <c r="C236" s="416"/>
      <c r="D236" s="209"/>
      <c r="E236" s="251"/>
    </row>
    <row r="237" spans="1:5" ht="33" customHeight="1" x14ac:dyDescent="0.25">
      <c r="A237" s="485"/>
      <c r="B237" s="416" t="s">
        <v>356</v>
      </c>
      <c r="C237" s="416"/>
      <c r="D237" s="209"/>
      <c r="E237" s="251"/>
    </row>
    <row r="238" spans="1:5" ht="33" customHeight="1" x14ac:dyDescent="0.25">
      <c r="A238" s="485"/>
      <c r="B238" s="416" t="s">
        <v>357</v>
      </c>
      <c r="C238" s="416"/>
      <c r="D238" s="209"/>
      <c r="E238" s="251"/>
    </row>
    <row r="239" spans="1:5" ht="33" customHeight="1" x14ac:dyDescent="0.25">
      <c r="A239" s="485"/>
      <c r="B239" s="416" t="s">
        <v>358</v>
      </c>
      <c r="C239" s="416"/>
      <c r="D239" s="209"/>
      <c r="E239" s="251"/>
    </row>
    <row r="240" spans="1:5" ht="33" customHeight="1" x14ac:dyDescent="0.25">
      <c r="A240" s="485"/>
      <c r="B240" s="416" t="s">
        <v>359</v>
      </c>
      <c r="C240" s="416"/>
      <c r="D240" s="209"/>
      <c r="E240" s="251"/>
    </row>
    <row r="241" spans="1:5" ht="33" customHeight="1" x14ac:dyDescent="0.25">
      <c r="A241" s="485"/>
      <c r="B241" s="416" t="s">
        <v>360</v>
      </c>
      <c r="C241" s="416"/>
      <c r="D241" s="209"/>
      <c r="E241" s="251"/>
    </row>
    <row r="242" spans="1:5" ht="33" customHeight="1" thickBot="1" x14ac:dyDescent="0.3">
      <c r="A242" s="486"/>
      <c r="B242" s="454" t="s">
        <v>361</v>
      </c>
      <c r="C242" s="454"/>
      <c r="D242" s="214"/>
      <c r="E242" s="252"/>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D208:E227 D229:E242 D52:E71 D73:E86 D91:E110 D112:E125 D130:E149 D151:E164 D169:E188 D190:E203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19"/>
  <sheetViews>
    <sheetView topLeftCell="A10" zoomScale="55" zoomScaleNormal="55" workbookViewId="0">
      <selection activeCell="P16" sqref="P16"/>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03" t="str">
        <f>CONTEXTO!B1</f>
        <v xml:space="preserve">PROCESO:  SISTEMA INTEGRADO DE GESTIÓN </v>
      </c>
      <c r="B1" s="340"/>
      <c r="C1" s="340"/>
      <c r="D1" s="340"/>
      <c r="E1" s="340"/>
      <c r="F1" s="340"/>
      <c r="G1" s="341"/>
      <c r="H1" s="415" t="s">
        <v>388</v>
      </c>
      <c r="I1" s="348"/>
      <c r="J1" s="515"/>
      <c r="K1" s="2"/>
      <c r="N1" s="408"/>
    </row>
    <row r="2" spans="1:14" ht="15" customHeight="1" x14ac:dyDescent="0.2">
      <c r="A2" s="504"/>
      <c r="B2" s="343"/>
      <c r="C2" s="343"/>
      <c r="D2" s="343"/>
      <c r="E2" s="343"/>
      <c r="F2" s="343"/>
      <c r="G2" s="344"/>
      <c r="H2" s="416" t="s">
        <v>389</v>
      </c>
      <c r="I2" s="417"/>
      <c r="J2" s="516"/>
      <c r="K2" s="2"/>
      <c r="N2" s="408"/>
    </row>
    <row r="3" spans="1:14" ht="15" customHeight="1" x14ac:dyDescent="0.2">
      <c r="A3" s="504" t="s">
        <v>60</v>
      </c>
      <c r="B3" s="343"/>
      <c r="C3" s="343"/>
      <c r="D3" s="343"/>
      <c r="E3" s="343"/>
      <c r="F3" s="343"/>
      <c r="G3" s="344"/>
      <c r="H3" s="416" t="s">
        <v>390</v>
      </c>
      <c r="I3" s="417"/>
      <c r="J3" s="516"/>
      <c r="K3" s="2"/>
      <c r="N3" s="408"/>
    </row>
    <row r="4" spans="1:14" ht="15.75" customHeight="1" x14ac:dyDescent="0.2">
      <c r="A4" s="505"/>
      <c r="B4" s="427"/>
      <c r="C4" s="427"/>
      <c r="D4" s="427"/>
      <c r="E4" s="427"/>
      <c r="F4" s="427"/>
      <c r="G4" s="428"/>
      <c r="H4" s="416" t="s">
        <v>379</v>
      </c>
      <c r="I4" s="417"/>
      <c r="J4" s="517"/>
      <c r="K4" s="2"/>
      <c r="N4" s="408"/>
    </row>
    <row r="5" spans="1:14" ht="15.75" customHeight="1" x14ac:dyDescent="0.2">
      <c r="A5" s="512"/>
      <c r="B5" s="513"/>
      <c r="C5" s="513"/>
      <c r="D5" s="513"/>
      <c r="E5" s="513"/>
      <c r="F5" s="513"/>
      <c r="G5" s="513"/>
      <c r="H5" s="513"/>
      <c r="I5" s="513"/>
      <c r="J5" s="514"/>
      <c r="K5" s="2"/>
      <c r="N5" s="63"/>
    </row>
    <row r="6" spans="1:14" ht="15" customHeight="1" x14ac:dyDescent="0.2">
      <c r="A6" s="506" t="str">
        <f>[1]CONTEXTO!A8</f>
        <v>PROCESO: PROCESO: GESTIÓN DE LA GOBERNABILIDAD, CONVIVENCIA Y SEGURIDAD CIUDADANA</v>
      </c>
      <c r="B6" s="507"/>
      <c r="C6" s="507"/>
      <c r="D6" s="507"/>
      <c r="E6" s="507"/>
      <c r="F6" s="507"/>
      <c r="G6" s="507"/>
      <c r="H6" s="507"/>
      <c r="I6" s="507"/>
      <c r="J6" s="508"/>
    </row>
    <row r="7" spans="1:14" ht="32.25" customHeight="1" thickBot="1" x14ac:dyDescent="0.25">
      <c r="A7" s="509"/>
      <c r="B7" s="510"/>
      <c r="C7" s="510"/>
      <c r="D7" s="510"/>
      <c r="E7" s="510"/>
      <c r="F7" s="510"/>
      <c r="G7" s="510"/>
      <c r="H7" s="510"/>
      <c r="I7" s="510"/>
      <c r="J7" s="511"/>
    </row>
    <row r="8" spans="1:14" ht="23.25" customHeight="1" x14ac:dyDescent="0.2">
      <c r="A8" s="521" t="s">
        <v>61</v>
      </c>
      <c r="B8" s="521"/>
      <c r="C8" s="521"/>
      <c r="D8" s="521"/>
      <c r="E8" s="518" t="s">
        <v>9</v>
      </c>
      <c r="F8" s="519"/>
      <c r="G8" s="519"/>
      <c r="H8" s="519"/>
      <c r="I8" s="519"/>
      <c r="J8" s="520"/>
    </row>
    <row r="9" spans="1:14" ht="23.25" customHeight="1" x14ac:dyDescent="0.2">
      <c r="A9" s="521"/>
      <c r="B9" s="521"/>
      <c r="C9" s="521"/>
      <c r="D9" s="521"/>
      <c r="E9" s="498" t="s">
        <v>62</v>
      </c>
      <c r="F9" s="498"/>
      <c r="G9" s="498" t="s">
        <v>63</v>
      </c>
      <c r="H9" s="498"/>
      <c r="I9" s="498"/>
      <c r="J9" s="498"/>
    </row>
    <row r="10" spans="1:14" ht="23.25" customHeight="1" x14ac:dyDescent="0.25">
      <c r="A10" s="521"/>
      <c r="B10" s="521"/>
      <c r="C10" s="521"/>
      <c r="D10" s="521"/>
      <c r="E10" s="499" t="s">
        <v>64</v>
      </c>
      <c r="F10" s="499"/>
      <c r="G10" s="500" t="s">
        <v>65</v>
      </c>
      <c r="H10" s="501"/>
      <c r="I10" s="501"/>
      <c r="J10" s="502"/>
    </row>
    <row r="11" spans="1:14" ht="43.5" customHeight="1" x14ac:dyDescent="0.2">
      <c r="A11" s="521"/>
      <c r="B11" s="521"/>
      <c r="C11" s="521"/>
      <c r="D11" s="521"/>
      <c r="E11" s="488" t="s">
        <v>461</v>
      </c>
      <c r="F11" s="489"/>
      <c r="G11" s="497" t="s">
        <v>462</v>
      </c>
      <c r="H11" s="497"/>
      <c r="I11" s="497"/>
      <c r="J11" s="497"/>
    </row>
    <row r="12" spans="1:14" ht="43.5" customHeight="1" x14ac:dyDescent="0.2">
      <c r="A12" s="521"/>
      <c r="B12" s="521"/>
      <c r="C12" s="521"/>
      <c r="D12" s="521"/>
      <c r="E12" s="488" t="s">
        <v>463</v>
      </c>
      <c r="F12" s="489"/>
      <c r="G12" s="497" t="s">
        <v>464</v>
      </c>
      <c r="H12" s="497"/>
      <c r="I12" s="497"/>
      <c r="J12" s="497"/>
    </row>
    <row r="13" spans="1:14" ht="43.5" customHeight="1" x14ac:dyDescent="0.2">
      <c r="A13" s="521"/>
      <c r="B13" s="521"/>
      <c r="C13" s="521"/>
      <c r="D13" s="521"/>
      <c r="E13" s="488" t="s">
        <v>465</v>
      </c>
      <c r="F13" s="489"/>
      <c r="G13" s="522" t="s">
        <v>466</v>
      </c>
      <c r="H13" s="522"/>
      <c r="I13" s="522"/>
      <c r="J13" s="522"/>
    </row>
    <row r="14" spans="1:14" ht="43.5" customHeight="1" x14ac:dyDescent="0.2">
      <c r="A14" s="521"/>
      <c r="B14" s="521"/>
      <c r="C14" s="521"/>
      <c r="D14" s="521"/>
      <c r="E14" s="488" t="s">
        <v>467</v>
      </c>
      <c r="F14" s="489"/>
      <c r="G14" s="493" t="s">
        <v>468</v>
      </c>
      <c r="H14" s="493"/>
      <c r="I14" s="493"/>
      <c r="J14" s="493"/>
    </row>
    <row r="15" spans="1:14" ht="49.5" customHeight="1" x14ac:dyDescent="0.2">
      <c r="A15" s="521"/>
      <c r="B15" s="521"/>
      <c r="C15" s="521"/>
      <c r="D15" s="521"/>
      <c r="E15" s="494" t="s">
        <v>469</v>
      </c>
      <c r="F15" s="495"/>
      <c r="G15" s="496"/>
      <c r="H15" s="496"/>
      <c r="I15" s="496"/>
      <c r="J15" s="496"/>
    </row>
    <row r="16" spans="1:14" ht="49.5" customHeight="1" x14ac:dyDescent="0.2">
      <c r="A16" s="521"/>
      <c r="B16" s="521"/>
      <c r="C16" s="521"/>
      <c r="D16" s="521"/>
      <c r="E16" s="488" t="s">
        <v>470</v>
      </c>
      <c r="F16" s="489"/>
      <c r="G16" s="496"/>
      <c r="H16" s="496"/>
      <c r="I16" s="496"/>
      <c r="J16" s="496"/>
    </row>
    <row r="17" spans="1:10" ht="54.75" customHeight="1" x14ac:dyDescent="0.2">
      <c r="A17" s="521"/>
      <c r="B17" s="521"/>
      <c r="C17" s="521"/>
      <c r="D17" s="521"/>
      <c r="E17" s="491" t="s">
        <v>471</v>
      </c>
      <c r="F17" s="523"/>
      <c r="G17" s="490"/>
      <c r="H17" s="490"/>
      <c r="I17" s="490"/>
      <c r="J17" s="490"/>
    </row>
    <row r="18" spans="1:10" ht="48.75" customHeight="1" x14ac:dyDescent="0.2">
      <c r="A18" s="521"/>
      <c r="B18" s="521"/>
      <c r="C18" s="521"/>
      <c r="D18" s="521"/>
      <c r="E18" s="488" t="s">
        <v>472</v>
      </c>
      <c r="F18" s="489"/>
      <c r="G18" s="490"/>
      <c r="H18" s="490"/>
      <c r="I18" s="490"/>
      <c r="J18" s="490"/>
    </row>
    <row r="19" spans="1:10" ht="54.75" customHeight="1" x14ac:dyDescent="0.2">
      <c r="A19" s="521"/>
      <c r="B19" s="521"/>
      <c r="C19" s="521"/>
      <c r="D19" s="521"/>
      <c r="E19" s="491" t="s">
        <v>473</v>
      </c>
      <c r="F19" s="492"/>
      <c r="G19" s="490"/>
      <c r="H19" s="490"/>
      <c r="I19" s="490"/>
      <c r="J19" s="490"/>
    </row>
    <row r="20" spans="1:10" ht="59.25" customHeight="1" x14ac:dyDescent="0.2">
      <c r="A20" s="521"/>
      <c r="B20" s="521"/>
      <c r="C20" s="521"/>
      <c r="D20" s="521"/>
      <c r="E20" s="488" t="s">
        <v>474</v>
      </c>
      <c r="F20" s="524"/>
      <c r="G20" s="490"/>
      <c r="H20" s="490"/>
      <c r="I20" s="490"/>
      <c r="J20" s="490"/>
    </row>
    <row r="21" spans="1:10" ht="51.75" customHeight="1" x14ac:dyDescent="0.2">
      <c r="A21" s="548" t="s">
        <v>7</v>
      </c>
      <c r="B21" s="548" t="s">
        <v>63</v>
      </c>
      <c r="C21" s="499" t="s">
        <v>66</v>
      </c>
      <c r="D21" s="499"/>
      <c r="E21" s="498" t="s">
        <v>250</v>
      </c>
      <c r="F21" s="499"/>
      <c r="G21" s="518" t="s">
        <v>251</v>
      </c>
      <c r="H21" s="525"/>
      <c r="I21" s="525"/>
      <c r="J21" s="526"/>
    </row>
    <row r="22" spans="1:10" ht="69" customHeight="1" x14ac:dyDescent="0.2">
      <c r="A22" s="548"/>
      <c r="B22" s="548"/>
      <c r="C22" s="554" t="s">
        <v>475</v>
      </c>
      <c r="D22" s="555"/>
      <c r="E22" s="527" t="s">
        <v>496</v>
      </c>
      <c r="F22" s="528"/>
      <c r="G22" s="529" t="s">
        <v>476</v>
      </c>
      <c r="H22" s="530"/>
      <c r="I22" s="530"/>
      <c r="J22" s="531"/>
    </row>
    <row r="23" spans="1:10" ht="60" customHeight="1" x14ac:dyDescent="0.2">
      <c r="A23" s="548"/>
      <c r="B23" s="548"/>
      <c r="C23" s="554" t="s">
        <v>477</v>
      </c>
      <c r="D23" s="555"/>
      <c r="E23" s="529" t="s">
        <v>493</v>
      </c>
      <c r="F23" s="531"/>
      <c r="G23" s="529"/>
      <c r="H23" s="530"/>
      <c r="I23" s="530"/>
      <c r="J23" s="531"/>
    </row>
    <row r="24" spans="1:10" ht="63.75" customHeight="1" x14ac:dyDescent="0.2">
      <c r="A24" s="548"/>
      <c r="B24" s="548"/>
      <c r="C24" s="522" t="s">
        <v>478</v>
      </c>
      <c r="D24" s="556"/>
      <c r="E24" s="529" t="s">
        <v>479</v>
      </c>
      <c r="F24" s="531"/>
      <c r="G24" s="491" t="s">
        <v>480</v>
      </c>
      <c r="H24" s="532"/>
      <c r="I24" s="532"/>
      <c r="J24" s="523"/>
    </row>
    <row r="25" spans="1:10" ht="49.5" customHeight="1" x14ac:dyDescent="0.2">
      <c r="A25" s="548"/>
      <c r="B25" s="548"/>
      <c r="C25" s="522" t="s">
        <v>481</v>
      </c>
      <c r="D25" s="522"/>
      <c r="E25" s="529" t="s">
        <v>482</v>
      </c>
      <c r="F25" s="531"/>
      <c r="G25" s="557"/>
      <c r="H25" s="557"/>
      <c r="I25" s="557"/>
      <c r="J25" s="557"/>
    </row>
    <row r="26" spans="1:10" ht="66" customHeight="1" x14ac:dyDescent="0.25">
      <c r="A26" s="548"/>
      <c r="B26" s="548" t="s">
        <v>62</v>
      </c>
      <c r="C26" s="499" t="s">
        <v>67</v>
      </c>
      <c r="D26" s="499"/>
      <c r="E26" s="549" t="s">
        <v>252</v>
      </c>
      <c r="F26" s="550"/>
      <c r="G26" s="551" t="s">
        <v>253</v>
      </c>
      <c r="H26" s="552"/>
      <c r="I26" s="552"/>
      <c r="J26" s="553"/>
    </row>
    <row r="27" spans="1:10" ht="59.25" customHeight="1" x14ac:dyDescent="0.2">
      <c r="A27" s="548"/>
      <c r="B27" s="548"/>
      <c r="C27" s="546" t="s">
        <v>483</v>
      </c>
      <c r="D27" s="547"/>
      <c r="E27" s="529" t="s">
        <v>484</v>
      </c>
      <c r="F27" s="531"/>
      <c r="G27" s="529" t="s">
        <v>498</v>
      </c>
      <c r="H27" s="530"/>
      <c r="I27" s="530"/>
      <c r="J27" s="531"/>
    </row>
    <row r="28" spans="1:10" ht="47.25" customHeight="1" x14ac:dyDescent="0.2">
      <c r="A28" s="548"/>
      <c r="B28" s="548"/>
      <c r="C28" s="546" t="s">
        <v>485</v>
      </c>
      <c r="D28" s="547"/>
      <c r="E28" s="541" t="s">
        <v>504</v>
      </c>
      <c r="F28" s="541"/>
      <c r="G28" s="529" t="s">
        <v>486</v>
      </c>
      <c r="H28" s="530"/>
      <c r="I28" s="530"/>
      <c r="J28" s="531"/>
    </row>
    <row r="29" spans="1:10" ht="49.5" customHeight="1" x14ac:dyDescent="0.2">
      <c r="A29" s="548"/>
      <c r="B29" s="548"/>
      <c r="C29" s="491" t="s">
        <v>487</v>
      </c>
      <c r="D29" s="523"/>
      <c r="E29" s="533"/>
      <c r="F29" s="533"/>
      <c r="G29" s="543"/>
      <c r="H29" s="544"/>
      <c r="I29" s="544"/>
      <c r="J29" s="545"/>
    </row>
    <row r="30" spans="1:10" ht="48" customHeight="1" x14ac:dyDescent="0.2">
      <c r="A30" s="548"/>
      <c r="B30" s="548"/>
      <c r="C30" s="546" t="s">
        <v>488</v>
      </c>
      <c r="D30" s="547"/>
      <c r="E30" s="533"/>
      <c r="F30" s="533"/>
      <c r="G30" s="534"/>
      <c r="H30" s="534"/>
      <c r="I30" s="534"/>
      <c r="J30" s="534"/>
    </row>
    <row r="31" spans="1:10" ht="45.75" customHeight="1" x14ac:dyDescent="0.2">
      <c r="A31" s="548"/>
      <c r="B31" s="548"/>
      <c r="C31" s="488" t="s">
        <v>489</v>
      </c>
      <c r="D31" s="489"/>
      <c r="E31" s="534"/>
      <c r="F31" s="534"/>
      <c r="G31" s="534"/>
      <c r="H31" s="534"/>
      <c r="I31" s="534"/>
      <c r="J31" s="534"/>
    </row>
    <row r="32" spans="1:10" ht="45.75" customHeight="1" x14ac:dyDescent="0.2">
      <c r="A32" s="548"/>
      <c r="B32" s="548"/>
      <c r="C32" s="529" t="s">
        <v>490</v>
      </c>
      <c r="D32" s="531"/>
      <c r="E32" s="534"/>
      <c r="F32" s="534"/>
      <c r="G32" s="534"/>
      <c r="H32" s="534"/>
      <c r="I32" s="534"/>
      <c r="J32" s="534"/>
    </row>
    <row r="33" spans="1:10" ht="45" customHeight="1" x14ac:dyDescent="0.2">
      <c r="A33" s="548"/>
      <c r="B33" s="548"/>
      <c r="C33" s="491" t="s">
        <v>491</v>
      </c>
      <c r="D33" s="523"/>
      <c r="E33" s="538"/>
      <c r="F33" s="540"/>
      <c r="G33" s="538"/>
      <c r="H33" s="539"/>
      <c r="I33" s="539"/>
      <c r="J33" s="540"/>
    </row>
    <row r="34" spans="1:10" ht="50.25" customHeight="1" x14ac:dyDescent="0.2">
      <c r="A34" s="548"/>
      <c r="B34" s="548"/>
      <c r="C34" s="546" t="s">
        <v>492</v>
      </c>
      <c r="D34" s="547"/>
      <c r="E34" s="538"/>
      <c r="F34" s="540"/>
      <c r="G34" s="538"/>
      <c r="H34" s="539"/>
      <c r="I34" s="539"/>
      <c r="J34" s="540"/>
    </row>
    <row r="35" spans="1:10" ht="52.5" customHeight="1" x14ac:dyDescent="0.2">
      <c r="A35" s="548"/>
      <c r="B35" s="548"/>
      <c r="C35" s="538"/>
      <c r="D35" s="540"/>
      <c r="E35" s="535"/>
      <c r="F35" s="536"/>
      <c r="G35" s="535"/>
      <c r="H35" s="537"/>
      <c r="I35" s="537"/>
      <c r="J35" s="536"/>
    </row>
    <row r="36" spans="1:10" ht="48" customHeight="1" x14ac:dyDescent="0.2">
      <c r="A36" s="548"/>
      <c r="B36" s="548"/>
      <c r="C36" s="538"/>
      <c r="D36" s="540"/>
      <c r="E36" s="538"/>
      <c r="F36" s="540"/>
      <c r="G36" s="538"/>
      <c r="H36" s="539"/>
      <c r="I36" s="539"/>
      <c r="J36" s="540"/>
    </row>
    <row r="37" spans="1:10" ht="46.5" customHeight="1" x14ac:dyDescent="0.2">
      <c r="A37" s="548"/>
      <c r="B37" s="548"/>
      <c r="C37" s="538"/>
      <c r="D37" s="540"/>
      <c r="E37" s="535"/>
      <c r="F37" s="536"/>
      <c r="G37" s="535"/>
      <c r="H37" s="537"/>
      <c r="I37" s="537"/>
      <c r="J37" s="536"/>
    </row>
    <row r="38" spans="1:10" ht="48" customHeight="1" x14ac:dyDescent="0.2">
      <c r="A38" s="548"/>
      <c r="B38" s="548"/>
      <c r="C38" s="538"/>
      <c r="D38" s="540"/>
      <c r="E38" s="538"/>
      <c r="F38" s="540"/>
      <c r="G38" s="538"/>
      <c r="H38" s="539"/>
      <c r="I38" s="539"/>
      <c r="J38" s="540"/>
    </row>
    <row r="39" spans="1:10" ht="53.25" customHeight="1" x14ac:dyDescent="0.2">
      <c r="A39" s="548"/>
      <c r="B39" s="548"/>
      <c r="C39" s="538"/>
      <c r="D39" s="540"/>
      <c r="E39" s="538"/>
      <c r="F39" s="540"/>
      <c r="G39" s="538"/>
      <c r="H39" s="539"/>
      <c r="I39" s="539"/>
      <c r="J39" s="540"/>
    </row>
    <row r="40" spans="1:10" ht="43.5" customHeight="1" x14ac:dyDescent="0.2">
      <c r="A40" s="548"/>
      <c r="B40" s="548"/>
      <c r="C40" s="534"/>
      <c r="D40" s="534"/>
      <c r="E40" s="534"/>
      <c r="F40" s="534"/>
      <c r="G40" s="534"/>
      <c r="H40" s="534"/>
      <c r="I40" s="534"/>
      <c r="J40" s="534"/>
    </row>
    <row r="41" spans="1:10" ht="48.75" customHeight="1" x14ac:dyDescent="0.2">
      <c r="A41" s="548"/>
      <c r="B41" s="548"/>
      <c r="C41" s="534"/>
      <c r="D41" s="534"/>
      <c r="E41" s="534"/>
      <c r="F41" s="534"/>
      <c r="G41" s="534"/>
      <c r="H41" s="534"/>
      <c r="I41" s="534"/>
      <c r="J41" s="534"/>
    </row>
    <row r="42" spans="1:10" x14ac:dyDescent="0.2">
      <c r="C42" s="67"/>
      <c r="D42" s="67"/>
      <c r="E42" s="542"/>
      <c r="F42" s="542"/>
      <c r="G42" s="542"/>
      <c r="H42" s="542"/>
      <c r="I42" s="542"/>
      <c r="J42" s="542"/>
    </row>
    <row r="43" spans="1:10" x14ac:dyDescent="0.2">
      <c r="C43" s="67"/>
      <c r="D43" s="67"/>
      <c r="E43" s="542"/>
      <c r="F43" s="542"/>
      <c r="G43" s="542"/>
      <c r="H43" s="542"/>
      <c r="I43" s="542"/>
      <c r="J43" s="542"/>
    </row>
    <row r="44" spans="1:10" x14ac:dyDescent="0.2">
      <c r="E44" s="370"/>
      <c r="F44" s="370"/>
      <c r="G44" s="370"/>
      <c r="H44" s="370"/>
      <c r="I44" s="370"/>
      <c r="J44" s="370"/>
    </row>
    <row r="45" spans="1:10" x14ac:dyDescent="0.2">
      <c r="E45" s="370"/>
      <c r="F45" s="370"/>
      <c r="G45" s="370"/>
      <c r="H45" s="370"/>
      <c r="I45" s="370"/>
      <c r="J45" s="370"/>
    </row>
    <row r="46" spans="1:10" x14ac:dyDescent="0.2">
      <c r="E46" s="370"/>
      <c r="F46" s="370"/>
      <c r="G46" s="370"/>
      <c r="H46" s="370"/>
      <c r="I46" s="370"/>
      <c r="J46" s="370"/>
    </row>
    <row r="47" spans="1:10" x14ac:dyDescent="0.2">
      <c r="E47" s="370"/>
      <c r="F47" s="370"/>
      <c r="G47" s="370"/>
      <c r="H47" s="370"/>
      <c r="I47" s="370"/>
      <c r="J47" s="370"/>
    </row>
    <row r="48" spans="1:10" x14ac:dyDescent="0.2">
      <c r="E48" s="370"/>
      <c r="F48" s="370"/>
      <c r="G48" s="370"/>
      <c r="H48" s="370"/>
      <c r="I48" s="370"/>
      <c r="J48" s="370"/>
    </row>
    <row r="49" spans="5:10" x14ac:dyDescent="0.2">
      <c r="E49" s="370"/>
      <c r="F49" s="370"/>
      <c r="G49" s="370"/>
      <c r="H49" s="370"/>
      <c r="I49" s="370"/>
      <c r="J49" s="370"/>
    </row>
    <row r="50" spans="5:10" x14ac:dyDescent="0.2">
      <c r="E50" s="370"/>
      <c r="F50" s="370"/>
      <c r="G50" s="370"/>
      <c r="H50" s="370"/>
      <c r="I50" s="370"/>
      <c r="J50" s="370"/>
    </row>
    <row r="51" spans="5:10" x14ac:dyDescent="0.2">
      <c r="E51" s="370"/>
      <c r="F51" s="370"/>
      <c r="G51" s="370"/>
      <c r="H51" s="370"/>
      <c r="I51" s="370"/>
      <c r="J51" s="370"/>
    </row>
    <row r="52" spans="5:10" x14ac:dyDescent="0.2">
      <c r="E52" s="370"/>
      <c r="F52" s="370"/>
      <c r="G52" s="370"/>
      <c r="H52" s="370"/>
      <c r="I52" s="370"/>
      <c r="J52" s="370"/>
    </row>
    <row r="53" spans="5:10" x14ac:dyDescent="0.2">
      <c r="E53" s="370"/>
      <c r="F53" s="370"/>
      <c r="G53" s="370"/>
      <c r="H53" s="370"/>
      <c r="I53" s="370"/>
      <c r="J53" s="370"/>
    </row>
    <row r="54" spans="5:10" x14ac:dyDescent="0.2">
      <c r="E54" s="370"/>
      <c r="F54" s="370"/>
      <c r="G54" s="370"/>
      <c r="H54" s="370"/>
      <c r="I54" s="370"/>
      <c r="J54" s="370"/>
    </row>
    <row r="55" spans="5:10" x14ac:dyDescent="0.2">
      <c r="E55" s="370"/>
      <c r="F55" s="370"/>
      <c r="G55" s="370"/>
      <c r="H55" s="370"/>
      <c r="I55" s="370"/>
      <c r="J55" s="370"/>
    </row>
    <row r="56" spans="5:10" x14ac:dyDescent="0.2">
      <c r="E56" s="370"/>
      <c r="F56" s="370"/>
      <c r="G56" s="370"/>
      <c r="H56" s="370"/>
      <c r="I56" s="370"/>
      <c r="J56" s="370"/>
    </row>
    <row r="57" spans="5:10" x14ac:dyDescent="0.2">
      <c r="E57" s="370"/>
      <c r="F57" s="370"/>
      <c r="G57" s="370"/>
      <c r="H57" s="370"/>
      <c r="I57" s="370"/>
      <c r="J57" s="370"/>
    </row>
    <row r="58" spans="5:10" x14ac:dyDescent="0.2">
      <c r="E58" s="370"/>
      <c r="F58" s="370"/>
      <c r="G58" s="370"/>
      <c r="H58" s="370"/>
      <c r="I58" s="370"/>
      <c r="J58" s="370"/>
    </row>
    <row r="59" spans="5:10" x14ac:dyDescent="0.2">
      <c r="E59" s="370"/>
      <c r="F59" s="370"/>
      <c r="G59" s="370"/>
      <c r="H59" s="370"/>
      <c r="I59" s="370"/>
      <c r="J59" s="370"/>
    </row>
    <row r="60" spans="5:10" x14ac:dyDescent="0.2">
      <c r="E60" s="370"/>
      <c r="F60" s="370"/>
      <c r="G60" s="370"/>
      <c r="H60" s="370"/>
      <c r="I60" s="370"/>
      <c r="J60" s="370"/>
    </row>
    <row r="61" spans="5:10" x14ac:dyDescent="0.2">
      <c r="E61" s="370"/>
      <c r="F61" s="370"/>
      <c r="G61" s="370"/>
      <c r="H61" s="370"/>
      <c r="I61" s="370"/>
      <c r="J61" s="370"/>
    </row>
    <row r="62" spans="5:10" x14ac:dyDescent="0.2">
      <c r="E62" s="370"/>
      <c r="F62" s="370"/>
      <c r="G62" s="370"/>
      <c r="H62" s="370"/>
      <c r="I62" s="370"/>
      <c r="J62" s="370"/>
    </row>
    <row r="63" spans="5:10" x14ac:dyDescent="0.2">
      <c r="E63" s="370"/>
      <c r="F63" s="370"/>
      <c r="G63" s="370"/>
      <c r="H63" s="370"/>
      <c r="I63" s="370"/>
      <c r="J63" s="370"/>
    </row>
    <row r="64" spans="5:10" x14ac:dyDescent="0.2">
      <c r="E64" s="370"/>
      <c r="F64" s="370"/>
      <c r="G64" s="370"/>
      <c r="H64" s="370"/>
      <c r="I64" s="370"/>
      <c r="J64" s="370"/>
    </row>
    <row r="65" spans="5:10" x14ac:dyDescent="0.2">
      <c r="E65" s="370"/>
      <c r="F65" s="370"/>
      <c r="G65" s="370"/>
      <c r="H65" s="370"/>
      <c r="I65" s="370"/>
      <c r="J65" s="370"/>
    </row>
    <row r="66" spans="5:10" x14ac:dyDescent="0.2">
      <c r="E66" s="370"/>
      <c r="F66" s="370"/>
      <c r="G66" s="370"/>
      <c r="H66" s="370"/>
      <c r="I66" s="370"/>
      <c r="J66" s="370"/>
    </row>
    <row r="67" spans="5:10" x14ac:dyDescent="0.2">
      <c r="E67" s="370"/>
      <c r="F67" s="370"/>
      <c r="G67" s="370"/>
      <c r="H67" s="370"/>
      <c r="I67" s="370"/>
      <c r="J67" s="370"/>
    </row>
    <row r="68" spans="5:10" x14ac:dyDescent="0.2">
      <c r="E68" s="370"/>
      <c r="F68" s="370"/>
      <c r="G68" s="370"/>
      <c r="H68" s="370"/>
      <c r="I68" s="370"/>
      <c r="J68" s="370"/>
    </row>
    <row r="69" spans="5:10" x14ac:dyDescent="0.2">
      <c r="E69" s="370"/>
      <c r="F69" s="370"/>
      <c r="G69" s="370"/>
      <c r="H69" s="370"/>
      <c r="I69" s="370"/>
      <c r="J69" s="370"/>
    </row>
    <row r="70" spans="5:10" x14ac:dyDescent="0.2">
      <c r="E70" s="370"/>
      <c r="F70" s="370"/>
      <c r="G70" s="370"/>
      <c r="H70" s="370"/>
      <c r="I70" s="370"/>
      <c r="J70" s="370"/>
    </row>
    <row r="71" spans="5:10" x14ac:dyDescent="0.2">
      <c r="E71" s="370"/>
      <c r="F71" s="370"/>
      <c r="G71" s="370"/>
      <c r="H71" s="370"/>
      <c r="I71" s="370"/>
      <c r="J71" s="370"/>
    </row>
    <row r="72" spans="5:10" x14ac:dyDescent="0.2">
      <c r="E72" s="370"/>
      <c r="F72" s="370"/>
      <c r="G72" s="370"/>
      <c r="H72" s="370"/>
      <c r="I72" s="370"/>
      <c r="J72" s="370"/>
    </row>
    <row r="73" spans="5:10" x14ac:dyDescent="0.2">
      <c r="E73" s="370"/>
      <c r="F73" s="370"/>
      <c r="G73" s="370"/>
      <c r="H73" s="370"/>
      <c r="I73" s="370"/>
      <c r="J73" s="370"/>
    </row>
    <row r="74" spans="5:10" x14ac:dyDescent="0.2">
      <c r="E74" s="370"/>
      <c r="F74" s="370"/>
      <c r="G74" s="370"/>
      <c r="H74" s="370"/>
      <c r="I74" s="370"/>
      <c r="J74" s="370"/>
    </row>
    <row r="75" spans="5:10" x14ac:dyDescent="0.2">
      <c r="E75" s="370"/>
      <c r="F75" s="370"/>
      <c r="G75" s="370"/>
      <c r="H75" s="370"/>
      <c r="I75" s="370"/>
      <c r="J75" s="370"/>
    </row>
    <row r="76" spans="5:10" x14ac:dyDescent="0.2">
      <c r="E76" s="370"/>
      <c r="F76" s="370"/>
      <c r="G76" s="370"/>
      <c r="H76" s="370"/>
      <c r="I76" s="370"/>
      <c r="J76" s="370"/>
    </row>
    <row r="77" spans="5:10" x14ac:dyDescent="0.2">
      <c r="E77" s="370"/>
      <c r="F77" s="370"/>
      <c r="G77" s="370"/>
      <c r="H77" s="370"/>
      <c r="I77" s="370"/>
      <c r="J77" s="370"/>
    </row>
    <row r="78" spans="5:10" x14ac:dyDescent="0.2">
      <c r="E78" s="370"/>
      <c r="F78" s="370"/>
      <c r="G78" s="370"/>
      <c r="H78" s="370"/>
      <c r="I78" s="370"/>
      <c r="J78" s="370"/>
    </row>
    <row r="79" spans="5:10" x14ac:dyDescent="0.2">
      <c r="E79" s="370"/>
      <c r="F79" s="370"/>
      <c r="G79" s="370"/>
      <c r="H79" s="370"/>
      <c r="I79" s="370"/>
      <c r="J79" s="370"/>
    </row>
    <row r="80" spans="5:10" x14ac:dyDescent="0.2">
      <c r="E80" s="370"/>
      <c r="F80" s="370"/>
      <c r="G80" s="370"/>
      <c r="H80" s="370"/>
      <c r="I80" s="370"/>
      <c r="J80" s="370"/>
    </row>
    <row r="81" spans="5:10" x14ac:dyDescent="0.2">
      <c r="E81" s="370"/>
      <c r="F81" s="370"/>
      <c r="G81" s="370"/>
      <c r="H81" s="370"/>
      <c r="I81" s="370"/>
      <c r="J81" s="370"/>
    </row>
    <row r="82" spans="5:10" x14ac:dyDescent="0.2">
      <c r="E82" s="370"/>
      <c r="F82" s="370"/>
      <c r="G82" s="370"/>
      <c r="H82" s="370"/>
      <c r="I82" s="370"/>
      <c r="J82" s="370"/>
    </row>
    <row r="83" spans="5:10" x14ac:dyDescent="0.2">
      <c r="E83" s="370"/>
      <c r="F83" s="370"/>
      <c r="G83" s="370"/>
      <c r="H83" s="370"/>
      <c r="I83" s="370"/>
      <c r="J83" s="370"/>
    </row>
    <row r="84" spans="5:10" x14ac:dyDescent="0.2">
      <c r="E84" s="370"/>
      <c r="F84" s="370"/>
      <c r="G84" s="370"/>
      <c r="H84" s="370"/>
      <c r="I84" s="370"/>
      <c r="J84" s="370"/>
    </row>
    <row r="85" spans="5:10" x14ac:dyDescent="0.2">
      <c r="E85" s="370"/>
      <c r="F85" s="370"/>
      <c r="G85" s="370"/>
      <c r="H85" s="370"/>
      <c r="I85" s="370"/>
      <c r="J85" s="370"/>
    </row>
    <row r="86" spans="5:10" x14ac:dyDescent="0.2">
      <c r="E86" s="370"/>
      <c r="F86" s="370"/>
      <c r="G86" s="370"/>
      <c r="H86" s="370"/>
      <c r="I86" s="370"/>
      <c r="J86" s="370"/>
    </row>
    <row r="87" spans="5:10" x14ac:dyDescent="0.2">
      <c r="E87" s="370"/>
      <c r="F87" s="370"/>
      <c r="G87" s="370"/>
      <c r="H87" s="370"/>
      <c r="I87" s="370"/>
      <c r="J87" s="370"/>
    </row>
    <row r="88" spans="5:10" x14ac:dyDescent="0.2">
      <c r="E88" s="370"/>
      <c r="F88" s="370"/>
      <c r="G88" s="370"/>
      <c r="H88" s="370"/>
      <c r="I88" s="370"/>
      <c r="J88" s="370"/>
    </row>
    <row r="89" spans="5:10" x14ac:dyDescent="0.2">
      <c r="E89" s="370"/>
      <c r="F89" s="370"/>
      <c r="G89" s="370"/>
      <c r="H89" s="370"/>
      <c r="I89" s="370"/>
      <c r="J89" s="370"/>
    </row>
    <row r="90" spans="5:10" x14ac:dyDescent="0.2">
      <c r="E90" s="370"/>
      <c r="F90" s="370"/>
      <c r="G90" s="370"/>
      <c r="H90" s="370"/>
      <c r="I90" s="370"/>
      <c r="J90" s="370"/>
    </row>
    <row r="91" spans="5:10" x14ac:dyDescent="0.2">
      <c r="E91" s="370"/>
      <c r="F91" s="370"/>
      <c r="G91" s="370"/>
      <c r="H91" s="370"/>
      <c r="I91" s="370"/>
      <c r="J91" s="370"/>
    </row>
    <row r="92" spans="5:10" x14ac:dyDescent="0.2">
      <c r="E92" s="370"/>
      <c r="F92" s="370"/>
      <c r="G92" s="370"/>
      <c r="H92" s="370"/>
      <c r="I92" s="370"/>
      <c r="J92" s="370"/>
    </row>
    <row r="93" spans="5:10" x14ac:dyDescent="0.2">
      <c r="E93" s="370"/>
      <c r="F93" s="370"/>
      <c r="G93" s="370"/>
      <c r="H93" s="370"/>
      <c r="I93" s="370"/>
      <c r="J93" s="370"/>
    </row>
    <row r="94" spans="5:10" x14ac:dyDescent="0.2">
      <c r="E94" s="370"/>
      <c r="F94" s="370"/>
      <c r="G94" s="370"/>
      <c r="H94" s="370"/>
      <c r="I94" s="370"/>
      <c r="J94" s="370"/>
    </row>
    <row r="95" spans="5:10" x14ac:dyDescent="0.2">
      <c r="E95" s="370"/>
      <c r="F95" s="370"/>
      <c r="G95" s="370"/>
      <c r="H95" s="370"/>
      <c r="I95" s="370"/>
      <c r="J95" s="370"/>
    </row>
    <row r="96" spans="5:10" x14ac:dyDescent="0.2">
      <c r="E96" s="370"/>
      <c r="F96" s="370"/>
      <c r="G96" s="370"/>
      <c r="H96" s="370"/>
      <c r="I96" s="370"/>
      <c r="J96" s="370"/>
    </row>
    <row r="97" spans="5:10" x14ac:dyDescent="0.2">
      <c r="E97" s="370"/>
      <c r="F97" s="370"/>
      <c r="G97" s="370"/>
      <c r="H97" s="370"/>
      <c r="I97" s="370"/>
      <c r="J97" s="370"/>
    </row>
    <row r="98" spans="5:10" x14ac:dyDescent="0.2">
      <c r="E98" s="370"/>
      <c r="F98" s="370"/>
      <c r="G98" s="370"/>
      <c r="H98" s="370"/>
      <c r="I98" s="370"/>
      <c r="J98" s="370"/>
    </row>
    <row r="99" spans="5:10" x14ac:dyDescent="0.2">
      <c r="E99" s="370"/>
      <c r="F99" s="370"/>
      <c r="G99" s="370"/>
      <c r="H99" s="370"/>
      <c r="I99" s="370"/>
      <c r="J99" s="370"/>
    </row>
    <row r="100" spans="5:10" x14ac:dyDescent="0.2">
      <c r="E100" s="370"/>
      <c r="F100" s="370"/>
      <c r="G100" s="370"/>
      <c r="H100" s="370"/>
      <c r="I100" s="370"/>
      <c r="J100" s="370"/>
    </row>
    <row r="101" spans="5:10" x14ac:dyDescent="0.2">
      <c r="E101" s="370"/>
      <c r="F101" s="370"/>
      <c r="G101" s="370"/>
      <c r="H101" s="370"/>
      <c r="I101" s="370"/>
      <c r="J101" s="370"/>
    </row>
    <row r="102" spans="5:10" x14ac:dyDescent="0.2">
      <c r="E102" s="370"/>
      <c r="F102" s="370"/>
      <c r="G102" s="370"/>
      <c r="H102" s="370"/>
      <c r="I102" s="370"/>
      <c r="J102" s="370"/>
    </row>
    <row r="103" spans="5:10" x14ac:dyDescent="0.2">
      <c r="E103" s="370"/>
      <c r="F103" s="370"/>
      <c r="G103" s="370"/>
      <c r="H103" s="370"/>
      <c r="I103" s="370"/>
      <c r="J103" s="370"/>
    </row>
    <row r="104" spans="5:10" x14ac:dyDescent="0.2">
      <c r="E104" s="370"/>
      <c r="F104" s="370"/>
      <c r="G104" s="370"/>
      <c r="H104" s="370"/>
      <c r="I104" s="370"/>
      <c r="J104" s="370"/>
    </row>
    <row r="105" spans="5:10" x14ac:dyDescent="0.2">
      <c r="E105" s="370"/>
      <c r="F105" s="370"/>
      <c r="G105" s="370"/>
      <c r="H105" s="370"/>
      <c r="I105" s="370"/>
      <c r="J105" s="370"/>
    </row>
    <row r="106" spans="5:10" x14ac:dyDescent="0.2">
      <c r="E106" s="370"/>
      <c r="F106" s="370"/>
      <c r="G106" s="370"/>
      <c r="H106" s="370"/>
      <c r="I106" s="370"/>
      <c r="J106" s="370"/>
    </row>
    <row r="107" spans="5:10" x14ac:dyDescent="0.2">
      <c r="E107" s="370"/>
      <c r="F107" s="370"/>
      <c r="G107" s="370"/>
      <c r="H107" s="370"/>
      <c r="I107" s="370"/>
      <c r="J107" s="370"/>
    </row>
    <row r="108" spans="5:10" x14ac:dyDescent="0.2">
      <c r="E108" s="370"/>
      <c r="F108" s="370"/>
      <c r="G108" s="370"/>
      <c r="H108" s="370"/>
      <c r="I108" s="370"/>
      <c r="J108" s="370"/>
    </row>
    <row r="109" spans="5:10" x14ac:dyDescent="0.2">
      <c r="E109" s="370"/>
      <c r="F109" s="370"/>
      <c r="G109" s="370"/>
      <c r="H109" s="370"/>
      <c r="I109" s="370"/>
      <c r="J109" s="370"/>
    </row>
    <row r="110" spans="5:10" x14ac:dyDescent="0.2">
      <c r="E110" s="370"/>
      <c r="F110" s="370"/>
      <c r="G110" s="370"/>
      <c r="H110" s="370"/>
      <c r="I110" s="370"/>
      <c r="J110" s="370"/>
    </row>
    <row r="111" spans="5:10" x14ac:dyDescent="0.2">
      <c r="E111" s="370"/>
      <c r="F111" s="370"/>
      <c r="G111" s="370"/>
      <c r="H111" s="370"/>
      <c r="I111" s="370"/>
      <c r="J111" s="370"/>
    </row>
    <row r="112" spans="5:10" x14ac:dyDescent="0.2">
      <c r="E112" s="370"/>
      <c r="F112" s="370"/>
      <c r="G112" s="370"/>
      <c r="H112" s="370"/>
      <c r="I112" s="370"/>
      <c r="J112" s="370"/>
    </row>
    <row r="113" spans="5:10" x14ac:dyDescent="0.2">
      <c r="E113" s="370"/>
      <c r="F113" s="370"/>
      <c r="G113" s="370"/>
      <c r="H113" s="370"/>
      <c r="I113" s="370"/>
      <c r="J113" s="370"/>
    </row>
    <row r="114" spans="5:10" x14ac:dyDescent="0.2">
      <c r="E114" s="370"/>
      <c r="F114" s="370"/>
      <c r="G114" s="370"/>
      <c r="H114" s="370"/>
      <c r="I114" s="370"/>
      <c r="J114" s="370"/>
    </row>
    <row r="115" spans="5:10" x14ac:dyDescent="0.2">
      <c r="E115" s="370"/>
      <c r="F115" s="370"/>
      <c r="G115" s="370"/>
      <c r="H115" s="370"/>
      <c r="I115" s="370"/>
      <c r="J115" s="370"/>
    </row>
    <row r="116" spans="5:10" x14ac:dyDescent="0.2">
      <c r="E116" s="370"/>
      <c r="F116" s="370"/>
      <c r="G116" s="370"/>
      <c r="H116" s="370"/>
      <c r="I116" s="370"/>
      <c r="J116" s="370"/>
    </row>
    <row r="117" spans="5:10" x14ac:dyDescent="0.2">
      <c r="E117" s="370"/>
      <c r="F117" s="370"/>
      <c r="G117" s="370"/>
      <c r="H117" s="370"/>
      <c r="I117" s="370"/>
      <c r="J117" s="370"/>
    </row>
    <row r="118" spans="5:10" x14ac:dyDescent="0.2">
      <c r="E118" s="370"/>
      <c r="F118" s="370"/>
      <c r="G118" s="370"/>
      <c r="H118" s="370"/>
      <c r="I118" s="370"/>
      <c r="J118" s="370"/>
    </row>
    <row r="119" spans="5:10" x14ac:dyDescent="0.2">
      <c r="E119" s="370"/>
      <c r="F119" s="370"/>
      <c r="G119" s="370"/>
      <c r="H119" s="370"/>
      <c r="I119" s="370"/>
      <c r="J119" s="370"/>
    </row>
  </sheetData>
  <sheetProtection selectLockedCells="1"/>
  <mergeCells count="258">
    <mergeCell ref="A21:A41"/>
    <mergeCell ref="E26:F26"/>
    <mergeCell ref="G26:J26"/>
    <mergeCell ref="B26:B41"/>
    <mergeCell ref="C26:D26"/>
    <mergeCell ref="C21:D21"/>
    <mergeCell ref="C40:D40"/>
    <mergeCell ref="C41:D41"/>
    <mergeCell ref="B21:B25"/>
    <mergeCell ref="C22:D22"/>
    <mergeCell ref="C23:D23"/>
    <mergeCell ref="C29:D29"/>
    <mergeCell ref="C30:D30"/>
    <mergeCell ref="C31:D31"/>
    <mergeCell ref="C32:D32"/>
    <mergeCell ref="C27:D27"/>
    <mergeCell ref="C28:D28"/>
    <mergeCell ref="C24:D24"/>
    <mergeCell ref="C25:D25"/>
    <mergeCell ref="E25:F25"/>
    <mergeCell ref="G25:J25"/>
    <mergeCell ref="E46:F46"/>
    <mergeCell ref="C33:D33"/>
    <mergeCell ref="C34:D34"/>
    <mergeCell ref="C36:D36"/>
    <mergeCell ref="C39:D39"/>
    <mergeCell ref="C38:D38"/>
    <mergeCell ref="E38:F38"/>
    <mergeCell ref="E48:F48"/>
    <mergeCell ref="C35:D35"/>
    <mergeCell ref="C37:D37"/>
    <mergeCell ref="E45:F45"/>
    <mergeCell ref="E119:F119"/>
    <mergeCell ref="G119:J119"/>
    <mergeCell ref="G118:J118"/>
    <mergeCell ref="E106:F106"/>
    <mergeCell ref="G106:J106"/>
    <mergeCell ref="E107:F107"/>
    <mergeCell ref="G107:J107"/>
    <mergeCell ref="E108:F108"/>
    <mergeCell ref="G108:J108"/>
    <mergeCell ref="E118:F118"/>
    <mergeCell ref="E109:F109"/>
    <mergeCell ref="G109:J109"/>
    <mergeCell ref="E110:F110"/>
    <mergeCell ref="G110:J110"/>
    <mergeCell ref="E111:F111"/>
    <mergeCell ref="G111:J111"/>
    <mergeCell ref="E117:F117"/>
    <mergeCell ref="G117:J117"/>
    <mergeCell ref="G94:J94"/>
    <mergeCell ref="E95:F95"/>
    <mergeCell ref="G95:J95"/>
    <mergeCell ref="E96:F96"/>
    <mergeCell ref="G96:J96"/>
    <mergeCell ref="E91:F91"/>
    <mergeCell ref="G91:J91"/>
    <mergeCell ref="E92:F92"/>
    <mergeCell ref="G92:J92"/>
    <mergeCell ref="E93:F93"/>
    <mergeCell ref="G93:J93"/>
    <mergeCell ref="E94:F94"/>
    <mergeCell ref="G102:J102"/>
    <mergeCell ref="E99:F99"/>
    <mergeCell ref="G99:J99"/>
    <mergeCell ref="G100:J100"/>
    <mergeCell ref="E101:F101"/>
    <mergeCell ref="G101:J101"/>
    <mergeCell ref="E102:F102"/>
    <mergeCell ref="E97:F97"/>
    <mergeCell ref="G97:J97"/>
    <mergeCell ref="E98:F98"/>
    <mergeCell ref="G98:J98"/>
    <mergeCell ref="E100:F100"/>
    <mergeCell ref="E103:F103"/>
    <mergeCell ref="G103:J103"/>
    <mergeCell ref="E104:F104"/>
    <mergeCell ref="G104:J104"/>
    <mergeCell ref="E105:F105"/>
    <mergeCell ref="E115:F115"/>
    <mergeCell ref="G115:J115"/>
    <mergeCell ref="E116:F116"/>
    <mergeCell ref="G116:J116"/>
    <mergeCell ref="E112:F112"/>
    <mergeCell ref="G112:J112"/>
    <mergeCell ref="E113:F113"/>
    <mergeCell ref="G113:J113"/>
    <mergeCell ref="E114:F114"/>
    <mergeCell ref="G114:J114"/>
    <mergeCell ref="G105:J105"/>
    <mergeCell ref="G88:J88"/>
    <mergeCell ref="E89:F89"/>
    <mergeCell ref="G89:J89"/>
    <mergeCell ref="E90:F90"/>
    <mergeCell ref="G90:J90"/>
    <mergeCell ref="E85:F85"/>
    <mergeCell ref="G85:J85"/>
    <mergeCell ref="E86:F86"/>
    <mergeCell ref="G86:J86"/>
    <mergeCell ref="E87:F87"/>
    <mergeCell ref="G87:J87"/>
    <mergeCell ref="E88:F88"/>
    <mergeCell ref="G82:J82"/>
    <mergeCell ref="E83:F83"/>
    <mergeCell ref="G83:J83"/>
    <mergeCell ref="E84:F84"/>
    <mergeCell ref="G84:J84"/>
    <mergeCell ref="E79:F79"/>
    <mergeCell ref="G79:J79"/>
    <mergeCell ref="E80:F80"/>
    <mergeCell ref="G80:J80"/>
    <mergeCell ref="E81:F81"/>
    <mergeCell ref="G81:J81"/>
    <mergeCell ref="E82:F82"/>
    <mergeCell ref="G76:J76"/>
    <mergeCell ref="E77:F77"/>
    <mergeCell ref="G77:J77"/>
    <mergeCell ref="E78:F78"/>
    <mergeCell ref="G78:J78"/>
    <mergeCell ref="E73:F73"/>
    <mergeCell ref="G73:J73"/>
    <mergeCell ref="E74:F74"/>
    <mergeCell ref="G74:J74"/>
    <mergeCell ref="E75:F75"/>
    <mergeCell ref="G75:J75"/>
    <mergeCell ref="E76:F76"/>
    <mergeCell ref="G70:J70"/>
    <mergeCell ref="E71:F71"/>
    <mergeCell ref="G71:J71"/>
    <mergeCell ref="E72:F72"/>
    <mergeCell ref="G72:J72"/>
    <mergeCell ref="E67:F67"/>
    <mergeCell ref="G67:J67"/>
    <mergeCell ref="E68:F68"/>
    <mergeCell ref="G68:J68"/>
    <mergeCell ref="E69:F69"/>
    <mergeCell ref="G69:J69"/>
    <mergeCell ref="E70:F70"/>
    <mergeCell ref="G64:J64"/>
    <mergeCell ref="E65:F65"/>
    <mergeCell ref="G65:J65"/>
    <mergeCell ref="E66:F66"/>
    <mergeCell ref="G66:J66"/>
    <mergeCell ref="E61:F61"/>
    <mergeCell ref="G61:J61"/>
    <mergeCell ref="E62:F62"/>
    <mergeCell ref="G62:J62"/>
    <mergeCell ref="E63:F63"/>
    <mergeCell ref="G63:J63"/>
    <mergeCell ref="E64:F64"/>
    <mergeCell ref="G58:J58"/>
    <mergeCell ref="E59:F59"/>
    <mergeCell ref="G59:J59"/>
    <mergeCell ref="E60:F60"/>
    <mergeCell ref="G60:J60"/>
    <mergeCell ref="E55:F55"/>
    <mergeCell ref="G55:J55"/>
    <mergeCell ref="E56:F56"/>
    <mergeCell ref="G56:J56"/>
    <mergeCell ref="E57:F57"/>
    <mergeCell ref="G57:J57"/>
    <mergeCell ref="E58:F58"/>
    <mergeCell ref="G52:J52"/>
    <mergeCell ref="E53:F53"/>
    <mergeCell ref="G53:J53"/>
    <mergeCell ref="E54:F54"/>
    <mergeCell ref="G54:J54"/>
    <mergeCell ref="E49:F49"/>
    <mergeCell ref="G49:J49"/>
    <mergeCell ref="E50:F50"/>
    <mergeCell ref="G50:J50"/>
    <mergeCell ref="E51:F51"/>
    <mergeCell ref="G51:J51"/>
    <mergeCell ref="E52:F52"/>
    <mergeCell ref="G48:J48"/>
    <mergeCell ref="E27:F27"/>
    <mergeCell ref="G27:J27"/>
    <mergeCell ref="E28:F28"/>
    <mergeCell ref="G28:J28"/>
    <mergeCell ref="E41:F41"/>
    <mergeCell ref="G41:J41"/>
    <mergeCell ref="E42:F42"/>
    <mergeCell ref="G42:J42"/>
    <mergeCell ref="E31:F31"/>
    <mergeCell ref="G31:J31"/>
    <mergeCell ref="E32:F32"/>
    <mergeCell ref="G32:J32"/>
    <mergeCell ref="E40:F40"/>
    <mergeCell ref="G40:J40"/>
    <mergeCell ref="E29:F29"/>
    <mergeCell ref="G29:J29"/>
    <mergeCell ref="E43:F43"/>
    <mergeCell ref="G43:J43"/>
    <mergeCell ref="E44:F44"/>
    <mergeCell ref="E36:F36"/>
    <mergeCell ref="G46:J46"/>
    <mergeCell ref="E47:F47"/>
    <mergeCell ref="G47:J47"/>
    <mergeCell ref="G45:J45"/>
    <mergeCell ref="E30:F30"/>
    <mergeCell ref="G30:J30"/>
    <mergeCell ref="E35:F35"/>
    <mergeCell ref="G35:J35"/>
    <mergeCell ref="E37:F37"/>
    <mergeCell ref="G37:J37"/>
    <mergeCell ref="G39:J39"/>
    <mergeCell ref="E39:F39"/>
    <mergeCell ref="G33:J33"/>
    <mergeCell ref="G34:J34"/>
    <mergeCell ref="E33:F33"/>
    <mergeCell ref="E34:F34"/>
    <mergeCell ref="G36:J36"/>
    <mergeCell ref="G38:J38"/>
    <mergeCell ref="G44:J44"/>
    <mergeCell ref="E20:F20"/>
    <mergeCell ref="G20:J20"/>
    <mergeCell ref="E21:F21"/>
    <mergeCell ref="G21:J21"/>
    <mergeCell ref="E22:F22"/>
    <mergeCell ref="G22:J22"/>
    <mergeCell ref="E23:F23"/>
    <mergeCell ref="G23:J23"/>
    <mergeCell ref="E24:F24"/>
    <mergeCell ref="G24:J24"/>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0"/>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2025-02-04T16:22:16Z</dcterms:modified>
</cp:coreProperties>
</file>