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Sandy Poveda Vargas\Desktop\MAPAS DE RIESGO DE CORRUPCIÓN 2025\"/>
    </mc:Choice>
  </mc:AlternateContent>
  <bookViews>
    <workbookView xWindow="0" yWindow="0" windowWidth="28800" windowHeight="11730" tabRatio="763" firstSheet="12" activeTab="29"/>
  </bookViews>
  <sheets>
    <sheet name="INSTRUCTIVO" sheetId="28" r:id="rId1"/>
    <sheet name="Hoja1" sheetId="30" state="hidden" r:id="rId2"/>
    <sheet name="LISTAS CONTEXTO" sheetId="31" state="hidden" r:id="rId3"/>
    <sheet name="matriz definicion riesgo" sheetId="5" state="hidden" r:id="rId4"/>
    <sheet name="IDENTIFICACION" sheetId="6" state="hidden" r:id="rId5"/>
    <sheet name="CONTEXTO" sheetId="4" r:id="rId6"/>
    <sheet name="PRIORIZACIÓN DE CAUSA" sheetId="47" r:id="rId7"/>
    <sheet name="PRIORIZ CAUSA R CORUP TRÁMITES" sheetId="34" r:id="rId8"/>
    <sheet name="DOFA" sheetId="23" r:id="rId9"/>
    <sheet name="IDENTIFICACION DE RIESGOS" sheetId="20" r:id="rId10"/>
    <sheet name="DESCRIPCION" sheetId="22" r:id="rId11"/>
    <sheet name="PROBABILIDAD" sheetId="8" r:id="rId12"/>
    <sheet name=" IMPACTO RIESGOS CORRUPCION" sheetId="25" r:id="rId13"/>
    <sheet name="Hoja4" sheetId="37" state="hidden" r:id="rId14"/>
    <sheet name="Hoja5" sheetId="38" state="hidden" r:id="rId15"/>
    <sheet name="Hoja6" sheetId="39" state="hidden" r:id="rId16"/>
    <sheet name="Hoja7" sheetId="40" state="hidden" r:id="rId17"/>
    <sheet name="Hoja8" sheetId="41" state="hidden" r:id="rId18"/>
    <sheet name="Hoja9" sheetId="42" state="hidden" r:id="rId19"/>
    <sheet name="Hoja10" sheetId="43" state="hidden" r:id="rId20"/>
    <sheet name="Hoja11" sheetId="44" state="hidden" r:id="rId21"/>
    <sheet name="Hoja12" sheetId="45" state="hidden" r:id="rId22"/>
    <sheet name="VALORACION RIESGOS INHERENTES" sheetId="16" r:id="rId23"/>
    <sheet name="Hoja3" sheetId="36" state="hidden" r:id="rId24"/>
    <sheet name="NOOO" sheetId="21" state="hidden" r:id="rId25"/>
    <sheet name="Hoja2" sheetId="35" state="hidden" r:id="rId26"/>
    <sheet name="CONTROLES Y EVALUACIÓN" sheetId="3" r:id="rId27"/>
    <sheet name="EVALUACIÓN SOLIDEZ CONTROLES" sheetId="26" r:id="rId28"/>
    <sheet name="VALORACIÓN RIESGOS RESIDUAL" sheetId="29" r:id="rId29"/>
    <sheet name="MAPA CORRUPCIÓN" sheetId="1" r:id="rId30"/>
    <sheet name="NOO" sheetId="33" state="hidden" r:id="rId31"/>
    <sheet name="NO" sheetId="32" state="hidden" r:id="rId32"/>
  </sheets>
  <externalReferences>
    <externalReference r:id="rId33"/>
    <externalReference r:id="rId34"/>
    <externalReference r:id="rId35"/>
  </externalReferences>
  <definedNames>
    <definedName name="_xlnm._FilterDatabase" localSheetId="6" hidden="1">'PRIORIZACIÓN DE CAUSA'!$A$10:$T$56</definedName>
    <definedName name="_xlnm.Print_Titles" localSheetId="10">DESCRIPCION!$1:$9</definedName>
    <definedName name="_xlnm.Print_Titles" localSheetId="9">'IDENTIFICACION DE RIESGOS'!$1:$11</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4" i="1" l="1"/>
  <c r="E14" i="1"/>
  <c r="C14" i="1"/>
  <c r="R53" i="47"/>
  <c r="S53" i="47"/>
  <c r="B53" i="47"/>
  <c r="S12" i="8" l="1"/>
  <c r="T12" i="8" s="1"/>
  <c r="R12" i="8"/>
  <c r="A13" i="22"/>
  <c r="B14" i="1" s="1"/>
  <c r="A10" i="22"/>
  <c r="E13" i="22"/>
  <c r="E12" i="22"/>
  <c r="D13" i="22"/>
  <c r="D14" i="1" s="1"/>
  <c r="D12" i="22"/>
  <c r="C13" i="22"/>
  <c r="C10" i="22"/>
  <c r="A12" i="8" l="1"/>
  <c r="A35" i="25" s="1"/>
  <c r="E10" i="1"/>
  <c r="I13" i="1"/>
  <c r="I12" i="1"/>
  <c r="I11" i="1"/>
  <c r="E14" i="26"/>
  <c r="C13" i="26"/>
  <c r="G50" i="3"/>
  <c r="G49" i="3"/>
  <c r="G48" i="3"/>
  <c r="G47" i="3"/>
  <c r="G46" i="3"/>
  <c r="G45" i="3"/>
  <c r="G44" i="3"/>
  <c r="G39" i="3"/>
  <c r="G38" i="3"/>
  <c r="G37" i="3"/>
  <c r="G36" i="3"/>
  <c r="G35" i="3"/>
  <c r="G34" i="3"/>
  <c r="G33" i="3"/>
  <c r="G28" i="3"/>
  <c r="G27" i="3"/>
  <c r="G26" i="3"/>
  <c r="G25" i="3"/>
  <c r="G24" i="3"/>
  <c r="G23" i="3"/>
  <c r="G22" i="3"/>
  <c r="G17" i="3"/>
  <c r="G16" i="3"/>
  <c r="G15" i="3"/>
  <c r="G14" i="3"/>
  <c r="G13" i="3"/>
  <c r="G12" i="3"/>
  <c r="G11" i="3"/>
  <c r="B44" i="3"/>
  <c r="A44" i="3"/>
  <c r="B33" i="3"/>
  <c r="B22" i="3" s="1"/>
  <c r="A33" i="3"/>
  <c r="A22" i="3"/>
  <c r="B11" i="3"/>
  <c r="A11" i="3"/>
  <c r="R12" i="47"/>
  <c r="S12" i="47"/>
  <c r="R13" i="47"/>
  <c r="S13" i="47"/>
  <c r="R14" i="47"/>
  <c r="S14" i="47"/>
  <c r="R15" i="47"/>
  <c r="S15" i="47"/>
  <c r="R16" i="47"/>
  <c r="S16" i="47"/>
  <c r="R17" i="47"/>
  <c r="S17" i="47"/>
  <c r="R18" i="47"/>
  <c r="S18" i="47"/>
  <c r="R19" i="47"/>
  <c r="S19" i="47"/>
  <c r="R20" i="47"/>
  <c r="S20" i="47"/>
  <c r="R21" i="47"/>
  <c r="S21" i="47"/>
  <c r="R22" i="47"/>
  <c r="S22" i="47"/>
  <c r="R23" i="47"/>
  <c r="S23" i="47"/>
  <c r="R24" i="47"/>
  <c r="S24" i="47"/>
  <c r="R25" i="47"/>
  <c r="S25" i="47"/>
  <c r="R26" i="47"/>
  <c r="S26" i="47"/>
  <c r="R27" i="47"/>
  <c r="S27" i="47"/>
  <c r="R28" i="47"/>
  <c r="S28" i="47"/>
  <c r="R29" i="47"/>
  <c r="S29" i="47"/>
  <c r="R30" i="47"/>
  <c r="S30" i="47"/>
  <c r="R31" i="47"/>
  <c r="S31" i="47"/>
  <c r="R32" i="47"/>
  <c r="S32" i="47"/>
  <c r="R33" i="47"/>
  <c r="S33" i="47"/>
  <c r="R34" i="47"/>
  <c r="S34" i="47"/>
  <c r="R35" i="47"/>
  <c r="S35" i="47"/>
  <c r="R36" i="47"/>
  <c r="S36" i="47"/>
  <c r="R37" i="47"/>
  <c r="S37" i="47"/>
  <c r="R38" i="47"/>
  <c r="S38" i="47"/>
  <c r="S11" i="47"/>
  <c r="R11" i="47"/>
  <c r="R39" i="47"/>
  <c r="S39" i="47"/>
  <c r="R40" i="47"/>
  <c r="S40" i="47"/>
  <c r="R41" i="47"/>
  <c r="S41" i="47"/>
  <c r="R42" i="47"/>
  <c r="S42" i="47"/>
  <c r="R43" i="47"/>
  <c r="S43" i="47"/>
  <c r="R44" i="47"/>
  <c r="S44" i="47"/>
  <c r="R45" i="47"/>
  <c r="S45" i="47"/>
  <c r="R46" i="47"/>
  <c r="S46" i="47"/>
  <c r="R47" i="47"/>
  <c r="S47" i="47"/>
  <c r="R48" i="47"/>
  <c r="S48" i="47"/>
  <c r="R49" i="47"/>
  <c r="S49" i="47"/>
  <c r="R50" i="47"/>
  <c r="S50" i="47"/>
  <c r="R51" i="47"/>
  <c r="S51" i="47"/>
  <c r="R52" i="47"/>
  <c r="S52" i="47"/>
  <c r="B49" i="47"/>
  <c r="B50" i="47"/>
  <c r="B51" i="47"/>
  <c r="B52" i="47"/>
  <c r="B54" i="47"/>
  <c r="B45" i="47"/>
  <c r="B46" i="47"/>
  <c r="B47" i="47"/>
  <c r="B48" i="47"/>
  <c r="B44" i="47"/>
  <c r="B41" i="47"/>
  <c r="B42" i="47"/>
  <c r="B43" i="47"/>
  <c r="B38" i="47"/>
  <c r="B39" i="47"/>
  <c r="B40" i="47"/>
  <c r="B23" i="47"/>
  <c r="B24" i="47"/>
  <c r="B25" i="47"/>
  <c r="B26" i="47"/>
  <c r="B27" i="47"/>
  <c r="B28" i="47"/>
  <c r="B29" i="47"/>
  <c r="B30" i="47"/>
  <c r="B31" i="47"/>
  <c r="B32" i="47"/>
  <c r="B33" i="47"/>
  <c r="B34" i="47"/>
  <c r="B35" i="47"/>
  <c r="B36" i="47"/>
  <c r="B37" i="47"/>
  <c r="B22" i="47"/>
  <c r="B21" i="47"/>
  <c r="B16" i="47"/>
  <c r="B17" i="47"/>
  <c r="B18" i="47"/>
  <c r="B19" i="47"/>
  <c r="B20" i="47"/>
  <c r="B15" i="47"/>
  <c r="B14" i="47"/>
  <c r="B13" i="47"/>
  <c r="B12" i="47"/>
  <c r="B11" i="47"/>
  <c r="A7" i="47"/>
  <c r="A6" i="47"/>
  <c r="S54" i="47"/>
  <c r="R54" i="47"/>
  <c r="B1" i="47"/>
  <c r="S56" i="47" l="1"/>
  <c r="S55" i="47"/>
  <c r="B1" i="34"/>
  <c r="F10" i="1" l="1"/>
  <c r="E11" i="26" l="1"/>
  <c r="E12" i="26" l="1"/>
  <c r="A8" i="34" l="1"/>
  <c r="A6" i="34"/>
  <c r="J24" i="29" l="1"/>
  <c r="J22" i="29"/>
  <c r="J20" i="29"/>
  <c r="J18" i="29"/>
  <c r="K11" i="29" l="1"/>
  <c r="G14" i="1" s="1"/>
  <c r="J23" i="16" l="1"/>
  <c r="J21" i="16"/>
  <c r="J19" i="16"/>
  <c r="J17" i="16"/>
  <c r="K11" i="16" l="1"/>
  <c r="K12" i="29" s="1"/>
  <c r="E13" i="26"/>
  <c r="C14" i="26"/>
  <c r="C12" i="26"/>
  <c r="C10" i="1" l="1"/>
  <c r="G10" i="1" l="1"/>
  <c r="A9" i="29"/>
  <c r="A8" i="29"/>
  <c r="C1" i="29"/>
  <c r="A10" i="1" l="1"/>
  <c r="C11" i="26"/>
  <c r="E11" i="22"/>
  <c r="E10" i="22"/>
  <c r="D12" i="1"/>
  <c r="D11" i="22"/>
  <c r="D10" i="22"/>
  <c r="D10" i="1" s="1"/>
  <c r="B11" i="26" l="1"/>
  <c r="B12" i="26"/>
  <c r="D11" i="1"/>
  <c r="B13" i="26"/>
  <c r="B1" i="1" l="1"/>
  <c r="B1" i="26"/>
  <c r="B1" i="3"/>
  <c r="C1" i="16"/>
  <c r="B1" i="25"/>
  <c r="B1" i="8"/>
  <c r="B1" i="22"/>
  <c r="B1" i="20"/>
  <c r="A6" i="23"/>
  <c r="A6" i="3"/>
  <c r="A9" i="16"/>
  <c r="A8" i="16"/>
  <c r="A7" i="8"/>
  <c r="A6" i="8"/>
  <c r="A7" i="22"/>
  <c r="A6" i="22"/>
  <c r="A6" i="20"/>
  <c r="A7" i="20"/>
  <c r="A11" i="8" l="1"/>
  <c r="A13" i="25" s="1"/>
  <c r="B11" i="29"/>
  <c r="B11" i="16"/>
  <c r="A11" i="26"/>
  <c r="B10" i="1"/>
  <c r="A1" i="23"/>
  <c r="S11" i="8" l="1"/>
  <c r="T11" i="8" s="1"/>
  <c r="D12" i="16" l="1"/>
  <c r="A7" i="26"/>
  <c r="A6" i="26"/>
  <c r="A7" i="3"/>
  <c r="A8" i="25"/>
  <c r="A6" i="25"/>
  <c r="B145" i="21" l="1"/>
  <c r="B144" i="21"/>
  <c r="B143" i="21"/>
  <c r="B142" i="21"/>
  <c r="B141" i="21"/>
  <c r="B140" i="21"/>
  <c r="B139" i="21"/>
  <c r="B138" i="21"/>
  <c r="B137" i="21"/>
  <c r="B136" i="21"/>
  <c r="B135" i="21"/>
  <c r="B134" i="21"/>
  <c r="B133" i="21"/>
  <c r="B132" i="21"/>
  <c r="B131" i="21"/>
  <c r="B130" i="21"/>
  <c r="B129" i="21"/>
  <c r="B128" i="21"/>
  <c r="B127" i="21"/>
  <c r="B122" i="21"/>
  <c r="B121" i="21"/>
  <c r="B120" i="21"/>
  <c r="B119" i="21"/>
  <c r="B118" i="21"/>
  <c r="B117" i="21"/>
  <c r="B116" i="21"/>
  <c r="B115" i="21"/>
  <c r="B114" i="21"/>
  <c r="B113" i="21"/>
  <c r="B112" i="21"/>
  <c r="B111" i="21"/>
  <c r="B110" i="21"/>
  <c r="B109" i="21"/>
  <c r="B108" i="21"/>
  <c r="B107" i="21"/>
  <c r="B106" i="21"/>
  <c r="B105" i="21"/>
  <c r="B104" i="21"/>
  <c r="B99" i="21"/>
  <c r="B98" i="21"/>
  <c r="B97" i="21"/>
  <c r="B96" i="21"/>
  <c r="B95" i="21"/>
  <c r="B94" i="21"/>
  <c r="B93" i="21"/>
  <c r="B92" i="21"/>
  <c r="B91" i="21"/>
  <c r="B90" i="21"/>
  <c r="B89" i="21"/>
  <c r="B88" i="21"/>
  <c r="B87" i="21"/>
  <c r="B86" i="21"/>
  <c r="B85" i="21"/>
  <c r="B84" i="21"/>
  <c r="B83" i="21"/>
  <c r="B82" i="21"/>
  <c r="B81" i="21"/>
  <c r="B76" i="21"/>
  <c r="D54" i="25" s="1"/>
  <c r="F35" i="25" s="1"/>
  <c r="B75" i="21"/>
  <c r="B74" i="21"/>
  <c r="B73" i="21"/>
  <c r="B72" i="21"/>
  <c r="B71" i="21"/>
  <c r="B70" i="21"/>
  <c r="B69" i="21"/>
  <c r="B68" i="21"/>
  <c r="B67" i="21"/>
  <c r="B66" i="21"/>
  <c r="B65" i="21"/>
  <c r="B64" i="21"/>
  <c r="B63" i="21"/>
  <c r="B62" i="21"/>
  <c r="B61" i="21"/>
  <c r="B60" i="21"/>
  <c r="B59" i="21"/>
  <c r="B58" i="21"/>
  <c r="B36" i="21"/>
  <c r="B37" i="21"/>
  <c r="B38" i="21"/>
  <c r="B39" i="21"/>
  <c r="B40" i="21"/>
  <c r="B41" i="21"/>
  <c r="B42" i="21"/>
  <c r="B43" i="21"/>
  <c r="B44" i="21"/>
  <c r="B45" i="21"/>
  <c r="B46" i="21"/>
  <c r="B47" i="21"/>
  <c r="B48" i="21"/>
  <c r="B49" i="21"/>
  <c r="B50" i="21"/>
  <c r="B51" i="21"/>
  <c r="B52" i="21"/>
  <c r="B53" i="21"/>
  <c r="B35" i="21"/>
  <c r="R11" i="8"/>
  <c r="B100" i="21" l="1"/>
  <c r="B123" i="21"/>
  <c r="B146" i="21"/>
  <c r="G51" i="3"/>
  <c r="H44" i="3" s="1"/>
  <c r="G40" i="3"/>
  <c r="H33" i="3" s="1"/>
  <c r="J33" i="3" s="1"/>
  <c r="K33" i="3" s="1"/>
  <c r="G29" i="3"/>
  <c r="H22" i="3" s="1"/>
  <c r="J22" i="3" s="1"/>
  <c r="K22" i="3" s="1"/>
  <c r="G18" i="3"/>
  <c r="H11" i="3" s="1"/>
  <c r="J11" i="3" s="1"/>
  <c r="K11" i="3" s="1"/>
  <c r="B77" i="21"/>
  <c r="B54" i="21"/>
  <c r="D32" i="25" s="1"/>
  <c r="F13" i="25" s="1"/>
  <c r="J44" i="3" l="1"/>
  <c r="K44" i="3" s="1"/>
  <c r="D14" i="26"/>
  <c r="F14" i="26" s="1"/>
  <c r="G14" i="26" s="1"/>
  <c r="H11" i="26" s="1"/>
  <c r="D12" i="26"/>
  <c r="F12" i="26" s="1"/>
  <c r="G12" i="26" s="1"/>
  <c r="D13" i="26"/>
  <c r="F13" i="26" s="1"/>
  <c r="G13" i="26" s="1"/>
  <c r="D11" i="26" l="1"/>
  <c r="F11" i="26" s="1"/>
  <c r="G11" i="26" s="1"/>
  <c r="G15" i="26" s="1"/>
  <c r="K13" i="29" l="1"/>
</calcChain>
</file>

<file path=xl/sharedStrings.xml><?xml version="1.0" encoding="utf-8"?>
<sst xmlns="http://schemas.openxmlformats.org/spreadsheetml/2006/main" count="999" uniqueCount="574">
  <si>
    <r>
      <t xml:space="preserve">PROCESO: </t>
    </r>
    <r>
      <rPr>
        <sz val="11"/>
        <color indexed="8"/>
        <rFont val="Arial"/>
        <family val="2"/>
      </rPr>
      <t>GESTION INTEGRAL DE CALIDAD</t>
    </r>
  </si>
  <si>
    <t>Codigo:FOR-13-PRO-GIC-02</t>
  </si>
  <si>
    <t>Versión:</t>
  </si>
  <si>
    <t>FORMATO: CONTEXTO ESTRATEGICO</t>
  </si>
  <si>
    <t xml:space="preserve">Fecha: </t>
  </si>
  <si>
    <t>Pagina:</t>
  </si>
  <si>
    <t xml:space="preserve">CONTEXTO ESTRATEGICO </t>
  </si>
  <si>
    <t>FACTORES EXTERNOS</t>
  </si>
  <si>
    <t>CAUSAS</t>
  </si>
  <si>
    <t>FACTORES INTERNOS</t>
  </si>
  <si>
    <t>FACTORES DEL PROCESO</t>
  </si>
  <si>
    <t>NORMATIVOS: Modificaciones normativas</t>
  </si>
  <si>
    <t>SOCIALES: Orden Público</t>
  </si>
  <si>
    <t xml:space="preserve">POLITICOS </t>
  </si>
  <si>
    <t>FACTORES GEOGRÁFICOS (ubicación, espacio,topografía, clima, recursos naturales, etc.)</t>
  </si>
  <si>
    <r>
      <t xml:space="preserve">PROCESO: </t>
    </r>
    <r>
      <rPr>
        <sz val="12"/>
        <color indexed="8"/>
        <rFont val="Arial"/>
        <family val="2"/>
      </rPr>
      <t>MEJORAMIENTO CONTINUO</t>
    </r>
  </si>
  <si>
    <t>Codigo:</t>
  </si>
  <si>
    <r>
      <t xml:space="preserve">FORMATO: </t>
    </r>
    <r>
      <rPr>
        <sz val="12"/>
        <color indexed="8"/>
        <rFont val="Arial"/>
        <family val="2"/>
      </rPr>
      <t>MAPA DE RIESGOS DE CORRUPCION</t>
    </r>
  </si>
  <si>
    <t>Fecha: DD_____MM_____AA______</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</si>
  <si>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</si>
  <si>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</si>
  <si>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</si>
  <si>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</si>
  <si>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</si>
  <si>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</si>
  <si>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</si>
  <si>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</si>
  <si>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</si>
  <si>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</si>
  <si>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</si>
  <si>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</si>
  <si>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t xml:space="preserve">Versión: </t>
  </si>
  <si>
    <r>
      <t xml:space="preserve">FORMATO: </t>
    </r>
    <r>
      <rPr>
        <sz val="11"/>
        <color indexed="8"/>
        <rFont val="Arial"/>
        <family val="2"/>
      </rPr>
      <t>MAPA DE RIESGOS ADMINISTRATIVO</t>
    </r>
  </si>
  <si>
    <t>IDENTIFICACION DEL RIESGO</t>
  </si>
  <si>
    <t>Proceso</t>
  </si>
  <si>
    <t>Objetivo del proceso</t>
  </si>
  <si>
    <t>Que Puede Suceder?</t>
  </si>
  <si>
    <t>Cómo Puede Suceder?
(Causas)</t>
  </si>
  <si>
    <t>Cuándo puede Suceder?</t>
  </si>
  <si>
    <t>Consecuencia</t>
  </si>
  <si>
    <t>Descripción del Riesgo</t>
  </si>
  <si>
    <t>FORMATO: PRIORIZACION DE CAUSAS (Amenazas y Debilidades)</t>
  </si>
  <si>
    <t>No.</t>
  </si>
  <si>
    <t>P1</t>
  </si>
  <si>
    <t>P2</t>
  </si>
  <si>
    <t>P3</t>
  </si>
  <si>
    <t>P4</t>
  </si>
  <si>
    <t>P5</t>
  </si>
  <si>
    <t>P6</t>
  </si>
  <si>
    <t>P7</t>
  </si>
  <si>
    <t>P8</t>
  </si>
  <si>
    <t>P9</t>
  </si>
  <si>
    <t>P10</t>
  </si>
  <si>
    <t>P11</t>
  </si>
  <si>
    <t>P12</t>
  </si>
  <si>
    <t>P13</t>
  </si>
  <si>
    <t>P14</t>
  </si>
  <si>
    <t>P15</t>
  </si>
  <si>
    <t>TOTAL</t>
  </si>
  <si>
    <t>PROMEDIO</t>
  </si>
  <si>
    <t>FORMATO: MATRIZ DOFA</t>
  </si>
  <si>
    <t xml:space="preserve">
MATRIZ DOFA
IDENTIFICACION DE FACTORES 
Y
DEFINICION DE ESTRATEGIAS
</t>
  </si>
  <si>
    <t>NEGATIVOS</t>
  </si>
  <si>
    <t>POSITIVOS</t>
  </si>
  <si>
    <t>DEBILIDADES (D)</t>
  </si>
  <si>
    <t>FORTALEZAS (F)</t>
  </si>
  <si>
    <t>OPORTUNIDADES (O)</t>
  </si>
  <si>
    <t>AMENAZAS (A)</t>
  </si>
  <si>
    <t>FORMATO: IDENTIFICACION DE RIESGOS</t>
  </si>
  <si>
    <t>Riesgo</t>
  </si>
  <si>
    <t>Clasificación</t>
  </si>
  <si>
    <r>
      <t>FORMATO: DESCRIPCION DEL RIESGO</t>
    </r>
    <r>
      <rPr>
        <sz val="11"/>
        <color indexed="8"/>
        <rFont val="Arial"/>
        <family val="2"/>
      </rPr>
      <t xml:space="preserve"> </t>
    </r>
  </si>
  <si>
    <t>Descripción</t>
  </si>
  <si>
    <t xml:space="preserve"> Clasificación</t>
  </si>
  <si>
    <t>Causas</t>
  </si>
  <si>
    <t>Consecuencias</t>
  </si>
  <si>
    <t xml:space="preserve">Seleccione </t>
  </si>
  <si>
    <t>FORMATO:DETERMINACION  DE LA PROBABILIDAD</t>
  </si>
  <si>
    <t>PRIORIZACION DE LA PROBABILIDAD
(Califique de 1 a 5 , de acuerdo con la tabla de criterios</t>
  </si>
  <si>
    <t>Nivel</t>
  </si>
  <si>
    <t xml:space="preserve">Codigo:                        </t>
  </si>
  <si>
    <t>Fecha:</t>
  </si>
  <si>
    <t>RIESGO</t>
  </si>
  <si>
    <t>Seleccione</t>
  </si>
  <si>
    <t>FORMATO: DETERMINACION DEL IMPACTO RIESGOS DE CORRUPCION</t>
  </si>
  <si>
    <t>RIESGO DE CORRUPCION</t>
  </si>
  <si>
    <t>SI EL RIESGO DE CORRUPCION SE MATERIALIZA PODRIA…</t>
  </si>
  <si>
    <t>RESPUESTA (MARQUE CON X)</t>
  </si>
  <si>
    <t>NIVEL DE IMPACTO</t>
  </si>
  <si>
    <t>SI</t>
  </si>
  <si>
    <t>NO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</si>
  <si>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</si>
  <si>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</si>
  <si>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</si>
  <si>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</si>
  <si>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</si>
  <si>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</si>
  <si>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</si>
  <si>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</si>
  <si>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</si>
  <si>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</si>
  <si>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</si>
  <si>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</si>
  <si>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</si>
  <si>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</si>
  <si>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</si>
  <si>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</si>
  <si>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</si>
  <si>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</si>
  <si>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</si>
  <si>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GRAFICO DE UBICACIÓN EN LA ZONA DE RIESGO</t>
  </si>
  <si>
    <t>RIESGO:</t>
  </si>
  <si>
    <t>ZONA DE RIESGO</t>
  </si>
  <si>
    <t>PROBABILIDAD DE OCURRENCIA</t>
  </si>
  <si>
    <t>EXTREMA</t>
  </si>
  <si>
    <t>Casi Seguro</t>
  </si>
  <si>
    <t>ALTA</t>
  </si>
  <si>
    <t>Probable</t>
  </si>
  <si>
    <t>MODERADA</t>
  </si>
  <si>
    <t>Posible</t>
  </si>
  <si>
    <t>BAJA</t>
  </si>
  <si>
    <t>Rara Vez</t>
  </si>
  <si>
    <t>Insignificante</t>
  </si>
  <si>
    <t>Menor</t>
  </si>
  <si>
    <t>Moderado</t>
  </si>
  <si>
    <t>Mayor</t>
  </si>
  <si>
    <t>Catastrófico</t>
  </si>
  <si>
    <t>IMPACTO</t>
  </si>
  <si>
    <t>DEFINICION RIESGO</t>
  </si>
  <si>
    <t>X</t>
  </si>
  <si>
    <t>NA</t>
  </si>
  <si>
    <t>TIPOLOGIA</t>
  </si>
  <si>
    <t>Estratégico</t>
  </si>
  <si>
    <t>Gerencial</t>
  </si>
  <si>
    <t>Operativo</t>
  </si>
  <si>
    <t>Financiero</t>
  </si>
  <si>
    <t>Tecnológico</t>
  </si>
  <si>
    <t>Cumplimiento</t>
  </si>
  <si>
    <t>Imagen o Reputación</t>
  </si>
  <si>
    <t>Corrupción</t>
  </si>
  <si>
    <t>Seguridad Digital</t>
  </si>
  <si>
    <t>5. CATASTROFICO</t>
  </si>
  <si>
    <t>4. MAYOR</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</si>
  <si>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</si>
  <si>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</si>
  <si>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</si>
  <si>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</si>
  <si>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</si>
  <si>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</si>
  <si>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</si>
  <si>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</si>
  <si>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</si>
  <si>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</si>
  <si>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</si>
  <si>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</si>
  <si>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</si>
  <si>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</si>
  <si>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</si>
  <si>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</si>
  <si>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</si>
  <si>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</si>
  <si>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</si>
  <si>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</si>
  <si>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</si>
  <si>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</si>
  <si>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</si>
  <si>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</si>
  <si>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</si>
  <si>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</si>
  <si>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</si>
  <si>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</si>
  <si>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</si>
  <si>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</si>
  <si>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</si>
  <si>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</si>
  <si>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</si>
  <si>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</si>
  <si>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</si>
  <si>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</si>
  <si>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</si>
  <si>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</si>
  <si>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</si>
  <si>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</si>
  <si>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</si>
  <si>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</si>
  <si>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</si>
  <si>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</si>
  <si>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</si>
  <si>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</si>
  <si>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</si>
  <si>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</si>
  <si>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</si>
  <si>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</si>
  <si>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</si>
  <si>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</si>
  <si>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FORMATO: EVALUACION DE CONTROLES</t>
  </si>
  <si>
    <t>DESCRIPCION DEL CONTROL</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</si>
  <si>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</si>
  <si>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</si>
  <si>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</si>
  <si>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</si>
  <si>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</si>
  <si>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</si>
  <si>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</si>
  <si>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</si>
  <si>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</si>
  <si>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</si>
  <si>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</si>
  <si>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</si>
  <si>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</si>
  <si>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</si>
  <si>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</si>
  <si>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</si>
  <si>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</si>
  <si>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</si>
  <si>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</si>
  <si>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</si>
  <si>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</si>
  <si>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</si>
  <si>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</si>
  <si>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</si>
  <si>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CALIFICACION DEL DISEÑO</t>
  </si>
  <si>
    <t>FORMATO: EVALUACION SOLIDEZ  DEL CONJUNTO DE CONTROLES</t>
  </si>
  <si>
    <t>CAUSA</t>
  </si>
  <si>
    <t>CALIFICACION DE LA EJECUCION DEL CONTROL</t>
  </si>
  <si>
    <t>SOLIDEZ INDIVIDUAL DEL CONTROL 
control Fuerte:100
Moderado:50
Débil:0</t>
  </si>
  <si>
    <t>SOLIDEZ DEL CONJUNTO DE CONTROLES</t>
  </si>
  <si>
    <t>FORMATO: MAPA Y PLAN DE TRATAMIENTO DE RIESGOS</t>
  </si>
  <si>
    <t>ENTIDAD</t>
  </si>
  <si>
    <t>MISION</t>
  </si>
  <si>
    <t>PROCESO Y OBJETIVO</t>
  </si>
  <si>
    <t xml:space="preserve">Riesgo </t>
  </si>
  <si>
    <t>Probabilidad</t>
  </si>
  <si>
    <t>Impacto</t>
  </si>
  <si>
    <t>Riesgo Residual</t>
  </si>
  <si>
    <t>Opción de Manejo</t>
  </si>
  <si>
    <t>Actividad de Control</t>
  </si>
  <si>
    <t>Soporte</t>
  </si>
  <si>
    <t>Responsable</t>
  </si>
  <si>
    <t>Tiempo</t>
  </si>
  <si>
    <t>Indicador</t>
  </si>
  <si>
    <t>Improbable</t>
  </si>
  <si>
    <t>DESCRIPCION DEL CONTROL  -  Plan Anual de Auditoría</t>
  </si>
  <si>
    <t>ACCIÓN DE CONTINGENCIA</t>
  </si>
  <si>
    <t>ALCALDÍA DE IBAGUÉ</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</si>
  <si>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</si>
  <si>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COMUNICACIÓN ENTRE LOS PROCESOS</t>
  </si>
  <si>
    <t>PROCEDIMIENTOS DEL PROCESO</t>
  </si>
  <si>
    <r>
      <t xml:space="preserve">ESTRATEGIA DO (SUPERVIVENCIA)
</t>
    </r>
    <r>
      <rPr>
        <b/>
        <sz val="11"/>
        <color theme="1"/>
        <rFont val="Arial"/>
        <family val="2"/>
      </rPr>
      <t>consiste en contrarrestar Debilidades por medio de Oportunidades.</t>
    </r>
  </si>
  <si>
    <r>
      <t xml:space="preserve">ESTRATEGIA FO (CRECIMIENTO)
</t>
    </r>
    <r>
      <rPr>
        <b/>
        <sz val="11"/>
        <color theme="1"/>
        <rFont val="Arial"/>
        <family val="2"/>
      </rPr>
      <t>Utilizar fortalezas para optimizar oportunidades.</t>
    </r>
  </si>
  <si>
    <r>
      <t xml:space="preserve">ESTRATEGIA DA (CONTINGENCIA)
</t>
    </r>
    <r>
      <rPr>
        <b/>
        <sz val="11"/>
        <color theme="1"/>
        <rFont val="Arial"/>
        <family val="2"/>
      </rPr>
      <t>Cuando el riesgo se materialice a partir de la combinación de debilidades
con amenazas, para formular acciones de contingencia.</t>
    </r>
  </si>
  <si>
    <r>
      <t xml:space="preserve">ESTRATEGIA FA (SUPERVIVENCIA)
</t>
    </r>
    <r>
      <rPr>
        <b/>
        <sz val="11"/>
        <color theme="1"/>
        <rFont val="Arial"/>
        <family val="2"/>
      </rPr>
      <t>Utilizar fortalezas para contrarrestar amenazas</t>
    </r>
    <r>
      <rPr>
        <b/>
        <sz val="14"/>
        <color theme="1"/>
        <rFont val="Arial"/>
        <family val="2"/>
      </rPr>
      <t xml:space="preserve">
</t>
    </r>
  </si>
  <si>
    <t xml:space="preserve">CAUSAS </t>
  </si>
  <si>
    <t>¿Cómo puede suceder?
(Causas)</t>
  </si>
  <si>
    <t>¿Qué puede suceder?</t>
  </si>
  <si>
    <t>¿Cuándo puede suceder?</t>
  </si>
  <si>
    <t>INSTRUCTIVO</t>
  </si>
  <si>
    <t>PROCESO</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</si>
  <si>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</si>
  <si>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</si>
  <si>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1. CONTEXTO</t>
  </si>
  <si>
    <t>2. PRIORIZACIÓN DE CAUSAS</t>
  </si>
  <si>
    <t>4. ¿Cómo se realiza la actividad de control?</t>
  </si>
  <si>
    <t>5. ¿Qué pasa con las observaciones o desviaciones?</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</si>
  <si>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</si>
  <si>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LEGALES Y REGLAMENTARIOS</t>
  </si>
  <si>
    <t>SOCIALES Y CULTURALES</t>
  </si>
  <si>
    <t>POLÍTICOS</t>
  </si>
  <si>
    <t>AMBIENTALES</t>
  </si>
  <si>
    <t>ECONÓMICOS Y FINANCIEROS</t>
  </si>
  <si>
    <t>TECNOLÓGICOS</t>
  </si>
  <si>
    <t>FINANCIEROS</t>
  </si>
  <si>
    <t>PROCESOS OPERATIVOS</t>
  </si>
  <si>
    <t>COMMUNICACIÓN INTERNA</t>
  </si>
  <si>
    <t>ESTRATÉGICOS</t>
  </si>
  <si>
    <t>DISEÑO DEL PROCESO</t>
  </si>
  <si>
    <t>INTERACCIÓN CON LOS PROCESOS</t>
  </si>
  <si>
    <t>TRANSVERSALIDAD</t>
  </si>
  <si>
    <t>RESPONSABLES DEL PROCESO</t>
  </si>
  <si>
    <t>NORMATIVIDAD</t>
  </si>
  <si>
    <t>ARTICULACIÓN DE LOS PROCESOS</t>
  </si>
  <si>
    <t>ACTIVOS DE SEGURIDAD DIGITAL DEL PROCESO</t>
  </si>
  <si>
    <t>TECNOLOGÍA (integridad de datos, disponibilidad de datos y sistemas, desarrollo, producción, mantenimiento de sistemas de información)</t>
  </si>
  <si>
    <t>PERSONAL DE LA ENTIDAD (Capacidad del personal, políticas de manejo del talento humano, idoneidad)</t>
  </si>
  <si>
    <t>NIVEL DE SOLIDEZ DEL CONJUNTO DE LOS CONTROLES</t>
  </si>
  <si>
    <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</si>
  <si>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</si>
  <si>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EVITAR EL RIESGO</t>
  </si>
  <si>
    <t>REDUCIR EL RIESGO</t>
  </si>
  <si>
    <t>COMPARTIR EL RIESGO</t>
  </si>
  <si>
    <t>ACEPTAR EL RIESGO</t>
  </si>
  <si>
    <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rFont val="Arial"/>
        <family val="2"/>
      </rPr>
      <t xml:space="preserve">Según el nivel de impacto se establece los criterios a evaluar, los cuales se diligencian </t>
    </r>
    <r>
      <rPr>
        <b/>
        <sz val="11"/>
        <rFont val="Arial"/>
        <family val="2"/>
      </rPr>
      <t>automáticamente</t>
    </r>
    <r>
      <rPr>
        <sz val="1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</si>
  <si>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</si>
  <si>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</si>
  <si>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CATASTRÓFICO</t>
  </si>
  <si>
    <t>OTROS</t>
  </si>
  <si>
    <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</si>
  <si>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</si>
  <si>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</si>
  <si>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¿SE PRIORIZA LA CAUSA PARA EL ANÁLISIS DOFA?</t>
  </si>
  <si>
    <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r>
      <rPr>
        <b/>
        <sz val="11"/>
        <color rgb="FFC00000"/>
        <rFont val="Arial"/>
        <family val="2"/>
      </rPr>
      <t/>
    </r>
  </si>
  <si>
    <t>1 ¿Los servidores del área de radicación efectúan registros manuales o electrónicos?</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</si>
  <si>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</si>
  <si>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</si>
  <si>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</si>
  <si>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 xml:space="preserve">2. ¿Los servidores del área de radicación manejan dinero de los usuarios o información privilegiada que pueda afectar la dinámica del mercado?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</si>
  <si>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</si>
  <si>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</si>
  <si>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</si>
  <si>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</si>
  <si>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</si>
  <si>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</si>
  <si>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</si>
  <si>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</si>
  <si>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</si>
  <si>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</si>
  <si>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</si>
  <si>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</si>
  <si>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</si>
  <si>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</si>
  <si>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</si>
  <si>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4. ANÁLISIS DOFA</t>
  </si>
  <si>
    <t>5. IDENTIFICACIÓN DE RIESGOS</t>
  </si>
  <si>
    <t>6. DESCRIPCIÓN DEL RIESGO</t>
  </si>
  <si>
    <t>7. DETERMINACIÓN DE LA PROBABILIDAD</t>
  </si>
  <si>
    <t>8. IMPACTO RIESGOS DE GESTIÓN</t>
  </si>
  <si>
    <t xml:space="preserve">9. IMPACTO RIESGOS DE CORRUPCCIÓN </t>
  </si>
  <si>
    <t>10. VALORACIÓN DE RIESGO  INHERENTES (antes de controles)</t>
  </si>
  <si>
    <t>12. EVALUACIÓN DE LA SOLIDEZ DEL CONJUNTO DE CONTROLES</t>
  </si>
  <si>
    <t>13. VALORACIÓN DE RIESGO RESIDUAL (después de controles)</t>
  </si>
  <si>
    <t>14. MAPA Y PLAN DE TRATAMIENTO DE RIESGOS</t>
  </si>
  <si>
    <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</si>
  <si>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x</t>
  </si>
  <si>
    <t>ZONA RESIDUAL</t>
  </si>
  <si>
    <t>ZONA INHERENTE</t>
  </si>
  <si>
    <t>ZONA</t>
  </si>
  <si>
    <t xml:space="preserve"> IMPACTO</t>
  </si>
  <si>
    <t>Rara vez</t>
  </si>
  <si>
    <t>Casi seguro</t>
  </si>
  <si>
    <t>22. ¿Hay fallas en la cultura de la probidad (honradez)?</t>
  </si>
  <si>
    <t>23. ¿Los sistemas de información carecen de controles?</t>
  </si>
  <si>
    <t>24. ¿Se evidencia falsificación en los documentos?</t>
  </si>
  <si>
    <t xml:space="preserve">21. ¿Falta información clara? </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</si>
  <si>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</si>
  <si>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</si>
  <si>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</si>
  <si>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</si>
  <si>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</si>
  <si>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</si>
  <si>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</si>
  <si>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</si>
  <si>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</si>
  <si>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</si>
  <si>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t>Otras causas generadoras</t>
  </si>
  <si>
    <t>Posibles causas de hechos de corrupción en actividades asociadas al trámite</t>
  </si>
  <si>
    <t>Riesgo de corrupción asociado al trámite</t>
  </si>
  <si>
    <r>
      <t>RESPUESTA 
(</t>
    </r>
    <r>
      <rPr>
        <b/>
        <i/>
        <sz val="10"/>
        <color theme="1"/>
        <rFont val="Arial"/>
        <family val="2"/>
      </rPr>
      <t>seleccione con</t>
    </r>
    <r>
      <rPr>
        <b/>
        <sz val="10"/>
        <color theme="1"/>
        <rFont val="Arial"/>
        <family val="2"/>
      </rPr>
      <t xml:space="preserve"> X)</t>
    </r>
  </si>
  <si>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</si>
  <si>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</si>
  <si>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TENGA EN CUENTA QUE CUALQUIER MODIFICACIÓN EN LOS FORMATOS,  AFECTARÁ ALGUNAS FÓRMULAS Y/O VÍNCULOS ESTABLECIDOS ENTRE ELLOS, LOS CUALES TIENEN LA FINALIDAD DE FACILITAR EL DILIGENCIONAMIENTO DE LA INFORMACIÓN.
CONTRASEÑA DE DESBLOQUEO: 1040</t>
  </si>
  <si>
    <t>SUMA TOTAL</t>
  </si>
  <si>
    <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</si>
  <si>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11. CONTROLES Y EVALUACIÓN</t>
  </si>
  <si>
    <t>FORMATO: PRIORIZACIÓN DE CAUSAS DE  RIESGOS DE CORRUPCIÓN ASOCIADOS A TRÁMITES</t>
  </si>
  <si>
    <t>3. PRIORIZACIÓN DE CAUSAS DE  RIESGOS DE CORRUPCIÓN  ASOCIADOS A TRÁMITES</t>
  </si>
  <si>
    <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</si>
  <si>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t>Utilizaciòn del cargo, para favorecer a un tercero en la realizaciòn de un tramite</t>
  </si>
  <si>
    <t>Pagina: 1 de 15</t>
  </si>
  <si>
    <t>Pagina:  2 de 15</t>
  </si>
  <si>
    <t>Pagina:  3 de 15</t>
  </si>
  <si>
    <t xml:space="preserve"> 4 de 15</t>
  </si>
  <si>
    <t>Pagina:  5 de 15</t>
  </si>
  <si>
    <t>Pagina:  7 de 15</t>
  </si>
  <si>
    <t>Pagina:  8 de 15</t>
  </si>
  <si>
    <t>Pagina:  10 de 15</t>
  </si>
  <si>
    <t>Pagina:  11 de 15</t>
  </si>
  <si>
    <t>Pagina:  12 de 15</t>
  </si>
  <si>
    <t>Pagina:  13 de 15</t>
  </si>
  <si>
    <t>Pagina:  14 de 15</t>
  </si>
  <si>
    <t>Pagina:  15 de 15</t>
  </si>
  <si>
    <t>Codigo: FOR-13-PRO-SIG-05</t>
  </si>
  <si>
    <t>Versión: 05</t>
  </si>
  <si>
    <t>Fecha: 21/02/2024</t>
  </si>
  <si>
    <t>Codigo:FOR-13-PRO-SIG-05</t>
  </si>
  <si>
    <t>Fecha:21/02/2024</t>
  </si>
  <si>
    <t>FOR-13-PRO-SIG-05</t>
  </si>
  <si>
    <t xml:space="preserve">Codigo:FOR-13-PRO-SIG-05                         </t>
  </si>
  <si>
    <t xml:space="preserve">Codigo: FOR-13-PRO-SIG-05       </t>
  </si>
  <si>
    <t>Versión:05</t>
  </si>
  <si>
    <t xml:space="preserve">PROCESO:  SISTEMA INTEGRADO DE GESTIÓN </t>
  </si>
  <si>
    <t>PROCESO: PLANEACIÓN ESTRATÉGICA Y TERRITORIAL</t>
  </si>
  <si>
    <t xml:space="preserve">Cambios de gobierno </t>
  </si>
  <si>
    <t>PERSONAL: Capacidad del personal,  idoneidad.</t>
  </si>
  <si>
    <t xml:space="preserve">Personal insuficiente para apoyar la totalidad de procesos </t>
  </si>
  <si>
    <t>Interacción con otros procesos</t>
  </si>
  <si>
    <t>Falta de interación con los demas procesos.</t>
  </si>
  <si>
    <t xml:space="preserve"> Modificación de politicas publicas </t>
  </si>
  <si>
    <t xml:space="preserve">Dificultad en la continuidad de las actividades del proceso debido a la alta rotacion de personal. </t>
  </si>
  <si>
    <t>Fallas en la cultura de la probidad (Honradez)</t>
  </si>
  <si>
    <t xml:space="preserve">Ausencia de  sentido de pertenencia por parte del personal con la entidad </t>
  </si>
  <si>
    <t>Falta de idoneidad del personal asignado a cada proceso</t>
  </si>
  <si>
    <t xml:space="preserve">Sociales y Culturales </t>
  </si>
  <si>
    <t>Cambios demograficos que influyen en la planeación</t>
  </si>
  <si>
    <t>Presupuesto insuficiente para la consecución de objetivos</t>
  </si>
  <si>
    <t>Comunicación entre los procesos</t>
  </si>
  <si>
    <t>Reportes de información no enviados a tiempo por los diferentes procesos</t>
  </si>
  <si>
    <t xml:space="preserve">Tecnologicos </t>
  </si>
  <si>
    <t>Obsolesencia de las herramientas tecnologicas</t>
  </si>
  <si>
    <t>ESTRATEGICO</t>
  </si>
  <si>
    <t>Incumplimiento de los planes de acción.</t>
  </si>
  <si>
    <t>Transversalidad</t>
  </si>
  <si>
    <t>Incumplimiento de las metas de los programas y demas directrices definidas por la entidad</t>
  </si>
  <si>
    <t xml:space="preserve">Dificultad del trabajo en equipo </t>
  </si>
  <si>
    <t xml:space="preserve">Diseño del proceso </t>
  </si>
  <si>
    <t xml:space="preserve">Falta articular la totalidad de las actividades dentro del proceso </t>
  </si>
  <si>
    <t>Procedimiento asociados</t>
  </si>
  <si>
    <t xml:space="preserve">Desconocimiento del proceso y procedimientos  por parte del personal de planta y contrato. </t>
  </si>
  <si>
    <t>Acceso a sistemas de información externos.</t>
  </si>
  <si>
    <t>Dificultad de la unificación de criterios por parte de los lideres de proceso.</t>
  </si>
  <si>
    <t>FACTOR PERSONAL</t>
  </si>
  <si>
    <t>Falta de personal de planta que asuma las responsabilidades propias de los tramites del proceso (estratificacion, uso del suelo, aptitud urbanistica)</t>
  </si>
  <si>
    <t xml:space="preserve">Debíl en la gestión administrativa en la consecución de recursos fisicos (herramientas ofimaticas Hardware Software y suministros de gestión documental).  y humanos. </t>
  </si>
  <si>
    <t>Concentracion del poder y/o responsabilidad en un solo funcionario y/o contratistas</t>
  </si>
  <si>
    <t>alta rotacion de personal contratista</t>
  </si>
  <si>
    <t xml:space="preserve">Ambientales </t>
  </si>
  <si>
    <t>Catastrofes naturales</t>
  </si>
  <si>
    <t>PROCESOS</t>
  </si>
  <si>
    <t>Incumplimiento de la ejecución de los procedimientos y tramites internos</t>
  </si>
  <si>
    <t>falta de idoneidad del personal que asume la responsabilidad de los tramites</t>
  </si>
  <si>
    <t xml:space="preserve">Complejidad de los requisitos y  procedimientos del trámite que desbordan la capacidad de comprensión del usuario y/o funcionario </t>
  </si>
  <si>
    <t>Personas externas que  puedan acceder modificar o alterar la información de uso exclusivo de la entidad.</t>
  </si>
  <si>
    <t>Dificultad en la oportunidad de la información solicitada a las demás dependencias de la alcaldía.</t>
  </si>
  <si>
    <t>concentracion de informacion en personal contratista que pueden generar fuga de informacion institucional.</t>
  </si>
  <si>
    <t xml:space="preserve">Legales y Reglamentarios </t>
  </si>
  <si>
    <t xml:space="preserve">Decretos emitidos para evitar el contacto social y hacer trabajo en casa </t>
  </si>
  <si>
    <t>COMUNICACIÓN INTERNA</t>
  </si>
  <si>
    <t>Dificultad en la comunicación en los diferentes niveles jerarquicos</t>
  </si>
  <si>
    <t xml:space="preserve">Difultad en la comunicación con los usuarios o grupos de interes </t>
  </si>
  <si>
    <t>TECNOLOGICO</t>
  </si>
  <si>
    <t>Deficiencia de desarrollos tecnologicos que permitan tener tramites en linea</t>
  </si>
  <si>
    <t>Ausencia de herramientas tecnológicas que soporten la  ejecución de los tramites en todas sus fases  para prevenir las acciones presenciales</t>
  </si>
  <si>
    <t xml:space="preserve">Ocurrecia de un evento catastrofico que afecte el territorio municipal </t>
  </si>
  <si>
    <t xml:space="preserve">Dificultad de la sistematización de la documentación fisica,  al no contar con la infraestructura tecnologica necesaria </t>
  </si>
  <si>
    <t>falta de equipos tecnologicos que permitan salvaguardar la informacion (ups)</t>
  </si>
  <si>
    <t>Retraso en la adopción y consecución  de equipos acordes a la necesidad.</t>
  </si>
  <si>
    <t>Dificultades en la carga y descarga de la información en la plataforma institucional.</t>
  </si>
  <si>
    <t>Ausencia de  internet o equipos tecnologicos para realizar trabajo.</t>
  </si>
  <si>
    <t xml:space="preserve">OBJETIVO: Planear el desarrollo territorial sostenible a través de la formulación, implementación y seguimiento a políticas, planes, programas del Municipio de Ibagué, que permitan cumplir con los objetivos establecidos por parte de la alta dirección y satisfacer las necesidades de la comunidad.
</t>
  </si>
  <si>
    <t>1. Soporte operativo y tecnologico que brindan entidades externas (DNP,DANE y ESRI)</t>
  </si>
  <si>
    <t>2. Posiblidad de implemetar aplicativos regulados por entidades del orden nacional que favorecen el proceso (Sisben IV)</t>
  </si>
  <si>
    <t xml:space="preserve">3. Regulacion normativa de orden nacional que permite solucionar problematicas que no estan reglamentadas en el orden local </t>
  </si>
  <si>
    <t xml:space="preserve">4. Revision de experiencias y estudios de caso exitosos en otros municipios. </t>
  </si>
  <si>
    <t xml:space="preserve">5. capacitaciones brindadas por entidades del orden nacional. </t>
  </si>
  <si>
    <t>6. Obtencion de fuentes de financiamiento externo.</t>
  </si>
  <si>
    <t xml:space="preserve">F5O1 Apropiar el conocimiento que las entidades externas entregan al instituto </t>
  </si>
  <si>
    <t>F5O4 Fortalecer el personal de la Secretaría a partir del conocimiento externo</t>
  </si>
  <si>
    <t>F10O7 Reducir el tiempo de espera del usuario externo a través de la implementación de tràmites en línea</t>
  </si>
  <si>
    <t>F12O8 Generar la disponiblidad de tramites en linea para reducir el tiempo de espera del usuario.</t>
  </si>
  <si>
    <t>D4O6 Realizar una redistribución de equipos pertenecientes al proceso y elaborar un proyecto de inversion que contenga como actividades la adquisicion de equipos tecnologicos para la digitalizacion del archivo en las diferentes direcciones del proceso</t>
  </si>
  <si>
    <t>D2D9O4 Generar relaciones locales e interinstitucionales para mejorar con entidades que pertenecen a la cadena de tramites</t>
  </si>
  <si>
    <t xml:space="preserve">D2O7 Realizar semestralmente comites tecnicos en donde se socialicen al personal de planta y contrato los valores institucionales y el codigo de integridad y buen gobierno. </t>
  </si>
  <si>
    <t>D7D10D11D12O7O8 Realizar el proceso de racionalización de trámites a través de la automatización y el uso de tecnologías (Compatibilidad de uso del suelo)</t>
  </si>
  <si>
    <t xml:space="preserve">D11D13O4 implementar estrategias de digitalización de archivo. </t>
  </si>
  <si>
    <t>D7O8 Elaborar un instructivo en el manejo de cada instrumento de planeacion con el fin de que el personal encargado del seguimiento al plan de  desarrollo conozca el paso a paso de cada instrumento</t>
  </si>
  <si>
    <t>D9O4 a traves de los consejos de gobierno y/o comité institucional de gestion y desempeño, socializar los actos administrativos que se expidan para el reporte de la informacion con el proposito de que el Sr Alcalde comprometa al nivel directivo a cumplir estas directrices</t>
  </si>
  <si>
    <t>D16 O9 solicitar a almacen el prestamo de equipos tecnologicos que tienen a cargo los funcionarios u otro equipo que este dispoible</t>
  </si>
  <si>
    <t>D1 O4,5 Realizar capacitaciones al personal o realizar la contratacion continua del personal con el perfil adecuado y/o posibilitar el ingreso de pasantes de las Universidades o del SENA</t>
  </si>
  <si>
    <t>D9 O 10 Socializar, promover e implementar el código de integridad y bueno gobierno</t>
  </si>
  <si>
    <t>D17O14 Incluir e implementar la racionalizacion del tramite compatibilidad de uso de suelo en el componente de racionalizacion de los tramites del plan anticorrupcion y atencion al ciudadado</t>
  </si>
  <si>
    <t>D18 O11,12 Sencibilizar mensualmente al personal de DIANU sobre la apropiacion cultural del valor de la Honestidad, establecido en el Código de integridad y buen gobierno y a su vez la politica antisoborno del SIGAMI</t>
  </si>
  <si>
    <t xml:space="preserve">D5A1 Asegurar mediante las herramientas de planeacion (proyectos de inversion, POAI y PAA) la continuidad progamas estrategicos.  </t>
  </si>
  <si>
    <t xml:space="preserve">F1A1 Realizar un adecuado proceso de selección del talento humano (OPS) y asignacion de responsabilidades a personal de planta. </t>
  </si>
  <si>
    <t>D2D3A2 Cumplimiento del procedimiento de actualizacion de Normograma  y actualización con base a la contigencias.</t>
  </si>
  <si>
    <t xml:space="preserve">F2A2 Cumplir con el procedimiento de actualizacion de normograma y reportarlo constantemente y socializarlo con todo el personal del proceso </t>
  </si>
  <si>
    <t>D11D13A4 Adquisicion de equipos idoneos para la digitalizacion del archivo historico</t>
  </si>
  <si>
    <t>F13A3 Aplicación de la politica de seguridad digital para el uso adecuado de la plataforma PISAMI</t>
  </si>
  <si>
    <t xml:space="preserve">D13A4 Diseñar e implementar un archivo de gestión documental. </t>
  </si>
  <si>
    <t xml:space="preserve">F8A4 Generar estrategias para la digitalizacion del archivo historico del municipio </t>
  </si>
  <si>
    <t xml:space="preserve">D9D3A1A3 Denuncia disciplinaria, penal  o la pertinente del caso, reportortar al personal de planta que incumpla sus funciones y actualizar el mapa de riesgos </t>
  </si>
  <si>
    <t>F11A8 Divulgar y promocionar a traves de los canales de comunicación de la Administracion Municipal los tramites y servicios de la Secretaria de Planeacion dirigido a los usuarios y grupos de interes.</t>
  </si>
  <si>
    <t>D7A1 Reportar a conrol interno y control disciplinario las dependencias que no reporten la informacion.</t>
  </si>
  <si>
    <t>F10A8 Mensualmente realizar medición a los tiempos de respuesta de los tramites a cargo de personal de planta y contratistas</t>
  </si>
  <si>
    <t>Que el servidor publico manipule el tramite o servicio para el beneficio propio o de un tercero.</t>
  </si>
  <si>
    <t>Ausencia de herramientas tecnológicas que soporten la  ejecución de los tramites en todas sus fases  para prevenir las acciones presenciales (20)</t>
  </si>
  <si>
    <t>En cualquiera de las etapas  para definir o decidir un tramite o servicio.</t>
  </si>
  <si>
    <t>Retrasos en los tramites</t>
  </si>
  <si>
    <t>Posibilidad de solicitar y/o recibir dádivas para favorecer  una decisión y/o Influir en otro servidor público para conseguir una actuación concepto, decisión o manipulación relacionado con un tramite y/o servicio que le pueda generar beneficio propio o a un tercero (Compatibilidad de uso de suelo y certificado de estratificacion)</t>
  </si>
  <si>
    <t>Complejidad de los requisitos y  procedimientos del trámite que desbordan la capacidad de comprensión del usuario y/o funcionario (18)</t>
  </si>
  <si>
    <t>Investigaciones y sanciones por los entes de control de tipo judicial, penal y disciplinario</t>
  </si>
  <si>
    <t>Fallas en la cultura de la probidad (Honradez) (22)</t>
  </si>
  <si>
    <t xml:space="preserve">Afectación  de la imagen corporativa </t>
  </si>
  <si>
    <t>CORRUPCION</t>
  </si>
  <si>
    <t>La dificultad en la ejecución de las fases de un trámite soportadas con el uso de herramientas tecnológicas que previenen las acciones presenciales, la Complejidad de los procedimientos del trámite que desbordan la capacidad de comprensión del usuario y las fallas en la cultura de la probidad son factores que ocasionan la Posibilidad de solicitar y/o recibir dádivas para favorecer  una decisión y/o Influir en otro servidor público para conseguir una actuación concepto, decisión o manipulación relacionado con un tramite y/o servicio que le pueda generar beneficio propio o a un tercero ocacionando las potenciales consecuencias: Retrasos en los tramites, Investigaciones y sanciones por los entes de control de tipo judicial, penal y disciplinario y Afectación  de la imagen corporativa.</t>
  </si>
  <si>
    <t>1. Los profesionales asignados por el nivel directivo para dar respuesta a los tramites de compatibilidad de uso de suelo 2. Cada vez que se presente una solicitud 3. verifican 4. a traves del MIVUC y ARGIS que se cumpla la parte tecnica, ambiental y normativa a traves de un comparativo del uso del suelo urbano y corredores viales y se elabora el certificado segun los mapas que hacen porte del POT, lo anterior para predios urbano, y para predio rural se hace el comparativo con el mapa R2 suelo rural, si coincide la informacion se genera el certificado, 5. si no cumple los parametros evaluados se emite la respuesta al tramite con sustento tecnico de los parametros establecidos 6. Como registro de aplicacion del control queda el certificado con sustento tecnico, ambiental y normativo de la respuesta emitida.</t>
  </si>
  <si>
    <t>1. Los profesionales asignados por el nivel directivo para dar respuesta a los tramites de certificado de estratificacion 2. Cada vez que se presente una solicitud 3. verifican la ubicacion y el entorno del predio 4. A traves de la plataforma PISAMI Módulo Estratificación para verificar el Estrato Socioeconómico asignado al predio 5.Si el predio no posee estrato asignado, se procede a verificar si sobre este ya existe vivienda construida. Se realiza visita al predio con el fin de tomar datos de las caracteristicas fisicas de la vivienda y del lado de manzana donde se ubica el predio, diligenciando el Formulario Urbano, establecido por la metodoligia Tipo 1 establecida por el DANE, dejando registro fotografico, para la asignacion de Estratos Socioeconomicos, luego de la Visita, se procede a ingresar los datos tomados en campo al Software de estratificación socioeconomica suministrada por el DNP, mediante el cual se tabulan los datos para determinar el estrato correspondiente, Luego de determinar el estrato del predio, se procede a elaborar el Certificado de Estratificación Socioeconomica dirigido al solicitante, Una vez revisada la evidencia se procede a la firma del Director de Información y Aplicación de la Norma Urbanistica - DIANU. 6. Como registro de aplicacion del control queda el certificado de estratificacion, Formato Urbamo diligenciado si se presenta desviacion del control.</t>
  </si>
  <si>
    <t>Registro Fotografico, informe con evidencias</t>
  </si>
  <si>
    <t xml:space="preserve"> Director de  Información y Aplicación de la Norma Urbanística</t>
  </si>
  <si>
    <t>Anual</t>
  </si>
  <si>
    <t xml:space="preserve">Indicador de eficacia: 
Indice de cumplimiento = (Actividades ejecutadas /Actividades programadas)*100.    </t>
  </si>
  <si>
    <t xml:space="preserve">Tramites racionalizados e inscritos en el SUIT </t>
  </si>
  <si>
    <t>Actas, Planillas de asistencia, piezas grafícas</t>
  </si>
  <si>
    <t>Bimestral</t>
  </si>
  <si>
    <t>Secretario de Planeación y Directores</t>
  </si>
  <si>
    <t>Cada que se materialice el riesgo</t>
  </si>
  <si>
    <t>DIRECCION DE INFORMACION Y APLICACION DE LA NORMA URBANISTICA (DIANU)
Tramites racionalizados inscritos al SUIT/                                                      programadas = 0/1 = 0% (ANUAL).</t>
  </si>
  <si>
    <t>DIRECCION DE INFORMACION Y APLICACION DE LA NORMA URBANISTICA (DIANU)                                                       
   Actas, Planillas de asistencia, piezas grafícas/programado= 1/1 100%
Actas, Planillas de asistencia, piezas grafícas de las socializaciones del Código de Integridad y Buen Gobierno (enfasis al valor de la honradez)</t>
  </si>
  <si>
    <t>No se reporta pues no se ha materializado el Riesgo</t>
  </si>
  <si>
    <t>DIRECCION DE INFORMACION Y APLICACION DE LA NORMA URBANISTICA (DIANU)
Visitas a predios para solicitud de estartificacion/programadas = 1/1 = 100% (ANUAL).</t>
  </si>
  <si>
    <t xml:space="preserve">AUTOEVALUACION CORTE 
18-DICIEMBRE-2024 </t>
  </si>
  <si>
    <t>1 vez al bimestre se implementará una estrategia de comunicación digital socializando a los usuarios el paso a paso para acceder a los tramites de las direcciones de DIANU  y SISBEN, haciendo enfasis en su gratuidad.</t>
  </si>
  <si>
    <t>1 vez por semestre se citará a un comité interinstitucional con las autoridades municipales encargadas del vigilar y hacer cumplir la reglamentación en materia de ordenamiento territorial y control urbano</t>
  </si>
  <si>
    <t>BIMESTRAL</t>
  </si>
  <si>
    <t>SEMESTRAL</t>
  </si>
  <si>
    <t xml:space="preserve"> #mesas realizadas al año / 2  100%</t>
  </si>
  <si>
    <t>Que el servidor público omita realizar el proceso de verificación de la autenticidad del documento público que respalda un trámite, beneficiando al usuario que lo presenta sin cumplir con los requisitos establecidos para dicho trámite.</t>
  </si>
  <si>
    <t>Se evidencia falsificación en los documentos (24)</t>
  </si>
  <si>
    <t>¿Se evidencia falsificación o manipulación en la información (30)</t>
  </si>
  <si>
    <t xml:space="preserve"> Se evidencia debilidad en los controles existentes en los procesos y procedimientos (27)</t>
  </si>
  <si>
    <t>En el momento en el que suscite una demanda o solicitud de verificación del trámite interpuesto por la comunidad o en medio de un operativo de rigor</t>
  </si>
  <si>
    <t xml:space="preserve"> falsificación en los documentos</t>
  </si>
  <si>
    <t>D1A4  Elegir perfiles de personal capacitado en tramites conocedres de las nuevas plataformas y herramientas ofimaticas con el fin de optimizar el uso de los equipos técnologicos escazos mientras se avanca de manera concomitante en la renovación de los mismos</t>
  </si>
  <si>
    <t>F2A6 Aplicar lo que aparece en los isntuctivos y procedimientos de la caracterización del proceso para socializar de manera correta la información de interes de los usuarios</t>
  </si>
  <si>
    <t>D8A9 Campaña de cordinación interintsituciónal para socializar los mecanismos de verificación de veracidad de documentos, detectar su materialización y tomar medidas correctivas y de control</t>
  </si>
  <si>
    <t xml:space="preserve">F11A9 Fortalecimiento y robustecimiento de los canalis digitales de información y verificación de tramites. </t>
  </si>
  <si>
    <t>Al ser rechazado el concepto de compatibilidad de uso del suelo puede darse el caso de que usuarios alteren el documento público y aparezcan como compatibles   a la hora de presentarlo ante las autoridades competentes en una inspección, el funcionario aun sabiendo la frecuencia con la que este caso sucede decide no verificar la legitimidad  del tramite.</t>
  </si>
  <si>
    <t>Falsificación de documentos públicos</t>
  </si>
  <si>
    <t>Se priorizaran las causas con una probabilidad de ocurrencia mayor e igual a 4.1</t>
  </si>
  <si>
    <t>sí</t>
  </si>
  <si>
    <t>No</t>
  </si>
  <si>
    <t xml:space="preserve">1. Personal insuficiente para apoyar la totalidad de procesos </t>
  </si>
  <si>
    <t xml:space="preserve">2. Dificultad en la continuidad de las actividades del proceso debido a la alta rotacion de personal. </t>
  </si>
  <si>
    <t xml:space="preserve">3. Ausencia de  sentido de pertenencia por parte del personal con la entidad </t>
  </si>
  <si>
    <t>4. Presupuesto insuficiente para la consecución de objetivos</t>
  </si>
  <si>
    <t>5, Incumplimiento de los planes de acción.</t>
  </si>
  <si>
    <t xml:space="preserve">6, Dificultad del trabajo en equipo </t>
  </si>
  <si>
    <t>7, Incumplimiento de la ejecución de los procedimientos y tramites internos</t>
  </si>
  <si>
    <t>8, Personas externas que  puedan acceder modificar o alterar la información de uso exclusivo de la entidad.</t>
  </si>
  <si>
    <t>9, Dificultad en la comunicación en los diferentes niveles jerarquicos</t>
  </si>
  <si>
    <t>10. Deficiencia de desarrollos tecnologicos que permitan tener tramites en linea</t>
  </si>
  <si>
    <t xml:space="preserve">11. Dificultad de la sistematización de la documentación fisica,  al no contar con la infraestructura tecnologica necesaria </t>
  </si>
  <si>
    <t>12, falta de equipos tecnologicos que permitan salvaguardar la informacion (ups)</t>
  </si>
  <si>
    <t>13, Retraso en la adopción y consecución  de equipos acordes a la necesidad.</t>
  </si>
  <si>
    <t>14, Incumplimiento de las metas de los programas y demas directrices definidas por la entidad</t>
  </si>
  <si>
    <t xml:space="preserve">15, Desconocimiento del proceso y procedimientos  por parte del personal de planta y contrato. </t>
  </si>
  <si>
    <t>17, Complejidad de los requisitos y  procedimientos del trámite que desbordan la capacidad de comprensión del usuario y/o funcionario</t>
  </si>
  <si>
    <t>18, Fallas en la cultura de la probidad (Honradez)</t>
  </si>
  <si>
    <t>1. Conocimiento,  experiencia, habilidades y compromiso por parte de  líderes del proceso</t>
  </si>
  <si>
    <t>2. Los procesos tienen sus Procedimientos y Riesgos identificados y documentados</t>
  </si>
  <si>
    <t>3. Implementacion del aplicativo al tablero</t>
  </si>
  <si>
    <t>4. Hojas de vida de los tramites</t>
  </si>
  <si>
    <t>5. Existe Talento Humano calificado</t>
  </si>
  <si>
    <t xml:space="preserve">6. Publicacion de todos los actos administrativos mediante la gaceta municipal </t>
  </si>
  <si>
    <t xml:space="preserve">7. Capacitación del talento humano en el sistema integrado de gestion </t>
  </si>
  <si>
    <t>8. Fortalecimiento Institucional a partir de la separación de las actividades inhenerentes a POT y aplicación de norma urbanística</t>
  </si>
  <si>
    <t xml:space="preserve">9, Funcionamiento adecuado del portal informativo CIMPP </t>
  </si>
  <si>
    <t>10, Mejoramiento en la atencion y satifaccion del usuario a partir la reducciocion de los tiempos de respuesta.</t>
  </si>
  <si>
    <t xml:space="preserve">11. Canales de comunicación digital adecuados que permite mantener al ciudadano informado </t>
  </si>
  <si>
    <t>12. Se cuenta con dos tramites en linea (riesgos y estratificacion)</t>
  </si>
  <si>
    <t>13. Se cuenta con un sofware de comunicación interna PISAMI</t>
  </si>
  <si>
    <t>14. Se cuenta con el manejo de la plataforma SISBENAPP o metodologia SISBEN IV</t>
  </si>
  <si>
    <t xml:space="preserve">7. Gobierno en linea </t>
  </si>
  <si>
    <t xml:space="preserve">8. Mejorar la calificacion obtenida en el reporte FURAG en la politica racionalizacion de tramites </t>
  </si>
  <si>
    <t>9. Decretos emitidos para evitar el contacto social y hacer trabajo en casa</t>
  </si>
  <si>
    <t xml:space="preserve">10. Estrategías o lineamientos del orden nacional </t>
  </si>
  <si>
    <t>11. Código de integridad y buen gobierno.</t>
  </si>
  <si>
    <t>12. Alcaldía en proceso de implementación de la norma antisoborno  - ISO 37001:2016.</t>
  </si>
  <si>
    <t>13. Oficina de control disciplinario.</t>
  </si>
  <si>
    <t>16,  Emisión de respuestas en formato word, carece de sistematización facilitando la subjetividad</t>
  </si>
  <si>
    <t xml:space="preserve">14. Se cuentan con buenos canales de comunicación y relacionamiento con otras instituciones con presencia en el municipio </t>
  </si>
  <si>
    <t>15. Estrategia de razonalizacion de tramites</t>
  </si>
  <si>
    <t>D16 O14 Abrir canales de comunicación directo y efectivo con las autoridades competentes en verificar la veracidad de la documentación</t>
  </si>
  <si>
    <t>posibilidad de solicitar y/o recibir dádivas para favorecer  una decisión y/o Influir en otro servidor público para  evitar la verificación del concepto, decisión o manipulación relacionado con un trámite y/o servicio que le pueda generar beneficio propio o a un tercero (Compatibilidad de uso de suelo y certificado de estratificación)</t>
  </si>
  <si>
    <t>Denuncia y actualizacion del mapa</t>
  </si>
  <si>
    <t xml:space="preserve"> Director de  Información y Aplicación de la Norma Urbanística, Director DIANU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</si>
</sst>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49" x14ac:knownFonts="1">
    <font>
      <sz val="11"/>
      <color theme="1"/>
      <name val="Calibri"/>
      <family val="2"/>
      <scheme val="minor"/>
    </font>
    <font>
      <sz val="11"/>
      <color theme="1"/>
      <name val="Arial"/>
      <family val="2"/>
    </font>
    <font>
      <b/>
      <sz val="12"/>
      <color indexed="8"/>
      <name val="Arial"/>
      <family val="2"/>
    </font>
    <font>
      <sz val="12"/>
      <color indexed="8"/>
      <name val="Arial"/>
      <family val="2"/>
    </font>
    <font>
      <b/>
      <sz val="11"/>
      <color indexed="17"/>
      <name val="Arial"/>
      <family val="2"/>
    </font>
    <font>
      <sz val="11"/>
      <color theme="1"/>
      <name val="Arial"/>
      <family val="2"/>
    </font>
    <font>
      <b/>
      <sz val="11"/>
      <color theme="1"/>
      <name val="Arial"/>
      <family val="2"/>
    </font>
    <font>
      <sz val="10"/>
      <color theme="1"/>
      <name val="Arial"/>
      <family val="2"/>
    </font>
    <font>
      <b/>
      <sz val="12"/>
      <color theme="1"/>
      <name val="Arial"/>
      <family val="2"/>
    </font>
    <font>
      <sz val="12"/>
      <color theme="1"/>
      <name val="Arial"/>
      <family val="2"/>
    </font>
    <font>
      <b/>
      <sz val="11"/>
      <color theme="1"/>
      <name val="Calibri"/>
      <family val="2"/>
      <scheme val="minor"/>
    </font>
    <font>
      <sz val="12"/>
      <color theme="1"/>
      <name val="Calibri"/>
      <family val="2"/>
      <scheme val="minor"/>
    </font>
    <font>
      <b/>
      <sz val="10"/>
      <color indexed="8"/>
      <name val="Arial"/>
      <family val="2"/>
    </font>
    <font>
      <sz val="10"/>
      <color theme="1"/>
      <name val="Calibri"/>
      <family val="2"/>
      <scheme val="minor"/>
    </font>
    <font>
      <b/>
      <sz val="10"/>
      <color theme="1"/>
      <name val="Arial"/>
      <family val="2"/>
    </font>
    <font>
      <b/>
      <sz val="11"/>
      <color indexed="8"/>
      <name val="Arial"/>
      <family val="2"/>
    </font>
    <font>
      <sz val="11"/>
      <color indexed="8"/>
      <name val="Arial"/>
      <family val="2"/>
    </font>
    <font>
      <b/>
      <sz val="14"/>
      <color theme="1"/>
      <name val="Arial"/>
      <family val="2"/>
    </font>
    <font>
      <b/>
      <sz val="9"/>
      <color theme="1"/>
      <name val="Arial"/>
      <family val="2"/>
    </font>
    <font>
      <sz val="9"/>
      <color theme="1"/>
      <name val="Arial"/>
      <family val="2"/>
    </font>
    <font>
      <sz val="8"/>
      <color indexed="8"/>
      <name val="Arial"/>
      <family val="2"/>
    </font>
    <font>
      <sz val="10"/>
      <name val="Arial"/>
      <family val="2"/>
    </font>
    <font>
      <b/>
      <sz val="20"/>
      <color theme="1"/>
      <name val="Arial"/>
      <family val="2"/>
    </font>
    <font>
      <b/>
      <sz val="16"/>
      <color theme="1"/>
      <name val="Arial"/>
      <family val="2"/>
    </font>
    <font>
      <u/>
      <sz val="11"/>
      <color theme="1"/>
      <name val="Arial"/>
      <family val="2"/>
    </font>
    <font>
      <b/>
      <sz val="11"/>
      <color rgb="FFC00000"/>
      <name val="Arial"/>
      <family val="2"/>
    </font>
    <font>
      <b/>
      <sz val="11"/>
      <name val="Arial"/>
      <family val="2"/>
    </font>
    <font>
      <b/>
      <sz val="11"/>
      <color rgb="FF00B050"/>
      <name val="Arial"/>
      <family val="2"/>
    </font>
    <font>
      <u/>
      <sz val="11"/>
      <name val="Arial"/>
      <family val="2"/>
    </font>
    <font>
      <b/>
      <u/>
      <sz val="11"/>
      <color theme="1"/>
      <name val="Arial"/>
      <family val="2"/>
    </font>
    <font>
      <sz val="14"/>
      <color theme="1"/>
      <name val="Arial"/>
      <family val="2"/>
    </font>
    <font>
      <b/>
      <sz val="22"/>
      <color theme="1"/>
      <name val="Arial"/>
      <family val="2"/>
    </font>
    <font>
      <b/>
      <sz val="26"/>
      <color theme="1"/>
      <name val="Arial"/>
      <family val="2"/>
    </font>
    <font>
      <b/>
      <sz val="26"/>
      <color rgb="FFFF0000"/>
      <name val="Arial"/>
      <family val="2"/>
    </font>
    <font>
      <sz val="11"/>
      <name val="Arial"/>
      <family val="2"/>
    </font>
    <font>
      <b/>
      <u/>
      <sz val="11"/>
      <color rgb="FFC00000"/>
      <name val="Arial"/>
      <family val="2"/>
    </font>
    <font>
      <sz val="11"/>
      <color rgb="FFC00000"/>
      <name val="Arial"/>
      <family val="2"/>
    </font>
    <font>
      <b/>
      <sz val="9"/>
      <color theme="1"/>
      <name val="Calibri"/>
      <family val="2"/>
      <scheme val="minor"/>
    </font>
    <font>
      <b/>
      <sz val="18"/>
      <color indexed="8"/>
      <name val="Arial"/>
      <family val="2"/>
    </font>
    <font>
      <b/>
      <i/>
      <sz val="10"/>
      <color theme="1"/>
      <name val="Arial"/>
      <family val="2"/>
    </font>
    <font>
      <i/>
      <sz val="11"/>
      <color theme="1"/>
      <name val="Arial"/>
      <family val="2"/>
    </font>
    <font>
      <b/>
      <i/>
      <sz val="11"/>
      <color rgb="FFC00000"/>
      <name val="Arial"/>
      <family val="2"/>
    </font>
    <font>
      <b/>
      <sz val="11"/>
      <color theme="1"/>
      <name val="Arial"/>
      <family val="2"/>
    </font>
    <font>
      <sz val="11"/>
      <color theme="1"/>
      <name val="Arial"/>
      <family val="2"/>
    </font>
    <font>
      <sz val="11"/>
      <name val="Calibri"/>
      <family val="2"/>
    </font>
    <font>
      <sz val="11"/>
      <color theme="1"/>
      <name val="Calibri"/>
      <family val="2"/>
    </font>
    <font>
      <sz val="12"/>
      <color theme="1"/>
      <name val="Arial"/>
      <family val="2"/>
    </font>
    <font>
      <sz val="11"/>
      <name val="Calibri"/>
      <family val="2"/>
    </font>
    <font>
      <b/>
      <sz val="11"/>
      <color theme="0"/>
      <name val="Calibri"/>
      <family val="2"/>
      <scheme val="minor"/>
    </font>
  </fonts>
  <fills count="33">
    <fill>
      <patternFill patternType="none"/>
    </fill>
    <fill>
      <patternFill patternType="gray125"/>
    </fill>
    <fill>
      <patternFill patternType="solid">
        <fgColor theme="6"/>
        <bgColor indexed="64"/>
      </patternFill>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theme="9" tint="0.59999389629810485"/>
        <bgColor indexed="64"/>
      </patternFill>
    </fill>
    <fill>
      <patternFill patternType="solid">
        <fgColor rgb="FF92D050"/>
        <bgColor indexed="64"/>
      </patternFill>
    </fill>
    <fill>
      <patternFill patternType="solid">
        <fgColor rgb="FFFFC000"/>
        <bgColor indexed="64"/>
      </patternFill>
    </fill>
    <fill>
      <patternFill patternType="solid">
        <fgColor theme="9" tint="-0.249977111117893"/>
        <bgColor indexed="64"/>
      </patternFill>
    </fill>
    <fill>
      <patternFill patternType="solid">
        <fgColor theme="5"/>
        <bgColor indexed="64"/>
      </patternFill>
    </fill>
    <fill>
      <patternFill patternType="solid">
        <fgColor rgb="FF00B050"/>
        <bgColor indexed="64"/>
      </patternFill>
    </fill>
    <fill>
      <patternFill patternType="solid">
        <fgColor theme="9" tint="0.39997558519241921"/>
        <bgColor indexed="64"/>
      </patternFill>
    </fill>
    <fill>
      <patternFill patternType="solid">
        <fgColor rgb="FFFF8837"/>
        <bgColor indexed="64"/>
      </patternFill>
    </fill>
    <fill>
      <patternFill patternType="solid">
        <fgColor rgb="FFFF9B57"/>
        <bgColor indexed="64"/>
      </patternFill>
    </fill>
    <fill>
      <patternFill patternType="solid">
        <fgColor rgb="FFFFA36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5" tint="-0.249977111117893"/>
        <bgColor indexed="64"/>
      </patternFill>
    </fill>
    <fill>
      <patternFill patternType="solid">
        <fgColor rgb="FF009999"/>
        <bgColor indexed="64"/>
      </patternFill>
    </fill>
    <fill>
      <patternFill patternType="solid">
        <fgColor theme="8" tint="0.39997558519241921"/>
        <bgColor indexed="64"/>
      </patternFill>
    </fill>
    <fill>
      <patternFill patternType="solid">
        <fgColor rgb="FFA568D2"/>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theme="0"/>
        <bgColor theme="0"/>
      </patternFill>
    </fill>
    <fill>
      <patternFill patternType="solid">
        <fgColor rgb="FFFFA365"/>
        <bgColor rgb="FFFFA365"/>
      </patternFill>
    </fill>
    <fill>
      <patternFill patternType="solid">
        <fgColor rgb="FFFFFF00"/>
        <bgColor rgb="FFFFFF00"/>
      </patternFill>
    </fill>
    <fill>
      <patternFill patternType="solid">
        <fgColor rgb="FFDDD9C3"/>
        <bgColor rgb="FFDDD9C3"/>
      </patternFill>
    </fill>
    <fill>
      <patternFill patternType="solid">
        <fgColor rgb="FFFFD2B3"/>
        <bgColor rgb="FFFFD2B3"/>
      </patternFill>
    </fill>
    <fill>
      <patternFill patternType="solid">
        <fgColor rgb="FFFBD4B4"/>
        <bgColor rgb="FFFBD4B4"/>
      </patternFill>
    </fill>
    <fill>
      <patternFill patternType="solid">
        <fgColor theme="9"/>
        <bgColor theme="9"/>
      </patternFill>
    </fill>
    <fill>
      <patternFill patternType="solid">
        <fgColor rgb="FFFF0000"/>
        <bgColor indexed="64"/>
      </patternFill>
    </fill>
    <fill>
      <patternFill patternType="solid">
        <fgColor rgb="FFA5A5A5"/>
      </patternFill>
    </fill>
  </fills>
  <borders count="139">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medium">
        <color indexed="64"/>
      </top>
      <bottom/>
      <diagonal/>
    </border>
    <border>
      <left style="medium">
        <color indexed="64"/>
      </left>
      <right style="thin">
        <color indexed="64"/>
      </right>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right style="thin">
        <color indexed="64"/>
      </right>
      <top/>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theme="0"/>
      </left>
      <right style="thin">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indexed="64"/>
      </top>
      <bottom style="thin">
        <color indexed="64"/>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indexed="64"/>
      </top>
      <bottom style="thin">
        <color indexed="64"/>
      </bottom>
      <diagonal/>
    </border>
    <border>
      <left/>
      <right/>
      <top/>
      <bottom style="thin">
        <color theme="0"/>
      </bottom>
      <diagonal/>
    </border>
    <border>
      <left style="thin">
        <color indexed="64"/>
      </left>
      <right style="thin">
        <color theme="0"/>
      </right>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theme="0"/>
      </right>
      <top style="medium">
        <color indexed="64"/>
      </top>
      <bottom style="thin">
        <color theme="1"/>
      </bottom>
      <diagonal/>
    </border>
    <border>
      <left style="thin">
        <color theme="0"/>
      </left>
      <right style="thin">
        <color theme="0"/>
      </right>
      <top style="medium">
        <color indexed="64"/>
      </top>
      <bottom style="thin">
        <color theme="1"/>
      </bottom>
      <diagonal/>
    </border>
    <border>
      <left style="thin">
        <color theme="0"/>
      </left>
      <right style="medium">
        <color indexed="64"/>
      </right>
      <top style="medium">
        <color indexed="64"/>
      </top>
      <bottom style="thin">
        <color theme="1"/>
      </bottom>
      <diagonal/>
    </border>
    <border>
      <left style="medium">
        <color indexed="64"/>
      </left>
      <right style="thin">
        <color theme="0"/>
      </right>
      <top style="thin">
        <color theme="1"/>
      </top>
      <bottom style="medium">
        <color indexed="64"/>
      </bottom>
      <diagonal/>
    </border>
    <border>
      <left style="thin">
        <color theme="0"/>
      </left>
      <right style="thin">
        <color theme="0"/>
      </right>
      <top style="thin">
        <color theme="1"/>
      </top>
      <bottom style="medium">
        <color indexed="64"/>
      </bottom>
      <diagonal/>
    </border>
    <border>
      <left style="thin">
        <color theme="0"/>
      </left>
      <right style="medium">
        <color indexed="64"/>
      </right>
      <top style="thin">
        <color theme="1"/>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style="thin">
        <color rgb="FF000000"/>
      </top>
      <bottom style="thin">
        <color rgb="FF000000"/>
      </bottom>
      <diagonal/>
    </border>
    <border>
      <left/>
      <right style="thin">
        <color rgb="FF000000"/>
      </right>
      <top/>
      <bottom/>
      <diagonal/>
    </border>
    <border>
      <left style="thin">
        <color rgb="FF000000"/>
      </left>
      <right/>
      <top/>
      <bottom/>
      <diagonal/>
    </border>
    <border>
      <left style="thin">
        <color rgb="FF000000"/>
      </left>
      <right style="medium">
        <color rgb="FF000000"/>
      </right>
      <top style="thin">
        <color rgb="FF000000"/>
      </top>
      <bottom style="medium">
        <color rgb="FF000000"/>
      </bottom>
      <diagonal/>
    </border>
    <border>
      <left style="thin">
        <color indexed="64"/>
      </left>
      <right style="medium">
        <color indexed="64"/>
      </right>
      <top style="medium">
        <color indexed="64"/>
      </top>
      <bottom style="medium">
        <color indexed="64"/>
      </bottom>
      <diagonal/>
    </border>
    <border>
      <left style="thin">
        <color rgb="FF000000"/>
      </left>
      <right/>
      <top/>
      <bottom style="thin">
        <color rgb="FF000000"/>
      </bottom>
      <diagonal/>
    </border>
    <border>
      <left/>
      <right style="thin">
        <color rgb="FF000000"/>
      </right>
      <top/>
      <bottom style="thin">
        <color rgb="FF000000"/>
      </bottom>
      <diagonal/>
    </border>
    <border>
      <left style="medium">
        <color rgb="FF000000"/>
      </left>
      <right style="medium">
        <color rgb="FF000000"/>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style="medium">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thin">
        <color rgb="FF000000"/>
      </left>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style="thin">
        <color rgb="FF000000"/>
      </bottom>
      <diagonal/>
    </border>
    <border>
      <left style="thin">
        <color rgb="FF000000"/>
      </left>
      <right style="thin">
        <color rgb="FF000000"/>
      </right>
      <top style="medium">
        <color indexed="64"/>
      </top>
      <bottom/>
      <diagonal/>
    </border>
    <border>
      <left style="medium">
        <color indexed="64"/>
      </left>
      <right style="thin">
        <color rgb="FF000000"/>
      </right>
      <top/>
      <bottom/>
      <diagonal/>
    </border>
    <border>
      <left style="medium">
        <color indexed="64"/>
      </left>
      <right style="thin">
        <color rgb="FF000000"/>
      </right>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thin">
        <color rgb="FF000000"/>
      </right>
      <top/>
      <bottom style="medium">
        <color indexed="64"/>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thin">
        <color rgb="FF000000"/>
      </left>
      <right/>
      <top style="medium">
        <color rgb="FF000000"/>
      </top>
      <bottom/>
      <diagonal/>
    </border>
    <border>
      <left style="medium">
        <color indexed="64"/>
      </left>
      <right style="thin">
        <color rgb="FF000000"/>
      </right>
      <top style="medium">
        <color rgb="FF000000"/>
      </top>
      <bottom/>
      <diagonal/>
    </border>
    <border>
      <left style="thin">
        <color rgb="FF000000"/>
      </left>
      <right style="medium">
        <color indexed="64"/>
      </right>
      <top style="medium">
        <color rgb="FF000000"/>
      </top>
      <bottom/>
      <diagonal/>
    </border>
    <border>
      <left style="thin">
        <color rgb="FF000000"/>
      </left>
      <right style="medium">
        <color indexed="64"/>
      </right>
      <top/>
      <bottom/>
      <diagonal/>
    </border>
    <border>
      <left style="medium">
        <color indexed="64"/>
      </left>
      <right style="thin">
        <color rgb="FF000000"/>
      </right>
      <top/>
      <bottom style="thin">
        <color rgb="FF000000"/>
      </bottom>
      <diagonal/>
    </border>
    <border>
      <left style="thin">
        <color rgb="FF000000"/>
      </left>
      <right style="medium">
        <color indexed="64"/>
      </right>
      <top/>
      <bottom style="thin">
        <color rgb="FF000000"/>
      </bottom>
      <diagonal/>
    </border>
    <border>
      <left/>
      <right style="thin">
        <color rgb="FF000000"/>
      </right>
      <top/>
      <bottom style="medium">
        <color indexed="64"/>
      </bottom>
      <diagonal/>
    </border>
    <border>
      <left style="thin">
        <color rgb="FF000000"/>
      </left>
      <right/>
      <top/>
      <bottom style="medium">
        <color indexed="64"/>
      </bottom>
      <diagonal/>
    </border>
    <border>
      <left style="thin">
        <color rgb="FF000000"/>
      </left>
      <right style="medium">
        <color indexed="64"/>
      </right>
      <top/>
      <bottom style="medium">
        <color indexed="64"/>
      </bottom>
      <diagonal/>
    </border>
    <border>
      <left style="medium">
        <color indexed="64"/>
      </left>
      <right style="medium">
        <color rgb="FF000000"/>
      </right>
      <top style="medium">
        <color rgb="FF000000"/>
      </top>
      <bottom/>
      <diagonal/>
    </border>
    <border>
      <left style="medium">
        <color indexed="64"/>
      </left>
      <right style="medium">
        <color rgb="FF000000"/>
      </right>
      <top/>
      <bottom/>
      <diagonal/>
    </border>
    <border>
      <left style="medium">
        <color indexed="64"/>
      </left>
      <right style="medium">
        <color rgb="FF000000"/>
      </right>
      <top/>
      <bottom style="thin">
        <color rgb="FF000000"/>
      </bottom>
      <diagonal/>
    </border>
    <border>
      <left style="thin">
        <color indexed="64"/>
      </left>
      <right style="thin">
        <color indexed="64"/>
      </right>
      <top style="medium">
        <color indexed="64"/>
      </top>
      <bottom style="medium">
        <color indexed="64"/>
      </bottom>
      <diagonal/>
    </border>
    <border>
      <left style="thin">
        <color rgb="FF000000"/>
      </left>
      <right style="medium">
        <color indexed="64"/>
      </right>
      <top style="medium">
        <color indexed="64"/>
      </top>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style="medium">
        <color indexed="64"/>
      </bottom>
      <diagonal/>
    </border>
    <border>
      <left style="thin">
        <color rgb="FF000000"/>
      </left>
      <right style="thin">
        <color rgb="FF000000"/>
      </right>
      <top style="thin">
        <color rgb="FF000000"/>
      </top>
      <bottom/>
      <diagonal/>
    </border>
    <border>
      <left style="double">
        <color rgb="FF3F3F3F"/>
      </left>
      <right style="double">
        <color rgb="FF3F3F3F"/>
      </right>
      <top style="double">
        <color rgb="FF3F3F3F"/>
      </top>
      <bottom style="double">
        <color rgb="FF3F3F3F"/>
      </bottom>
      <diagonal/>
    </border>
    <border>
      <left style="thin">
        <color rgb="FF000000"/>
      </left>
      <right/>
      <top style="thin">
        <color rgb="FF000000"/>
      </top>
      <bottom style="thin">
        <color indexed="64"/>
      </bottom>
      <diagonal/>
    </border>
    <border>
      <left/>
      <right style="thin">
        <color indexed="64"/>
      </right>
      <top style="thin">
        <color rgb="FF000000"/>
      </top>
      <bottom style="thin">
        <color indexed="64"/>
      </bottom>
      <diagonal/>
    </border>
    <border>
      <left/>
      <right style="thin">
        <color rgb="FF000000"/>
      </right>
      <top style="medium">
        <color indexed="64"/>
      </top>
      <bottom style="thin">
        <color rgb="FF000000"/>
      </bottom>
      <diagonal/>
    </border>
    <border>
      <left/>
      <right style="medium">
        <color indexed="64"/>
      </right>
      <top style="thin">
        <color rgb="FF000000"/>
      </top>
      <bottom style="thin">
        <color rgb="FF000000"/>
      </bottom>
      <diagonal/>
    </border>
  </borders>
  <cellStyleXfs count="2">
    <xf numFmtId="0" fontId="0" fillId="0" borderId="0"/>
    <xf numFmtId="0" fontId="48" fillId="32" borderId="134" applyNumberFormat="0" applyAlignment="0" applyProtection="0"/>
  </cellStyleXfs>
  <cellXfs count="768">
    <xf numFmtId="0" fontId="0" fillId="0" borderId="0" xfId="0"/>
    <xf numFmtId="0" fontId="5" fillId="0" borderId="0" xfId="0" applyFont="1"/>
    <xf numFmtId="0" fontId="2" fillId="0" borderId="0" xfId="0" applyFont="1" applyAlignment="1">
      <alignment vertical="center" wrapText="1"/>
    </xf>
    <xf numFmtId="0" fontId="4" fillId="0" borderId="1" xfId="0" applyFont="1" applyBorder="1" applyAlignment="1">
      <alignment vertical="center" wrapText="1"/>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0" fillId="0" borderId="7" xfId="0" applyBorder="1"/>
    <xf numFmtId="0" fontId="0" fillId="0" borderId="9" xfId="0" applyBorder="1"/>
    <xf numFmtId="0" fontId="0" fillId="0" borderId="1" xfId="0" applyBorder="1"/>
    <xf numFmtId="0" fontId="0" fillId="0" borderId="3" xfId="0" applyBorder="1"/>
    <xf numFmtId="0" fontId="6" fillId="2" borderId="5" xfId="0" applyFont="1" applyFill="1" applyBorder="1" applyAlignment="1">
      <alignment horizontal="center" vertical="center" wrapText="1"/>
    </xf>
    <xf numFmtId="0" fontId="0" fillId="4" borderId="2" xfId="0" applyFill="1" applyBorder="1" applyAlignment="1">
      <alignment wrapText="1"/>
    </xf>
    <xf numFmtId="0" fontId="0" fillId="4" borderId="8" xfId="0" applyFill="1" applyBorder="1" applyAlignment="1">
      <alignment wrapText="1"/>
    </xf>
    <xf numFmtId="0" fontId="7" fillId="0" borderId="0" xfId="0" applyFont="1" applyAlignment="1">
      <alignment wrapText="1"/>
    </xf>
    <xf numFmtId="0" fontId="0" fillId="0" borderId="11" xfId="0" applyBorder="1"/>
    <xf numFmtId="0" fontId="0" fillId="0" borderId="12" xfId="0" applyBorder="1"/>
    <xf numFmtId="0" fontId="8" fillId="5" borderId="10" xfId="0" applyFont="1" applyFill="1" applyBorder="1" applyAlignment="1">
      <alignment horizontal="center" vertical="center"/>
    </xf>
    <xf numFmtId="0" fontId="8" fillId="5" borderId="13" xfId="0" applyFont="1" applyFill="1" applyBorder="1" applyAlignment="1">
      <alignment horizontal="center" vertical="center"/>
    </xf>
    <xf numFmtId="0" fontId="8" fillId="5" borderId="25" xfId="0" applyFont="1" applyFill="1" applyBorder="1" applyAlignment="1">
      <alignment horizontal="center" vertical="center"/>
    </xf>
    <xf numFmtId="0" fontId="8" fillId="5" borderId="10" xfId="0" applyFont="1" applyFill="1" applyBorder="1" applyAlignment="1">
      <alignment horizontal="center" vertical="center" wrapText="1"/>
    </xf>
    <xf numFmtId="0" fontId="13" fillId="0" borderId="0" xfId="0" applyFont="1"/>
    <xf numFmtId="0" fontId="7" fillId="0" borderId="0" xfId="0" applyFont="1"/>
    <xf numFmtId="0" fontId="13" fillId="0" borderId="0" xfId="0" applyFont="1" applyAlignment="1">
      <alignment horizontal="center" vertical="center"/>
    </xf>
    <xf numFmtId="0" fontId="5" fillId="0" borderId="1" xfId="0" applyFont="1" applyBorder="1" applyAlignment="1">
      <alignment vertical="center" wrapText="1"/>
    </xf>
    <xf numFmtId="0" fontId="5" fillId="0" borderId="7" xfId="0" applyFont="1" applyBorder="1" applyAlignment="1">
      <alignment vertical="center" wrapText="1"/>
    </xf>
    <xf numFmtId="0" fontId="5" fillId="0" borderId="5" xfId="0" applyFont="1" applyBorder="1" applyAlignment="1">
      <alignment vertical="center" wrapText="1"/>
    </xf>
    <xf numFmtId="0" fontId="7" fillId="0" borderId="7" xfId="0" applyFont="1" applyBorder="1" applyAlignment="1">
      <alignment vertical="center" wrapText="1"/>
    </xf>
    <xf numFmtId="0" fontId="7" fillId="0" borderId="1" xfId="0" applyFont="1" applyBorder="1" applyAlignment="1">
      <alignment vertical="center" wrapText="1"/>
    </xf>
    <xf numFmtId="0" fontId="5" fillId="0" borderId="0" xfId="0" applyFont="1" applyAlignment="1">
      <alignment horizontal="center"/>
    </xf>
    <xf numFmtId="0" fontId="8" fillId="5" borderId="10" xfId="0" applyFont="1" applyFill="1" applyBorder="1" applyAlignment="1">
      <alignment vertical="center"/>
    </xf>
    <xf numFmtId="0" fontId="0" fillId="0" borderId="5" xfId="0" applyBorder="1"/>
    <xf numFmtId="0" fontId="0" fillId="0" borderId="6" xfId="0" applyBorder="1"/>
    <xf numFmtId="0" fontId="11" fillId="0" borderId="0" xfId="0" applyFont="1"/>
    <xf numFmtId="0" fontId="0" fillId="0" borderId="0" xfId="0" applyAlignment="1">
      <alignment wrapText="1"/>
    </xf>
    <xf numFmtId="0" fontId="0" fillId="4" borderId="1" xfId="0" applyFill="1" applyBorder="1"/>
    <xf numFmtId="0" fontId="0" fillId="0" borderId="0" xfId="0" applyAlignment="1">
      <alignment vertical="center" wrapText="1"/>
    </xf>
    <xf numFmtId="0" fontId="10" fillId="0" borderId="0" xfId="0" applyFont="1" applyAlignment="1">
      <alignment horizontal="center" vertical="center" wrapText="1"/>
    </xf>
    <xf numFmtId="0" fontId="0" fillId="0" borderId="0" xfId="0" applyProtection="1">
      <protection locked="0"/>
    </xf>
    <xf numFmtId="164" fontId="0" fillId="0" borderId="0" xfId="0" applyNumberFormat="1" applyProtection="1">
      <protection locked="0"/>
    </xf>
    <xf numFmtId="0" fontId="0" fillId="4" borderId="0" xfId="0" applyFill="1"/>
    <xf numFmtId="0" fontId="0" fillId="0" borderId="0" xfId="0" applyAlignment="1">
      <alignment vertical="center"/>
    </xf>
    <xf numFmtId="0" fontId="0" fillId="4" borderId="0" xfId="0" applyFill="1" applyAlignment="1">
      <alignment vertical="center"/>
    </xf>
    <xf numFmtId="0" fontId="13" fillId="0" borderId="0" xfId="0" applyFont="1" applyAlignment="1">
      <alignment wrapText="1"/>
    </xf>
    <xf numFmtId="0" fontId="13" fillId="0" borderId="0" xfId="0" applyFont="1" applyAlignment="1">
      <alignment vertical="top" wrapText="1"/>
    </xf>
    <xf numFmtId="0" fontId="13" fillId="14" borderId="0" xfId="0" applyFont="1" applyFill="1"/>
    <xf numFmtId="0" fontId="6" fillId="13" borderId="5" xfId="0" applyFont="1" applyFill="1" applyBorder="1" applyAlignment="1">
      <alignment horizontal="center" vertical="center"/>
    </xf>
    <xf numFmtId="0" fontId="6" fillId="12" borderId="5" xfId="0" applyFont="1" applyFill="1" applyBorder="1" applyAlignment="1">
      <alignment horizontal="center" vertical="center" wrapText="1"/>
    </xf>
    <xf numFmtId="0" fontId="6" fillId="0" borderId="19" xfId="0" applyFont="1" applyBorder="1" applyAlignment="1">
      <alignment vertical="center"/>
    </xf>
    <xf numFmtId="0" fontId="6" fillId="0" borderId="0" xfId="0" applyFont="1" applyAlignment="1">
      <alignment vertical="center"/>
    </xf>
    <xf numFmtId="0" fontId="5" fillId="0" borderId="34" xfId="0" applyFont="1" applyBorder="1"/>
    <xf numFmtId="0" fontId="0" fillId="5" borderId="4" xfId="0" applyFill="1" applyBorder="1" applyAlignment="1">
      <alignment horizontal="center" vertical="center" wrapText="1"/>
    </xf>
    <xf numFmtId="0" fontId="0" fillId="5" borderId="51" xfId="0" applyFill="1" applyBorder="1" applyAlignment="1">
      <alignment horizontal="left" vertical="center" wrapText="1"/>
    </xf>
    <xf numFmtId="0" fontId="5" fillId="5" borderId="6" xfId="0" applyFont="1" applyFill="1" applyBorder="1" applyAlignment="1">
      <alignment horizontal="center"/>
    </xf>
    <xf numFmtId="0" fontId="5" fillId="0" borderId="36" xfId="0" applyFont="1" applyBorder="1"/>
    <xf numFmtId="0" fontId="0" fillId="0" borderId="0" xfId="0" applyAlignment="1">
      <alignment horizontal="center" vertical="center" wrapText="1"/>
    </xf>
    <xf numFmtId="0" fontId="2" fillId="0" borderId="0" xfId="0" applyFont="1" applyAlignment="1">
      <alignment horizontal="center" vertical="center" wrapText="1"/>
    </xf>
    <xf numFmtId="0" fontId="5" fillId="0" borderId="1" xfId="0" applyFont="1" applyBorder="1" applyAlignment="1">
      <alignment horizontal="center" vertical="center"/>
    </xf>
    <xf numFmtId="0" fontId="0" fillId="0" borderId="0" xfId="0" applyAlignment="1" applyProtection="1">
      <alignment horizontal="center"/>
      <protection locked="0"/>
    </xf>
    <xf numFmtId="0" fontId="21" fillId="3" borderId="0" xfId="0" applyFont="1" applyFill="1" applyAlignment="1">
      <alignment horizontal="left"/>
    </xf>
    <xf numFmtId="0" fontId="14" fillId="15" borderId="28" xfId="0" applyFont="1" applyFill="1" applyBorder="1" applyAlignment="1" applyProtection="1">
      <alignment horizontal="center" vertical="center" wrapText="1"/>
      <protection locked="0"/>
    </xf>
    <xf numFmtId="0" fontId="18" fillId="15" borderId="28" xfId="0" applyFont="1" applyFill="1" applyBorder="1" applyAlignment="1" applyProtection="1">
      <alignment horizontal="center" vertical="center" wrapText="1"/>
      <protection locked="0"/>
    </xf>
    <xf numFmtId="0" fontId="5" fillId="0" borderId="22" xfId="0" applyFont="1" applyBorder="1"/>
    <xf numFmtId="0" fontId="9" fillId="0" borderId="0" xfId="0" applyFont="1"/>
    <xf numFmtId="1" fontId="6" fillId="15" borderId="11" xfId="0" applyNumberFormat="1" applyFont="1" applyFill="1" applyBorder="1" applyAlignment="1" applyProtection="1">
      <alignment horizontal="center" vertical="center" wrapText="1"/>
      <protection locked="0"/>
    </xf>
    <xf numFmtId="165" fontId="5" fillId="0" borderId="0" xfId="0" applyNumberFormat="1" applyFont="1"/>
    <xf numFmtId="1" fontId="5" fillId="0" borderId="0" xfId="0" applyNumberFormat="1" applyFont="1"/>
    <xf numFmtId="0" fontId="7" fillId="0" borderId="3" xfId="0" applyFont="1" applyBorder="1" applyAlignment="1">
      <alignment horizontal="center" vertical="center"/>
    </xf>
    <xf numFmtId="0" fontId="14" fillId="0" borderId="0" xfId="0" applyFont="1" applyAlignment="1">
      <alignment horizontal="center"/>
    </xf>
    <xf numFmtId="0" fontId="14" fillId="16" borderId="2" xfId="0" applyFont="1" applyFill="1" applyBorder="1" applyAlignment="1">
      <alignment horizontal="left" vertical="center"/>
    </xf>
    <xf numFmtId="0" fontId="5" fillId="5" borderId="30" xfId="0" applyFont="1" applyFill="1" applyBorder="1" applyAlignment="1">
      <alignment vertical="center"/>
    </xf>
    <xf numFmtId="0" fontId="5" fillId="5" borderId="55" xfId="0" applyFont="1" applyFill="1" applyBorder="1" applyAlignment="1">
      <alignment horizontal="center" vertical="center" wrapText="1"/>
    </xf>
    <xf numFmtId="0" fontId="5" fillId="5" borderId="55" xfId="0" applyFont="1" applyFill="1" applyBorder="1" applyAlignment="1">
      <alignment horizontal="center" vertical="center"/>
    </xf>
    <xf numFmtId="0" fontId="5" fillId="5" borderId="38" xfId="0" applyFont="1" applyFill="1" applyBorder="1" applyAlignment="1">
      <alignment horizontal="center" vertical="center"/>
    </xf>
    <xf numFmtId="0" fontId="8" fillId="5" borderId="26" xfId="0" applyFont="1" applyFill="1" applyBorder="1" applyAlignment="1">
      <alignment horizontal="center" vertical="center"/>
    </xf>
    <xf numFmtId="0" fontId="8" fillId="5" borderId="38" xfId="0" applyFont="1" applyFill="1" applyBorder="1" applyAlignment="1">
      <alignment horizontal="center" vertical="center"/>
    </xf>
    <xf numFmtId="0" fontId="6" fillId="15" borderId="3" xfId="0" applyFont="1" applyFill="1" applyBorder="1" applyAlignment="1">
      <alignment horizontal="center" vertical="center"/>
    </xf>
    <xf numFmtId="0" fontId="8" fillId="15" borderId="5" xfId="0" applyFont="1" applyFill="1" applyBorder="1" applyAlignment="1">
      <alignment horizontal="center"/>
    </xf>
    <xf numFmtId="0" fontId="8" fillId="15" borderId="5" xfId="0" applyFont="1" applyFill="1" applyBorder="1"/>
    <xf numFmtId="0" fontId="6" fillId="14" borderId="1" xfId="0" applyFont="1" applyFill="1" applyBorder="1" applyAlignment="1">
      <alignment horizontal="center" vertical="center"/>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7" fillId="0" borderId="7" xfId="0" applyFont="1" applyBorder="1" applyAlignment="1">
      <alignment horizontal="left" vertical="center" wrapText="1"/>
    </xf>
    <xf numFmtId="0" fontId="7" fillId="0" borderId="1" xfId="0" applyFont="1" applyBorder="1" applyAlignment="1">
      <alignment horizontal="left" vertical="center" wrapText="1"/>
    </xf>
    <xf numFmtId="1" fontId="7" fillId="0" borderId="1" xfId="0" applyNumberFormat="1" applyFont="1" applyBorder="1" applyAlignment="1">
      <alignment horizontal="center" vertical="center"/>
    </xf>
    <xf numFmtId="0" fontId="5" fillId="13" borderId="56" xfId="0" applyFont="1" applyFill="1" applyBorder="1" applyAlignment="1">
      <alignment vertical="center" wrapText="1"/>
    </xf>
    <xf numFmtId="0" fontId="5" fillId="13" borderId="4" xfId="0" applyFont="1" applyFill="1" applyBorder="1" applyAlignment="1">
      <alignment vertical="center" wrapText="1"/>
    </xf>
    <xf numFmtId="0" fontId="5" fillId="13" borderId="36" xfId="0" applyFont="1" applyFill="1" applyBorder="1"/>
    <xf numFmtId="0" fontId="5" fillId="13" borderId="24" xfId="0" applyFont="1" applyFill="1" applyBorder="1"/>
    <xf numFmtId="0" fontId="5" fillId="13" borderId="48" xfId="0" applyFont="1" applyFill="1" applyBorder="1" applyAlignment="1">
      <alignment vertical="center" wrapText="1"/>
    </xf>
    <xf numFmtId="0" fontId="5" fillId="13" borderId="70" xfId="0" applyFont="1" applyFill="1" applyBorder="1" applyAlignment="1">
      <alignment vertical="center" wrapText="1"/>
    </xf>
    <xf numFmtId="0" fontId="5" fillId="13" borderId="42" xfId="0" applyFont="1" applyFill="1" applyBorder="1" applyAlignment="1">
      <alignment vertical="center" wrapText="1"/>
    </xf>
    <xf numFmtId="0" fontId="5" fillId="13" borderId="40" xfId="0" applyFont="1" applyFill="1" applyBorder="1" applyAlignment="1">
      <alignment vertical="center" wrapText="1"/>
    </xf>
    <xf numFmtId="0" fontId="5" fillId="0" borderId="28" xfId="0" applyFont="1" applyBorder="1" applyAlignment="1">
      <alignment horizontal="left" vertical="center" wrapText="1"/>
    </xf>
    <xf numFmtId="0" fontId="5" fillId="5" borderId="5" xfId="0" applyFont="1" applyFill="1" applyBorder="1" applyAlignment="1">
      <alignment horizontal="center" vertical="center"/>
    </xf>
    <xf numFmtId="0" fontId="5" fillId="5" borderId="5" xfId="0" applyFont="1" applyFill="1" applyBorder="1" applyAlignment="1">
      <alignment horizontal="left" vertical="center" wrapText="1"/>
    </xf>
    <xf numFmtId="0" fontId="5" fillId="5" borderId="5" xfId="0" applyFont="1" applyFill="1" applyBorder="1" applyAlignment="1">
      <alignment horizontal="center" vertical="center" wrapText="1"/>
    </xf>
    <xf numFmtId="0" fontId="0" fillId="0" borderId="1" xfId="0" applyBorder="1" applyAlignment="1">
      <alignment horizontal="center" vertical="center" wrapText="1"/>
    </xf>
    <xf numFmtId="0" fontId="19" fillId="0" borderId="1" xfId="0" applyFont="1" applyBorder="1" applyAlignment="1">
      <alignment horizontal="left" vertical="center" wrapText="1"/>
    </xf>
    <xf numFmtId="1" fontId="5" fillId="13" borderId="5" xfId="0" applyNumberFormat="1" applyFont="1" applyFill="1" applyBorder="1" applyAlignment="1">
      <alignment horizontal="center" vertical="center"/>
    </xf>
    <xf numFmtId="0" fontId="5" fillId="0" borderId="0" xfId="0" applyFont="1" applyAlignment="1">
      <alignment horizontal="left" vertical="center" wrapText="1"/>
    </xf>
    <xf numFmtId="0" fontId="2" fillId="16" borderId="77" xfId="0" applyFont="1" applyFill="1" applyBorder="1" applyAlignment="1">
      <alignment vertical="center" wrapText="1"/>
    </xf>
    <xf numFmtId="0" fontId="2" fillId="16" borderId="77" xfId="0" applyFont="1" applyFill="1" applyBorder="1" applyAlignment="1">
      <alignment horizontal="center" vertical="center" wrapText="1"/>
    </xf>
    <xf numFmtId="0" fontId="6" fillId="3" borderId="0" xfId="0" applyFont="1" applyFill="1" applyAlignment="1">
      <alignment horizontal="center" vertical="center" wrapText="1"/>
    </xf>
    <xf numFmtId="0" fontId="6" fillId="3" borderId="22" xfId="0" applyFont="1" applyFill="1" applyBorder="1" applyAlignment="1">
      <alignment horizontal="center" vertical="center" wrapText="1"/>
    </xf>
    <xf numFmtId="0" fontId="3" fillId="16" borderId="77" xfId="0" quotePrefix="1" applyFont="1" applyFill="1" applyBorder="1" applyAlignment="1">
      <alignment vertical="center" wrapText="1"/>
    </xf>
    <xf numFmtId="0" fontId="18" fillId="13" borderId="5" xfId="0" applyFont="1" applyFill="1" applyBorder="1" applyAlignment="1">
      <alignment horizontal="center" vertical="center" wrapText="1"/>
    </xf>
    <xf numFmtId="0" fontId="5" fillId="3" borderId="0" xfId="0" applyFont="1" applyFill="1" applyAlignment="1">
      <alignment horizontal="center" vertical="center"/>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6" fillId="0" borderId="8" xfId="0" applyFont="1" applyBorder="1" applyAlignment="1">
      <alignment horizontal="left" vertical="center"/>
    </xf>
    <xf numFmtId="0" fontId="6" fillId="0" borderId="4" xfId="0" applyFont="1" applyBorder="1" applyAlignment="1">
      <alignment horizontal="left" vertical="center"/>
    </xf>
    <xf numFmtId="0" fontId="31" fillId="10" borderId="0" xfId="0" applyFont="1" applyFill="1" applyAlignment="1">
      <alignment horizontal="center" vertical="center"/>
    </xf>
    <xf numFmtId="0" fontId="31" fillId="3" borderId="0" xfId="0" applyFont="1" applyFill="1" applyAlignment="1">
      <alignment horizontal="center" vertical="center"/>
    </xf>
    <xf numFmtId="0" fontId="31" fillId="9" borderId="0" xfId="0" applyFont="1" applyFill="1" applyAlignment="1">
      <alignment horizontal="center" vertical="center"/>
    </xf>
    <xf numFmtId="0" fontId="31" fillId="0" borderId="0" xfId="0" applyFont="1" applyAlignment="1">
      <alignment horizontal="center" vertical="center"/>
    </xf>
    <xf numFmtId="0" fontId="31" fillId="8" borderId="0" xfId="0" applyFont="1" applyFill="1" applyAlignment="1">
      <alignment horizontal="center" vertical="center"/>
    </xf>
    <xf numFmtId="0" fontId="31" fillId="11" borderId="0" xfId="0" applyFont="1" applyFill="1" applyAlignment="1">
      <alignment horizontal="center" vertical="center"/>
    </xf>
    <xf numFmtId="0" fontId="5" fillId="0" borderId="0" xfId="0" applyFont="1" applyAlignment="1">
      <alignment horizontal="center" vertical="center"/>
    </xf>
    <xf numFmtId="0" fontId="5" fillId="0" borderId="22" xfId="0" applyFont="1" applyBorder="1" applyAlignment="1">
      <alignment horizontal="center" vertical="center"/>
    </xf>
    <xf numFmtId="0" fontId="5" fillId="3" borderId="34" xfId="0" applyFont="1" applyFill="1" applyBorder="1" applyAlignment="1">
      <alignment horizontal="center" vertical="center"/>
    </xf>
    <xf numFmtId="0" fontId="5" fillId="3" borderId="68" xfId="0" applyFont="1" applyFill="1" applyBorder="1" applyAlignment="1">
      <alignment horizontal="center" vertical="center"/>
    </xf>
    <xf numFmtId="0" fontId="5" fillId="3" borderId="35" xfId="0" applyFont="1" applyFill="1" applyBorder="1" applyAlignment="1">
      <alignment horizontal="center" vertical="center"/>
    </xf>
    <xf numFmtId="0" fontId="5" fillId="3" borderId="36" xfId="0" applyFont="1" applyFill="1" applyBorder="1" applyAlignment="1">
      <alignment horizontal="center" vertical="center"/>
    </xf>
    <xf numFmtId="0" fontId="5" fillId="3" borderId="24" xfId="0" applyFont="1" applyFill="1" applyBorder="1" applyAlignment="1">
      <alignment horizontal="center" vertical="center"/>
    </xf>
    <xf numFmtId="0" fontId="5" fillId="16" borderId="77" xfId="0" applyFont="1" applyFill="1" applyBorder="1"/>
    <xf numFmtId="0" fontId="8" fillId="16" borderId="78" xfId="0" applyFont="1" applyFill="1" applyBorder="1" applyAlignment="1">
      <alignment horizontal="left" vertical="center"/>
    </xf>
    <xf numFmtId="0" fontId="8" fillId="16" borderId="73" xfId="0" applyFont="1" applyFill="1" applyBorder="1" applyAlignment="1">
      <alignment horizontal="left" vertical="center"/>
    </xf>
    <xf numFmtId="0" fontId="5" fillId="0" borderId="0" xfId="0" applyFont="1" applyAlignment="1">
      <alignment vertical="center" wrapText="1"/>
    </xf>
    <xf numFmtId="0" fontId="7" fillId="0" borderId="0" xfId="0" applyFont="1" applyAlignment="1">
      <alignment horizontal="left" vertical="center" wrapText="1"/>
    </xf>
    <xf numFmtId="0" fontId="21" fillId="0" borderId="0" xfId="0" applyFont="1" applyAlignment="1">
      <alignment horizontal="left" vertical="center" wrapText="1"/>
    </xf>
    <xf numFmtId="0" fontId="5" fillId="23" borderId="2" xfId="0" applyFont="1" applyFill="1" applyBorder="1" applyAlignment="1">
      <alignment vertical="center" wrapText="1"/>
    </xf>
    <xf numFmtId="0" fontId="5" fillId="0" borderId="0" xfId="0" applyFont="1" applyAlignment="1">
      <alignment vertical="top"/>
    </xf>
    <xf numFmtId="0" fontId="5" fillId="0" borderId="0" xfId="0" applyFont="1" applyProtection="1">
      <protection locked="0"/>
    </xf>
    <xf numFmtId="0" fontId="14" fillId="15" borderId="28" xfId="0" applyFont="1" applyFill="1" applyBorder="1" applyAlignment="1">
      <alignment horizontal="center" vertical="center" wrapText="1"/>
    </xf>
    <xf numFmtId="0" fontId="6" fillId="15" borderId="28" xfId="0" applyFont="1" applyFill="1" applyBorder="1" applyAlignment="1">
      <alignment horizontal="center" vertical="center" wrapText="1"/>
    </xf>
    <xf numFmtId="0" fontId="18" fillId="15" borderId="28" xfId="0" applyFont="1" applyFill="1" applyBorder="1" applyAlignment="1">
      <alignment horizontal="center" vertical="center" wrapText="1"/>
    </xf>
    <xf numFmtId="164" fontId="18" fillId="15" borderId="16" xfId="0" applyNumberFormat="1" applyFont="1" applyFill="1" applyBorder="1" applyAlignment="1">
      <alignment horizontal="center" vertical="center" wrapText="1"/>
    </xf>
    <xf numFmtId="0" fontId="37" fillId="15" borderId="47" xfId="0" applyFont="1" applyFill="1" applyBorder="1" applyAlignment="1">
      <alignment horizontal="center" vertical="center" wrapText="1"/>
    </xf>
    <xf numFmtId="0" fontId="0" fillId="0" borderId="85" xfId="0" applyBorder="1" applyAlignment="1" applyProtection="1">
      <alignment horizontal="center" vertical="top"/>
      <protection locked="0"/>
    </xf>
    <xf numFmtId="0" fontId="1" fillId="0" borderId="1" xfId="0" applyFont="1" applyBorder="1" applyAlignment="1">
      <alignment horizontal="center" vertical="center" wrapText="1"/>
    </xf>
    <xf numFmtId="0" fontId="9" fillId="16" borderId="78" xfId="0" applyFont="1" applyFill="1" applyBorder="1" applyAlignment="1">
      <alignment horizontal="left" vertical="center"/>
    </xf>
    <xf numFmtId="0" fontId="5" fillId="16" borderId="77" xfId="0" applyFont="1" applyFill="1" applyBorder="1" applyAlignment="1">
      <alignment horizontal="left" vertical="center"/>
    </xf>
    <xf numFmtId="0" fontId="6" fillId="14" borderId="3" xfId="0" applyFont="1" applyFill="1" applyBorder="1" applyAlignment="1">
      <alignment horizontal="center" vertical="center"/>
    </xf>
    <xf numFmtId="0" fontId="7" fillId="0" borderId="5" xfId="0" applyFont="1" applyBorder="1" applyAlignment="1">
      <alignment vertical="center" wrapText="1"/>
    </xf>
    <xf numFmtId="0" fontId="0" fillId="0" borderId="0" xfId="0" applyAlignment="1">
      <alignment horizontal="center"/>
    </xf>
    <xf numFmtId="0" fontId="1" fillId="0" borderId="3" xfId="0" applyFont="1" applyBorder="1" applyAlignment="1">
      <alignment horizontal="left" vertical="center" wrapText="1"/>
    </xf>
    <xf numFmtId="0" fontId="1" fillId="0" borderId="7" xfId="0" applyFont="1" applyBorder="1" applyAlignment="1">
      <alignment vertical="center" wrapText="1"/>
    </xf>
    <xf numFmtId="0" fontId="1" fillId="0" borderId="1" xfId="0" applyFont="1" applyBorder="1" applyAlignment="1">
      <alignment vertical="center" wrapText="1"/>
    </xf>
    <xf numFmtId="0" fontId="1" fillId="0" borderId="5" xfId="0" applyFont="1" applyBorder="1" applyAlignment="1">
      <alignment vertical="center" wrapText="1"/>
    </xf>
    <xf numFmtId="0" fontId="7" fillId="0" borderId="5" xfId="0" applyFont="1" applyBorder="1" applyAlignment="1">
      <alignment horizontal="left" vertical="center" wrapText="1"/>
    </xf>
    <xf numFmtId="14" fontId="7" fillId="0" borderId="1" xfId="0" applyNumberFormat="1" applyFont="1" applyBorder="1" applyAlignment="1">
      <alignment horizontal="left" vertical="center"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5" fillId="0" borderId="7" xfId="0" applyFont="1" applyBorder="1" applyAlignment="1">
      <alignment horizontal="left" vertical="center" wrapText="1"/>
    </xf>
    <xf numFmtId="0" fontId="1" fillId="0" borderId="1" xfId="0" applyFont="1" applyBorder="1" applyAlignment="1">
      <alignment horizontal="left" vertical="center" wrapText="1"/>
    </xf>
    <xf numFmtId="0" fontId="5" fillId="0" borderId="3" xfId="0" applyFont="1" applyBorder="1" applyAlignment="1">
      <alignment horizontal="left" vertical="center" wrapText="1"/>
    </xf>
    <xf numFmtId="0" fontId="8" fillId="5" borderId="7" xfId="0" applyFont="1" applyFill="1" applyBorder="1" applyAlignment="1">
      <alignment horizontal="center" vertical="center"/>
    </xf>
    <xf numFmtId="0" fontId="5" fillId="0" borderId="42" xfId="0" applyFont="1" applyBorder="1" applyAlignment="1">
      <alignment horizontal="center" vertical="center"/>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5" fillId="0" borderId="31" xfId="0" applyFont="1" applyBorder="1" applyAlignment="1">
      <alignment horizontal="left" vertical="center" wrapText="1"/>
    </xf>
    <xf numFmtId="0" fontId="5" fillId="0" borderId="17" xfId="0" applyFont="1" applyBorder="1" applyAlignment="1">
      <alignment horizontal="left" vertical="center" wrapText="1"/>
    </xf>
    <xf numFmtId="0" fontId="5" fillId="23" borderId="2" xfId="0" applyFont="1" applyFill="1" applyBorder="1" applyAlignment="1">
      <alignment horizontal="left" vertical="center" wrapText="1"/>
    </xf>
    <xf numFmtId="0" fontId="1" fillId="3" borderId="52" xfId="0" applyFont="1" applyFill="1" applyBorder="1" applyAlignment="1">
      <alignment horizontal="left" vertical="center" wrapText="1"/>
    </xf>
    <xf numFmtId="0" fontId="1" fillId="0" borderId="52" xfId="0" applyFont="1" applyBorder="1" applyAlignment="1">
      <alignment horizontal="left" vertical="center" wrapText="1"/>
    </xf>
    <xf numFmtId="0" fontId="5" fillId="0" borderId="52" xfId="0" applyFont="1" applyBorder="1" applyAlignment="1">
      <alignment horizontal="left" vertical="center" wrapText="1"/>
    </xf>
    <xf numFmtId="0" fontId="34" fillId="0" borderId="52" xfId="0" applyFont="1" applyBorder="1" applyAlignment="1">
      <alignment horizontal="left" vertical="center" wrapText="1"/>
    </xf>
    <xf numFmtId="0" fontId="34" fillId="0" borderId="3" xfId="0" applyFont="1" applyBorder="1" applyAlignment="1">
      <alignment horizontal="left" vertical="center" wrapText="1"/>
    </xf>
    <xf numFmtId="0" fontId="34" fillId="0" borderId="43" xfId="0" applyFont="1" applyBorder="1" applyAlignment="1">
      <alignment horizontal="left" vertical="center" wrapText="1"/>
    </xf>
    <xf numFmtId="0" fontId="5" fillId="23" borderId="27" xfId="0" applyFont="1" applyFill="1" applyBorder="1" applyAlignment="1">
      <alignment horizontal="left" vertical="center" wrapText="1"/>
    </xf>
    <xf numFmtId="0" fontId="5" fillId="0" borderId="29" xfId="0" applyFont="1" applyBorder="1" applyAlignment="1">
      <alignment horizontal="left" vertical="center" wrapText="1"/>
    </xf>
    <xf numFmtId="0" fontId="21" fillId="0" borderId="3" xfId="0" applyFont="1" applyBorder="1" applyAlignment="1">
      <alignment horizontal="left" vertical="center" wrapText="1"/>
    </xf>
    <xf numFmtId="0" fontId="7" fillId="0" borderId="6" xfId="0" applyFont="1" applyBorder="1" applyAlignment="1">
      <alignment horizontal="left" vertical="center" wrapText="1"/>
    </xf>
    <xf numFmtId="0" fontId="1" fillId="0" borderId="16" xfId="0" applyFont="1" applyBorder="1" applyAlignment="1">
      <alignment horizontal="left" vertical="center" wrapText="1"/>
    </xf>
    <xf numFmtId="0" fontId="1" fillId="0" borderId="29" xfId="0" applyFont="1" applyBorder="1" applyAlignment="1">
      <alignment horizontal="left" vertical="center" wrapText="1"/>
    </xf>
    <xf numFmtId="0" fontId="5" fillId="23" borderId="27" xfId="0" applyFont="1" applyFill="1" applyBorder="1" applyAlignment="1">
      <alignment vertical="center" wrapText="1"/>
    </xf>
    <xf numFmtId="0" fontId="8" fillId="5" borderId="71" xfId="0" applyFont="1" applyFill="1" applyBorder="1" applyAlignment="1">
      <alignment vertical="center" wrapText="1"/>
    </xf>
    <xf numFmtId="0" fontId="8" fillId="5" borderId="72" xfId="0" applyFont="1" applyFill="1" applyBorder="1" applyAlignment="1">
      <alignment horizontal="center" vertical="center" wrapText="1"/>
    </xf>
    <xf numFmtId="0" fontId="8" fillId="5" borderId="71" xfId="0" applyFont="1" applyFill="1" applyBorder="1" applyAlignment="1">
      <alignment horizontal="center" vertical="center" wrapText="1"/>
    </xf>
    <xf numFmtId="0" fontId="8" fillId="5" borderId="96" xfId="0" applyFont="1" applyFill="1" applyBorder="1" applyAlignment="1">
      <alignment horizontal="center" vertical="center" wrapText="1"/>
    </xf>
    <xf numFmtId="0" fontId="43" fillId="0" borderId="101" xfId="0" applyFont="1" applyBorder="1" applyAlignment="1">
      <alignment horizontal="center" vertical="center"/>
    </xf>
    <xf numFmtId="0" fontId="43" fillId="0" borderId="90" xfId="0" applyFont="1" applyBorder="1" applyAlignment="1">
      <alignment horizontal="center" vertical="center"/>
    </xf>
    <xf numFmtId="0" fontId="43" fillId="24" borderId="90" xfId="0" applyFont="1" applyFill="1" applyBorder="1" applyAlignment="1">
      <alignment horizontal="center" vertical="center"/>
    </xf>
    <xf numFmtId="0" fontId="43" fillId="24" borderId="101" xfId="0" applyFont="1" applyFill="1" applyBorder="1" applyAlignment="1">
      <alignment horizontal="center" vertical="center"/>
    </xf>
    <xf numFmtId="0" fontId="1" fillId="0" borderId="0" xfId="0" applyFont="1" applyAlignment="1">
      <alignment horizontal="left" vertical="center" wrapText="1"/>
    </xf>
    <xf numFmtId="0" fontId="1" fillId="0" borderId="22" xfId="0" applyFont="1" applyBorder="1" applyAlignment="1">
      <alignment horizontal="left" vertical="center" wrapText="1"/>
    </xf>
    <xf numFmtId="0" fontId="1" fillId="0" borderId="0" xfId="0" applyFont="1"/>
    <xf numFmtId="0" fontId="1" fillId="0" borderId="22" xfId="0" applyFont="1" applyBorder="1"/>
    <xf numFmtId="0" fontId="1" fillId="0" borderId="36" xfId="0" applyFont="1" applyBorder="1"/>
    <xf numFmtId="0" fontId="1" fillId="0" borderId="24" xfId="0" applyFont="1" applyBorder="1"/>
    <xf numFmtId="0" fontId="1" fillId="3" borderId="0" xfId="0" applyFont="1" applyFill="1" applyAlignment="1">
      <alignment horizontal="left" vertical="center" wrapText="1"/>
    </xf>
    <xf numFmtId="0" fontId="1" fillId="3" borderId="31" xfId="0" applyFont="1" applyFill="1" applyBorder="1" applyAlignment="1">
      <alignment horizontal="left" vertical="center" wrapText="1"/>
    </xf>
    <xf numFmtId="0" fontId="1" fillId="0" borderId="75" xfId="0" applyFont="1" applyBorder="1"/>
    <xf numFmtId="0" fontId="1" fillId="0" borderId="1" xfId="0" applyFont="1" applyBorder="1" applyAlignment="1">
      <alignment horizontal="center" vertical="center"/>
    </xf>
    <xf numFmtId="0" fontId="1" fillId="0" borderId="1" xfId="0" applyFont="1" applyBorder="1" applyAlignment="1" applyProtection="1">
      <alignment horizontal="center" vertical="center"/>
      <protection locked="0"/>
    </xf>
    <xf numFmtId="164" fontId="1" fillId="0" borderId="52" xfId="0" applyNumberFormat="1" applyFont="1" applyBorder="1" applyAlignment="1">
      <alignment horizontal="center" vertical="center"/>
    </xf>
    <xf numFmtId="0" fontId="1" fillId="0" borderId="10" xfId="0" applyFont="1" applyBorder="1" applyAlignment="1">
      <alignment horizontal="center" vertical="center"/>
    </xf>
    <xf numFmtId="0" fontId="1" fillId="0" borderId="10" xfId="0" applyFont="1" applyBorder="1" applyAlignment="1" applyProtection="1">
      <alignment horizontal="center" vertical="center"/>
      <protection locked="0"/>
    </xf>
    <xf numFmtId="164" fontId="1" fillId="0" borderId="14" xfId="0" applyNumberFormat="1" applyFont="1" applyBorder="1" applyAlignment="1">
      <alignment horizontal="center" vertical="center"/>
    </xf>
    <xf numFmtId="164" fontId="1" fillId="17" borderId="9" xfId="0" applyNumberFormat="1" applyFont="1" applyFill="1" applyBorder="1" applyAlignment="1">
      <alignment vertical="center"/>
    </xf>
    <xf numFmtId="164" fontId="1" fillId="8" borderId="6" xfId="0" applyNumberFormat="1" applyFont="1" applyFill="1" applyBorder="1" applyAlignment="1">
      <alignment vertical="center"/>
    </xf>
    <xf numFmtId="0" fontId="43" fillId="0" borderId="90" xfId="0" applyFont="1" applyBorder="1" applyAlignment="1">
      <alignment horizontal="center" vertical="center" wrapText="1"/>
    </xf>
    <xf numFmtId="0" fontId="43" fillId="0" borderId="92" xfId="0" applyFont="1" applyBorder="1" applyAlignment="1">
      <alignment horizontal="center" vertical="center" wrapText="1"/>
    </xf>
    <xf numFmtId="0" fontId="43" fillId="24" borderId="90" xfId="0" applyFont="1" applyFill="1" applyBorder="1" applyAlignment="1">
      <alignment horizontal="center" vertical="center" wrapText="1"/>
    </xf>
    <xf numFmtId="0" fontId="43" fillId="24" borderId="92" xfId="0" applyFont="1" applyFill="1" applyBorder="1" applyAlignment="1">
      <alignment horizontal="center" vertical="center" wrapText="1"/>
    </xf>
    <xf numFmtId="0" fontId="45" fillId="0" borderId="0" xfId="0" applyFont="1" applyAlignment="1">
      <alignment horizontal="center"/>
    </xf>
    <xf numFmtId="0" fontId="43" fillId="0" borderId="106" xfId="0" applyFont="1" applyBorder="1" applyAlignment="1">
      <alignment horizontal="center" vertical="center" wrapText="1"/>
    </xf>
    <xf numFmtId="0" fontId="43" fillId="0" borderId="95" xfId="0" applyFont="1" applyBorder="1" applyAlignment="1">
      <alignment horizontal="center" vertical="center" wrapText="1"/>
    </xf>
    <xf numFmtId="0" fontId="43" fillId="0" borderId="90" xfId="0" applyFont="1" applyBorder="1" applyAlignment="1">
      <alignment horizontal="left" vertical="top"/>
    </xf>
    <xf numFmtId="0" fontId="46" fillId="0" borderId="90" xfId="0" applyFont="1" applyBorder="1" applyAlignment="1">
      <alignment vertical="center" wrapText="1"/>
    </xf>
    <xf numFmtId="0" fontId="5" fillId="5" borderId="41" xfId="0" applyFont="1" applyFill="1" applyBorder="1" applyAlignment="1">
      <alignment horizontal="center" vertical="center" wrapText="1"/>
    </xf>
    <xf numFmtId="0" fontId="46" fillId="0" borderId="108" xfId="0" applyFont="1" applyBorder="1" applyAlignment="1">
      <alignment vertical="center" wrapText="1"/>
    </xf>
    <xf numFmtId="0" fontId="46" fillId="0" borderId="108" xfId="0" applyFont="1" applyBorder="1" applyAlignment="1">
      <alignment horizontal="center" vertical="center" wrapText="1"/>
    </xf>
    <xf numFmtId="0" fontId="1" fillId="0" borderId="90" xfId="0" applyFont="1" applyBorder="1" applyAlignment="1">
      <alignment horizontal="center" vertical="center" wrapText="1"/>
    </xf>
    <xf numFmtId="0" fontId="1" fillId="0" borderId="91" xfId="0" applyFont="1" applyBorder="1" applyAlignment="1">
      <alignment horizontal="center" vertical="center"/>
    </xf>
    <xf numFmtId="0" fontId="1" fillId="0" borderId="90" xfId="0" applyFont="1" applyBorder="1" applyAlignment="1">
      <alignment horizontal="center" vertical="center"/>
    </xf>
    <xf numFmtId="0" fontId="1" fillId="0" borderId="88" xfId="0" applyFont="1" applyBorder="1" applyAlignment="1">
      <alignment horizontal="center" vertical="center"/>
    </xf>
    <xf numFmtId="0" fontId="0" fillId="5" borderId="37" xfId="0" applyFill="1" applyBorder="1" applyAlignment="1">
      <alignment horizontal="center" vertical="center" wrapText="1"/>
    </xf>
    <xf numFmtId="0" fontId="0" fillId="5" borderId="37" xfId="0" applyFill="1" applyBorder="1" applyAlignment="1">
      <alignment horizontal="left" vertical="center" wrapText="1"/>
    </xf>
    <xf numFmtId="0" fontId="5" fillId="5" borderId="56" xfId="0" applyFont="1" applyFill="1" applyBorder="1" applyAlignment="1">
      <alignment horizontal="center" wrapText="1"/>
    </xf>
    <xf numFmtId="0" fontId="5" fillId="5" borderId="56" xfId="0" applyFont="1" applyFill="1" applyBorder="1" applyAlignment="1">
      <alignment horizontal="center"/>
    </xf>
    <xf numFmtId="0" fontId="5" fillId="5" borderId="56" xfId="0" applyFont="1" applyFill="1" applyBorder="1" applyAlignment="1">
      <alignment horizontal="center" vertical="center"/>
    </xf>
    <xf numFmtId="0" fontId="5" fillId="5" borderId="42" xfId="0" applyFont="1" applyFill="1" applyBorder="1" applyAlignment="1">
      <alignment horizontal="center"/>
    </xf>
    <xf numFmtId="0" fontId="5" fillId="0" borderId="37" xfId="0" applyFont="1" applyBorder="1" applyAlignment="1">
      <alignment horizontal="left" vertical="center" wrapText="1"/>
    </xf>
    <xf numFmtId="0" fontId="1" fillId="0" borderId="112" xfId="0" applyFont="1" applyBorder="1" applyAlignment="1">
      <alignment horizontal="center" vertical="center"/>
    </xf>
    <xf numFmtId="0" fontId="5" fillId="13" borderId="35" xfId="0" applyFont="1" applyFill="1" applyBorder="1" applyAlignment="1">
      <alignment vertical="center" wrapText="1"/>
    </xf>
    <xf numFmtId="0" fontId="5" fillId="5" borderId="56" xfId="0" applyFont="1" applyFill="1" applyBorder="1" applyAlignment="1">
      <alignment horizontal="center" vertical="center" wrapText="1"/>
    </xf>
    <xf numFmtId="0" fontId="14" fillId="5" borderId="129" xfId="0" applyFont="1" applyFill="1" applyBorder="1" applyAlignment="1">
      <alignment horizontal="center" vertical="center"/>
    </xf>
    <xf numFmtId="0" fontId="14" fillId="5" borderId="129" xfId="0" applyFont="1" applyFill="1" applyBorder="1" applyAlignment="1">
      <alignment horizontal="center" vertical="center" wrapText="1"/>
    </xf>
    <xf numFmtId="0" fontId="14" fillId="5" borderId="96" xfId="0" applyFont="1" applyFill="1" applyBorder="1" applyAlignment="1">
      <alignment horizontal="center" vertical="center"/>
    </xf>
    <xf numFmtId="0" fontId="7" fillId="24" borderId="90" xfId="0" applyFont="1" applyFill="1" applyBorder="1" applyAlignment="1">
      <alignment horizontal="center" vertical="center" wrapText="1"/>
    </xf>
    <xf numFmtId="0" fontId="7" fillId="24" borderId="90" xfId="0" applyFont="1" applyFill="1" applyBorder="1" applyAlignment="1">
      <alignment horizontal="center" vertical="center"/>
    </xf>
    <xf numFmtId="0" fontId="7" fillId="24" borderId="108" xfId="0" applyFont="1" applyFill="1" applyBorder="1" applyAlignment="1">
      <alignment horizontal="center" vertical="center" wrapText="1"/>
    </xf>
    <xf numFmtId="0" fontId="7" fillId="24" borderId="108" xfId="0" applyFont="1" applyFill="1" applyBorder="1" applyAlignment="1">
      <alignment horizontal="center" vertical="center"/>
    </xf>
    <xf numFmtId="0" fontId="7" fillId="24" borderId="112" xfId="0" applyFont="1" applyFill="1" applyBorder="1" applyAlignment="1">
      <alignment horizontal="center" vertical="center" wrapText="1"/>
    </xf>
    <xf numFmtId="0" fontId="13" fillId="0" borderId="0" xfId="0" applyFont="1" applyAlignment="1">
      <alignment horizontal="center"/>
    </xf>
    <xf numFmtId="0" fontId="12" fillId="0" borderId="0" xfId="0" applyFont="1" applyAlignment="1">
      <alignment horizontal="center" vertical="center" wrapText="1"/>
    </xf>
    <xf numFmtId="0" fontId="7" fillId="0" borderId="0" xfId="0" applyFont="1" applyAlignment="1">
      <alignment horizontal="left"/>
    </xf>
    <xf numFmtId="0" fontId="7" fillId="0" borderId="0" xfId="0" applyFont="1" applyAlignment="1">
      <alignment horizontal="center"/>
    </xf>
    <xf numFmtId="0" fontId="14" fillId="30" borderId="46" xfId="0" applyFont="1" applyFill="1" applyBorder="1" applyAlignment="1">
      <alignment horizontal="center" vertical="center" wrapText="1"/>
    </xf>
    <xf numFmtId="0" fontId="7" fillId="24" borderId="131" xfId="0" applyFont="1" applyFill="1" applyBorder="1" applyAlignment="1">
      <alignment horizontal="center" vertical="center" wrapText="1"/>
    </xf>
    <xf numFmtId="0" fontId="7" fillId="0" borderId="132" xfId="0" applyFont="1" applyBorder="1" applyAlignment="1">
      <alignment horizontal="center" vertical="center" wrapText="1"/>
    </xf>
    <xf numFmtId="0" fontId="9" fillId="0" borderId="90" xfId="0" applyFont="1" applyBorder="1" applyAlignment="1">
      <alignment horizontal="center" vertical="center" wrapText="1"/>
    </xf>
    <xf numFmtId="0" fontId="7" fillId="0" borderId="1" xfId="0" applyFont="1" applyBorder="1" applyAlignment="1">
      <alignment horizontal="center" vertical="center" wrapText="1"/>
    </xf>
    <xf numFmtId="0" fontId="46" fillId="0" borderId="133" xfId="0" applyFont="1" applyBorder="1" applyAlignment="1">
      <alignment vertical="center" wrapText="1"/>
    </xf>
    <xf numFmtId="0" fontId="1" fillId="0" borderId="1" xfId="0" applyFont="1" applyBorder="1" applyAlignment="1">
      <alignment wrapText="1"/>
    </xf>
    <xf numFmtId="0" fontId="1" fillId="0" borderId="1" xfId="0" applyFont="1" applyBorder="1" applyAlignment="1">
      <alignment horizontal="center" wrapText="1"/>
    </xf>
    <xf numFmtId="0" fontId="9" fillId="0" borderId="133" xfId="0" applyFont="1" applyBorder="1" applyAlignment="1">
      <alignment horizontal="center" vertical="center" wrapText="1"/>
    </xf>
    <xf numFmtId="0" fontId="46" fillId="0" borderId="1" xfId="0" applyFont="1" applyBorder="1" applyAlignment="1">
      <alignment horizontal="center" vertical="center" wrapText="1"/>
    </xf>
    <xf numFmtId="0" fontId="9" fillId="0" borderId="1" xfId="0" applyFont="1" applyBorder="1" applyAlignment="1">
      <alignment horizontal="center" vertical="center" wrapText="1"/>
    </xf>
    <xf numFmtId="0" fontId="7" fillId="0" borderId="10" xfId="0" applyFont="1" applyBorder="1" applyAlignment="1">
      <alignment horizontal="left" vertical="center" wrapText="1"/>
    </xf>
    <xf numFmtId="0" fontId="7" fillId="24" borderId="89" xfId="0" applyFont="1" applyFill="1" applyBorder="1" applyAlignment="1">
      <alignment horizontal="center" vertical="center" wrapText="1"/>
    </xf>
    <xf numFmtId="0" fontId="7" fillId="3" borderId="11" xfId="0" applyFont="1" applyFill="1" applyBorder="1" applyAlignment="1" applyProtection="1">
      <alignment horizontal="center" vertical="center" wrapText="1"/>
      <protection locked="0"/>
    </xf>
    <xf numFmtId="0" fontId="7" fillId="0" borderId="10" xfId="0" applyFont="1" applyBorder="1" applyAlignment="1">
      <alignment horizontal="center" vertical="center" wrapText="1"/>
    </xf>
    <xf numFmtId="1" fontId="7" fillId="0" borderId="10" xfId="0" applyNumberFormat="1" applyFont="1" applyBorder="1" applyAlignment="1">
      <alignment horizontal="center" vertical="center"/>
    </xf>
    <xf numFmtId="0" fontId="7" fillId="24" borderId="1" xfId="0" applyFont="1" applyFill="1" applyBorder="1" applyAlignment="1">
      <alignment horizontal="center" vertical="center" wrapText="1"/>
    </xf>
    <xf numFmtId="0" fontId="7" fillId="3" borderId="1" xfId="0" applyFont="1" applyFill="1" applyBorder="1" applyAlignment="1" applyProtection="1">
      <alignment horizontal="center" vertical="center" wrapText="1"/>
      <protection locked="0"/>
    </xf>
    <xf numFmtId="0" fontId="7" fillId="0" borderId="1" xfId="0" applyFont="1" applyBorder="1" applyAlignment="1">
      <alignment horizontal="center" vertical="center"/>
    </xf>
    <xf numFmtId="0" fontId="7" fillId="0" borderId="1" xfId="0" applyFont="1" applyBorder="1" applyAlignment="1" applyProtection="1">
      <alignment horizontal="center" vertical="center"/>
      <protection locked="0"/>
    </xf>
    <xf numFmtId="0" fontId="7" fillId="0" borderId="1" xfId="0" applyFont="1" applyBorder="1" applyAlignment="1">
      <alignment horizontal="center" vertical="center" wrapText="1"/>
    </xf>
    <xf numFmtId="0" fontId="34" fillId="0" borderId="18" xfId="0" applyFont="1" applyFill="1" applyBorder="1" applyAlignment="1">
      <alignment horizontal="left" vertical="center" wrapText="1"/>
    </xf>
    <xf numFmtId="0" fontId="1" fillId="31" borderId="1" xfId="0" applyFont="1" applyFill="1" applyBorder="1" applyAlignment="1">
      <alignment horizontal="left" vertical="center" wrapText="1"/>
    </xf>
    <xf numFmtId="0" fontId="0" fillId="7" borderId="0" xfId="0" applyFill="1"/>
    <xf numFmtId="0" fontId="0" fillId="7" borderId="86" xfId="0" applyFill="1" applyBorder="1" applyAlignment="1">
      <alignment horizontal="center"/>
    </xf>
    <xf numFmtId="0" fontId="1" fillId="0" borderId="90" xfId="0" applyFont="1" applyBorder="1" applyAlignment="1">
      <alignment horizontal="left" vertical="top"/>
    </xf>
    <xf numFmtId="0" fontId="14" fillId="5" borderId="30" xfId="0" applyFont="1" applyFill="1" applyBorder="1" applyAlignment="1">
      <alignment horizontal="center" vertical="center" wrapText="1"/>
    </xf>
    <xf numFmtId="0" fontId="7" fillId="0" borderId="10" xfId="0" applyFont="1" applyBorder="1" applyAlignment="1" applyProtection="1">
      <alignment horizontal="left" vertical="center" wrapText="1"/>
      <protection locked="0"/>
    </xf>
    <xf numFmtId="0" fontId="18" fillId="28" borderId="133" xfId="0" applyFont="1" applyFill="1" applyBorder="1" applyAlignment="1">
      <alignment horizontal="center" vertical="center" wrapText="1"/>
    </xf>
    <xf numFmtId="0" fontId="13" fillId="0" borderId="1" xfId="0" applyFont="1" applyBorder="1" applyAlignment="1">
      <alignment wrapText="1"/>
    </xf>
    <xf numFmtId="0" fontId="13" fillId="0" borderId="1" xfId="0" applyFont="1" applyBorder="1" applyAlignment="1">
      <alignment horizontal="center" vertical="center" wrapText="1"/>
    </xf>
    <xf numFmtId="0" fontId="13" fillId="0" borderId="1" xfId="0" applyFont="1" applyBorder="1" applyAlignment="1">
      <alignment horizontal="center" vertical="center"/>
    </xf>
    <xf numFmtId="0" fontId="7" fillId="24" borderId="137" xfId="0" applyFont="1" applyFill="1" applyBorder="1" applyAlignment="1">
      <alignment horizontal="center" vertical="center" wrapText="1"/>
    </xf>
    <xf numFmtId="0" fontId="7" fillId="29" borderId="133" xfId="0" applyFont="1" applyFill="1" applyBorder="1" applyAlignment="1">
      <alignment horizontal="center" vertical="center" wrapText="1"/>
    </xf>
    <xf numFmtId="0" fontId="7" fillId="24" borderId="97" xfId="0" applyFont="1" applyFill="1" applyBorder="1" applyAlignment="1">
      <alignment horizontal="center" vertical="center"/>
    </xf>
    <xf numFmtId="0" fontId="7" fillId="24" borderId="138" xfId="0" applyFont="1" applyFill="1" applyBorder="1" applyAlignment="1">
      <alignment horizontal="center" vertical="center" wrapText="1"/>
    </xf>
    <xf numFmtId="0" fontId="13" fillId="0" borderId="1" xfId="0" applyFont="1" applyBorder="1" applyAlignment="1">
      <alignment vertical="center" wrapText="1"/>
    </xf>
    <xf numFmtId="0" fontId="5" fillId="0" borderId="4" xfId="0" applyFont="1" applyBorder="1" applyAlignment="1">
      <alignment vertical="center" wrapText="1"/>
    </xf>
    <xf numFmtId="0" fontId="5" fillId="0" borderId="5" xfId="0" applyFont="1" applyBorder="1" applyAlignment="1">
      <alignment vertical="center" wrapText="1"/>
    </xf>
    <xf numFmtId="0" fontId="5" fillId="0" borderId="6" xfId="0" applyFont="1" applyBorder="1" applyAlignment="1">
      <alignment vertical="center" wrapText="1"/>
    </xf>
    <xf numFmtId="0" fontId="6" fillId="18" borderId="8" xfId="0" applyFont="1" applyFill="1" applyBorder="1" applyAlignment="1">
      <alignment horizontal="center" vertical="center"/>
    </xf>
    <xf numFmtId="0" fontId="6" fillId="18" borderId="7" xfId="0" applyFont="1" applyFill="1" applyBorder="1" applyAlignment="1">
      <alignment horizontal="center" vertical="center"/>
    </xf>
    <xf numFmtId="0" fontId="6" fillId="18" borderId="9" xfId="0" applyFont="1" applyFill="1" applyBorder="1" applyAlignment="1">
      <alignment horizontal="center" vertical="center"/>
    </xf>
    <xf numFmtId="0" fontId="5" fillId="0" borderId="4" xfId="0" applyFont="1" applyBorder="1" applyAlignment="1">
      <alignment horizontal="left" vertical="center"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6" fillId="22" borderId="76" xfId="0" applyFont="1" applyFill="1" applyBorder="1" applyAlignment="1">
      <alignment horizontal="center" vertical="center"/>
    </xf>
    <xf numFmtId="0" fontId="6" fillId="22" borderId="50" xfId="0" applyFont="1" applyFill="1" applyBorder="1" applyAlignment="1">
      <alignment horizontal="center" vertical="center"/>
    </xf>
    <xf numFmtId="0" fontId="6" fillId="22" borderId="57" xfId="0" applyFont="1" applyFill="1" applyBorder="1" applyAlignment="1">
      <alignment horizontal="center" vertical="center"/>
    </xf>
    <xf numFmtId="0" fontId="5" fillId="0" borderId="70" xfId="0" applyFont="1" applyBorder="1" applyAlignment="1">
      <alignment horizontal="left" vertical="top" wrapText="1"/>
    </xf>
    <xf numFmtId="0" fontId="5" fillId="0" borderId="44" xfId="0" applyFont="1" applyBorder="1" applyAlignment="1">
      <alignment horizontal="left" vertical="top" wrapText="1"/>
    </xf>
    <xf numFmtId="0" fontId="5" fillId="0" borderId="45" xfId="0" applyFont="1" applyBorder="1" applyAlignment="1">
      <alignment horizontal="left" vertical="top" wrapText="1"/>
    </xf>
    <xf numFmtId="0" fontId="1" fillId="0" borderId="4" xfId="0" applyFont="1" applyBorder="1" applyAlignment="1">
      <alignment horizontal="left" vertical="center" wrapText="1"/>
    </xf>
    <xf numFmtId="0" fontId="6" fillId="0" borderId="18" xfId="0" applyFont="1" applyBorder="1" applyAlignment="1">
      <alignment horizontal="center" vertical="center"/>
    </xf>
    <xf numFmtId="0" fontId="6" fillId="0" borderId="0" xfId="0" applyFont="1" applyAlignment="1">
      <alignment horizontal="center" vertical="center"/>
    </xf>
    <xf numFmtId="0" fontId="2" fillId="0" borderId="8" xfId="0" applyFont="1" applyBorder="1" applyAlignment="1">
      <alignment vertical="center" wrapText="1"/>
    </xf>
    <xf numFmtId="0" fontId="2" fillId="0" borderId="2" xfId="0" applyFont="1" applyBorder="1" applyAlignment="1">
      <alignment vertical="center" wrapText="1"/>
    </xf>
    <xf numFmtId="0" fontId="2" fillId="0" borderId="4" xfId="0" applyFont="1" applyBorder="1" applyAlignment="1">
      <alignment vertical="center" wrapText="1"/>
    </xf>
    <xf numFmtId="0" fontId="4" fillId="0" borderId="9"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 xfId="0" applyFont="1" applyBorder="1" applyAlignment="1">
      <alignment horizontal="center" vertical="center" wrapText="1"/>
    </xf>
    <xf numFmtId="0" fontId="6" fillId="8" borderId="8" xfId="0" applyFont="1" applyFill="1" applyBorder="1" applyAlignment="1">
      <alignment horizontal="center" vertical="center"/>
    </xf>
    <xf numFmtId="0" fontId="6" fillId="8" borderId="7" xfId="0" applyFont="1" applyFill="1" applyBorder="1" applyAlignment="1">
      <alignment horizontal="center" vertical="center"/>
    </xf>
    <xf numFmtId="0" fontId="6" fillId="8" borderId="9" xfId="0" applyFont="1" applyFill="1" applyBorder="1" applyAlignment="1">
      <alignment horizontal="center" vertical="center"/>
    </xf>
    <xf numFmtId="0" fontId="15" fillId="0" borderId="38" xfId="0" applyFont="1" applyBorder="1" applyAlignment="1">
      <alignment horizontal="center" vertical="center" wrapText="1"/>
    </xf>
    <xf numFmtId="0" fontId="15" fillId="0" borderId="19" xfId="0" applyFont="1" applyBorder="1" applyAlignment="1">
      <alignment horizontal="center" vertical="center" wrapText="1"/>
    </xf>
    <xf numFmtId="0" fontId="15" fillId="0" borderId="39" xfId="0" applyFont="1" applyBorder="1" applyAlignment="1">
      <alignment horizontal="center" vertical="center" wrapText="1"/>
    </xf>
    <xf numFmtId="0" fontId="15" fillId="0" borderId="18" xfId="0" applyFont="1" applyBorder="1" applyAlignment="1">
      <alignment horizontal="center" vertical="center" wrapText="1"/>
    </xf>
    <xf numFmtId="0" fontId="15" fillId="0" borderId="0" xfId="0" applyFont="1" applyAlignment="1">
      <alignment horizontal="center" vertical="center" wrapText="1"/>
    </xf>
    <xf numFmtId="0" fontId="15" fillId="0" borderId="31" xfId="0" applyFont="1" applyBorder="1" applyAlignment="1">
      <alignment horizontal="center" vertical="center" wrapText="1"/>
    </xf>
    <xf numFmtId="0" fontId="15" fillId="0" borderId="23" xfId="0" applyFont="1" applyBorder="1" applyAlignment="1">
      <alignment horizontal="center" vertical="center" wrapText="1"/>
    </xf>
    <xf numFmtId="0" fontId="15" fillId="0" borderId="36" xfId="0" applyFont="1" applyBorder="1" applyAlignment="1">
      <alignment horizontal="center" vertical="center" wrapText="1"/>
    </xf>
    <xf numFmtId="0" fontId="15" fillId="0" borderId="37" xfId="0" applyFont="1" applyBorder="1" applyAlignment="1">
      <alignment horizontal="center" vertical="center" wrapText="1"/>
    </xf>
    <xf numFmtId="0" fontId="5" fillId="0" borderId="7" xfId="0" applyFont="1" applyBorder="1" applyAlignment="1">
      <alignment horizontal="left" vertical="center" wrapText="1"/>
    </xf>
    <xf numFmtId="0" fontId="5" fillId="0" borderId="9" xfId="0" applyFont="1" applyBorder="1" applyAlignment="1">
      <alignment horizontal="left" vertical="center" wrapText="1"/>
    </xf>
    <xf numFmtId="0" fontId="6" fillId="0" borderId="0" xfId="0" applyFont="1" applyAlignment="1">
      <alignment horizontal="center" vertical="center" wrapText="1"/>
    </xf>
    <xf numFmtId="0" fontId="6" fillId="0" borderId="19" xfId="0" applyFont="1" applyBorder="1" applyAlignment="1">
      <alignment horizontal="center" vertical="center"/>
    </xf>
    <xf numFmtId="0" fontId="6" fillId="21" borderId="8" xfId="0" applyFont="1" applyFill="1" applyBorder="1" applyAlignment="1">
      <alignment horizontal="center" vertical="center"/>
    </xf>
    <xf numFmtId="0" fontId="6" fillId="21" borderId="7" xfId="0" applyFont="1" applyFill="1" applyBorder="1" applyAlignment="1">
      <alignment horizontal="center" vertical="center"/>
    </xf>
    <xf numFmtId="0" fontId="6" fillId="21" borderId="9" xfId="0" applyFont="1" applyFill="1" applyBorder="1" applyAlignment="1">
      <alignment horizontal="center" vertical="center"/>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6" xfId="0" applyFont="1" applyBorder="1" applyAlignment="1">
      <alignment horizontal="left" vertical="top" wrapText="1"/>
    </xf>
    <xf numFmtId="0" fontId="1" fillId="0" borderId="26" xfId="0" applyFont="1" applyBorder="1" applyAlignment="1">
      <alignment horizontal="left" vertical="top" wrapText="1"/>
    </xf>
    <xf numFmtId="0" fontId="5" fillId="0" borderId="19" xfId="0" applyFont="1" applyBorder="1" applyAlignment="1">
      <alignment horizontal="left" vertical="top" wrapText="1"/>
    </xf>
    <xf numFmtId="0" fontId="5" fillId="0" borderId="21" xfId="0" applyFont="1" applyBorder="1" applyAlignment="1">
      <alignment horizontal="left" vertical="top" wrapText="1"/>
    </xf>
    <xf numFmtId="0" fontId="5" fillId="0" borderId="35" xfId="0" applyFont="1" applyBorder="1" applyAlignment="1">
      <alignment horizontal="left" vertical="top" wrapText="1"/>
    </xf>
    <xf numFmtId="0" fontId="5" fillId="0" borderId="36" xfId="0" applyFont="1" applyBorder="1" applyAlignment="1">
      <alignment horizontal="left" vertical="top" wrapText="1"/>
    </xf>
    <xf numFmtId="0" fontId="5" fillId="0" borderId="24" xfId="0" applyFont="1" applyBorder="1" applyAlignment="1">
      <alignment horizontal="left" vertical="top" wrapText="1"/>
    </xf>
    <xf numFmtId="0" fontId="6" fillId="9" borderId="8" xfId="0" applyFont="1" applyFill="1" applyBorder="1" applyAlignment="1">
      <alignment horizontal="center" vertical="center"/>
    </xf>
    <xf numFmtId="0" fontId="6" fillId="9" borderId="7" xfId="0" applyFont="1" applyFill="1" applyBorder="1" applyAlignment="1">
      <alignment horizontal="center" vertical="center"/>
    </xf>
    <xf numFmtId="0" fontId="6" fillId="9" borderId="9" xfId="0" applyFont="1" applyFill="1" applyBorder="1" applyAlignment="1">
      <alignment horizontal="center" vertical="center"/>
    </xf>
    <xf numFmtId="0" fontId="5" fillId="0" borderId="61" xfId="0" applyFont="1" applyBorder="1" applyAlignment="1">
      <alignment horizontal="left" vertical="top" wrapText="1"/>
    </xf>
    <xf numFmtId="0" fontId="5" fillId="0" borderId="32" xfId="0" applyFont="1" applyBorder="1" applyAlignment="1">
      <alignment horizontal="left" vertical="top" wrapText="1"/>
    </xf>
    <xf numFmtId="0" fontId="5" fillId="0" borderId="54" xfId="0" applyFont="1" applyBorder="1" applyAlignment="1">
      <alignment horizontal="left" vertical="top" wrapText="1"/>
    </xf>
    <xf numFmtId="0" fontId="5" fillId="0" borderId="0" xfId="0" applyFont="1" applyAlignment="1">
      <alignment horizontal="center"/>
    </xf>
    <xf numFmtId="0" fontId="6" fillId="8" borderId="79" xfId="0" applyFont="1" applyFill="1" applyBorder="1" applyAlignment="1">
      <alignment horizontal="center" vertical="center"/>
    </xf>
    <xf numFmtId="0" fontId="6" fillId="8" borderId="80" xfId="0" applyFont="1" applyFill="1" applyBorder="1" applyAlignment="1">
      <alignment horizontal="center" vertical="center"/>
    </xf>
    <xf numFmtId="0" fontId="6" fillId="8" borderId="81" xfId="0" applyFont="1" applyFill="1" applyBorder="1" applyAlignment="1">
      <alignment horizontal="center" vertical="center"/>
    </xf>
    <xf numFmtId="0" fontId="1" fillId="0" borderId="82" xfId="0" applyFont="1" applyBorder="1" applyAlignment="1">
      <alignment horizontal="left" vertical="center" wrapText="1"/>
    </xf>
    <xf numFmtId="0" fontId="1" fillId="0" borderId="83" xfId="0" applyFont="1" applyBorder="1" applyAlignment="1">
      <alignment horizontal="left" vertical="center" wrapText="1"/>
    </xf>
    <xf numFmtId="0" fontId="1" fillId="0" borderId="84" xfId="0" applyFont="1" applyBorder="1" applyAlignment="1">
      <alignment horizontal="left" vertical="center" wrapText="1"/>
    </xf>
    <xf numFmtId="0" fontId="6" fillId="2" borderId="30" xfId="0" applyFont="1" applyFill="1" applyBorder="1" applyAlignment="1">
      <alignment horizontal="center" vertical="center"/>
    </xf>
    <xf numFmtId="0" fontId="6" fillId="2" borderId="55" xfId="0" applyFont="1" applyFill="1" applyBorder="1" applyAlignment="1">
      <alignment horizontal="center" vertical="center"/>
    </xf>
    <xf numFmtId="0" fontId="6" fillId="2" borderId="41"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9" xfId="0" applyFont="1" applyFill="1" applyBorder="1" applyAlignment="1">
      <alignment horizontal="center" vertical="center"/>
    </xf>
    <xf numFmtId="0" fontId="6" fillId="19" borderId="8" xfId="0" applyFont="1" applyFill="1" applyBorder="1" applyAlignment="1">
      <alignment horizontal="center" vertical="center"/>
    </xf>
    <xf numFmtId="0" fontId="6" fillId="19" borderId="7" xfId="0" applyFont="1" applyFill="1" applyBorder="1" applyAlignment="1">
      <alignment horizontal="center" vertical="center"/>
    </xf>
    <xf numFmtId="0" fontId="6" fillId="19" borderId="9" xfId="0" applyFont="1" applyFill="1" applyBorder="1" applyAlignment="1">
      <alignment horizontal="center" vertical="center"/>
    </xf>
    <xf numFmtId="0" fontId="1" fillId="0" borderId="26" xfId="0" applyFont="1" applyBorder="1" applyAlignment="1">
      <alignment horizontal="left" vertical="center" wrapText="1"/>
    </xf>
    <xf numFmtId="0" fontId="5" fillId="0" borderId="19" xfId="0" applyFont="1" applyBorder="1" applyAlignment="1">
      <alignment horizontal="left" vertical="center" wrapText="1"/>
    </xf>
    <xf numFmtId="0" fontId="5" fillId="0" borderId="21" xfId="0" applyFont="1" applyBorder="1" applyAlignment="1">
      <alignment horizontal="left" vertical="center" wrapText="1"/>
    </xf>
    <xf numFmtId="0" fontId="5" fillId="0" borderId="35" xfId="0" applyFont="1" applyBorder="1" applyAlignment="1">
      <alignment horizontal="left" vertical="center" wrapText="1"/>
    </xf>
    <xf numFmtId="0" fontId="5" fillId="0" borderId="36" xfId="0" applyFont="1" applyBorder="1" applyAlignment="1">
      <alignment horizontal="left" vertical="center" wrapText="1"/>
    </xf>
    <xf numFmtId="0" fontId="5" fillId="0" borderId="24" xfId="0" applyFont="1" applyBorder="1" applyAlignment="1">
      <alignment horizontal="left" vertical="center" wrapText="1"/>
    </xf>
    <xf numFmtId="0" fontId="6" fillId="20" borderId="8" xfId="0" applyFont="1" applyFill="1" applyBorder="1" applyAlignment="1">
      <alignment horizontal="center" vertical="center"/>
    </xf>
    <xf numFmtId="0" fontId="6" fillId="20" borderId="7" xfId="0" applyFont="1" applyFill="1" applyBorder="1" applyAlignment="1">
      <alignment horizontal="center" vertical="center"/>
    </xf>
    <xf numFmtId="0" fontId="6" fillId="20" borderId="9" xfId="0" applyFont="1" applyFill="1" applyBorder="1" applyAlignment="1">
      <alignment horizontal="center" vertical="center"/>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 xfId="0" applyFont="1" applyBorder="1" applyAlignment="1">
      <alignment horizontal="center" vertical="center" wrapText="1"/>
    </xf>
    <xf numFmtId="0" fontId="0" fillId="0" borderId="18" xfId="0" applyBorder="1" applyAlignment="1">
      <alignment horizontal="center"/>
    </xf>
    <xf numFmtId="0" fontId="0" fillId="0" borderId="25" xfId="0" applyBorder="1" applyAlignment="1">
      <alignment horizontal="center"/>
    </xf>
    <xf numFmtId="0" fontId="0" fillId="0" borderId="20" xfId="0" applyBorder="1" applyAlignment="1">
      <alignment horizontal="center"/>
    </xf>
    <xf numFmtId="0" fontId="0" fillId="0" borderId="40" xfId="0" applyBorder="1" applyAlignment="1">
      <alignment horizontal="center"/>
    </xf>
    <xf numFmtId="0" fontId="2" fillId="0" borderId="8" xfId="0" applyFont="1" applyBorder="1" applyAlignment="1">
      <alignment horizontal="center"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15" fillId="0" borderId="16" xfId="0" applyFont="1" applyBorder="1" applyAlignment="1">
      <alignment horizontal="center" vertical="center" wrapText="1"/>
    </xf>
    <xf numFmtId="0" fontId="15" fillId="0" borderId="33" xfId="0" applyFont="1" applyBorder="1" applyAlignment="1">
      <alignment horizontal="center" vertical="center" wrapText="1"/>
    </xf>
    <xf numFmtId="0" fontId="0" fillId="0" borderId="9" xfId="0" applyBorder="1" applyAlignment="1">
      <alignment horizontal="center"/>
    </xf>
    <xf numFmtId="0" fontId="0" fillId="0" borderId="3" xfId="0" applyBorder="1" applyAlignment="1">
      <alignment horizontal="center"/>
    </xf>
    <xf numFmtId="0" fontId="0" fillId="0" borderId="6" xfId="0" applyBorder="1" applyAlignment="1">
      <alignment horizontal="center"/>
    </xf>
    <xf numFmtId="0" fontId="15" fillId="0" borderId="14" xfId="0" applyFont="1" applyBorder="1" applyAlignment="1">
      <alignment horizontal="center" vertical="center" wrapText="1"/>
    </xf>
    <xf numFmtId="0" fontId="15" fillId="0" borderId="32" xfId="0" applyFont="1" applyBorder="1" applyAlignment="1">
      <alignment horizontal="center" vertical="center" wrapText="1"/>
    </xf>
    <xf numFmtId="0" fontId="8" fillId="5" borderId="8" xfId="0" applyFont="1" applyFill="1" applyBorder="1" applyAlignment="1">
      <alignment horizontal="center" vertical="center"/>
    </xf>
    <xf numFmtId="0" fontId="8" fillId="5" borderId="7" xfId="0" applyFont="1" applyFill="1" applyBorder="1" applyAlignment="1">
      <alignment horizontal="center" vertical="center"/>
    </xf>
    <xf numFmtId="0" fontId="8" fillId="5" borderId="9" xfId="0" applyFont="1" applyFill="1" applyBorder="1" applyAlignment="1">
      <alignment horizontal="center" vertical="center"/>
    </xf>
    <xf numFmtId="0" fontId="15" fillId="0" borderId="7" xfId="0" applyFont="1" applyBorder="1" applyAlignment="1">
      <alignment horizontal="center" vertical="center" wrapText="1"/>
    </xf>
    <xf numFmtId="0" fontId="15" fillId="0" borderId="1" xfId="0" applyFont="1" applyBorder="1" applyAlignment="1">
      <alignment horizontal="center" vertical="center" wrapText="1"/>
    </xf>
    <xf numFmtId="0" fontId="16" fillId="3" borderId="0" xfId="0" applyFont="1" applyFill="1" applyAlignment="1">
      <alignment horizontal="center" vertical="center" wrapText="1"/>
    </xf>
    <xf numFmtId="0" fontId="2" fillId="0" borderId="58" xfId="0" applyFont="1" applyBorder="1" applyAlignment="1">
      <alignment horizontal="center" vertical="center" wrapText="1"/>
    </xf>
    <xf numFmtId="0" fontId="2" fillId="0" borderId="49" xfId="0" applyFont="1" applyBorder="1" applyAlignment="1">
      <alignment horizontal="center" vertical="center" wrapText="1"/>
    </xf>
    <xf numFmtId="0" fontId="2" fillId="0" borderId="59" xfId="0" applyFont="1" applyBorder="1" applyAlignment="1">
      <alignment horizontal="center" vertical="center" wrapText="1"/>
    </xf>
    <xf numFmtId="0" fontId="1" fillId="16" borderId="2" xfId="0" applyFont="1" applyFill="1" applyBorder="1" applyAlignment="1">
      <alignment horizontal="left" vertical="center" wrapText="1"/>
    </xf>
    <xf numFmtId="0" fontId="5" fillId="16" borderId="1" xfId="0" applyFont="1" applyFill="1" applyBorder="1" applyAlignment="1">
      <alignment horizontal="left" vertical="center" wrapText="1"/>
    </xf>
    <xf numFmtId="0" fontId="5" fillId="16" borderId="3" xfId="0" applyFont="1" applyFill="1" applyBorder="1" applyAlignment="1">
      <alignment horizontal="left" vertical="center" wrapText="1"/>
    </xf>
    <xf numFmtId="0" fontId="16" fillId="16" borderId="4" xfId="0" applyFont="1" applyFill="1" applyBorder="1" applyAlignment="1">
      <alignment horizontal="left" vertical="center" wrapText="1"/>
    </xf>
    <xf numFmtId="0" fontId="16" fillId="16" borderId="5" xfId="0" applyFont="1" applyFill="1" applyBorder="1" applyAlignment="1">
      <alignment horizontal="left" vertical="center" wrapText="1"/>
    </xf>
    <xf numFmtId="0" fontId="16" fillId="16" borderId="6" xfId="0" applyFont="1" applyFill="1" applyBorder="1" applyAlignment="1">
      <alignment horizontal="left" vertical="center" wrapText="1"/>
    </xf>
    <xf numFmtId="0" fontId="8" fillId="16" borderId="2" xfId="0" applyFont="1" applyFill="1" applyBorder="1" applyAlignment="1">
      <alignment horizontal="center" vertical="center" wrapText="1"/>
    </xf>
    <xf numFmtId="0" fontId="8" fillId="16" borderId="1" xfId="0" applyFont="1" applyFill="1" applyBorder="1" applyAlignment="1">
      <alignment horizontal="center" vertical="center" wrapText="1"/>
    </xf>
    <xf numFmtId="0" fontId="8" fillId="16" borderId="3" xfId="0" applyFont="1" applyFill="1" applyBorder="1" applyAlignment="1">
      <alignment horizontal="center" vertical="center" wrapText="1"/>
    </xf>
    <xf numFmtId="0" fontId="5" fillId="23" borderId="2" xfId="0" applyFont="1" applyFill="1" applyBorder="1" applyAlignment="1">
      <alignment horizontal="left" vertical="center" wrapText="1"/>
    </xf>
    <xf numFmtId="0" fontId="5" fillId="23" borderId="4" xfId="0" applyFont="1" applyFill="1" applyBorder="1" applyAlignment="1">
      <alignment horizontal="left" vertical="center" wrapText="1"/>
    </xf>
    <xf numFmtId="0" fontId="1" fillId="23" borderId="27" xfId="0" applyFont="1" applyFill="1" applyBorder="1" applyAlignment="1">
      <alignment horizontal="left" vertical="center" wrapText="1"/>
    </xf>
    <xf numFmtId="0" fontId="2" fillId="0" borderId="0" xfId="0" applyFont="1" applyAlignment="1">
      <alignment horizontal="center" vertical="center" wrapText="1"/>
    </xf>
    <xf numFmtId="0" fontId="1" fillId="23" borderId="2" xfId="0" applyFont="1" applyFill="1" applyBorder="1" applyAlignment="1">
      <alignment horizontal="left" vertical="center" wrapText="1"/>
    </xf>
    <xf numFmtId="0" fontId="6" fillId="17" borderId="4" xfId="0" applyFont="1" applyFill="1" applyBorder="1" applyAlignment="1">
      <alignment horizontal="right" vertical="center"/>
    </xf>
    <xf numFmtId="0" fontId="6" fillId="17" borderId="5" xfId="0" applyFont="1" applyFill="1" applyBorder="1" applyAlignment="1">
      <alignment horizontal="right" vertical="center"/>
    </xf>
    <xf numFmtId="0" fontId="0" fillId="0" borderId="19" xfId="0" applyBorder="1" applyAlignment="1">
      <alignment horizontal="center"/>
    </xf>
    <xf numFmtId="0" fontId="0" fillId="0" borderId="0" xfId="0" applyAlignment="1">
      <alignment horizontal="center"/>
    </xf>
    <xf numFmtId="0" fontId="0" fillId="0" borderId="33" xfId="0" applyBorder="1" applyAlignment="1">
      <alignment horizontal="center"/>
    </xf>
    <xf numFmtId="0" fontId="1" fillId="0" borderId="7" xfId="0" applyFont="1" applyBorder="1" applyAlignment="1">
      <alignment horizontal="left" vertical="center" wrapText="1"/>
    </xf>
    <xf numFmtId="0" fontId="1" fillId="0" borderId="9" xfId="0" applyFont="1" applyBorder="1" applyAlignment="1">
      <alignment horizontal="left" vertical="center" wrapText="1"/>
    </xf>
    <xf numFmtId="0" fontId="1" fillId="0" borderId="1" xfId="0" applyFont="1" applyBorder="1" applyAlignment="1">
      <alignment horizontal="left" vertical="center" wrapText="1"/>
    </xf>
    <xf numFmtId="0" fontId="1" fillId="0" borderId="3" xfId="0" applyFont="1" applyBorder="1" applyAlignment="1">
      <alignment horizontal="left" vertical="center" wrapText="1"/>
    </xf>
    <xf numFmtId="0" fontId="15" fillId="0" borderId="17" xfId="0" applyFont="1" applyBorder="1" applyAlignment="1">
      <alignment horizontal="center" vertical="center" wrapText="1"/>
    </xf>
    <xf numFmtId="0" fontId="0" fillId="0" borderId="17" xfId="0" applyBorder="1" applyAlignment="1">
      <alignment horizontal="center"/>
    </xf>
    <xf numFmtId="0" fontId="1" fillId="16" borderId="1" xfId="0" applyFont="1" applyFill="1" applyBorder="1" applyAlignment="1">
      <alignment vertical="center"/>
    </xf>
    <xf numFmtId="0" fontId="1" fillId="16" borderId="5" xfId="0" applyFont="1" applyFill="1" applyBorder="1" applyAlignment="1">
      <alignment horizontal="left" vertical="center" wrapText="1"/>
    </xf>
    <xf numFmtId="0" fontId="6" fillId="15" borderId="73" xfId="0" applyFont="1" applyFill="1" applyBorder="1" applyAlignment="1">
      <alignment horizontal="center" vertical="center" wrapText="1"/>
    </xf>
    <xf numFmtId="0" fontId="6" fillId="15" borderId="74" xfId="0" applyFont="1" applyFill="1" applyBorder="1" applyAlignment="1">
      <alignment horizontal="center" vertical="center" wrapText="1"/>
    </xf>
    <xf numFmtId="0" fontId="6" fillId="17" borderId="26" xfId="0" applyFont="1" applyFill="1" applyBorder="1" applyAlignment="1">
      <alignment horizontal="right" vertical="center"/>
    </xf>
    <xf numFmtId="0" fontId="6" fillId="17" borderId="19" xfId="0" applyFont="1" applyFill="1" applyBorder="1" applyAlignment="1">
      <alignment horizontal="right" vertical="center"/>
    </xf>
    <xf numFmtId="0" fontId="6" fillId="17" borderId="39" xfId="0" applyFont="1" applyFill="1" applyBorder="1" applyAlignment="1">
      <alignment horizontal="right" vertical="center"/>
    </xf>
    <xf numFmtId="0" fontId="43" fillId="0" borderId="100" xfId="0" applyFont="1" applyBorder="1" applyAlignment="1">
      <alignment horizontal="left" vertical="top" wrapText="1"/>
    </xf>
    <xf numFmtId="0" fontId="44" fillId="0" borderId="101" xfId="0" applyFont="1" applyBorder="1"/>
    <xf numFmtId="0" fontId="1" fillId="31" borderId="100" xfId="0" applyFont="1" applyFill="1" applyBorder="1" applyAlignment="1">
      <alignment horizontal="left" vertical="center" wrapText="1"/>
    </xf>
    <xf numFmtId="0" fontId="44" fillId="31" borderId="101" xfId="0" applyFont="1" applyFill="1" applyBorder="1"/>
    <xf numFmtId="0" fontId="43" fillId="0" borderId="100" xfId="0" applyFont="1" applyBorder="1" applyAlignment="1">
      <alignment horizontal="left" vertical="center" wrapText="1"/>
    </xf>
    <xf numFmtId="0" fontId="43" fillId="26" borderId="100" xfId="0" applyFont="1" applyFill="1" applyBorder="1" applyAlignment="1">
      <alignment horizontal="left" vertical="center" wrapText="1"/>
    </xf>
    <xf numFmtId="0" fontId="7" fillId="0" borderId="41"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42" xfId="0" applyFont="1" applyBorder="1" applyAlignment="1">
      <alignment horizontal="center" vertical="center" wrapText="1"/>
    </xf>
    <xf numFmtId="0" fontId="42" fillId="25" borderId="100" xfId="0" applyFont="1" applyFill="1" applyBorder="1" applyAlignment="1">
      <alignment horizontal="left" vertical="center" wrapText="1"/>
    </xf>
    <xf numFmtId="0" fontId="44" fillId="0" borderId="103" xfId="0" applyFont="1" applyBorder="1"/>
    <xf numFmtId="0" fontId="44" fillId="0" borderId="104" xfId="0" applyFont="1" applyBorder="1"/>
    <xf numFmtId="0" fontId="5" fillId="0" borderId="8" xfId="0" applyFont="1" applyBorder="1" applyAlignment="1">
      <alignment horizontal="center"/>
    </xf>
    <xf numFmtId="0" fontId="5" fillId="0" borderId="2" xfId="0" applyFont="1" applyBorder="1" applyAlignment="1">
      <alignment horizontal="center"/>
    </xf>
    <xf numFmtId="0" fontId="5" fillId="0" borderId="4" xfId="0" applyFont="1" applyBorder="1" applyAlignment="1">
      <alignment horizontal="center"/>
    </xf>
    <xf numFmtId="0" fontId="12" fillId="0" borderId="1" xfId="0" applyFont="1" applyBorder="1" applyAlignment="1">
      <alignment horizontal="center" vertical="center" wrapText="1"/>
    </xf>
    <xf numFmtId="0" fontId="12" fillId="0" borderId="5" xfId="0" applyFont="1" applyBorder="1" applyAlignment="1">
      <alignment horizontal="center" vertical="center" wrapText="1"/>
    </xf>
    <xf numFmtId="0" fontId="5" fillId="0" borderId="34" xfId="0" applyFont="1" applyBorder="1" applyAlignment="1">
      <alignment horizontal="center"/>
    </xf>
    <xf numFmtId="0" fontId="6" fillId="17" borderId="8" xfId="0" applyFont="1" applyFill="1" applyBorder="1" applyAlignment="1">
      <alignment horizontal="left" vertical="center"/>
    </xf>
    <xf numFmtId="0" fontId="6" fillId="17" borderId="7" xfId="0" applyFont="1" applyFill="1" applyBorder="1" applyAlignment="1">
      <alignment horizontal="left" vertical="center"/>
    </xf>
    <xf numFmtId="0" fontId="6" fillId="17" borderId="9" xfId="0" applyFont="1" applyFill="1" applyBorder="1" applyAlignment="1">
      <alignment horizontal="left" vertical="center"/>
    </xf>
    <xf numFmtId="0" fontId="6" fillId="17" borderId="2" xfId="0" applyFont="1" applyFill="1" applyBorder="1" applyAlignment="1">
      <alignment horizontal="left" vertical="center"/>
    </xf>
    <xf numFmtId="0" fontId="6" fillId="17" borderId="1" xfId="0" applyFont="1" applyFill="1" applyBorder="1" applyAlignment="1">
      <alignment horizontal="left" vertical="center"/>
    </xf>
    <xf numFmtId="0" fontId="6" fillId="17" borderId="3" xfId="0" applyFont="1" applyFill="1" applyBorder="1" applyAlignment="1">
      <alignment horizontal="left" vertical="center"/>
    </xf>
    <xf numFmtId="0" fontId="19" fillId="17" borderId="2" xfId="0" applyFont="1" applyFill="1" applyBorder="1" applyAlignment="1">
      <alignment horizontal="left" vertical="center" wrapText="1"/>
    </xf>
    <xf numFmtId="0" fontId="19" fillId="17" borderId="1" xfId="0" applyFont="1" applyFill="1" applyBorder="1" applyAlignment="1">
      <alignment horizontal="left" vertical="center" wrapText="1"/>
    </xf>
    <xf numFmtId="0" fontId="19" fillId="17" borderId="3" xfId="0" applyFont="1" applyFill="1" applyBorder="1" applyAlignment="1">
      <alignment horizontal="left" vertical="center" wrapText="1"/>
    </xf>
    <xf numFmtId="0" fontId="19" fillId="17" borderId="4" xfId="0" applyFont="1" applyFill="1" applyBorder="1" applyAlignment="1">
      <alignment horizontal="left" vertical="center" wrapText="1"/>
    </xf>
    <xf numFmtId="0" fontId="19" fillId="17" borderId="5" xfId="0" applyFont="1" applyFill="1" applyBorder="1" applyAlignment="1">
      <alignment horizontal="left" vertical="center" wrapText="1"/>
    </xf>
    <xf numFmtId="0" fontId="19" fillId="17" borderId="6" xfId="0" applyFont="1" applyFill="1" applyBorder="1" applyAlignment="1">
      <alignment horizontal="left" vertical="center" wrapText="1"/>
    </xf>
    <xf numFmtId="0" fontId="19" fillId="3" borderId="36" xfId="0" applyFont="1" applyFill="1" applyBorder="1" applyAlignment="1">
      <alignment horizontal="center" vertical="center" wrapText="1"/>
    </xf>
    <xf numFmtId="0" fontId="6" fillId="14" borderId="8" xfId="0" applyFont="1" applyFill="1" applyBorder="1" applyAlignment="1">
      <alignment horizontal="center" vertical="center" wrapText="1"/>
    </xf>
    <xf numFmtId="0" fontId="6" fillId="14" borderId="2" xfId="0" applyFont="1" applyFill="1" applyBorder="1" applyAlignment="1">
      <alignment horizontal="center" vertical="center" wrapText="1"/>
    </xf>
    <xf numFmtId="0" fontId="8" fillId="14" borderId="7" xfId="0" applyFont="1" applyFill="1" applyBorder="1" applyAlignment="1">
      <alignment horizontal="center" vertical="center"/>
    </xf>
    <xf numFmtId="0" fontId="8" fillId="14" borderId="1" xfId="0" applyFont="1" applyFill="1" applyBorder="1" applyAlignment="1">
      <alignment horizontal="center" vertical="center"/>
    </xf>
    <xf numFmtId="0" fontId="14" fillId="14" borderId="7" xfId="0" applyFont="1" applyFill="1" applyBorder="1" applyAlignment="1">
      <alignment horizontal="center" vertical="center" wrapText="1"/>
    </xf>
    <xf numFmtId="0" fontId="14" fillId="14" borderId="9" xfId="0" applyFont="1" applyFill="1" applyBorder="1" applyAlignment="1">
      <alignment horizontal="center" vertical="center" wrapText="1"/>
    </xf>
    <xf numFmtId="0" fontId="1" fillId="0" borderId="2" xfId="0" applyFont="1" applyBorder="1" applyAlignment="1" applyProtection="1">
      <alignment horizontal="center" vertical="center" wrapText="1"/>
      <protection locked="0"/>
    </xf>
    <xf numFmtId="0" fontId="5" fillId="0" borderId="2"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43" fillId="26" borderId="100" xfId="0" applyFont="1" applyFill="1" applyBorder="1" applyAlignment="1">
      <alignment horizontal="left" vertical="top" wrapText="1"/>
    </xf>
    <xf numFmtId="0" fontId="43" fillId="0" borderId="105" xfId="0" applyFont="1" applyBorder="1" applyAlignment="1">
      <alignment horizontal="left" vertical="center" wrapText="1"/>
    </xf>
    <xf numFmtId="0" fontId="44" fillId="0" borderId="102" xfId="0" applyFont="1" applyBorder="1"/>
    <xf numFmtId="0" fontId="21" fillId="0" borderId="52" xfId="0" applyFont="1" applyBorder="1" applyAlignment="1" applyProtection="1">
      <alignment horizontal="left" vertical="center" wrapText="1"/>
      <protection locked="0"/>
    </xf>
    <xf numFmtId="0" fontId="21" fillId="0" borderId="53" xfId="0" applyFont="1" applyBorder="1" applyAlignment="1" applyProtection="1">
      <alignment horizontal="left" vertical="center" wrapText="1"/>
      <protection locked="0"/>
    </xf>
    <xf numFmtId="0" fontId="21" fillId="0" borderId="49" xfId="0" applyFont="1" applyBorder="1" applyAlignment="1" applyProtection="1">
      <alignment horizontal="left" vertical="center" wrapText="1"/>
      <protection locked="0"/>
    </xf>
    <xf numFmtId="0" fontId="21" fillId="3" borderId="52" xfId="0" applyFont="1" applyFill="1" applyBorder="1" applyAlignment="1" applyProtection="1">
      <alignment horizontal="left" vertical="center" wrapText="1"/>
      <protection locked="0"/>
    </xf>
    <xf numFmtId="0" fontId="21" fillId="3" borderId="49" xfId="0" applyFont="1" applyFill="1" applyBorder="1" applyAlignment="1" applyProtection="1">
      <alignment horizontal="left" vertical="center" wrapText="1"/>
      <protection locked="0"/>
    </xf>
    <xf numFmtId="0" fontId="21" fillId="3" borderId="53" xfId="0" applyFont="1" applyFill="1" applyBorder="1" applyAlignment="1" applyProtection="1">
      <alignment horizontal="left" vertical="center" wrapText="1"/>
      <protection locked="0"/>
    </xf>
    <xf numFmtId="0" fontId="5" fillId="0" borderId="1" xfId="0" applyFont="1" applyBorder="1" applyAlignment="1">
      <alignment horizontal="left" vertical="center" wrapText="1"/>
    </xf>
    <xf numFmtId="0" fontId="17" fillId="15" borderId="1" xfId="0" applyFont="1" applyFill="1" applyBorder="1" applyAlignment="1">
      <alignment horizontal="center" vertical="center" wrapText="1"/>
    </xf>
    <xf numFmtId="0" fontId="17" fillId="15" borderId="1" xfId="0" applyFont="1" applyFill="1" applyBorder="1" applyAlignment="1">
      <alignment horizontal="center" vertical="center"/>
    </xf>
    <xf numFmtId="0" fontId="17" fillId="15" borderId="52" xfId="0" applyFont="1" applyFill="1" applyBorder="1" applyAlignment="1">
      <alignment horizontal="center"/>
    </xf>
    <xf numFmtId="0" fontId="17" fillId="15" borderId="49" xfId="0" applyFont="1" applyFill="1" applyBorder="1" applyAlignment="1">
      <alignment horizontal="center"/>
    </xf>
    <xf numFmtId="0" fontId="17" fillId="15" borderId="53" xfId="0" applyFont="1" applyFill="1" applyBorder="1" applyAlignment="1">
      <alignment horizontal="center"/>
    </xf>
    <xf numFmtId="0" fontId="15" fillId="0" borderId="26" xfId="0" applyFont="1" applyBorder="1" applyAlignment="1">
      <alignment horizontal="center" vertical="center" wrapText="1"/>
    </xf>
    <xf numFmtId="0" fontId="15" fillId="0" borderId="34" xfId="0" applyFont="1" applyBorder="1" applyAlignment="1">
      <alignment horizontal="center" vertical="center" wrapText="1"/>
    </xf>
    <xf numFmtId="0" fontId="15" fillId="0" borderId="60" xfId="0" applyFont="1" applyBorder="1" applyAlignment="1">
      <alignment horizontal="center" vertical="center" wrapText="1"/>
    </xf>
    <xf numFmtId="0" fontId="6" fillId="17" borderId="61" xfId="0" applyFont="1" applyFill="1" applyBorder="1" applyAlignment="1">
      <alignment horizontal="left" vertical="center"/>
    </xf>
    <xf numFmtId="0" fontId="6" fillId="17" borderId="32" xfId="0" applyFont="1" applyFill="1" applyBorder="1" applyAlignment="1">
      <alignment horizontal="left" vertical="center"/>
    </xf>
    <xf numFmtId="0" fontId="6" fillId="17" borderId="54" xfId="0" applyFont="1" applyFill="1" applyBorder="1" applyAlignment="1">
      <alignment horizontal="left" vertical="center"/>
    </xf>
    <xf numFmtId="0" fontId="6" fillId="17" borderId="35" xfId="0" applyFont="1" applyFill="1" applyBorder="1" applyAlignment="1">
      <alignment horizontal="left" vertical="center"/>
    </xf>
    <xf numFmtId="0" fontId="6" fillId="17" borderId="36" xfId="0" applyFont="1" applyFill="1" applyBorder="1" applyAlignment="1">
      <alignment horizontal="left" vertical="center"/>
    </xf>
    <xf numFmtId="0" fontId="6" fillId="17" borderId="24" xfId="0" applyFont="1" applyFill="1" applyBorder="1" applyAlignment="1">
      <alignment horizontal="left" vertical="center"/>
    </xf>
    <xf numFmtId="0" fontId="15" fillId="0" borderId="58" xfId="0" applyFont="1" applyBorder="1" applyAlignment="1">
      <alignment horizontal="center" vertical="center" wrapText="1"/>
    </xf>
    <xf numFmtId="0" fontId="15" fillId="0" borderId="49" xfId="0" applyFont="1" applyBorder="1" applyAlignment="1">
      <alignment horizontal="center" vertical="center" wrapText="1"/>
    </xf>
    <xf numFmtId="0" fontId="15" fillId="0" borderId="59" xfId="0" applyFont="1" applyBorder="1" applyAlignment="1">
      <alignment horizontal="center" vertical="center" wrapText="1"/>
    </xf>
    <xf numFmtId="0" fontId="5" fillId="0" borderId="41"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29" xfId="0" applyFont="1" applyBorder="1" applyAlignment="1">
      <alignment horizontal="center" vertical="center" wrapText="1"/>
    </xf>
    <xf numFmtId="0" fontId="17" fillId="15" borderId="52" xfId="0" applyFont="1" applyFill="1" applyBorder="1" applyAlignment="1">
      <alignment horizontal="center" vertical="center" wrapText="1"/>
    </xf>
    <xf numFmtId="0" fontId="17" fillId="15" borderId="49" xfId="0" applyFont="1" applyFill="1" applyBorder="1" applyAlignment="1">
      <alignment horizontal="center" vertical="center" wrapText="1"/>
    </xf>
    <xf numFmtId="0" fontId="17" fillId="15" borderId="53" xfId="0" applyFont="1" applyFill="1" applyBorder="1" applyAlignment="1">
      <alignment horizontal="center" vertical="center" wrapText="1"/>
    </xf>
    <xf numFmtId="0" fontId="22" fillId="15" borderId="1" xfId="0" applyFont="1" applyFill="1" applyBorder="1" applyAlignment="1">
      <alignment horizontal="center" vertical="center" wrapText="1"/>
    </xf>
    <xf numFmtId="0" fontId="48" fillId="32" borderId="134" xfId="1" applyAlignment="1" applyProtection="1">
      <alignment horizontal="left" vertical="center" wrapText="1"/>
      <protection locked="0"/>
    </xf>
    <xf numFmtId="0" fontId="21" fillId="4" borderId="52" xfId="0" applyFont="1" applyFill="1" applyBorder="1" applyAlignment="1" applyProtection="1">
      <alignment horizontal="left" vertical="center" wrapText="1"/>
      <protection locked="0"/>
    </xf>
    <xf numFmtId="0" fontId="21" fillId="4" borderId="49" xfId="0" applyFont="1" applyFill="1" applyBorder="1" applyAlignment="1" applyProtection="1">
      <alignment horizontal="left" vertical="center" wrapText="1"/>
      <protection locked="0"/>
    </xf>
    <xf numFmtId="0" fontId="21" fillId="4" borderId="53" xfId="0" applyFont="1" applyFill="1" applyBorder="1" applyAlignment="1" applyProtection="1">
      <alignment horizontal="left" vertical="center" wrapText="1"/>
      <protection locked="0"/>
    </xf>
    <xf numFmtId="0" fontId="48" fillId="32" borderId="134" xfId="1" applyAlignment="1" applyProtection="1">
      <alignment horizontal="left" vertical="center"/>
      <protection locked="0"/>
    </xf>
    <xf numFmtId="0" fontId="17" fillId="15" borderId="49" xfId="0" applyFont="1" applyFill="1" applyBorder="1" applyAlignment="1">
      <alignment horizontal="center" vertical="center"/>
    </xf>
    <xf numFmtId="0" fontId="17" fillId="15" borderId="53" xfId="0" applyFont="1" applyFill="1" applyBorder="1" applyAlignment="1">
      <alignment horizontal="center" vertical="center"/>
    </xf>
    <xf numFmtId="0" fontId="21" fillId="3" borderId="0" xfId="0" applyFont="1" applyFill="1" applyAlignment="1">
      <alignment horizontal="left"/>
    </xf>
    <xf numFmtId="0" fontId="21" fillId="3" borderId="135" xfId="0" applyFont="1" applyFill="1" applyBorder="1" applyAlignment="1" applyProtection="1">
      <alignment horizontal="left" vertical="center" wrapText="1"/>
      <protection locked="0"/>
    </xf>
    <xf numFmtId="0" fontId="21" fillId="3" borderId="136" xfId="0" applyFont="1" applyFill="1" applyBorder="1" applyAlignment="1" applyProtection="1">
      <alignment horizontal="left" vertical="center" wrapText="1"/>
      <protection locked="0"/>
    </xf>
    <xf numFmtId="0" fontId="17" fillId="15" borderId="1" xfId="0" applyFont="1" applyFill="1" applyBorder="1" applyAlignment="1">
      <alignment horizontal="center" vertical="center" textRotation="255"/>
    </xf>
    <xf numFmtId="0" fontId="17" fillId="15" borderId="1" xfId="0" applyFont="1" applyFill="1" applyBorder="1" applyAlignment="1">
      <alignment horizontal="center" wrapText="1"/>
    </xf>
    <xf numFmtId="0" fontId="17" fillId="15" borderId="1" xfId="0" applyFont="1" applyFill="1" applyBorder="1" applyAlignment="1">
      <alignment horizontal="center"/>
    </xf>
    <xf numFmtId="0" fontId="17" fillId="15" borderId="52" xfId="0" applyFont="1" applyFill="1" applyBorder="1" applyAlignment="1">
      <alignment horizontal="center" vertical="center"/>
    </xf>
    <xf numFmtId="0" fontId="43" fillId="24" borderId="100" xfId="0" applyFont="1" applyFill="1" applyBorder="1" applyAlignment="1">
      <alignment horizontal="left" vertical="top" wrapText="1"/>
    </xf>
    <xf numFmtId="0" fontId="1" fillId="0" borderId="100" xfId="0" applyFont="1" applyBorder="1" applyAlignment="1">
      <alignment horizontal="left" vertical="top"/>
    </xf>
    <xf numFmtId="0" fontId="1" fillId="0" borderId="100" xfId="0" applyFont="1" applyBorder="1" applyAlignment="1">
      <alignment horizontal="left" vertical="top" wrapText="1"/>
    </xf>
    <xf numFmtId="0" fontId="1" fillId="24" borderId="100" xfId="0" applyFont="1" applyFill="1" applyBorder="1" applyAlignment="1">
      <alignment horizontal="left" vertical="top" wrapText="1"/>
    </xf>
    <xf numFmtId="0" fontId="43" fillId="0" borderId="100" xfId="0" applyFont="1" applyBorder="1" applyAlignment="1">
      <alignment horizontal="left" vertical="top"/>
    </xf>
    <xf numFmtId="0" fontId="1" fillId="0" borderId="1"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28" xfId="0" applyFont="1" applyBorder="1" applyAlignment="1">
      <alignment horizontal="center" vertical="center" wrapText="1"/>
    </xf>
    <xf numFmtId="0" fontId="5" fillId="0" borderId="1" xfId="0" applyFont="1" applyBorder="1" applyAlignment="1">
      <alignment horizontal="center" vertical="center" wrapText="1"/>
    </xf>
    <xf numFmtId="0" fontId="5" fillId="0" borderId="9" xfId="0" applyFont="1" applyBorder="1" applyAlignment="1">
      <alignment horizontal="center"/>
    </xf>
    <xf numFmtId="0" fontId="5" fillId="0" borderId="3" xfId="0" applyFont="1" applyBorder="1" applyAlignment="1">
      <alignment horizontal="center"/>
    </xf>
    <xf numFmtId="0" fontId="5" fillId="0" borderId="6" xfId="0" applyFont="1" applyBorder="1" applyAlignment="1">
      <alignment horizontal="center"/>
    </xf>
    <xf numFmtId="0" fontId="1" fillId="0" borderId="41" xfId="0" applyFont="1" applyBorder="1" applyAlignment="1">
      <alignment horizontal="center" vertical="center" wrapText="1"/>
    </xf>
    <xf numFmtId="0" fontId="30" fillId="17" borderId="35" xfId="0" applyFont="1" applyFill="1" applyBorder="1" applyAlignment="1">
      <alignment horizontal="left" vertical="center" wrapText="1"/>
    </xf>
    <xf numFmtId="0" fontId="30" fillId="17" borderId="36" xfId="0" applyFont="1" applyFill="1" applyBorder="1" applyAlignment="1">
      <alignment horizontal="left" vertical="center" wrapText="1"/>
    </xf>
    <xf numFmtId="0" fontId="30" fillId="17" borderId="24" xfId="0" applyFont="1" applyFill="1" applyBorder="1" applyAlignment="1">
      <alignment horizontal="left" vertical="center" wrapText="1"/>
    </xf>
    <xf numFmtId="0" fontId="9" fillId="17" borderId="58" xfId="0" applyFont="1" applyFill="1" applyBorder="1" applyAlignment="1">
      <alignment horizontal="left" vertical="center"/>
    </xf>
    <xf numFmtId="0" fontId="9" fillId="17" borderId="49" xfId="0" applyFont="1" applyFill="1" applyBorder="1" applyAlignment="1">
      <alignment horizontal="left" vertical="center"/>
    </xf>
    <xf numFmtId="0" fontId="9" fillId="17" borderId="59" xfId="0" applyFont="1" applyFill="1" applyBorder="1" applyAlignment="1">
      <alignment horizontal="left" vertical="center"/>
    </xf>
    <xf numFmtId="0" fontId="7" fillId="3" borderId="0" xfId="0" applyFont="1" applyFill="1" applyAlignment="1">
      <alignment horizontal="center" vertical="center" wrapText="1"/>
    </xf>
    <xf numFmtId="0" fontId="2" fillId="0" borderId="34" xfId="0" applyFont="1" applyBorder="1" applyAlignment="1">
      <alignment horizontal="center" vertical="center" wrapText="1"/>
    </xf>
    <xf numFmtId="0" fontId="2" fillId="0" borderId="22" xfId="0" applyFont="1" applyBorder="1" applyAlignment="1">
      <alignment horizontal="center" vertical="center" wrapText="1"/>
    </xf>
    <xf numFmtId="0" fontId="46" fillId="0" borderId="107" xfId="0" applyFont="1" applyBorder="1" applyAlignment="1">
      <alignment horizontal="center" vertical="center" wrapText="1"/>
    </xf>
    <xf numFmtId="0" fontId="44" fillId="0" borderId="110" xfId="0" applyFont="1" applyBorder="1"/>
    <xf numFmtId="0" fontId="9" fillId="0" borderId="109" xfId="0" applyFont="1" applyBorder="1" applyAlignment="1">
      <alignment horizontal="center" vertical="center" wrapText="1"/>
    </xf>
    <xf numFmtId="0" fontId="44" fillId="0" borderId="89" xfId="0" applyFont="1" applyBorder="1"/>
    <xf numFmtId="0" fontId="46" fillId="0" borderId="109"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5" xfId="0" applyFont="1" applyBorder="1" applyAlignment="1">
      <alignment horizontal="center" vertical="center" wrapText="1"/>
    </xf>
    <xf numFmtId="0" fontId="7" fillId="0" borderId="10" xfId="0" applyFont="1" applyBorder="1" applyAlignment="1" applyProtection="1">
      <alignment horizontal="center" vertical="center" wrapText="1"/>
      <protection locked="0"/>
    </xf>
    <xf numFmtId="0" fontId="7" fillId="0" borderId="11" xfId="0" applyFont="1" applyBorder="1" applyAlignment="1" applyProtection="1">
      <alignment horizontal="center" vertical="center" wrapText="1"/>
      <protection locked="0"/>
    </xf>
    <xf numFmtId="0" fontId="7" fillId="0" borderId="1" xfId="0" applyFont="1" applyBorder="1" applyAlignment="1">
      <alignment horizontal="left" vertical="center" wrapText="1"/>
    </xf>
    <xf numFmtId="0" fontId="7" fillId="0" borderId="3" xfId="0" applyFont="1" applyBorder="1" applyAlignment="1">
      <alignment horizontal="left" vertical="center" wrapText="1"/>
    </xf>
    <xf numFmtId="0" fontId="7" fillId="0" borderId="1" xfId="0" applyFont="1" applyBorder="1" applyAlignment="1">
      <alignment horizontal="center" vertical="center"/>
    </xf>
    <xf numFmtId="0" fontId="7" fillId="0" borderId="10" xfId="0" applyFont="1" applyBorder="1" applyAlignment="1">
      <alignment horizontal="center" vertical="center"/>
    </xf>
    <xf numFmtId="0" fontId="1" fillId="17" borderId="58" xfId="0" applyFont="1" applyFill="1" applyBorder="1" applyAlignment="1">
      <alignment horizontal="left" vertical="center"/>
    </xf>
    <xf numFmtId="0" fontId="1" fillId="17" borderId="49" xfId="0" applyFont="1" applyFill="1" applyBorder="1" applyAlignment="1">
      <alignment horizontal="left" vertical="center"/>
    </xf>
    <xf numFmtId="0" fontId="1" fillId="17" borderId="59" xfId="0" applyFont="1" applyFill="1" applyBorder="1" applyAlignment="1">
      <alignment horizontal="left" vertical="center"/>
    </xf>
    <xf numFmtId="0" fontId="7" fillId="17" borderId="70" xfId="0" applyFont="1" applyFill="1" applyBorder="1" applyAlignment="1">
      <alignment vertical="center" wrapText="1"/>
    </xf>
    <xf numFmtId="0" fontId="7" fillId="17" borderId="44" xfId="0" applyFont="1" applyFill="1" applyBorder="1" applyAlignment="1">
      <alignment vertical="center" wrapText="1"/>
    </xf>
    <xf numFmtId="0" fontId="7" fillId="17" borderId="45" xfId="0" applyFont="1" applyFill="1" applyBorder="1" applyAlignment="1">
      <alignment vertical="center" wrapText="1"/>
    </xf>
    <xf numFmtId="0" fontId="7" fillId="0" borderId="18" xfId="0" applyFont="1" applyBorder="1" applyAlignment="1">
      <alignment horizontal="left" vertical="center" wrapText="1"/>
    </xf>
    <xf numFmtId="0" fontId="7" fillId="0" borderId="22" xfId="0" applyFont="1" applyBorder="1" applyAlignment="1">
      <alignment horizontal="left" vertical="center" wrapText="1"/>
    </xf>
    <xf numFmtId="0" fontId="7" fillId="3" borderId="31" xfId="0" applyFont="1" applyFill="1" applyBorder="1" applyAlignment="1">
      <alignment horizontal="center" vertical="center" wrapText="1"/>
    </xf>
    <xf numFmtId="0" fontId="15" fillId="0" borderId="15" xfId="0" applyFont="1" applyBorder="1" applyAlignment="1">
      <alignment horizontal="center" vertical="center" wrapText="1"/>
    </xf>
    <xf numFmtId="0" fontId="8" fillId="15" borderId="26" xfId="0" applyFont="1" applyFill="1" applyBorder="1" applyAlignment="1">
      <alignment horizontal="center" vertical="center"/>
    </xf>
    <xf numFmtId="0" fontId="8" fillId="15" borderId="19" xfId="0" applyFont="1" applyFill="1" applyBorder="1" applyAlignment="1">
      <alignment horizontal="center" vertical="center"/>
    </xf>
    <xf numFmtId="0" fontId="8" fillId="15" borderId="60" xfId="0" applyFont="1" applyFill="1" applyBorder="1" applyAlignment="1">
      <alignment horizontal="center" vertical="center"/>
    </xf>
    <xf numFmtId="0" fontId="8" fillId="15" borderId="33" xfId="0" applyFont="1" applyFill="1" applyBorder="1" applyAlignment="1">
      <alignment horizontal="center" vertical="center"/>
    </xf>
    <xf numFmtId="0" fontId="8" fillId="15" borderId="7" xfId="0" applyFont="1" applyFill="1" applyBorder="1" applyAlignment="1">
      <alignment horizontal="center" vertical="center" wrapText="1"/>
    </xf>
    <xf numFmtId="0" fontId="8" fillId="15" borderId="7" xfId="0" applyFont="1" applyFill="1" applyBorder="1" applyAlignment="1">
      <alignment horizontal="center" vertical="center"/>
    </xf>
    <xf numFmtId="0" fontId="8" fillId="15" borderId="9" xfId="0" applyFont="1" applyFill="1" applyBorder="1" applyAlignment="1">
      <alignment horizontal="center" vertical="center"/>
    </xf>
    <xf numFmtId="0" fontId="7" fillId="0" borderId="61" xfId="0" applyFont="1" applyBorder="1" applyAlignment="1">
      <alignment horizontal="left" vertical="top" wrapText="1"/>
    </xf>
    <xf numFmtId="0" fontId="7" fillId="0" borderId="15" xfId="0" applyFont="1" applyBorder="1" applyAlignment="1">
      <alignment horizontal="left" vertical="top" wrapText="1"/>
    </xf>
    <xf numFmtId="0" fontId="6" fillId="17" borderId="58" xfId="0" applyFont="1" applyFill="1" applyBorder="1" applyAlignment="1">
      <alignment horizontal="left" vertical="center"/>
    </xf>
    <xf numFmtId="0" fontId="6" fillId="17" borderId="49" xfId="0" applyFont="1" applyFill="1" applyBorder="1" applyAlignment="1">
      <alignment horizontal="left" vertical="center"/>
    </xf>
    <xf numFmtId="0" fontId="6" fillId="17" borderId="59" xfId="0" applyFont="1" applyFill="1" applyBorder="1" applyAlignment="1">
      <alignment horizontal="left" vertical="center"/>
    </xf>
    <xf numFmtId="0" fontId="7" fillId="17" borderId="70" xfId="0" applyFont="1" applyFill="1" applyBorder="1" applyAlignment="1">
      <alignment horizontal="left" vertical="center" wrapText="1"/>
    </xf>
    <xf numFmtId="0" fontId="7" fillId="17" borderId="44" xfId="0" applyFont="1" applyFill="1" applyBorder="1" applyAlignment="1">
      <alignment horizontal="left" vertical="center" wrapText="1"/>
    </xf>
    <xf numFmtId="0" fontId="7" fillId="17" borderId="45" xfId="0" applyFont="1" applyFill="1" applyBorder="1" applyAlignment="1">
      <alignment horizontal="left" vertical="center" wrapText="1"/>
    </xf>
    <xf numFmtId="0" fontId="5" fillId="0" borderId="1" xfId="0" applyFont="1" applyBorder="1" applyAlignment="1">
      <alignment horizontal="left" vertical="top" wrapText="1"/>
    </xf>
    <xf numFmtId="0" fontId="8" fillId="14" borderId="43" xfId="0" applyFont="1" applyFill="1" applyBorder="1" applyAlignment="1">
      <alignment horizontal="center"/>
    </xf>
    <xf numFmtId="0" fontId="8" fillId="14" borderId="51" xfId="0" applyFont="1" applyFill="1" applyBorder="1" applyAlignment="1">
      <alignment horizontal="center"/>
    </xf>
    <xf numFmtId="0" fontId="8" fillId="14" borderId="8" xfId="0" applyFont="1" applyFill="1" applyBorder="1" applyAlignment="1">
      <alignment horizontal="center" vertical="center"/>
    </xf>
    <xf numFmtId="0" fontId="8" fillId="14" borderId="2" xfId="0" applyFont="1" applyFill="1" applyBorder="1" applyAlignment="1">
      <alignment horizontal="center" vertical="center"/>
    </xf>
    <xf numFmtId="0" fontId="6" fillId="14" borderId="7" xfId="0" applyFont="1" applyFill="1" applyBorder="1" applyAlignment="1">
      <alignment horizontal="center" wrapText="1"/>
    </xf>
    <xf numFmtId="0" fontId="6" fillId="14" borderId="9" xfId="0" applyFont="1" applyFill="1" applyBorder="1" applyAlignment="1">
      <alignment horizontal="center" vertical="center" wrapText="1"/>
    </xf>
    <xf numFmtId="0" fontId="6" fillId="14" borderId="3" xfId="0" applyFont="1" applyFill="1" applyBorder="1" applyAlignment="1">
      <alignment horizontal="center" vertical="center" wrapText="1"/>
    </xf>
    <xf numFmtId="0" fontId="5" fillId="0" borderId="13" xfId="0" applyFont="1" applyBorder="1" applyAlignment="1">
      <alignment horizontal="center" vertical="center"/>
    </xf>
    <xf numFmtId="0" fontId="5" fillId="0" borderId="12" xfId="0" applyFont="1" applyBorder="1" applyAlignment="1">
      <alignment horizontal="center" vertical="center"/>
    </xf>
    <xf numFmtId="0" fontId="5" fillId="0" borderId="42" xfId="0" applyFont="1" applyBorder="1" applyAlignment="1">
      <alignment horizontal="center" vertical="center"/>
    </xf>
    <xf numFmtId="0" fontId="7" fillId="0" borderId="7" xfId="0" applyFont="1" applyBorder="1" applyAlignment="1">
      <alignment horizontal="left" vertical="center" wrapText="1"/>
    </xf>
    <xf numFmtId="0" fontId="7" fillId="0" borderId="9" xfId="0" applyFont="1" applyBorder="1" applyAlignment="1">
      <alignment horizontal="center" vertical="center" wrapText="1"/>
    </xf>
    <xf numFmtId="0" fontId="7" fillId="0" borderId="3" xfId="0" applyFont="1" applyBorder="1" applyAlignment="1">
      <alignment horizontal="center" vertical="center" wrapText="1"/>
    </xf>
    <xf numFmtId="0" fontId="5" fillId="0" borderId="58" xfId="0" applyFont="1" applyBorder="1" applyAlignment="1">
      <alignment horizontal="center"/>
    </xf>
    <xf numFmtId="0" fontId="5" fillId="0" borderId="49" xfId="0" applyFont="1" applyBorder="1" applyAlignment="1">
      <alignment horizontal="center"/>
    </xf>
    <xf numFmtId="0" fontId="5" fillId="0" borderId="59" xfId="0" applyFont="1" applyBorder="1" applyAlignment="1">
      <alignment horizontal="center"/>
    </xf>
    <xf numFmtId="0" fontId="8" fillId="16" borderId="78" xfId="0" applyFont="1" applyFill="1" applyBorder="1" applyAlignment="1">
      <alignment horizontal="left" vertical="center"/>
    </xf>
    <xf numFmtId="0" fontId="8" fillId="16" borderId="73" xfId="0" applyFont="1" applyFill="1" applyBorder="1" applyAlignment="1">
      <alignment horizontal="left" vertical="center"/>
    </xf>
    <xf numFmtId="0" fontId="3" fillId="16" borderId="78" xfId="0" applyFont="1" applyFill="1" applyBorder="1" applyAlignment="1">
      <alignment horizontal="left" vertical="center" wrapText="1"/>
    </xf>
    <xf numFmtId="0" fontId="3" fillId="16" borderId="73" xfId="0" applyFont="1" applyFill="1" applyBorder="1" applyAlignment="1">
      <alignment horizontal="left" vertical="center" wrapText="1"/>
    </xf>
    <xf numFmtId="0" fontId="3" fillId="16" borderId="74" xfId="0" applyFont="1" applyFill="1" applyBorder="1" applyAlignment="1">
      <alignment horizontal="left" vertical="center" wrapText="1"/>
    </xf>
    <xf numFmtId="0" fontId="2" fillId="0" borderId="7" xfId="0" applyFont="1" applyBorder="1" applyAlignment="1">
      <alignment horizontal="center" vertical="center" wrapText="1"/>
    </xf>
    <xf numFmtId="0" fontId="20" fillId="3" borderId="18" xfId="0" applyFont="1" applyFill="1" applyBorder="1" applyAlignment="1">
      <alignment horizontal="center" vertical="center" wrapText="1"/>
    </xf>
    <xf numFmtId="0" fontId="20" fillId="3" borderId="0" xfId="0" applyFont="1" applyFill="1" applyAlignment="1">
      <alignment horizontal="center" vertical="center" wrapText="1"/>
    </xf>
    <xf numFmtId="0" fontId="5" fillId="16" borderId="2" xfId="0" applyFont="1" applyFill="1" applyBorder="1" applyAlignment="1">
      <alignment horizontal="left" vertical="center"/>
    </xf>
    <xf numFmtId="0" fontId="5" fillId="16" borderId="1" xfId="0" applyFont="1" applyFill="1" applyBorder="1" applyAlignment="1">
      <alignment horizontal="left" vertical="center"/>
    </xf>
    <xf numFmtId="0" fontId="5" fillId="16" borderId="3" xfId="0" applyFont="1" applyFill="1" applyBorder="1" applyAlignment="1">
      <alignment horizontal="left" vertical="center"/>
    </xf>
    <xf numFmtId="0" fontId="6" fillId="16" borderId="2" xfId="0" applyFont="1" applyFill="1" applyBorder="1" applyAlignment="1">
      <alignment horizontal="center" vertical="center"/>
    </xf>
    <xf numFmtId="0" fontId="6" fillId="16" borderId="1" xfId="0" applyFont="1" applyFill="1" applyBorder="1" applyAlignment="1">
      <alignment horizontal="center" vertical="center"/>
    </xf>
    <xf numFmtId="0" fontId="6" fillId="16" borderId="3" xfId="0" applyFont="1" applyFill="1" applyBorder="1" applyAlignment="1">
      <alignment horizontal="center" vertical="center"/>
    </xf>
    <xf numFmtId="0" fontId="4" fillId="0" borderId="7" xfId="0" applyFont="1" applyBorder="1" applyAlignment="1">
      <alignment horizontal="center" vertical="center" wrapText="1"/>
    </xf>
    <xf numFmtId="0" fontId="4" fillId="0" borderId="1" xfId="0" applyFont="1" applyBorder="1" applyAlignment="1">
      <alignment horizontal="center" vertical="center" wrapText="1"/>
    </xf>
    <xf numFmtId="0" fontId="9" fillId="16" borderId="78" xfId="0" applyFont="1" applyFill="1" applyBorder="1" applyAlignment="1">
      <alignment horizontal="left" vertical="center"/>
    </xf>
    <xf numFmtId="0" fontId="9" fillId="16" borderId="74" xfId="0" applyFont="1" applyFill="1" applyBorder="1" applyAlignment="1">
      <alignment horizontal="left" vertical="center"/>
    </xf>
    <xf numFmtId="0" fontId="23" fillId="3" borderId="0" xfId="0" applyFont="1" applyFill="1" applyAlignment="1">
      <alignment horizontal="center" vertical="center"/>
    </xf>
    <xf numFmtId="0" fontId="32" fillId="7" borderId="65" xfId="0" applyFont="1" applyFill="1" applyBorder="1" applyAlignment="1" applyProtection="1">
      <alignment horizontal="center" vertical="center"/>
      <protection locked="0"/>
    </xf>
    <xf numFmtId="0" fontId="32" fillId="7" borderId="63" xfId="0" applyFont="1" applyFill="1" applyBorder="1" applyAlignment="1" applyProtection="1">
      <alignment horizontal="center" vertical="center"/>
      <protection locked="0"/>
    </xf>
    <xf numFmtId="0" fontId="32" fillId="8" borderId="62" xfId="0" applyFont="1" applyFill="1" applyBorder="1" applyAlignment="1" applyProtection="1">
      <alignment horizontal="center" vertical="center"/>
      <protection locked="0"/>
    </xf>
    <xf numFmtId="0" fontId="32" fillId="9" borderId="62" xfId="0" applyFont="1" applyFill="1" applyBorder="1" applyAlignment="1" applyProtection="1">
      <alignment horizontal="center" vertical="center" wrapText="1"/>
      <protection locked="0"/>
    </xf>
    <xf numFmtId="0" fontId="32" fillId="9" borderId="62" xfId="0" applyFont="1" applyFill="1" applyBorder="1" applyAlignment="1" applyProtection="1">
      <alignment horizontal="center" vertical="center"/>
      <protection locked="0"/>
    </xf>
    <xf numFmtId="0" fontId="32" fillId="10" borderId="62" xfId="0" applyFont="1" applyFill="1" applyBorder="1" applyAlignment="1" applyProtection="1">
      <alignment horizontal="center" vertical="center" wrapText="1"/>
      <protection locked="0"/>
    </xf>
    <xf numFmtId="0" fontId="32" fillId="10" borderId="62" xfId="0" applyFont="1" applyFill="1" applyBorder="1" applyAlignment="1" applyProtection="1">
      <alignment horizontal="center" vertical="center"/>
      <protection locked="0"/>
    </xf>
    <xf numFmtId="0" fontId="32" fillId="7" borderId="62" xfId="0" applyFont="1" applyFill="1" applyBorder="1" applyAlignment="1" applyProtection="1">
      <alignment horizontal="center" vertical="center"/>
      <protection locked="0"/>
    </xf>
    <xf numFmtId="0" fontId="32" fillId="8" borderId="62" xfId="0" applyFont="1" applyFill="1" applyBorder="1" applyAlignment="1" applyProtection="1">
      <alignment horizontal="center" vertical="center" wrapText="1"/>
      <protection locked="0"/>
    </xf>
    <xf numFmtId="0" fontId="32" fillId="7" borderId="64" xfId="0" applyFont="1" applyFill="1" applyBorder="1" applyAlignment="1" applyProtection="1">
      <alignment horizontal="center" vertical="center"/>
      <protection locked="0"/>
    </xf>
    <xf numFmtId="0" fontId="32" fillId="7" borderId="66" xfId="0" applyFont="1" applyFill="1" applyBorder="1" applyAlignment="1" applyProtection="1">
      <alignment horizontal="center" vertical="center"/>
      <protection locked="0"/>
    </xf>
    <xf numFmtId="0" fontId="32" fillId="7" borderId="67" xfId="0" applyFont="1" applyFill="1" applyBorder="1" applyAlignment="1" applyProtection="1">
      <alignment horizontal="center" vertical="center"/>
      <protection locked="0"/>
    </xf>
    <xf numFmtId="0" fontId="33" fillId="8" borderId="66" xfId="0" applyFont="1" applyFill="1" applyBorder="1" applyAlignment="1" applyProtection="1">
      <alignment horizontal="center" vertical="center"/>
      <protection locked="0"/>
    </xf>
    <xf numFmtId="0" fontId="32" fillId="8" borderId="67" xfId="0" applyFont="1" applyFill="1" applyBorder="1" applyAlignment="1" applyProtection="1">
      <alignment horizontal="center" vertical="center"/>
      <protection locked="0"/>
    </xf>
    <xf numFmtId="0" fontId="33" fillId="9" borderId="66" xfId="0" applyFont="1" applyFill="1" applyBorder="1" applyAlignment="1" applyProtection="1">
      <alignment horizontal="center" vertical="center"/>
      <protection locked="0"/>
    </xf>
    <xf numFmtId="0" fontId="33" fillId="9" borderId="67" xfId="0" applyFont="1" applyFill="1" applyBorder="1" applyAlignment="1" applyProtection="1">
      <alignment horizontal="center" vertical="center"/>
      <protection locked="0"/>
    </xf>
    <xf numFmtId="0" fontId="32" fillId="9" borderId="66" xfId="0" applyFont="1" applyFill="1" applyBorder="1" applyAlignment="1" applyProtection="1">
      <alignment horizontal="center" vertical="center"/>
      <protection locked="0"/>
    </xf>
    <xf numFmtId="0" fontId="32" fillId="9" borderId="67" xfId="0" applyFont="1" applyFill="1" applyBorder="1" applyAlignment="1" applyProtection="1">
      <alignment horizontal="center" vertical="center"/>
      <protection locked="0"/>
    </xf>
    <xf numFmtId="0" fontId="8" fillId="16" borderId="74" xfId="0" applyFont="1" applyFill="1" applyBorder="1" applyAlignment="1">
      <alignment horizontal="left" vertical="center"/>
    </xf>
    <xf numFmtId="0" fontId="1" fillId="27" borderId="114" xfId="0" applyFont="1" applyFill="1" applyBorder="1" applyAlignment="1">
      <alignment horizontal="left" vertical="center"/>
    </xf>
    <xf numFmtId="0" fontId="47" fillId="0" borderId="115" xfId="0" applyFont="1" applyBorder="1"/>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23" fillId="0" borderId="34" xfId="0" applyFont="1" applyBorder="1" applyAlignment="1">
      <alignment horizontal="center" vertical="center" textRotation="90"/>
    </xf>
    <xf numFmtId="0" fontId="32" fillId="9" borderId="69" xfId="0" applyFont="1" applyFill="1" applyBorder="1" applyAlignment="1" applyProtection="1">
      <alignment horizontal="center" vertical="center"/>
      <protection locked="0"/>
    </xf>
    <xf numFmtId="0" fontId="32" fillId="9" borderId="63" xfId="0" applyFont="1" applyFill="1" applyBorder="1" applyAlignment="1" applyProtection="1">
      <alignment horizontal="center" vertical="center"/>
      <protection locked="0"/>
    </xf>
    <xf numFmtId="0" fontId="32" fillId="8" borderId="65" xfId="0" applyFont="1" applyFill="1" applyBorder="1" applyAlignment="1" applyProtection="1">
      <alignment horizontal="center" vertical="center"/>
      <protection locked="0"/>
    </xf>
    <xf numFmtId="0" fontId="32" fillId="8" borderId="63" xfId="0" applyFont="1" applyFill="1" applyBorder="1" applyAlignment="1" applyProtection="1">
      <alignment horizontal="center" vertical="center"/>
      <protection locked="0"/>
    </xf>
    <xf numFmtId="0" fontId="1" fillId="0" borderId="5" xfId="0" applyFont="1" applyBorder="1" applyAlignment="1">
      <alignment horizontal="left" vertical="center" wrapText="1"/>
    </xf>
    <xf numFmtId="0" fontId="38" fillId="0" borderId="38" xfId="0" applyFont="1" applyBorder="1" applyAlignment="1">
      <alignment horizontal="center" vertical="center" wrapText="1"/>
    </xf>
    <xf numFmtId="0" fontId="38" fillId="0" borderId="19" xfId="0" applyFont="1" applyBorder="1" applyAlignment="1">
      <alignment horizontal="center" vertical="center" wrapText="1"/>
    </xf>
    <xf numFmtId="0" fontId="38" fillId="0" borderId="39" xfId="0" applyFont="1" applyBorder="1" applyAlignment="1">
      <alignment horizontal="center" vertical="center" wrapText="1"/>
    </xf>
    <xf numFmtId="0" fontId="38" fillId="0" borderId="18" xfId="0" applyFont="1" applyBorder="1" applyAlignment="1">
      <alignment horizontal="center" vertical="center" wrapText="1"/>
    </xf>
    <xf numFmtId="0" fontId="38" fillId="0" borderId="0" xfId="0" applyFont="1" applyAlignment="1">
      <alignment horizontal="center" vertical="center" wrapText="1"/>
    </xf>
    <xf numFmtId="0" fontId="38" fillId="0" borderId="31" xfId="0" applyFont="1" applyBorder="1" applyAlignment="1">
      <alignment horizontal="center" vertical="center" wrapText="1"/>
    </xf>
    <xf numFmtId="0" fontId="38" fillId="0" borderId="1" xfId="0" applyFont="1" applyBorder="1" applyAlignment="1">
      <alignment horizontal="center" vertical="center" wrapText="1"/>
    </xf>
    <xf numFmtId="0" fontId="38" fillId="0" borderId="5" xfId="0" applyFont="1" applyBorder="1" applyAlignment="1">
      <alignment horizontal="center" vertical="center" wrapText="1"/>
    </xf>
    <xf numFmtId="0" fontId="6" fillId="13" borderId="55" xfId="0" applyFont="1" applyFill="1" applyBorder="1" applyAlignment="1">
      <alignment horizontal="center" vertical="center"/>
    </xf>
    <xf numFmtId="0" fontId="6" fillId="13" borderId="56" xfId="0" applyFont="1" applyFill="1" applyBorder="1" applyAlignment="1">
      <alignment horizontal="center" vertical="center"/>
    </xf>
    <xf numFmtId="0" fontId="1" fillId="0" borderId="89" xfId="0" applyFont="1" applyBorder="1" applyAlignment="1">
      <alignment horizontal="center" vertical="center" wrapText="1"/>
    </xf>
    <xf numFmtId="0" fontId="47" fillId="0" borderId="89" xfId="0" applyFont="1" applyBorder="1"/>
    <xf numFmtId="0" fontId="47" fillId="0" borderId="113" xfId="0" applyFont="1" applyBorder="1"/>
    <xf numFmtId="0" fontId="1" fillId="0" borderId="110" xfId="0" applyFont="1" applyBorder="1" applyAlignment="1">
      <alignment horizontal="center" vertical="center" wrapText="1"/>
    </xf>
    <xf numFmtId="0" fontId="47" fillId="0" borderId="110" xfId="0" applyFont="1" applyBorder="1"/>
    <xf numFmtId="0" fontId="47" fillId="0" borderId="111" xfId="0" applyFont="1" applyBorder="1"/>
    <xf numFmtId="0" fontId="8" fillId="16" borderId="8" xfId="0" applyFont="1" applyFill="1" applyBorder="1" applyAlignment="1">
      <alignment horizontal="left" vertical="center"/>
    </xf>
    <xf numFmtId="0" fontId="8" fillId="16" borderId="7" xfId="0" applyFont="1" applyFill="1" applyBorder="1" applyAlignment="1">
      <alignment horizontal="left" vertical="center"/>
    </xf>
    <xf numFmtId="0" fontId="8" fillId="16" borderId="9" xfId="0" applyFont="1" applyFill="1" applyBorder="1" applyAlignment="1">
      <alignment horizontal="left" vertical="center"/>
    </xf>
    <xf numFmtId="0" fontId="7" fillId="16" borderId="4" xfId="0" applyFont="1" applyFill="1" applyBorder="1" applyAlignment="1">
      <alignment horizontal="left" vertical="center" wrapText="1"/>
    </xf>
    <xf numFmtId="0" fontId="7" fillId="16" borderId="5" xfId="0" applyFont="1" applyFill="1" applyBorder="1" applyAlignment="1">
      <alignment horizontal="left" vertical="center" wrapText="1"/>
    </xf>
    <xf numFmtId="0" fontId="7" fillId="16" borderId="6" xfId="0" applyFont="1" applyFill="1" applyBorder="1" applyAlignment="1">
      <alignment horizontal="left" vertical="center" wrapText="1"/>
    </xf>
    <xf numFmtId="0" fontId="6" fillId="13" borderId="11" xfId="0" applyFont="1" applyFill="1" applyBorder="1" applyAlignment="1">
      <alignment horizontal="center" vertical="center"/>
    </xf>
    <xf numFmtId="0" fontId="1" fillId="0" borderId="126" xfId="0" applyFont="1" applyBorder="1" applyAlignment="1">
      <alignment horizontal="center" vertical="center" wrapText="1"/>
    </xf>
    <xf numFmtId="0" fontId="47" fillId="0" borderId="127" xfId="0" applyFont="1" applyBorder="1"/>
    <xf numFmtId="0" fontId="47" fillId="0" borderId="128" xfId="0" applyFont="1" applyBorder="1"/>
    <xf numFmtId="0" fontId="1" fillId="0" borderId="116" xfId="0" applyFont="1" applyBorder="1" applyAlignment="1">
      <alignment horizontal="center" vertical="center" wrapText="1"/>
    </xf>
    <xf numFmtId="0" fontId="47" fillId="0" borderId="99" xfId="0" applyFont="1" applyBorder="1"/>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6" fillId="13" borderId="8" xfId="0" applyFont="1" applyFill="1" applyBorder="1" applyAlignment="1">
      <alignment horizontal="center" vertical="center"/>
    </xf>
    <xf numFmtId="0" fontId="6" fillId="13" borderId="4" xfId="0" applyFont="1" applyFill="1" applyBorder="1" applyAlignment="1">
      <alignment horizontal="center" vertical="center"/>
    </xf>
    <xf numFmtId="0" fontId="1" fillId="0" borderId="87" xfId="0" applyFont="1" applyBorder="1" applyAlignment="1">
      <alignment horizontal="center" vertical="center" wrapText="1"/>
    </xf>
    <xf numFmtId="0" fontId="17" fillId="0" borderId="119" xfId="0" applyFont="1" applyBorder="1" applyAlignment="1">
      <alignment horizontal="center" vertical="center"/>
    </xf>
    <xf numFmtId="0" fontId="47" fillId="0" borderId="120" xfId="0" applyFont="1" applyBorder="1"/>
    <xf numFmtId="0" fontId="47" fillId="0" borderId="125" xfId="0" applyFont="1" applyBorder="1"/>
    <xf numFmtId="0" fontId="10" fillId="12" borderId="7" xfId="0" applyFont="1" applyFill="1" applyBorder="1" applyAlignment="1">
      <alignment horizontal="center" vertical="center" wrapText="1"/>
    </xf>
    <xf numFmtId="0" fontId="10" fillId="12" borderId="5" xfId="0" applyFont="1" applyFill="1" applyBorder="1" applyAlignment="1">
      <alignment horizontal="center" vertical="center" wrapText="1"/>
    </xf>
    <xf numFmtId="0" fontId="14" fillId="13" borderId="9" xfId="0" applyFont="1" applyFill="1" applyBorder="1" applyAlignment="1">
      <alignment horizontal="center" vertical="center" wrapText="1"/>
    </xf>
    <xf numFmtId="0" fontId="14" fillId="13" borderId="6" xfId="0" applyFont="1" applyFill="1" applyBorder="1" applyAlignment="1">
      <alignment horizontal="center" vertical="center" wrapText="1"/>
    </xf>
    <xf numFmtId="0" fontId="5" fillId="0" borderId="11" xfId="0" applyFont="1" applyBorder="1" applyAlignment="1">
      <alignment horizontal="left" vertical="center" wrapText="1"/>
    </xf>
    <xf numFmtId="0" fontId="1" fillId="0" borderId="117" xfId="0" applyFont="1" applyBorder="1" applyAlignment="1">
      <alignment horizontal="center" vertical="center" wrapText="1"/>
    </xf>
    <xf numFmtId="0" fontId="47" fillId="0" borderId="94" xfId="0" applyFont="1" applyBorder="1"/>
    <xf numFmtId="0" fontId="47" fillId="0" borderId="124" xfId="0" applyFont="1" applyBorder="1"/>
    <xf numFmtId="0" fontId="6" fillId="13" borderId="7" xfId="0" applyFont="1" applyFill="1" applyBorder="1" applyAlignment="1">
      <alignment horizontal="center" vertical="center"/>
    </xf>
    <xf numFmtId="0" fontId="1" fillId="0" borderId="93" xfId="0" applyFont="1" applyBorder="1" applyAlignment="1">
      <alignment horizontal="left" vertical="center" wrapText="1"/>
    </xf>
    <xf numFmtId="0" fontId="47" fillId="0" borderId="93" xfId="0" applyFont="1" applyBorder="1"/>
    <xf numFmtId="0" fontId="47" fillId="0" borderId="123" xfId="0" applyFont="1" applyBorder="1"/>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47" fillId="0" borderId="98" xfId="0" applyFont="1" applyBorder="1"/>
    <xf numFmtId="0" fontId="5" fillId="0" borderId="55" xfId="0" applyFont="1" applyBorder="1" applyAlignment="1">
      <alignment horizontal="left" vertical="center" wrapText="1"/>
    </xf>
    <xf numFmtId="0" fontId="47" fillId="0" borderId="97" xfId="0" applyFont="1" applyBorder="1"/>
    <xf numFmtId="0" fontId="47" fillId="0" borderId="91" xfId="0" applyFont="1" applyBorder="1"/>
    <xf numFmtId="0" fontId="47" fillId="0" borderId="122" xfId="0" applyFont="1" applyBorder="1"/>
    <xf numFmtId="0" fontId="1" fillId="0" borderId="118" xfId="0" applyFont="1" applyBorder="1" applyAlignment="1">
      <alignment horizontal="center" vertical="center" wrapText="1"/>
    </xf>
    <xf numFmtId="0" fontId="47" fillId="0" borderId="121" xfId="0" applyFont="1" applyBorder="1"/>
    <xf numFmtId="0" fontId="0" fillId="0" borderId="30" xfId="0" applyBorder="1" applyAlignment="1">
      <alignment horizontal="center"/>
    </xf>
    <xf numFmtId="0" fontId="5" fillId="0" borderId="42" xfId="0" applyFont="1" applyBorder="1" applyAlignment="1">
      <alignment horizontal="center" vertical="center" wrapText="1"/>
    </xf>
    <xf numFmtId="0" fontId="5" fillId="13" borderId="1" xfId="0" applyFont="1" applyFill="1" applyBorder="1" applyAlignment="1">
      <alignment horizontal="center" vertical="center"/>
    </xf>
    <xf numFmtId="0" fontId="5" fillId="13" borderId="1" xfId="0" applyFont="1" applyFill="1" applyBorder="1" applyAlignment="1">
      <alignment horizontal="center" vertical="center" wrapText="1"/>
    </xf>
    <xf numFmtId="0" fontId="16" fillId="0" borderId="38"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39" xfId="0" applyFont="1" applyBorder="1" applyAlignment="1">
      <alignment horizontal="center" vertical="center" wrapText="1"/>
    </xf>
    <xf numFmtId="0" fontId="16" fillId="0" borderId="18" xfId="0" applyFont="1" applyBorder="1" applyAlignment="1">
      <alignment horizontal="center" vertical="center" wrapText="1"/>
    </xf>
    <xf numFmtId="0" fontId="16" fillId="0" borderId="0" xfId="0" applyFont="1" applyAlignment="1">
      <alignment horizontal="center" vertical="center" wrapText="1"/>
    </xf>
    <xf numFmtId="0" fontId="16" fillId="0" borderId="31"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36" xfId="0" applyFont="1" applyBorder="1" applyAlignment="1">
      <alignment horizontal="center" vertical="center" wrapText="1"/>
    </xf>
    <xf numFmtId="0" fontId="16" fillId="0" borderId="37" xfId="0" applyFont="1" applyBorder="1" applyAlignment="1">
      <alignment horizontal="center" vertical="center" wrapText="1"/>
    </xf>
    <xf numFmtId="0" fontId="5" fillId="0" borderId="70" xfId="0" applyFont="1" applyBorder="1" applyAlignment="1">
      <alignment horizontal="center" vertical="center"/>
    </xf>
    <xf numFmtId="0" fontId="5" fillId="0" borderId="44" xfId="0" applyFont="1" applyBorder="1" applyAlignment="1">
      <alignment horizontal="center" vertical="center"/>
    </xf>
    <xf numFmtId="0" fontId="5" fillId="0" borderId="51" xfId="0" applyFont="1" applyBorder="1" applyAlignment="1">
      <alignment horizontal="center" vertical="center"/>
    </xf>
    <xf numFmtId="0" fontId="9" fillId="16" borderId="76" xfId="0" applyFont="1" applyFill="1" applyBorder="1" applyAlignment="1">
      <alignment horizontal="left" vertical="center"/>
    </xf>
    <xf numFmtId="0" fontId="9" fillId="16" borderId="50" xfId="0" applyFont="1" applyFill="1" applyBorder="1" applyAlignment="1">
      <alignment horizontal="left" vertical="center"/>
    </xf>
    <xf numFmtId="0" fontId="9" fillId="16" borderId="57" xfId="0" applyFont="1" applyFill="1" applyBorder="1" applyAlignment="1">
      <alignment horizontal="left" vertical="center"/>
    </xf>
    <xf numFmtId="0" fontId="3" fillId="16" borderId="70" xfId="0" applyFont="1" applyFill="1" applyBorder="1" applyAlignment="1">
      <alignment horizontal="left" vertical="center" wrapText="1"/>
    </xf>
    <xf numFmtId="0" fontId="3" fillId="16" borderId="44" xfId="0" applyFont="1" applyFill="1" applyBorder="1" applyAlignment="1">
      <alignment horizontal="left" vertical="center" wrapText="1"/>
    </xf>
    <xf numFmtId="0" fontId="3" fillId="16" borderId="45" xfId="0" applyFont="1" applyFill="1" applyBorder="1" applyAlignment="1">
      <alignment horizontal="left" vertical="center" wrapText="1"/>
    </xf>
    <xf numFmtId="0" fontId="5" fillId="6" borderId="3" xfId="0" applyFont="1" applyFill="1" applyBorder="1" applyAlignment="1">
      <alignment horizontal="center" vertical="center" wrapText="1"/>
    </xf>
    <xf numFmtId="0" fontId="5" fillId="0" borderId="25"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28" xfId="0" applyFont="1" applyBorder="1" applyAlignment="1">
      <alignment horizontal="center" vertical="center" wrapText="1"/>
    </xf>
    <xf numFmtId="0" fontId="5" fillId="13" borderId="2" xfId="0" applyFont="1" applyFill="1" applyBorder="1" applyAlignment="1">
      <alignment horizontal="center" vertical="center"/>
    </xf>
    <xf numFmtId="0" fontId="0" fillId="13" borderId="1" xfId="0" applyFill="1" applyBorder="1" applyAlignment="1">
      <alignment horizontal="center" vertical="center" wrapText="1"/>
    </xf>
    <xf numFmtId="0" fontId="1" fillId="16" borderId="78" xfId="0" applyFont="1" applyFill="1" applyBorder="1" applyAlignment="1" applyProtection="1">
      <alignment horizontal="left" vertical="center"/>
      <protection locked="0"/>
    </xf>
    <xf numFmtId="0" fontId="5" fillId="16" borderId="74" xfId="0" applyFont="1" applyFill="1" applyBorder="1" applyAlignment="1" applyProtection="1">
      <alignment horizontal="left" vertical="center"/>
      <protection locked="0"/>
    </xf>
    <xf numFmtId="0" fontId="9" fillId="16" borderId="78" xfId="0" applyFont="1" applyFill="1" applyBorder="1" applyAlignment="1">
      <alignment horizontal="center" vertical="center"/>
    </xf>
    <xf numFmtId="0" fontId="9" fillId="16" borderId="73" xfId="0" applyFont="1" applyFill="1" applyBorder="1" applyAlignment="1">
      <alignment horizontal="center" vertical="center"/>
    </xf>
    <xf numFmtId="0" fontId="9" fillId="16" borderId="74" xfId="0" applyFont="1" applyFill="1" applyBorder="1" applyAlignment="1">
      <alignment horizontal="center" vertical="center"/>
    </xf>
    <xf numFmtId="0" fontId="20" fillId="16" borderId="4" xfId="0" applyFont="1" applyFill="1" applyBorder="1" applyAlignment="1">
      <alignment horizontal="left" vertical="center" wrapText="1"/>
    </xf>
    <xf numFmtId="0" fontId="20" fillId="16" borderId="5" xfId="0" applyFont="1" applyFill="1" applyBorder="1" applyAlignment="1">
      <alignment horizontal="left" vertical="center" wrapText="1"/>
    </xf>
    <xf numFmtId="0" fontId="20" fillId="16" borderId="6" xfId="0" applyFont="1" applyFill="1" applyBorder="1" applyAlignment="1">
      <alignment horizontal="left" vertical="center" wrapText="1"/>
    </xf>
    <xf numFmtId="0" fontId="2" fillId="16" borderId="46" xfId="0" applyFont="1" applyFill="1" applyBorder="1" applyAlignment="1">
      <alignment horizontal="left" vertical="center" wrapText="1"/>
    </xf>
    <xf numFmtId="0" fontId="2" fillId="16" borderId="47" xfId="0" applyFont="1" applyFill="1" applyBorder="1" applyAlignment="1">
      <alignment horizontal="left" vertical="center" wrapText="1"/>
    </xf>
    <xf numFmtId="0" fontId="2" fillId="16" borderId="48" xfId="0" applyFont="1" applyFill="1" applyBorder="1" applyAlignment="1">
      <alignment horizontal="left" vertical="center" wrapText="1"/>
    </xf>
    <xf numFmtId="0" fontId="2" fillId="16" borderId="73" xfId="0" applyFont="1" applyFill="1" applyBorder="1" applyAlignment="1">
      <alignment horizontal="left" vertical="center" wrapText="1"/>
    </xf>
    <xf numFmtId="0" fontId="2" fillId="16" borderId="74" xfId="0" applyFont="1" applyFill="1" applyBorder="1" applyAlignment="1">
      <alignment horizontal="left" vertical="center" wrapText="1"/>
    </xf>
    <xf numFmtId="0" fontId="3" fillId="16" borderId="19" xfId="0" applyFont="1" applyFill="1" applyBorder="1" applyAlignment="1">
      <alignment horizontal="left" vertical="center" wrapText="1"/>
    </xf>
    <xf numFmtId="0" fontId="3" fillId="16" borderId="21" xfId="0" applyFont="1" applyFill="1" applyBorder="1" applyAlignment="1">
      <alignment horizontal="left" vertical="center" wrapText="1"/>
    </xf>
    <xf numFmtId="0" fontId="3" fillId="16" borderId="36" xfId="0" applyFont="1" applyFill="1" applyBorder="1" applyAlignment="1">
      <alignment horizontal="left" vertical="center" wrapText="1"/>
    </xf>
    <xf numFmtId="0" fontId="3" fillId="16" borderId="24" xfId="0" applyFont="1" applyFill="1" applyBorder="1" applyAlignment="1">
      <alignment horizontal="left" vertical="center" wrapText="1"/>
    </xf>
    <xf numFmtId="0" fontId="8" fillId="16" borderId="78" xfId="0" applyFont="1" applyFill="1" applyBorder="1" applyAlignment="1">
      <alignment horizontal="left"/>
    </xf>
    <xf numFmtId="0" fontId="8" fillId="16" borderId="74" xfId="0" applyFont="1" applyFill="1" applyBorder="1" applyAlignment="1">
      <alignment horizontal="left"/>
    </xf>
    <xf numFmtId="0" fontId="13" fillId="0" borderId="9" xfId="0" applyFont="1" applyBorder="1" applyAlignment="1">
      <alignment horizontal="center"/>
    </xf>
    <xf numFmtId="0" fontId="13" fillId="0" borderId="3" xfId="0" applyFont="1" applyBorder="1" applyAlignment="1">
      <alignment horizontal="center"/>
    </xf>
    <xf numFmtId="0" fontId="12" fillId="0" borderId="8" xfId="0" applyFont="1" applyBorder="1" applyAlignment="1">
      <alignment horizontal="center" vertical="center" wrapText="1"/>
    </xf>
    <xf numFmtId="0" fontId="12" fillId="0" borderId="2"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58" xfId="0" applyFont="1" applyBorder="1" applyAlignment="1">
      <alignment horizontal="center" vertical="center" wrapText="1"/>
    </xf>
    <xf numFmtId="0" fontId="12" fillId="0" borderId="49" xfId="0" applyFont="1" applyBorder="1" applyAlignment="1">
      <alignment horizontal="center" vertical="center" wrapText="1"/>
    </xf>
    <xf numFmtId="0" fontId="12" fillId="0" borderId="59" xfId="0" applyFont="1" applyBorder="1" applyAlignment="1">
      <alignment horizontal="center" vertical="center" wrapText="1"/>
    </xf>
    <xf numFmtId="0" fontId="7" fillId="0" borderId="7" xfId="0" applyFont="1" applyBorder="1" applyAlignment="1" applyProtection="1">
      <alignment horizontal="center" vertical="center"/>
      <protection locked="0"/>
    </xf>
    <xf numFmtId="0" fontId="7" fillId="0" borderId="1" xfId="0" applyFont="1" applyBorder="1" applyAlignment="1" applyProtection="1">
      <alignment horizontal="center" vertical="center"/>
      <protection locked="0"/>
    </xf>
    <xf numFmtId="0" fontId="7" fillId="0" borderId="10" xfId="0" applyFont="1" applyBorder="1" applyAlignment="1" applyProtection="1">
      <alignment horizontal="center" vertical="center"/>
      <protection locked="0"/>
    </xf>
    <xf numFmtId="0" fontId="7" fillId="0" borderId="1" xfId="0" applyFont="1" applyBorder="1" applyAlignment="1">
      <alignment horizontal="left"/>
    </xf>
    <xf numFmtId="0" fontId="7" fillId="0" borderId="3" xfId="0" applyFont="1" applyBorder="1" applyAlignment="1">
      <alignment horizontal="left"/>
    </xf>
    <xf numFmtId="0" fontId="7" fillId="0" borderId="109" xfId="0" applyFont="1" applyBorder="1" applyAlignment="1">
      <alignment horizontal="center" vertical="center" wrapText="1"/>
    </xf>
    <xf numFmtId="0" fontId="7" fillId="0" borderId="7" xfId="0" applyFont="1" applyBorder="1" applyAlignment="1">
      <alignment horizontal="center" vertical="center" wrapText="1"/>
    </xf>
    <xf numFmtId="0" fontId="7" fillId="0" borderId="1" xfId="0" applyFont="1" applyBorder="1" applyAlignment="1">
      <alignment horizontal="center" vertical="center" wrapText="1"/>
    </xf>
    <xf numFmtId="0" fontId="7" fillId="0" borderId="14" xfId="0" applyFont="1" applyBorder="1" applyAlignment="1">
      <alignment horizontal="center" vertical="center" wrapText="1"/>
    </xf>
    <xf numFmtId="0" fontId="7" fillId="24" borderId="130" xfId="0" applyFont="1" applyFill="1" applyBorder="1" applyAlignment="1">
      <alignment horizontal="center" vertical="center" wrapText="1"/>
    </xf>
    <xf numFmtId="0" fontId="7" fillId="0" borderId="61" xfId="0" applyFont="1" applyBorder="1" applyAlignment="1">
      <alignment horizontal="center"/>
    </xf>
    <xf numFmtId="0" fontId="7" fillId="0" borderId="32" xfId="0" applyFont="1" applyBorder="1" applyAlignment="1">
      <alignment horizontal="center"/>
    </xf>
    <xf numFmtId="0" fontId="7" fillId="0" borderId="54" xfId="0" applyFont="1" applyBorder="1" applyAlignment="1">
      <alignment horizontal="center"/>
    </xf>
    <xf numFmtId="0" fontId="7" fillId="0" borderId="7" xfId="0" applyFont="1" applyBorder="1" applyAlignment="1">
      <alignment horizontal="center" vertical="center"/>
    </xf>
    <xf numFmtId="0" fontId="7" fillId="0" borderId="55" xfId="0" applyFont="1" applyBorder="1" applyAlignment="1">
      <alignment horizontal="center" vertical="center" wrapText="1"/>
    </xf>
    <xf numFmtId="0" fontId="7" fillId="0" borderId="11" xfId="0" applyFont="1" applyBorder="1" applyAlignment="1">
      <alignment horizontal="center" vertical="center" wrapText="1"/>
    </xf>
    <xf numFmtId="0" fontId="8" fillId="0" borderId="1" xfId="0" applyFont="1" applyBorder="1" applyAlignment="1">
      <alignment horizontal="center" vertical="center" wrapText="1"/>
    </xf>
    <xf numFmtId="0" fontId="0" fillId="0" borderId="1" xfId="0" applyBorder="1" applyAlignment="1"/>
  </cellXfs>
  <cellStyles count="2">
    <cellStyle name="Celda de comprobación" xfId="1" builtinId="23"/>
    <cellStyle name="Normal" xfId="0" builtinId="0"/>
  </cellStyles>
  <dxfs count="0"/>
  <tableStyles count="0" defaultTableStyle="TableStyleMedium2" defaultPivotStyle="PivotStyleLight16"/>
  <colors>
    <mruColors>
      <color rgb="FF00BBFE"/>
      <color rgb="FF2FC9FF"/>
      <color rgb="FFFFA365"/>
      <color rgb="FFFFD2B3"/>
      <color rgb="FFFFD253"/>
      <color rgb="FFA568D2"/>
      <color rgb="FFFF8837"/>
      <color rgb="FFD862B1"/>
      <color rgb="FFCC3399"/>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2.png"/><Relationship Id="rId3" Type="http://schemas.openxmlformats.org/officeDocument/2006/relationships/image" Target="../media/image3.png"/><Relationship Id="rId7" Type="http://schemas.openxmlformats.org/officeDocument/2006/relationships/image" Target="../media/image7.png"/><Relationship Id="rId12"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3.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3.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3.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3.png"/></Relationships>
</file>

<file path=xl/drawings/_rels/drawing2.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4.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3.png"/></Relationships>
</file>

<file path=xl/drawings/_rels/drawing5.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3.png"/></Relationships>
</file>

<file path=xl/drawings/_rels/drawing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7.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9.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8.emf"/><Relationship Id="rId2" Type="http://schemas.openxmlformats.org/officeDocument/2006/relationships/image" Target="../media/image16.emf"/><Relationship Id="rId1" Type="http://schemas.openxmlformats.org/officeDocument/2006/relationships/image" Target="../media/image19.emf"/><Relationship Id="rId5" Type="http://schemas.openxmlformats.org/officeDocument/2006/relationships/image" Target="../media/image17.emf"/><Relationship Id="rId4" Type="http://schemas.openxmlformats.org/officeDocument/2006/relationships/image" Target="../media/image15.emf"/></Relationships>
</file>

<file path=xl/drawings/drawing1.xml><?xml version="1.0" encoding="utf-8"?>
<xdr:wsDr xmlns:xdr="http://schemas.openxmlformats.org/drawingml/2006/spreadsheetDrawing" xmlns:a="http://schemas.openxmlformats.org/drawingml/2006/main">
  <xdr:twoCellAnchor>
    <xdr:from>
      <xdr:col>4</xdr:col>
      <xdr:colOff>473868</xdr:colOff>
      <xdr:row>40</xdr:row>
      <xdr:rowOff>1619251</xdr:rowOff>
    </xdr:from>
    <xdr:to>
      <xdr:col>4</xdr:col>
      <xdr:colOff>1340643</xdr:colOff>
      <xdr:row>40</xdr:row>
      <xdr:rowOff>1843089</xdr:rowOff>
    </xdr:to>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6503193" y="35194876"/>
          <a:ext cx="866775" cy="223838"/>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xdr:from>
      <xdr:col>4</xdr:col>
      <xdr:colOff>483393</xdr:colOff>
      <xdr:row>40</xdr:row>
      <xdr:rowOff>1866900</xdr:rowOff>
    </xdr:from>
    <xdr:to>
      <xdr:col>4</xdr:col>
      <xdr:colOff>1362074</xdr:colOff>
      <xdr:row>40</xdr:row>
      <xdr:rowOff>2105026</xdr:rowOff>
    </xdr:to>
    <xdr:sp macro="" textlink="">
      <xdr:nvSpPr>
        <xdr:cNvPr id="5" name="CuadroTexto 4">
          <a:extLst>
            <a:ext uri="{FF2B5EF4-FFF2-40B4-BE49-F238E27FC236}">
              <a16:creationId xmlns:a16="http://schemas.microsoft.com/office/drawing/2014/main" id="{00000000-0008-0000-0000-000005000000}"/>
            </a:ext>
          </a:extLst>
        </xdr:cNvPr>
        <xdr:cNvSpPr txBox="1"/>
      </xdr:nvSpPr>
      <xdr:spPr>
        <a:xfrm>
          <a:off x="6512718" y="35442525"/>
          <a:ext cx="878681" cy="238126"/>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4</xdr:col>
      <xdr:colOff>483395</xdr:colOff>
      <xdr:row>40</xdr:row>
      <xdr:rowOff>2133600</xdr:rowOff>
    </xdr:from>
    <xdr:to>
      <xdr:col>4</xdr:col>
      <xdr:colOff>1350170</xdr:colOff>
      <xdr:row>40</xdr:row>
      <xdr:rowOff>2371725</xdr:rowOff>
    </xdr:to>
    <xdr:sp macro="" textlink="">
      <xdr:nvSpPr>
        <xdr:cNvPr id="6" name="CuadroTexto 5">
          <a:extLst>
            <a:ext uri="{FF2B5EF4-FFF2-40B4-BE49-F238E27FC236}">
              <a16:creationId xmlns:a16="http://schemas.microsoft.com/office/drawing/2014/main" id="{00000000-0008-0000-0000-000006000000}"/>
            </a:ext>
          </a:extLst>
        </xdr:cNvPr>
        <xdr:cNvSpPr txBox="1"/>
      </xdr:nvSpPr>
      <xdr:spPr>
        <a:xfrm>
          <a:off x="6512720" y="35709225"/>
          <a:ext cx="866775" cy="2381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4</xdr:col>
      <xdr:colOff>485775</xdr:colOff>
      <xdr:row>40</xdr:row>
      <xdr:rowOff>2409825</xdr:rowOff>
    </xdr:from>
    <xdr:to>
      <xdr:col>4</xdr:col>
      <xdr:colOff>1362075</xdr:colOff>
      <xdr:row>40</xdr:row>
      <xdr:rowOff>2628900</xdr:rowOff>
    </xdr:to>
    <xdr:sp macro="" textlink="">
      <xdr:nvSpPr>
        <xdr:cNvPr id="7" name="CuadroTexto 6">
          <a:extLst>
            <a:ext uri="{FF2B5EF4-FFF2-40B4-BE49-F238E27FC236}">
              <a16:creationId xmlns:a16="http://schemas.microsoft.com/office/drawing/2014/main" id="{00000000-0008-0000-0000-000007000000}"/>
            </a:ext>
          </a:extLst>
        </xdr:cNvPr>
        <xdr:cNvSpPr txBox="1"/>
      </xdr:nvSpPr>
      <xdr:spPr>
        <a:xfrm>
          <a:off x="6515100" y="35985450"/>
          <a:ext cx="876300" cy="219075"/>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xdr:from>
      <xdr:col>5</xdr:col>
      <xdr:colOff>11905</xdr:colOff>
      <xdr:row>49</xdr:row>
      <xdr:rowOff>1883568</xdr:rowOff>
    </xdr:from>
    <xdr:to>
      <xdr:col>5</xdr:col>
      <xdr:colOff>878680</xdr:colOff>
      <xdr:row>49</xdr:row>
      <xdr:rowOff>2093118</xdr:rowOff>
    </xdr:to>
    <xdr:sp macro="" textlink="">
      <xdr:nvSpPr>
        <xdr:cNvPr id="8" name="CuadroTexto 7">
          <a:extLst>
            <a:ext uri="{FF2B5EF4-FFF2-40B4-BE49-F238E27FC236}">
              <a16:creationId xmlns:a16="http://schemas.microsoft.com/office/drawing/2014/main" id="{00000000-0008-0000-0000-000008000000}"/>
            </a:ext>
          </a:extLst>
        </xdr:cNvPr>
        <xdr:cNvSpPr txBox="1"/>
      </xdr:nvSpPr>
      <xdr:spPr>
        <a:xfrm>
          <a:off x="7708105" y="44393643"/>
          <a:ext cx="866775" cy="209550"/>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xdr:from>
      <xdr:col>5</xdr:col>
      <xdr:colOff>21431</xdr:colOff>
      <xdr:row>49</xdr:row>
      <xdr:rowOff>2143125</xdr:rowOff>
    </xdr:from>
    <xdr:to>
      <xdr:col>5</xdr:col>
      <xdr:colOff>885825</xdr:colOff>
      <xdr:row>49</xdr:row>
      <xdr:rowOff>2340769</xdr:rowOff>
    </xdr:to>
    <xdr:sp macro="" textlink="">
      <xdr:nvSpPr>
        <xdr:cNvPr id="9" name="CuadroTexto 8">
          <a:extLst>
            <a:ext uri="{FF2B5EF4-FFF2-40B4-BE49-F238E27FC236}">
              <a16:creationId xmlns:a16="http://schemas.microsoft.com/office/drawing/2014/main" id="{00000000-0008-0000-0000-000009000000}"/>
            </a:ext>
          </a:extLst>
        </xdr:cNvPr>
        <xdr:cNvSpPr txBox="1"/>
      </xdr:nvSpPr>
      <xdr:spPr>
        <a:xfrm>
          <a:off x="7717631" y="44653200"/>
          <a:ext cx="864394" cy="197644"/>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5</xdr:col>
      <xdr:colOff>23812</xdr:colOff>
      <xdr:row>49</xdr:row>
      <xdr:rowOff>2407443</xdr:rowOff>
    </xdr:from>
    <xdr:to>
      <xdr:col>5</xdr:col>
      <xdr:colOff>888206</xdr:colOff>
      <xdr:row>49</xdr:row>
      <xdr:rowOff>2607468</xdr:rowOff>
    </xdr:to>
    <xdr:sp macro="" textlink="">
      <xdr:nvSpPr>
        <xdr:cNvPr id="10" name="CuadroTexto 9">
          <a:extLst>
            <a:ext uri="{FF2B5EF4-FFF2-40B4-BE49-F238E27FC236}">
              <a16:creationId xmlns:a16="http://schemas.microsoft.com/office/drawing/2014/main" id="{00000000-0008-0000-0000-00000A000000}"/>
            </a:ext>
          </a:extLst>
        </xdr:cNvPr>
        <xdr:cNvSpPr txBox="1"/>
      </xdr:nvSpPr>
      <xdr:spPr>
        <a:xfrm>
          <a:off x="7720012" y="44917518"/>
          <a:ext cx="864394" cy="2000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5</xdr:col>
      <xdr:colOff>28575</xdr:colOff>
      <xdr:row>49</xdr:row>
      <xdr:rowOff>2683670</xdr:rowOff>
    </xdr:from>
    <xdr:to>
      <xdr:col>5</xdr:col>
      <xdr:colOff>885825</xdr:colOff>
      <xdr:row>49</xdr:row>
      <xdr:rowOff>2876550</xdr:rowOff>
    </xdr:to>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7724775" y="45193745"/>
          <a:ext cx="857250" cy="192880"/>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editAs="oneCell">
    <xdr:from>
      <xdr:col>0</xdr:col>
      <xdr:colOff>50006</xdr:colOff>
      <xdr:row>49</xdr:row>
      <xdr:rowOff>1685925</xdr:rowOff>
    </xdr:from>
    <xdr:to>
      <xdr:col>3</xdr:col>
      <xdr:colOff>2686050</xdr:colOff>
      <xdr:row>49</xdr:row>
      <xdr:rowOff>3857625</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1" cstate="print"/>
        <a:srcRect l="27602" t="33467" r="28908" b="36841"/>
        <a:stretch/>
      </xdr:blipFill>
      <xdr:spPr>
        <a:xfrm>
          <a:off x="50006" y="44577000"/>
          <a:ext cx="5655469" cy="2171700"/>
        </a:xfrm>
        <a:prstGeom prst="rect">
          <a:avLst/>
        </a:prstGeom>
      </xdr:spPr>
    </xdr:pic>
    <xdr:clientData/>
  </xdr:twoCellAnchor>
  <xdr:twoCellAnchor>
    <xdr:from>
      <xdr:col>3</xdr:col>
      <xdr:colOff>2728912</xdr:colOff>
      <xdr:row>49</xdr:row>
      <xdr:rowOff>1316831</xdr:rowOff>
    </xdr:from>
    <xdr:to>
      <xdr:col>4</xdr:col>
      <xdr:colOff>1543050</xdr:colOff>
      <xdr:row>49</xdr:row>
      <xdr:rowOff>4010025</xdr:rowOff>
    </xdr:to>
    <xdr:sp macro="" textlink="">
      <xdr:nvSpPr>
        <xdr:cNvPr id="13" name="CuadroTexto 12">
          <a:extLst>
            <a:ext uri="{FF2B5EF4-FFF2-40B4-BE49-F238E27FC236}">
              <a16:creationId xmlns:a16="http://schemas.microsoft.com/office/drawing/2014/main" id="{00000000-0008-0000-0000-00000D000000}"/>
            </a:ext>
          </a:extLst>
        </xdr:cNvPr>
        <xdr:cNvSpPr txBox="1"/>
      </xdr:nvSpPr>
      <xdr:spPr>
        <a:xfrm>
          <a:off x="5748337" y="44207906"/>
          <a:ext cx="1824038" cy="2693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editAs="oneCell">
    <xdr:from>
      <xdr:col>6</xdr:col>
      <xdr:colOff>593725</xdr:colOff>
      <xdr:row>31</xdr:row>
      <xdr:rowOff>1203325</xdr:rowOff>
    </xdr:from>
    <xdr:to>
      <xdr:col>15</xdr:col>
      <xdr:colOff>641350</xdr:colOff>
      <xdr:row>36</xdr:row>
      <xdr:rowOff>267493</xdr:rowOff>
    </xdr:to>
    <xdr:pic>
      <xdr:nvPicPr>
        <xdr:cNvPr id="17" name="Imagen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2" cstate="print"/>
        <a:srcRect l="23673" t="30386" r="23246" b="10362"/>
        <a:stretch/>
      </xdr:blipFill>
      <xdr:spPr>
        <a:xfrm>
          <a:off x="9318625" y="25901650"/>
          <a:ext cx="6905625" cy="4333875"/>
        </a:xfrm>
        <a:prstGeom prst="rect">
          <a:avLst/>
        </a:prstGeom>
      </xdr:spPr>
    </xdr:pic>
    <xdr:clientData/>
  </xdr:twoCellAnchor>
  <xdr:twoCellAnchor editAs="oneCell">
    <xdr:from>
      <xdr:col>6</xdr:col>
      <xdr:colOff>584200</xdr:colOff>
      <xdr:row>37</xdr:row>
      <xdr:rowOff>282575</xdr:rowOff>
    </xdr:from>
    <xdr:to>
      <xdr:col>15</xdr:col>
      <xdr:colOff>615950</xdr:colOff>
      <xdr:row>40</xdr:row>
      <xdr:rowOff>384172</xdr:rowOff>
    </xdr:to>
    <xdr:pic>
      <xdr:nvPicPr>
        <xdr:cNvPr id="18" name="Imagen 17">
          <a:extLst>
            <a:ext uri="{FF2B5EF4-FFF2-40B4-BE49-F238E27FC236}">
              <a16:creationId xmlns:a16="http://schemas.microsoft.com/office/drawing/2014/main" id="{00000000-0008-0000-0000-000012000000}"/>
            </a:ext>
          </a:extLst>
        </xdr:cNvPr>
        <xdr:cNvPicPr>
          <a:picLocks noChangeAspect="1"/>
        </xdr:cNvPicPr>
      </xdr:nvPicPr>
      <xdr:blipFill rotWithShape="1">
        <a:blip xmlns:r="http://schemas.openxmlformats.org/officeDocument/2006/relationships" r:embed="rId3" cstate="print"/>
        <a:srcRect l="23551" t="43191" r="23490" b="18609"/>
        <a:stretch/>
      </xdr:blipFill>
      <xdr:spPr>
        <a:xfrm>
          <a:off x="9309100" y="30191075"/>
          <a:ext cx="6889750" cy="2806699"/>
        </a:xfrm>
        <a:prstGeom prst="rect">
          <a:avLst/>
        </a:prstGeom>
      </xdr:spPr>
    </xdr:pic>
    <xdr:clientData/>
  </xdr:twoCellAnchor>
  <xdr:twoCellAnchor editAs="oneCell">
    <xdr:from>
      <xdr:col>6</xdr:col>
      <xdr:colOff>516731</xdr:colOff>
      <xdr:row>40</xdr:row>
      <xdr:rowOff>638174</xdr:rowOff>
    </xdr:from>
    <xdr:to>
      <xdr:col>14</xdr:col>
      <xdr:colOff>326232</xdr:colOff>
      <xdr:row>43</xdr:row>
      <xdr:rowOff>1066800</xdr:rowOff>
    </xdr:to>
    <xdr:pic>
      <xdr:nvPicPr>
        <xdr:cNvPr id="27" name="Imagen 26">
          <a:extLst>
            <a:ext uri="{FF2B5EF4-FFF2-40B4-BE49-F238E27FC236}">
              <a16:creationId xmlns:a16="http://schemas.microsoft.com/office/drawing/2014/main" id="{00000000-0008-0000-0000-00001B000000}"/>
            </a:ext>
          </a:extLst>
        </xdr:cNvPr>
        <xdr:cNvPicPr>
          <a:picLocks noChangeAspect="1"/>
        </xdr:cNvPicPr>
      </xdr:nvPicPr>
      <xdr:blipFill rotWithShape="1">
        <a:blip xmlns:r="http://schemas.openxmlformats.org/officeDocument/2006/relationships" r:embed="rId4" cstate="print"/>
        <a:srcRect l="11813" t="24757" r="20054" b="12321"/>
        <a:stretch/>
      </xdr:blipFill>
      <xdr:spPr>
        <a:xfrm>
          <a:off x="9241631" y="33251774"/>
          <a:ext cx="5905501" cy="3638550"/>
        </a:xfrm>
        <a:prstGeom prst="rect">
          <a:avLst/>
        </a:prstGeom>
      </xdr:spPr>
    </xdr:pic>
    <xdr:clientData/>
  </xdr:twoCellAnchor>
  <xdr:twoCellAnchor>
    <xdr:from>
      <xdr:col>0</xdr:col>
      <xdr:colOff>133350</xdr:colOff>
      <xdr:row>46</xdr:row>
      <xdr:rowOff>933450</xdr:rowOff>
    </xdr:from>
    <xdr:to>
      <xdr:col>1</xdr:col>
      <xdr:colOff>466725</xdr:colOff>
      <xdr:row>46</xdr:row>
      <xdr:rowOff>2114550</xdr:rowOff>
    </xdr:to>
    <xdr:sp macro="" textlink="">
      <xdr:nvSpPr>
        <xdr:cNvPr id="36" name="CuadroTexto 35">
          <a:extLst>
            <a:ext uri="{FF2B5EF4-FFF2-40B4-BE49-F238E27FC236}">
              <a16:creationId xmlns:a16="http://schemas.microsoft.com/office/drawing/2014/main" id="{00000000-0008-0000-0000-000024000000}"/>
            </a:ext>
          </a:extLst>
        </xdr:cNvPr>
        <xdr:cNvSpPr txBox="1"/>
      </xdr:nvSpPr>
      <xdr:spPr>
        <a:xfrm>
          <a:off x="133350" y="40690800"/>
          <a:ext cx="1828800" cy="1181100"/>
        </a:xfrm>
        <a:prstGeom prst="rect">
          <a:avLst/>
        </a:prstGeom>
        <a:gradFill flip="none" rotWithShape="1">
          <a:gsLst>
            <a:gs pos="0">
              <a:srgbClr val="A568D2">
                <a:tint val="66000"/>
                <a:satMod val="160000"/>
              </a:srgbClr>
            </a:gs>
            <a:gs pos="50000">
              <a:srgbClr val="A568D2">
                <a:tint val="44500"/>
                <a:satMod val="160000"/>
              </a:srgbClr>
            </a:gs>
            <a:gs pos="100000">
              <a:srgbClr val="A568D2">
                <a:tint val="23500"/>
                <a:satMod val="160000"/>
              </a:srgb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latin typeface="Arial" panose="020B0604020202020204" pitchFamily="34" charset="0"/>
              <a:cs typeface="Arial" panose="020B0604020202020204" pitchFamily="34" charset="0"/>
            </a:rPr>
            <a:t>IMPORTANTE.</a:t>
          </a:r>
        </a:p>
        <a:p>
          <a:r>
            <a:rPr lang="es-CO" sz="1100">
              <a:latin typeface="Arial" panose="020B0604020202020204" pitchFamily="34" charset="0"/>
              <a:cs typeface="Arial" panose="020B0604020202020204" pitchFamily="34" charset="0"/>
            </a:rPr>
            <a:t>La solidez del conjunto de controles</a:t>
          </a:r>
          <a:r>
            <a:rPr lang="es-CO" sz="1100" baseline="0">
              <a:latin typeface="Arial" panose="020B0604020202020204" pitchFamily="34" charset="0"/>
              <a:cs typeface="Arial" panose="020B0604020202020204" pitchFamily="34" charset="0"/>
            </a:rPr>
            <a:t> se obtiene calculando el promedio aritmetico simple de  los controles por cada riesgo. </a:t>
          </a:r>
          <a:endParaRPr lang="es-CO" sz="1100">
            <a:latin typeface="Arial" panose="020B0604020202020204" pitchFamily="34" charset="0"/>
            <a:cs typeface="Arial" panose="020B0604020202020204" pitchFamily="34" charset="0"/>
          </a:endParaRPr>
        </a:p>
      </xdr:txBody>
    </xdr:sp>
    <xdr:clientData/>
  </xdr:twoCellAnchor>
  <xdr:twoCellAnchor editAs="oneCell">
    <xdr:from>
      <xdr:col>1</xdr:col>
      <xdr:colOff>647699</xdr:colOff>
      <xdr:row>46</xdr:row>
      <xdr:rowOff>895350</xdr:rowOff>
    </xdr:from>
    <xdr:to>
      <xdr:col>5</xdr:col>
      <xdr:colOff>857250</xdr:colOff>
      <xdr:row>46</xdr:row>
      <xdr:rowOff>2200275</xdr:rowOff>
    </xdr:to>
    <xdr:pic>
      <xdr:nvPicPr>
        <xdr:cNvPr id="37" name="Imagen 36">
          <a:extLst>
            <a:ext uri="{FF2B5EF4-FFF2-40B4-BE49-F238E27FC236}">
              <a16:creationId xmlns:a16="http://schemas.microsoft.com/office/drawing/2014/main" id="{00000000-0008-0000-0000-000025000000}"/>
            </a:ext>
          </a:extLst>
        </xdr:cNvPr>
        <xdr:cNvPicPr>
          <a:picLocks noChangeAspect="1"/>
        </xdr:cNvPicPr>
      </xdr:nvPicPr>
      <xdr:blipFill rotWithShape="1">
        <a:blip xmlns:r="http://schemas.openxmlformats.org/officeDocument/2006/relationships" r:embed="rId5" cstate="print"/>
        <a:srcRect l="24011" t="38814" r="33618" b="41353"/>
        <a:stretch/>
      </xdr:blipFill>
      <xdr:spPr>
        <a:xfrm>
          <a:off x="2143124" y="40652700"/>
          <a:ext cx="6410326" cy="1304925"/>
        </a:xfrm>
        <a:prstGeom prst="rect">
          <a:avLst/>
        </a:prstGeom>
      </xdr:spPr>
    </xdr:pic>
    <xdr:clientData/>
  </xdr:twoCellAnchor>
  <xdr:twoCellAnchor>
    <xdr:from>
      <xdr:col>0</xdr:col>
      <xdr:colOff>47625</xdr:colOff>
      <xdr:row>49</xdr:row>
      <xdr:rowOff>1381125</xdr:rowOff>
    </xdr:from>
    <xdr:to>
      <xdr:col>3</xdr:col>
      <xdr:colOff>2657475</xdr:colOff>
      <xdr:row>49</xdr:row>
      <xdr:rowOff>1704975</xdr:rowOff>
    </xdr:to>
    <xdr:sp macro="" textlink="">
      <xdr:nvSpPr>
        <xdr:cNvPr id="39" name="CuadroTexto 38">
          <a:extLst>
            <a:ext uri="{FF2B5EF4-FFF2-40B4-BE49-F238E27FC236}">
              <a16:creationId xmlns:a16="http://schemas.microsoft.com/office/drawing/2014/main" id="{00000000-0008-0000-0000-000027000000}"/>
            </a:ext>
          </a:extLst>
        </xdr:cNvPr>
        <xdr:cNvSpPr txBox="1"/>
      </xdr:nvSpPr>
      <xdr:spPr>
        <a:xfrm>
          <a:off x="47625" y="44272200"/>
          <a:ext cx="5629275" cy="323850"/>
        </a:xfrm>
        <a:prstGeom prst="rect">
          <a:avLst/>
        </a:prstGeom>
        <a:solidFill>
          <a:srgbClr val="FFD253"/>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0</xdr:col>
      <xdr:colOff>20107</xdr:colOff>
      <xdr:row>49</xdr:row>
      <xdr:rowOff>3842807</xdr:rowOff>
    </xdr:from>
    <xdr:to>
      <xdr:col>5</xdr:col>
      <xdr:colOff>1023936</xdr:colOff>
      <xdr:row>50</xdr:row>
      <xdr:rowOff>11906</xdr:rowOff>
    </xdr:to>
    <xdr:sp macro="" textlink="">
      <xdr:nvSpPr>
        <xdr:cNvPr id="40" name="CuadroTexto 39">
          <a:extLst>
            <a:ext uri="{FF2B5EF4-FFF2-40B4-BE49-F238E27FC236}">
              <a16:creationId xmlns:a16="http://schemas.microsoft.com/office/drawing/2014/main" id="{00000000-0008-0000-0000-000028000000}"/>
            </a:ext>
          </a:extLst>
        </xdr:cNvPr>
        <xdr:cNvSpPr txBox="1"/>
      </xdr:nvSpPr>
      <xdr:spPr>
        <a:xfrm>
          <a:off x="20107" y="48384088"/>
          <a:ext cx="8707173" cy="776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solidFill>
                <a:srgbClr val="C00000"/>
              </a:solidFill>
              <a:latin typeface="Arial" panose="020B0604020202020204" pitchFamily="34" charset="0"/>
              <a:cs typeface="Arial" panose="020B0604020202020204" pitchFamily="34" charset="0"/>
            </a:rPr>
            <a:t>PASO 2</a:t>
          </a:r>
          <a:r>
            <a:rPr lang="es-CO" sz="1100">
              <a:latin typeface="Arial" panose="020B0604020202020204" pitchFamily="34" charset="0"/>
              <a:cs typeface="Arial" panose="020B0604020202020204" pitchFamily="34" charset="0"/>
            </a:rPr>
            <a:t>: </a:t>
          </a:r>
          <a:r>
            <a:rPr lang="es-CO" sz="1100" b="1">
              <a:latin typeface="Arial" panose="020B0604020202020204" pitchFamily="34" charset="0"/>
              <a:cs typeface="Arial" panose="020B0604020202020204" pitchFamily="34" charset="0"/>
            </a:rPr>
            <a:t>DETERMINAR</a:t>
          </a:r>
          <a:r>
            <a:rPr lang="es-CO" sz="1100">
              <a:latin typeface="Arial" panose="020B0604020202020204" pitchFamily="34" charset="0"/>
              <a:cs typeface="Arial" panose="020B0604020202020204" pitchFamily="34" charset="0"/>
            </a:rPr>
            <a:t> el nuevo punto de intersección (R1) que arrojará el N</a:t>
          </a:r>
          <a:r>
            <a:rPr lang="es-CO" sz="1100">
              <a:solidFill>
                <a:schemeClr val="dk1"/>
              </a:solidFill>
              <a:effectLst/>
              <a:latin typeface="Arial" panose="020B0604020202020204" pitchFamily="34" charset="0"/>
              <a:ea typeface="+mn-ea"/>
              <a:cs typeface="Arial" panose="020B0604020202020204" pitchFamily="34" charset="0"/>
            </a:rPr>
            <a:t>IVEL DE RIESGO RESIDUAL. </a:t>
          </a:r>
          <a:r>
            <a:rPr lang="es-CO" sz="1100" b="1">
              <a:solidFill>
                <a:schemeClr val="dk1"/>
              </a:solidFill>
              <a:effectLst/>
              <a:latin typeface="+mn-lt"/>
              <a:ea typeface="+mn-ea"/>
              <a:cs typeface="+mn-cs"/>
            </a:rPr>
            <a:t>L</a:t>
          </a:r>
          <a:r>
            <a:rPr lang="es-CO" sz="1100">
              <a:solidFill>
                <a:schemeClr val="dk1"/>
              </a:solidFill>
              <a:effectLst/>
              <a:latin typeface="+mn-lt"/>
              <a:ea typeface="+mn-ea"/>
              <a:cs typeface="+mn-cs"/>
            </a:rPr>
            <a:t>a casilla de </a:t>
          </a:r>
          <a:r>
            <a:rPr lang="es-CO" sz="1100" b="1">
              <a:solidFill>
                <a:schemeClr val="dk1"/>
              </a:solidFill>
              <a:effectLst/>
              <a:latin typeface="+mn-lt"/>
              <a:ea typeface="+mn-ea"/>
              <a:cs typeface="+mn-cs"/>
            </a:rPr>
            <a:t>nivel</a:t>
          </a:r>
          <a:r>
            <a:rPr lang="es-CO" sz="1100" b="1" baseline="0">
              <a:solidFill>
                <a:schemeClr val="dk1"/>
              </a:solidFill>
              <a:effectLst/>
              <a:latin typeface="+mn-lt"/>
              <a:ea typeface="+mn-ea"/>
              <a:cs typeface="+mn-cs"/>
            </a:rPr>
            <a:t> residual </a:t>
          </a:r>
          <a:r>
            <a:rPr lang="es-CO" sz="1100" baseline="0">
              <a:solidFill>
                <a:schemeClr val="dk1"/>
              </a:solidFill>
              <a:effectLst/>
              <a:latin typeface="+mn-lt"/>
              <a:ea typeface="+mn-ea"/>
              <a:cs typeface="+mn-cs"/>
            </a:rPr>
            <a:t>se diligencia </a:t>
          </a:r>
          <a:r>
            <a:rPr lang="es-CO" sz="1100" b="1" baseline="0">
              <a:solidFill>
                <a:schemeClr val="dk1"/>
              </a:solidFill>
              <a:effectLst/>
              <a:latin typeface="+mn-lt"/>
              <a:ea typeface="+mn-ea"/>
              <a:cs typeface="+mn-cs"/>
            </a:rPr>
            <a:t>automáticamente</a:t>
          </a:r>
          <a:r>
            <a:rPr lang="es-CO" sz="1100">
              <a:latin typeface="Arial" panose="020B0604020202020204" pitchFamily="34" charset="0"/>
              <a:cs typeface="Arial" panose="020B0604020202020204" pitchFamily="34" charset="0"/>
            </a:rPr>
            <a:t>                                                                                                                    </a:t>
          </a:r>
        </a:p>
        <a:p>
          <a:r>
            <a:rPr lang="es-CO" sz="1100" b="1">
              <a:solidFill>
                <a:srgbClr val="C00000"/>
              </a:solidFill>
              <a:latin typeface="Arial" panose="020B0604020202020204" pitchFamily="34" charset="0"/>
              <a:cs typeface="Arial" panose="020B0604020202020204" pitchFamily="34" charset="0"/>
            </a:rPr>
            <a:t>PASO 3</a:t>
          </a:r>
          <a:r>
            <a:rPr lang="es-CO" sz="1100">
              <a:latin typeface="Arial" panose="020B0604020202020204" pitchFamily="34" charset="0"/>
              <a:cs typeface="Arial" panose="020B0604020202020204" pitchFamily="34" charset="0"/>
            </a:rPr>
            <a:t>: </a:t>
          </a:r>
          <a:r>
            <a:rPr lang="es-CO" sz="1100" b="1" baseline="0">
              <a:latin typeface="Arial" panose="020B0604020202020204" pitchFamily="34" charset="0"/>
              <a:cs typeface="Arial" panose="020B0604020202020204" pitchFamily="34" charset="0"/>
            </a:rPr>
            <a:t>SELECCIONAR </a:t>
          </a:r>
          <a:r>
            <a:rPr lang="es-CO" sz="1100" b="0" baseline="0">
              <a:latin typeface="Arial" panose="020B0604020202020204" pitchFamily="34" charset="0"/>
              <a:cs typeface="Arial" panose="020B0604020202020204" pitchFamily="34" charset="0"/>
            </a:rPr>
            <a:t>de la lista desplegable que aparece en las casillas de: probabilidad de ocurrencia e impacto, los resultados obtenidos con anterioridad, a fin de que se diligencien automáticamente en el formato posterior.</a:t>
          </a:r>
          <a:endParaRPr lang="es-CO" sz="1100" b="1">
            <a:latin typeface="Arial" panose="020B0604020202020204" pitchFamily="34" charset="0"/>
            <a:cs typeface="Arial" panose="020B0604020202020204" pitchFamily="34" charset="0"/>
          </a:endParaRPr>
        </a:p>
      </xdr:txBody>
    </xdr:sp>
    <xdr:clientData/>
  </xdr:twoCellAnchor>
  <xdr:twoCellAnchor editAs="oneCell">
    <xdr:from>
      <xdr:col>6</xdr:col>
      <xdr:colOff>624415</xdr:colOff>
      <xdr:row>48</xdr:row>
      <xdr:rowOff>222250</xdr:rowOff>
    </xdr:from>
    <xdr:to>
      <xdr:col>14</xdr:col>
      <xdr:colOff>730249</xdr:colOff>
      <xdr:row>49</xdr:row>
      <xdr:rowOff>4074582</xdr:rowOff>
    </xdr:to>
    <xdr:pic>
      <xdr:nvPicPr>
        <xdr:cNvPr id="14" name="Imagen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6" cstate="print"/>
        <a:srcRect l="12292" t="29272" r="14469" b="13629"/>
        <a:stretch/>
      </xdr:blipFill>
      <xdr:spPr>
        <a:xfrm>
          <a:off x="9345082" y="42470917"/>
          <a:ext cx="6201834" cy="4095749"/>
        </a:xfrm>
        <a:prstGeom prst="rect">
          <a:avLst/>
        </a:prstGeom>
      </xdr:spPr>
    </xdr:pic>
    <xdr:clientData/>
  </xdr:twoCellAnchor>
  <xdr:twoCellAnchor editAs="oneCell">
    <xdr:from>
      <xdr:col>6</xdr:col>
      <xdr:colOff>476247</xdr:colOff>
      <xdr:row>51</xdr:row>
      <xdr:rowOff>100694</xdr:rowOff>
    </xdr:from>
    <xdr:to>
      <xdr:col>16</xdr:col>
      <xdr:colOff>312962</xdr:colOff>
      <xdr:row>52</xdr:row>
      <xdr:rowOff>3284766</xdr:rowOff>
    </xdr:to>
    <xdr:pic>
      <xdr:nvPicPr>
        <xdr:cNvPr id="22" name="Imagen 21">
          <a:extLst>
            <a:ext uri="{FF2B5EF4-FFF2-40B4-BE49-F238E27FC236}">
              <a16:creationId xmlns:a16="http://schemas.microsoft.com/office/drawing/2014/main" id="{00000000-0008-0000-0000-000016000000}"/>
            </a:ext>
          </a:extLst>
        </xdr:cNvPr>
        <xdr:cNvPicPr>
          <a:picLocks noChangeAspect="1"/>
        </xdr:cNvPicPr>
      </xdr:nvPicPr>
      <xdr:blipFill rotWithShape="1">
        <a:blip xmlns:r="http://schemas.openxmlformats.org/officeDocument/2006/relationships" r:embed="rId7" cstate="print"/>
        <a:srcRect l="17990" t="22696" r="24692" b="19074"/>
        <a:stretch/>
      </xdr:blipFill>
      <xdr:spPr>
        <a:xfrm>
          <a:off x="9201147" y="47525669"/>
          <a:ext cx="7456715" cy="3536496"/>
        </a:xfrm>
        <a:prstGeom prst="rect">
          <a:avLst/>
        </a:prstGeom>
      </xdr:spPr>
    </xdr:pic>
    <xdr:clientData/>
  </xdr:twoCellAnchor>
  <xdr:twoCellAnchor editAs="oneCell">
    <xdr:from>
      <xdr:col>6</xdr:col>
      <xdr:colOff>544287</xdr:colOff>
      <xdr:row>52</xdr:row>
      <xdr:rowOff>3401784</xdr:rowOff>
    </xdr:from>
    <xdr:to>
      <xdr:col>15</xdr:col>
      <xdr:colOff>693965</xdr:colOff>
      <xdr:row>53</xdr:row>
      <xdr:rowOff>653138</xdr:rowOff>
    </xdr:to>
    <xdr:pic>
      <xdr:nvPicPr>
        <xdr:cNvPr id="26" name="Imagen 25">
          <a:extLst>
            <a:ext uri="{FF2B5EF4-FFF2-40B4-BE49-F238E27FC236}">
              <a16:creationId xmlns:a16="http://schemas.microsoft.com/office/drawing/2014/main" id="{00000000-0008-0000-0000-00001A000000}"/>
            </a:ext>
          </a:extLst>
        </xdr:cNvPr>
        <xdr:cNvPicPr>
          <a:picLocks noChangeAspect="1"/>
        </xdr:cNvPicPr>
      </xdr:nvPicPr>
      <xdr:blipFill rotWithShape="1">
        <a:blip xmlns:r="http://schemas.openxmlformats.org/officeDocument/2006/relationships" r:embed="rId8" cstate="print"/>
        <a:srcRect l="18618" t="31568" r="24483" b="27581"/>
        <a:stretch/>
      </xdr:blipFill>
      <xdr:spPr>
        <a:xfrm>
          <a:off x="9280073" y="51366963"/>
          <a:ext cx="7007678" cy="2449285"/>
        </a:xfrm>
        <a:prstGeom prst="rect">
          <a:avLst/>
        </a:prstGeom>
      </xdr:spPr>
    </xdr:pic>
    <xdr:clientData/>
  </xdr:twoCellAnchor>
  <xdr:twoCellAnchor editAs="oneCell">
    <xdr:from>
      <xdr:col>6</xdr:col>
      <xdr:colOff>462642</xdr:colOff>
      <xdr:row>6</xdr:row>
      <xdr:rowOff>576942</xdr:rowOff>
    </xdr:from>
    <xdr:to>
      <xdr:col>13</xdr:col>
      <xdr:colOff>13607</xdr:colOff>
      <xdr:row>14</xdr:row>
      <xdr:rowOff>294458</xdr:rowOff>
    </xdr:to>
    <xdr:pic>
      <xdr:nvPicPr>
        <xdr:cNvPr id="15" name="Imagen 14">
          <a:extLst>
            <a:ext uri="{FF2B5EF4-FFF2-40B4-BE49-F238E27FC236}">
              <a16:creationId xmlns:a16="http://schemas.microsoft.com/office/drawing/2014/main" id="{00000000-0008-0000-0000-00000F000000}"/>
            </a:ext>
          </a:extLst>
        </xdr:cNvPr>
        <xdr:cNvPicPr>
          <a:picLocks noChangeAspect="1"/>
        </xdr:cNvPicPr>
      </xdr:nvPicPr>
      <xdr:blipFill rotWithShape="1">
        <a:blip xmlns:r="http://schemas.openxmlformats.org/officeDocument/2006/relationships" r:embed="rId9" cstate="print"/>
        <a:srcRect l="31408" t="19645" r="32952" b="8054"/>
        <a:stretch/>
      </xdr:blipFill>
      <xdr:spPr>
        <a:xfrm>
          <a:off x="9187542" y="2253342"/>
          <a:ext cx="4884965" cy="5287736"/>
        </a:xfrm>
        <a:prstGeom prst="rect">
          <a:avLst/>
        </a:prstGeom>
      </xdr:spPr>
    </xdr:pic>
    <xdr:clientData/>
  </xdr:twoCellAnchor>
  <xdr:twoCellAnchor>
    <xdr:from>
      <xdr:col>6</xdr:col>
      <xdr:colOff>142875</xdr:colOff>
      <xdr:row>11</xdr:row>
      <xdr:rowOff>762000</xdr:rowOff>
    </xdr:from>
    <xdr:to>
      <xdr:col>6</xdr:col>
      <xdr:colOff>447675</xdr:colOff>
      <xdr:row>11</xdr:row>
      <xdr:rowOff>1171575</xdr:rowOff>
    </xdr:to>
    <xdr:sp macro="" textlink="">
      <xdr:nvSpPr>
        <xdr:cNvPr id="19" name="Flecha derecha 18">
          <a:extLst>
            <a:ext uri="{FF2B5EF4-FFF2-40B4-BE49-F238E27FC236}">
              <a16:creationId xmlns:a16="http://schemas.microsoft.com/office/drawing/2014/main" id="{00000000-0008-0000-0000-000013000000}"/>
            </a:ext>
          </a:extLst>
        </xdr:cNvPr>
        <xdr:cNvSpPr/>
      </xdr:nvSpPr>
      <xdr:spPr>
        <a:xfrm>
          <a:off x="8867775" y="4476750"/>
          <a:ext cx="304800" cy="40957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34</xdr:row>
      <xdr:rowOff>1171575</xdr:rowOff>
    </xdr:from>
    <xdr:to>
      <xdr:col>6</xdr:col>
      <xdr:colOff>523875</xdr:colOff>
      <xdr:row>34</xdr:row>
      <xdr:rowOff>1695450</xdr:rowOff>
    </xdr:to>
    <xdr:sp macro="" textlink="">
      <xdr:nvSpPr>
        <xdr:cNvPr id="20" name="Flecha derecha 19">
          <a:extLst>
            <a:ext uri="{FF2B5EF4-FFF2-40B4-BE49-F238E27FC236}">
              <a16:creationId xmlns:a16="http://schemas.microsoft.com/office/drawing/2014/main" id="{00000000-0008-0000-0000-000014000000}"/>
            </a:ext>
          </a:extLst>
        </xdr:cNvPr>
        <xdr:cNvSpPr/>
      </xdr:nvSpPr>
      <xdr:spPr>
        <a:xfrm>
          <a:off x="8829675" y="27755850"/>
          <a:ext cx="419100" cy="523875"/>
        </a:xfrm>
        <a:prstGeom prst="rightArrow">
          <a:avLst/>
        </a:prstGeom>
        <a:solidFill>
          <a:schemeClr val="accent2">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66675</xdr:colOff>
      <xdr:row>40</xdr:row>
      <xdr:rowOff>1209675</xdr:rowOff>
    </xdr:from>
    <xdr:to>
      <xdr:col>6</xdr:col>
      <xdr:colOff>495300</xdr:colOff>
      <xdr:row>40</xdr:row>
      <xdr:rowOff>1733550</xdr:rowOff>
    </xdr:to>
    <xdr:sp macro="" textlink="">
      <xdr:nvSpPr>
        <xdr:cNvPr id="21" name="Flecha derecha 20">
          <a:extLst>
            <a:ext uri="{FF2B5EF4-FFF2-40B4-BE49-F238E27FC236}">
              <a16:creationId xmlns:a16="http://schemas.microsoft.com/office/drawing/2014/main" id="{00000000-0008-0000-0000-000015000000}"/>
            </a:ext>
          </a:extLst>
        </xdr:cNvPr>
        <xdr:cNvSpPr/>
      </xdr:nvSpPr>
      <xdr:spPr>
        <a:xfrm>
          <a:off x="8791575" y="33823275"/>
          <a:ext cx="428625" cy="523875"/>
        </a:xfrm>
        <a:prstGeom prst="rightArrow">
          <a:avLst/>
        </a:prstGeom>
        <a:solidFill>
          <a:schemeClr val="accent5">
            <a:lumMod val="60000"/>
            <a:lumOff val="4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114300</xdr:colOff>
      <xdr:row>49</xdr:row>
      <xdr:rowOff>1152525</xdr:rowOff>
    </xdr:from>
    <xdr:to>
      <xdr:col>6</xdr:col>
      <xdr:colOff>533400</xdr:colOff>
      <xdr:row>49</xdr:row>
      <xdr:rowOff>1638300</xdr:rowOff>
    </xdr:to>
    <xdr:sp macro="" textlink="">
      <xdr:nvSpPr>
        <xdr:cNvPr id="23" name="Flecha derecha 22">
          <a:extLst>
            <a:ext uri="{FF2B5EF4-FFF2-40B4-BE49-F238E27FC236}">
              <a16:creationId xmlns:a16="http://schemas.microsoft.com/office/drawing/2014/main" id="{00000000-0008-0000-0000-000017000000}"/>
            </a:ext>
          </a:extLst>
        </xdr:cNvPr>
        <xdr:cNvSpPr/>
      </xdr:nvSpPr>
      <xdr:spPr>
        <a:xfrm>
          <a:off x="8839200" y="43776900"/>
          <a:ext cx="419100" cy="485775"/>
        </a:xfrm>
        <a:prstGeom prst="rightArrow">
          <a:avLst/>
        </a:prstGeom>
        <a:solidFill>
          <a:schemeClr val="bg2">
            <a:lumMod val="5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76200</xdr:colOff>
      <xdr:row>52</xdr:row>
      <xdr:rowOff>1266825</xdr:rowOff>
    </xdr:from>
    <xdr:to>
      <xdr:col>6</xdr:col>
      <xdr:colOff>485775</xdr:colOff>
      <xdr:row>52</xdr:row>
      <xdr:rowOff>1809750</xdr:rowOff>
    </xdr:to>
    <xdr:sp macro="" textlink="">
      <xdr:nvSpPr>
        <xdr:cNvPr id="25" name="Flecha derecha 24">
          <a:extLst>
            <a:ext uri="{FF2B5EF4-FFF2-40B4-BE49-F238E27FC236}">
              <a16:creationId xmlns:a16="http://schemas.microsoft.com/office/drawing/2014/main" id="{00000000-0008-0000-0000-000019000000}"/>
            </a:ext>
          </a:extLst>
        </xdr:cNvPr>
        <xdr:cNvSpPr/>
      </xdr:nvSpPr>
      <xdr:spPr>
        <a:xfrm>
          <a:off x="8801100" y="49044225"/>
          <a:ext cx="409575" cy="542925"/>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52</xdr:row>
      <xdr:rowOff>3295650</xdr:rowOff>
    </xdr:from>
    <xdr:to>
      <xdr:col>6</xdr:col>
      <xdr:colOff>561975</xdr:colOff>
      <xdr:row>52</xdr:row>
      <xdr:rowOff>3848100</xdr:rowOff>
    </xdr:to>
    <xdr:sp macro="" textlink="">
      <xdr:nvSpPr>
        <xdr:cNvPr id="28" name="Flecha derecha 27">
          <a:extLst>
            <a:ext uri="{FF2B5EF4-FFF2-40B4-BE49-F238E27FC236}">
              <a16:creationId xmlns:a16="http://schemas.microsoft.com/office/drawing/2014/main" id="{00000000-0008-0000-0000-00001C000000}"/>
            </a:ext>
          </a:extLst>
        </xdr:cNvPr>
        <xdr:cNvSpPr/>
      </xdr:nvSpPr>
      <xdr:spPr>
        <a:xfrm>
          <a:off x="8829675" y="51073050"/>
          <a:ext cx="457200" cy="552450"/>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552450</xdr:colOff>
      <xdr:row>19</xdr:row>
      <xdr:rowOff>104775</xdr:rowOff>
    </xdr:from>
    <xdr:to>
      <xdr:col>12</xdr:col>
      <xdr:colOff>571500</xdr:colOff>
      <xdr:row>21</xdr:row>
      <xdr:rowOff>4427765</xdr:rowOff>
    </xdr:to>
    <xdr:pic>
      <xdr:nvPicPr>
        <xdr:cNvPr id="29" name="Imagen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10" cstate="print"/>
        <a:srcRect l="31776" t="20446" r="32935" b="13010"/>
        <a:stretch/>
      </xdr:blipFill>
      <xdr:spPr>
        <a:xfrm>
          <a:off x="9277350" y="9753600"/>
          <a:ext cx="4591050" cy="4867275"/>
        </a:xfrm>
        <a:prstGeom prst="rect">
          <a:avLst/>
        </a:prstGeom>
      </xdr:spPr>
    </xdr:pic>
    <xdr:clientData/>
  </xdr:twoCellAnchor>
  <xdr:twoCellAnchor>
    <xdr:from>
      <xdr:col>6</xdr:col>
      <xdr:colOff>114300</xdr:colOff>
      <xdr:row>21</xdr:row>
      <xdr:rowOff>1714500</xdr:rowOff>
    </xdr:from>
    <xdr:to>
      <xdr:col>6</xdr:col>
      <xdr:colOff>504825</xdr:colOff>
      <xdr:row>21</xdr:row>
      <xdr:rowOff>2295525</xdr:rowOff>
    </xdr:to>
    <xdr:sp macro="" textlink="">
      <xdr:nvSpPr>
        <xdr:cNvPr id="31" name="Flecha derecha 30">
          <a:extLst>
            <a:ext uri="{FF2B5EF4-FFF2-40B4-BE49-F238E27FC236}">
              <a16:creationId xmlns:a16="http://schemas.microsoft.com/office/drawing/2014/main" id="{00000000-0008-0000-0000-00001F000000}"/>
            </a:ext>
          </a:extLst>
        </xdr:cNvPr>
        <xdr:cNvSpPr/>
      </xdr:nvSpPr>
      <xdr:spPr>
        <a:xfrm>
          <a:off x="8839200" y="11896725"/>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19050</xdr:colOff>
      <xdr:row>16</xdr:row>
      <xdr:rowOff>219075</xdr:rowOff>
    </xdr:from>
    <xdr:to>
      <xdr:col>12</xdr:col>
      <xdr:colOff>504825</xdr:colOff>
      <xdr:row>19</xdr:row>
      <xdr:rowOff>28319</xdr:rowOff>
    </xdr:to>
    <xdr:pic>
      <xdr:nvPicPr>
        <xdr:cNvPr id="16" name="Imagen 15">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11" cstate="print">
          <a:extLst>
            <a:ext uri="{BEBA8EAE-BF5A-486C-A8C5-ECC9F3942E4B}">
              <a14:imgProps xmlns:a14="http://schemas.microsoft.com/office/drawing/2010/main">
                <a14:imgLayer r:embed="rId12">
                  <a14:imgEffect>
                    <a14:sharpenSoften amount="50000"/>
                  </a14:imgEffect>
                </a14:imgLayer>
              </a14:imgProps>
            </a:ext>
          </a:extLst>
        </a:blip>
        <a:srcRect r="9836"/>
        <a:stretch/>
      </xdr:blipFill>
      <xdr:spPr>
        <a:xfrm>
          <a:off x="8743950" y="9610725"/>
          <a:ext cx="5057775" cy="2047619"/>
        </a:xfrm>
        <a:prstGeom prst="rect">
          <a:avLst/>
        </a:prstGeom>
      </xdr:spPr>
    </xdr:pic>
    <xdr:clientData/>
  </xdr:twoCellAnchor>
  <xdr:twoCellAnchor>
    <xdr:from>
      <xdr:col>6</xdr:col>
      <xdr:colOff>104775</xdr:colOff>
      <xdr:row>17</xdr:row>
      <xdr:rowOff>390525</xdr:rowOff>
    </xdr:from>
    <xdr:to>
      <xdr:col>6</xdr:col>
      <xdr:colOff>495300</xdr:colOff>
      <xdr:row>17</xdr:row>
      <xdr:rowOff>971550</xdr:rowOff>
    </xdr:to>
    <xdr:sp macro="" textlink="">
      <xdr:nvSpPr>
        <xdr:cNvPr id="34" name="Flecha derecha 30">
          <a:extLst>
            <a:ext uri="{FF2B5EF4-FFF2-40B4-BE49-F238E27FC236}">
              <a16:creationId xmlns:a16="http://schemas.microsoft.com/office/drawing/2014/main" id="{00000000-0008-0000-0000-000022000000}"/>
            </a:ext>
          </a:extLst>
        </xdr:cNvPr>
        <xdr:cNvSpPr/>
      </xdr:nvSpPr>
      <xdr:spPr>
        <a:xfrm>
          <a:off x="8829675" y="10077450"/>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409575</xdr:colOff>
      <xdr:row>18</xdr:row>
      <xdr:rowOff>457200</xdr:rowOff>
    </xdr:from>
    <xdr:to>
      <xdr:col>8</xdr:col>
      <xdr:colOff>190500</xdr:colOff>
      <xdr:row>18</xdr:row>
      <xdr:rowOff>723900</xdr:rowOff>
    </xdr:to>
    <xdr:sp macro="" textlink="">
      <xdr:nvSpPr>
        <xdr:cNvPr id="24" name="CuadroTexto 23">
          <a:extLst>
            <a:ext uri="{FF2B5EF4-FFF2-40B4-BE49-F238E27FC236}">
              <a16:creationId xmlns:a16="http://schemas.microsoft.com/office/drawing/2014/main" id="{00000000-0008-0000-0000-000018000000}"/>
            </a:ext>
          </a:extLst>
        </xdr:cNvPr>
        <xdr:cNvSpPr txBox="1"/>
      </xdr:nvSpPr>
      <xdr:spPr>
        <a:xfrm>
          <a:off x="9134475" y="11182350"/>
          <a:ext cx="1304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600" b="1">
              <a:latin typeface="Arial" panose="020B0604020202020204" pitchFamily="34" charset="0"/>
              <a:cs typeface="Arial" panose="020B0604020202020204" pitchFamily="34" charset="0"/>
            </a:rPr>
            <a:t>(integridad,</a:t>
          </a:r>
          <a:r>
            <a:rPr lang="es-CO" sz="600" b="1" baseline="0">
              <a:latin typeface="Arial" panose="020B0604020202020204" pitchFamily="34" charset="0"/>
              <a:cs typeface="Arial" panose="020B0604020202020204" pitchFamily="34" charset="0"/>
            </a:rPr>
            <a:t> honradez, rectitud)</a:t>
          </a:r>
          <a:endParaRPr lang="es-CO" sz="600" b="1">
            <a:latin typeface="Arial" panose="020B0604020202020204" pitchFamily="34" charset="0"/>
            <a:cs typeface="Arial" panose="020B0604020202020204" pitchFamily="34" charset="0"/>
          </a:endParaRPr>
        </a:p>
      </xdr:txBody>
    </xdr:sp>
    <xdr:clientData/>
  </xdr:twoCellAnchor>
  <xdr:twoCellAnchor editAs="oneCell">
    <xdr:from>
      <xdr:col>5</xdr:col>
      <xdr:colOff>162629</xdr:colOff>
      <xdr:row>0</xdr:row>
      <xdr:rowOff>9946</xdr:rowOff>
    </xdr:from>
    <xdr:to>
      <xdr:col>5</xdr:col>
      <xdr:colOff>914401</xdr:colOff>
      <xdr:row>3</xdr:row>
      <xdr:rowOff>180813</xdr:rowOff>
    </xdr:to>
    <xdr:pic>
      <xdr:nvPicPr>
        <xdr:cNvPr id="3" name="Imagen 2">
          <a:extLst>
            <a:ext uri="{FF2B5EF4-FFF2-40B4-BE49-F238E27FC236}">
              <a16:creationId xmlns:a16="http://schemas.microsoft.com/office/drawing/2014/main" id="{65708969-89ED-5EB1-D772-B87B40DC5FB8}"/>
            </a:ext>
          </a:extLst>
        </xdr:cNvPr>
        <xdr:cNvPicPr>
          <a:picLocks noChangeAspect="1"/>
        </xdr:cNvPicPr>
      </xdr:nvPicPr>
      <xdr:blipFill>
        <a:blip xmlns:r="http://schemas.openxmlformats.org/officeDocument/2006/relationships" r:embed="rId13" cstate="print"/>
        <a:stretch>
          <a:fillRect/>
        </a:stretch>
      </xdr:blipFill>
      <xdr:spPr>
        <a:xfrm>
          <a:off x="8087429" y="9946"/>
          <a:ext cx="751772" cy="924400"/>
        </a:xfrm>
        <a:prstGeom prst="rect">
          <a:avLst/>
        </a:prstGeom>
      </xdr:spPr>
    </xdr:pic>
    <xdr:clientData/>
  </xdr:twoCellAnchor>
  <xdr:twoCellAnchor editAs="oneCell">
    <xdr:from>
      <xdr:col>0</xdr:col>
      <xdr:colOff>59269</xdr:colOff>
      <xdr:row>0</xdr:row>
      <xdr:rowOff>168348</xdr:rowOff>
    </xdr:from>
    <xdr:to>
      <xdr:col>0</xdr:col>
      <xdr:colOff>1492955</xdr:colOff>
      <xdr:row>3</xdr:row>
      <xdr:rowOff>16935</xdr:rowOff>
    </xdr:to>
    <xdr:pic>
      <xdr:nvPicPr>
        <xdr:cNvPr id="33" name="Imagen 32">
          <a:extLst>
            <a:ext uri="{FF2B5EF4-FFF2-40B4-BE49-F238E27FC236}">
              <a16:creationId xmlns:a16="http://schemas.microsoft.com/office/drawing/2014/main" id="{7E05E312-76BF-D66E-83B9-E6D81774F7F9}"/>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9269" y="168348"/>
          <a:ext cx="1433686" cy="60212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19</xdr:col>
      <xdr:colOff>328750</xdr:colOff>
      <xdr:row>0</xdr:row>
      <xdr:rowOff>159328</xdr:rowOff>
    </xdr:from>
    <xdr:to>
      <xdr:col>19</xdr:col>
      <xdr:colOff>977868</xdr:colOff>
      <xdr:row>3</xdr:row>
      <xdr:rowOff>69273</xdr:rowOff>
    </xdr:to>
    <xdr:pic>
      <xdr:nvPicPr>
        <xdr:cNvPr id="3" name="Imagen 2">
          <a:extLst>
            <a:ext uri="{FF2B5EF4-FFF2-40B4-BE49-F238E27FC236}">
              <a16:creationId xmlns:a16="http://schemas.microsoft.com/office/drawing/2014/main" id="{E47032C0-5988-480B-97CC-5C53B241DD4A}"/>
            </a:ext>
          </a:extLst>
        </xdr:cNvPr>
        <xdr:cNvPicPr>
          <a:picLocks noChangeAspect="1"/>
        </xdr:cNvPicPr>
      </xdr:nvPicPr>
      <xdr:blipFill>
        <a:blip xmlns:r="http://schemas.openxmlformats.org/officeDocument/2006/relationships" r:embed="rId1" cstate="print"/>
        <a:stretch>
          <a:fillRect/>
        </a:stretch>
      </xdr:blipFill>
      <xdr:spPr>
        <a:xfrm>
          <a:off x="9770623" y="159328"/>
          <a:ext cx="649118" cy="748145"/>
        </a:xfrm>
        <a:prstGeom prst="rect">
          <a:avLst/>
        </a:prstGeom>
      </xdr:spPr>
    </xdr:pic>
    <xdr:clientData/>
  </xdr:twoCellAnchor>
  <xdr:twoCellAnchor editAs="oneCell">
    <xdr:from>
      <xdr:col>0</xdr:col>
      <xdr:colOff>381000</xdr:colOff>
      <xdr:row>0</xdr:row>
      <xdr:rowOff>221674</xdr:rowOff>
    </xdr:from>
    <xdr:to>
      <xdr:col>0</xdr:col>
      <xdr:colOff>1814686</xdr:colOff>
      <xdr:row>2</xdr:row>
      <xdr:rowOff>221121</xdr:rowOff>
    </xdr:to>
    <xdr:pic>
      <xdr:nvPicPr>
        <xdr:cNvPr id="4" name="Imagen 3">
          <a:extLst>
            <a:ext uri="{FF2B5EF4-FFF2-40B4-BE49-F238E27FC236}">
              <a16:creationId xmlns:a16="http://schemas.microsoft.com/office/drawing/2014/main" id="{C205B7FC-0BB4-44CC-909D-2178835529C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0" y="221674"/>
          <a:ext cx="1433686" cy="60212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178948</xdr:colOff>
      <xdr:row>0</xdr:row>
      <xdr:rowOff>66675</xdr:rowOff>
    </xdr:from>
    <xdr:to>
      <xdr:col>5</xdr:col>
      <xdr:colOff>828066</xdr:colOff>
      <xdr:row>3</xdr:row>
      <xdr:rowOff>138545</xdr:rowOff>
    </xdr:to>
    <xdr:pic>
      <xdr:nvPicPr>
        <xdr:cNvPr id="4" name="Imagen 3">
          <a:extLst>
            <a:ext uri="{FF2B5EF4-FFF2-40B4-BE49-F238E27FC236}">
              <a16:creationId xmlns:a16="http://schemas.microsoft.com/office/drawing/2014/main" id="{C93F65FC-55DC-402D-897F-51DDC7AA94B3}"/>
            </a:ext>
          </a:extLst>
        </xdr:cNvPr>
        <xdr:cNvPicPr>
          <a:picLocks noChangeAspect="1"/>
        </xdr:cNvPicPr>
      </xdr:nvPicPr>
      <xdr:blipFill>
        <a:blip xmlns:r="http://schemas.openxmlformats.org/officeDocument/2006/relationships" r:embed="rId1" cstate="print"/>
        <a:stretch>
          <a:fillRect/>
        </a:stretch>
      </xdr:blipFill>
      <xdr:spPr>
        <a:xfrm>
          <a:off x="11161273" y="66675"/>
          <a:ext cx="649118" cy="748145"/>
        </a:xfrm>
        <a:prstGeom prst="rect">
          <a:avLst/>
        </a:prstGeom>
      </xdr:spPr>
    </xdr:pic>
    <xdr:clientData/>
  </xdr:twoCellAnchor>
  <xdr:twoCellAnchor editAs="oneCell">
    <xdr:from>
      <xdr:col>0</xdr:col>
      <xdr:colOff>390525</xdr:colOff>
      <xdr:row>0</xdr:row>
      <xdr:rowOff>129021</xdr:rowOff>
    </xdr:from>
    <xdr:to>
      <xdr:col>0</xdr:col>
      <xdr:colOff>1824211</xdr:colOff>
      <xdr:row>3</xdr:row>
      <xdr:rowOff>54866</xdr:rowOff>
    </xdr:to>
    <xdr:pic>
      <xdr:nvPicPr>
        <xdr:cNvPr id="5" name="Imagen 4">
          <a:extLst>
            <a:ext uri="{FF2B5EF4-FFF2-40B4-BE49-F238E27FC236}">
              <a16:creationId xmlns:a16="http://schemas.microsoft.com/office/drawing/2014/main" id="{A651EFBB-34E7-4CE7-AAF1-5B3640A2C72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0525" y="129021"/>
          <a:ext cx="1433686" cy="60212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0</xdr:colOff>
      <xdr:row>12</xdr:row>
      <xdr:rowOff>158751</xdr:rowOff>
    </xdr:from>
    <xdr:to>
      <xdr:col>2</xdr:col>
      <xdr:colOff>0</xdr:colOff>
      <xdr:row>14</xdr:row>
      <xdr:rowOff>31751</xdr:rowOff>
    </xdr:to>
    <xdr:cxnSp macro="">
      <xdr:nvCxnSpPr>
        <xdr:cNvPr id="2" name="5 Conector recto de flecha">
          <a:extLst>
            <a:ext uri="{FF2B5EF4-FFF2-40B4-BE49-F238E27FC236}">
              <a16:creationId xmlns:a16="http://schemas.microsoft.com/office/drawing/2014/main" id="{00000000-0008-0000-1600-000002000000}"/>
            </a:ext>
          </a:extLst>
        </xdr:cNvPr>
        <xdr:cNvCxnSpPr/>
      </xdr:nvCxnSpPr>
      <xdr:spPr>
        <a:xfrm flipV="1">
          <a:off x="1971675" y="302577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24</xdr:row>
      <xdr:rowOff>0</xdr:rowOff>
    </xdr:from>
    <xdr:to>
      <xdr:col>8</xdr:col>
      <xdr:colOff>42335</xdr:colOff>
      <xdr:row>24</xdr:row>
      <xdr:rowOff>4235</xdr:rowOff>
    </xdr:to>
    <xdr:cxnSp macro="">
      <xdr:nvCxnSpPr>
        <xdr:cNvPr id="3" name="7 Conector recto de flecha">
          <a:extLst>
            <a:ext uri="{FF2B5EF4-FFF2-40B4-BE49-F238E27FC236}">
              <a16:creationId xmlns:a16="http://schemas.microsoft.com/office/drawing/2014/main" id="{00000000-0008-0000-1600-000003000000}"/>
            </a:ext>
          </a:extLst>
        </xdr:cNvPr>
        <xdr:cNvCxnSpPr/>
      </xdr:nvCxnSpPr>
      <xdr:spPr>
        <a:xfrm flipV="1">
          <a:off x="6547911" y="70675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719818</xdr:colOff>
      <xdr:row>10</xdr:row>
      <xdr:rowOff>146956</xdr:rowOff>
    </xdr:from>
    <xdr:to>
      <xdr:col>21</xdr:col>
      <xdr:colOff>93889</xdr:colOff>
      <xdr:row>22</xdr:row>
      <xdr:rowOff>55790</xdr:rowOff>
    </xdr:to>
    <xdr:pic>
      <xdr:nvPicPr>
        <xdr:cNvPr id="28" name="Imagen 27">
          <a:extLst>
            <a:ext uri="{FF2B5EF4-FFF2-40B4-BE49-F238E27FC236}">
              <a16:creationId xmlns:a16="http://schemas.microsoft.com/office/drawing/2014/main" id="{00000000-0008-0000-1600-00001C000000}"/>
            </a:ext>
          </a:extLst>
        </xdr:cNvPr>
        <xdr:cNvPicPr>
          <a:picLocks noChangeAspect="1"/>
        </xdr:cNvPicPr>
      </xdr:nvPicPr>
      <xdr:blipFill rotWithShape="1">
        <a:blip xmlns:r="http://schemas.openxmlformats.org/officeDocument/2006/relationships" r:embed="rId1" cstate="print"/>
        <a:srcRect l="11813" t="24757" r="20054" b="12321"/>
        <a:stretch/>
      </xdr:blipFill>
      <xdr:spPr>
        <a:xfrm>
          <a:off x="10225768" y="2956831"/>
          <a:ext cx="6994071" cy="4385584"/>
        </a:xfrm>
        <a:prstGeom prst="rect">
          <a:avLst/>
        </a:prstGeom>
      </xdr:spPr>
    </xdr:pic>
    <xdr:clientData/>
  </xdr:twoCellAnchor>
  <xdr:twoCellAnchor>
    <xdr:from>
      <xdr:col>11</xdr:col>
      <xdr:colOff>47625</xdr:colOff>
      <xdr:row>10</xdr:row>
      <xdr:rowOff>114300</xdr:rowOff>
    </xdr:from>
    <xdr:to>
      <xdr:col>11</xdr:col>
      <xdr:colOff>657225</xdr:colOff>
      <xdr:row>12</xdr:row>
      <xdr:rowOff>28575</xdr:rowOff>
    </xdr:to>
    <xdr:sp macro="" textlink="">
      <xdr:nvSpPr>
        <xdr:cNvPr id="22" name="Flecha: doblada 21">
          <a:extLst>
            <a:ext uri="{FF2B5EF4-FFF2-40B4-BE49-F238E27FC236}">
              <a16:creationId xmlns:a16="http://schemas.microsoft.com/office/drawing/2014/main" id="{00000000-0008-0000-1600-000016000000}"/>
            </a:ext>
          </a:extLst>
        </xdr:cNvPr>
        <xdr:cNvSpPr/>
      </xdr:nvSpPr>
      <xdr:spPr>
        <a:xfrm rot="10800000">
          <a:off x="9553575" y="2924175"/>
          <a:ext cx="609600" cy="495300"/>
        </a:xfrm>
        <a:prstGeom prst="ben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11</xdr:col>
      <xdr:colOff>9525</xdr:colOff>
      <xdr:row>9</xdr:row>
      <xdr:rowOff>57150</xdr:rowOff>
    </xdr:from>
    <xdr:to>
      <xdr:col>12</xdr:col>
      <xdr:colOff>685800</xdr:colOff>
      <xdr:row>10</xdr:row>
      <xdr:rowOff>200025</xdr:rowOff>
    </xdr:to>
    <xdr:sp macro="" textlink="">
      <xdr:nvSpPr>
        <xdr:cNvPr id="29" name="CuadroTexto 28">
          <a:extLst>
            <a:ext uri="{FF2B5EF4-FFF2-40B4-BE49-F238E27FC236}">
              <a16:creationId xmlns:a16="http://schemas.microsoft.com/office/drawing/2014/main" id="{00000000-0008-0000-1600-00001D000000}"/>
            </a:ext>
          </a:extLst>
        </xdr:cNvPr>
        <xdr:cNvSpPr txBox="1"/>
      </xdr:nvSpPr>
      <xdr:spPr>
        <a:xfrm>
          <a:off x="9515475" y="2619375"/>
          <a:ext cx="143827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b="1">
              <a:latin typeface="Arial" panose="020B0604020202020204" pitchFamily="34" charset="0"/>
              <a:cs typeface="Arial" panose="020B0604020202020204" pitchFamily="34" charset="0"/>
            </a:rPr>
            <a:t>Seleccione</a:t>
          </a:r>
        </a:p>
      </xdr:txBody>
    </xdr:sp>
    <xdr:clientData/>
  </xdr:twoCellAnchor>
  <xdr:twoCellAnchor>
    <xdr:from>
      <xdr:col>11</xdr:col>
      <xdr:colOff>57150</xdr:colOff>
      <xdr:row>18</xdr:row>
      <xdr:rowOff>304800</xdr:rowOff>
    </xdr:from>
    <xdr:to>
      <xdr:col>11</xdr:col>
      <xdr:colOff>581025</xdr:colOff>
      <xdr:row>20</xdr:row>
      <xdr:rowOff>57150</xdr:rowOff>
    </xdr:to>
    <xdr:sp macro="" textlink="">
      <xdr:nvSpPr>
        <xdr:cNvPr id="30" name="Flecha: a la derecha 29">
          <a:extLst>
            <a:ext uri="{FF2B5EF4-FFF2-40B4-BE49-F238E27FC236}">
              <a16:creationId xmlns:a16="http://schemas.microsoft.com/office/drawing/2014/main" id="{00000000-0008-0000-1600-00001E000000}"/>
            </a:ext>
          </a:extLst>
        </xdr:cNvPr>
        <xdr:cNvSpPr/>
      </xdr:nvSpPr>
      <xdr:spPr>
        <a:xfrm>
          <a:off x="9563100" y="5581650"/>
          <a:ext cx="523875" cy="514350"/>
        </a:xfrm>
        <a:prstGeom prst="righ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9</xdr:col>
      <xdr:colOff>641254</xdr:colOff>
      <xdr:row>0</xdr:row>
      <xdr:rowOff>90350</xdr:rowOff>
    </xdr:from>
    <xdr:to>
      <xdr:col>10</xdr:col>
      <xdr:colOff>586740</xdr:colOff>
      <xdr:row>3</xdr:row>
      <xdr:rowOff>116776</xdr:rowOff>
    </xdr:to>
    <xdr:pic>
      <xdr:nvPicPr>
        <xdr:cNvPr id="23" name="Imagen 22">
          <a:extLst>
            <a:ext uri="{FF2B5EF4-FFF2-40B4-BE49-F238E27FC236}">
              <a16:creationId xmlns:a16="http://schemas.microsoft.com/office/drawing/2014/main" id="{56996176-9DF2-4537-B893-CA87BF9DB518}"/>
            </a:ext>
          </a:extLst>
        </xdr:cNvPr>
        <xdr:cNvPicPr>
          <a:picLocks noChangeAspect="1"/>
        </xdr:cNvPicPr>
      </xdr:nvPicPr>
      <xdr:blipFill>
        <a:blip xmlns:r="http://schemas.openxmlformats.org/officeDocument/2006/relationships" r:embed="rId2" cstate="print"/>
        <a:stretch>
          <a:fillRect/>
        </a:stretch>
      </xdr:blipFill>
      <xdr:spPr>
        <a:xfrm>
          <a:off x="8406034" y="90350"/>
          <a:ext cx="730346" cy="841766"/>
        </a:xfrm>
        <a:prstGeom prst="rect">
          <a:avLst/>
        </a:prstGeom>
      </xdr:spPr>
    </xdr:pic>
    <xdr:clientData/>
  </xdr:twoCellAnchor>
  <xdr:twoCellAnchor editAs="oneCell">
    <xdr:from>
      <xdr:col>0</xdr:col>
      <xdr:colOff>297180</xdr:colOff>
      <xdr:row>1</xdr:row>
      <xdr:rowOff>9006</xdr:rowOff>
    </xdr:from>
    <xdr:to>
      <xdr:col>1</xdr:col>
      <xdr:colOff>732646</xdr:colOff>
      <xdr:row>2</xdr:row>
      <xdr:rowOff>420626</xdr:rowOff>
    </xdr:to>
    <xdr:pic>
      <xdr:nvPicPr>
        <xdr:cNvPr id="31" name="Imagen 30">
          <a:extLst>
            <a:ext uri="{FF2B5EF4-FFF2-40B4-BE49-F238E27FC236}">
              <a16:creationId xmlns:a16="http://schemas.microsoft.com/office/drawing/2014/main" id="{8CD60D91-A7ED-4CB0-B408-8BBBB15A4C5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97180" y="199506"/>
          <a:ext cx="1433686" cy="602120"/>
        </a:xfrm>
        <a:prstGeom prst="rect">
          <a:avLst/>
        </a:prstGeom>
      </xdr:spPr>
    </xdr:pic>
    <xdr:clientData/>
  </xdr:twoCellAnchor>
  <xdr:oneCellAnchor>
    <xdr:from>
      <xdr:col>11</xdr:col>
      <xdr:colOff>-9525</xdr:colOff>
      <xdr:row>10</xdr:row>
      <xdr:rowOff>38100</xdr:rowOff>
    </xdr:from>
    <xdr:ext cx="685800" cy="847725"/>
    <xdr:sp macro="" textlink="">
      <xdr:nvSpPr>
        <xdr:cNvPr id="32" name="Shape 38">
          <a:extLst>
            <a:ext uri="{FF2B5EF4-FFF2-40B4-BE49-F238E27FC236}">
              <a16:creationId xmlns:a16="http://schemas.microsoft.com/office/drawing/2014/main" id="{00000000-0008-0000-1600-000020000000}"/>
            </a:ext>
          </a:extLst>
        </xdr:cNvPr>
        <xdr:cNvSpPr/>
      </xdr:nvSpPr>
      <xdr:spPr>
        <a:xfrm rot="10800000">
          <a:off x="9496425" y="2847975"/>
          <a:ext cx="685800" cy="847725"/>
        </a:xfrm>
        <a:prstGeom prst="bentArrow">
          <a:avLst>
            <a:gd name="adj1" fmla="val 25000"/>
            <a:gd name="adj2" fmla="val 25000"/>
            <a:gd name="adj3" fmla="val 25000"/>
            <a:gd name="adj4" fmla="val 4375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solidFill>
              <a:schemeClr val="dk1"/>
            </a:solidFill>
          </a:endParaRPr>
        </a:p>
      </xdr:txBody>
    </xdr:sp>
    <xdr:clientData fLocksWithSheet="0"/>
  </xdr:oneCellAnchor>
</xdr:wsDr>
</file>

<file path=xl/drawings/drawing13.xml><?xml version="1.0" encoding="utf-8"?>
<xdr:wsDr xmlns:xdr="http://schemas.openxmlformats.org/drawingml/2006/spreadsheetDrawing" xmlns:a="http://schemas.openxmlformats.org/drawingml/2006/main">
  <xdr:twoCellAnchor editAs="oneCell">
    <xdr:from>
      <xdr:col>0</xdr:col>
      <xdr:colOff>330200</xdr:colOff>
      <xdr:row>1</xdr:row>
      <xdr:rowOff>32956</xdr:rowOff>
    </xdr:from>
    <xdr:to>
      <xdr:col>0</xdr:col>
      <xdr:colOff>1763886</xdr:colOff>
      <xdr:row>2</xdr:row>
      <xdr:rowOff>431876</xdr:rowOff>
    </xdr:to>
    <xdr:pic>
      <xdr:nvPicPr>
        <xdr:cNvPr id="5" name="Imagen 4">
          <a:extLst>
            <a:ext uri="{FF2B5EF4-FFF2-40B4-BE49-F238E27FC236}">
              <a16:creationId xmlns:a16="http://schemas.microsoft.com/office/drawing/2014/main" id="{CD8EA857-C36E-4BB9-BF14-5501957956E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0200" y="236156"/>
          <a:ext cx="1433686" cy="602120"/>
        </a:xfrm>
        <a:prstGeom prst="rect">
          <a:avLst/>
        </a:prstGeom>
      </xdr:spPr>
    </xdr:pic>
    <xdr:clientData/>
  </xdr:twoCellAnchor>
  <xdr:twoCellAnchor editAs="oneCell">
    <xdr:from>
      <xdr:col>10</xdr:col>
      <xdr:colOff>406400</xdr:colOff>
      <xdr:row>0</xdr:row>
      <xdr:rowOff>127000</xdr:rowOff>
    </xdr:from>
    <xdr:to>
      <xdr:col>10</xdr:col>
      <xdr:colOff>1136746</xdr:colOff>
      <xdr:row>3</xdr:row>
      <xdr:rowOff>105166</xdr:rowOff>
    </xdr:to>
    <xdr:pic>
      <xdr:nvPicPr>
        <xdr:cNvPr id="6" name="Imagen 5">
          <a:extLst>
            <a:ext uri="{FF2B5EF4-FFF2-40B4-BE49-F238E27FC236}">
              <a16:creationId xmlns:a16="http://schemas.microsoft.com/office/drawing/2014/main" id="{74BB0915-5B4E-42E0-9C9A-97965E3FAD94}"/>
            </a:ext>
          </a:extLst>
        </xdr:cNvPr>
        <xdr:cNvPicPr>
          <a:picLocks noChangeAspect="1"/>
        </xdr:cNvPicPr>
      </xdr:nvPicPr>
      <xdr:blipFill>
        <a:blip xmlns:r="http://schemas.openxmlformats.org/officeDocument/2006/relationships" r:embed="rId2" cstate="print"/>
        <a:stretch>
          <a:fillRect/>
        </a:stretch>
      </xdr:blipFill>
      <xdr:spPr>
        <a:xfrm>
          <a:off x="24511000" y="127000"/>
          <a:ext cx="730346" cy="84176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558800</xdr:colOff>
      <xdr:row>1</xdr:row>
      <xdr:rowOff>38100</xdr:rowOff>
    </xdr:from>
    <xdr:to>
      <xdr:col>0</xdr:col>
      <xdr:colOff>1992486</xdr:colOff>
      <xdr:row>2</xdr:row>
      <xdr:rowOff>437020</xdr:rowOff>
    </xdr:to>
    <xdr:pic>
      <xdr:nvPicPr>
        <xdr:cNvPr id="6" name="Imagen 5">
          <a:extLst>
            <a:ext uri="{FF2B5EF4-FFF2-40B4-BE49-F238E27FC236}">
              <a16:creationId xmlns:a16="http://schemas.microsoft.com/office/drawing/2014/main" id="{470998BA-8A8E-438D-B4C9-4DFF9F50962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8800" y="241300"/>
          <a:ext cx="1433686" cy="602120"/>
        </a:xfrm>
        <a:prstGeom prst="rect">
          <a:avLst/>
        </a:prstGeom>
      </xdr:spPr>
    </xdr:pic>
    <xdr:clientData/>
  </xdr:twoCellAnchor>
  <xdr:twoCellAnchor editAs="oneCell">
    <xdr:from>
      <xdr:col>7</xdr:col>
      <xdr:colOff>368300</xdr:colOff>
      <xdr:row>0</xdr:row>
      <xdr:rowOff>114300</xdr:rowOff>
    </xdr:from>
    <xdr:to>
      <xdr:col>7</xdr:col>
      <xdr:colOff>1098646</xdr:colOff>
      <xdr:row>3</xdr:row>
      <xdr:rowOff>92466</xdr:rowOff>
    </xdr:to>
    <xdr:pic>
      <xdr:nvPicPr>
        <xdr:cNvPr id="7" name="Imagen 6">
          <a:extLst>
            <a:ext uri="{FF2B5EF4-FFF2-40B4-BE49-F238E27FC236}">
              <a16:creationId xmlns:a16="http://schemas.microsoft.com/office/drawing/2014/main" id="{4C88F031-F3AD-4435-B8E1-AA88F8BD52B5}"/>
            </a:ext>
          </a:extLst>
        </xdr:cNvPr>
        <xdr:cNvPicPr>
          <a:picLocks noChangeAspect="1"/>
        </xdr:cNvPicPr>
      </xdr:nvPicPr>
      <xdr:blipFill>
        <a:blip xmlns:r="http://schemas.openxmlformats.org/officeDocument/2006/relationships" r:embed="rId2" cstate="print"/>
        <a:stretch>
          <a:fillRect/>
        </a:stretch>
      </xdr:blipFill>
      <xdr:spPr>
        <a:xfrm>
          <a:off x="17716500" y="114300"/>
          <a:ext cx="730346" cy="84176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7</xdr:col>
      <xdr:colOff>4236</xdr:colOff>
      <xdr:row>25</xdr:row>
      <xdr:rowOff>0</xdr:rowOff>
    </xdr:from>
    <xdr:to>
      <xdr:col>8</xdr:col>
      <xdr:colOff>42335</xdr:colOff>
      <xdr:row>25</xdr:row>
      <xdr:rowOff>4235</xdr:rowOff>
    </xdr:to>
    <xdr:cxnSp macro="">
      <xdr:nvCxnSpPr>
        <xdr:cNvPr id="3" name="7 Conector recto de flecha">
          <a:extLst>
            <a:ext uri="{FF2B5EF4-FFF2-40B4-BE49-F238E27FC236}">
              <a16:creationId xmlns:a16="http://schemas.microsoft.com/office/drawing/2014/main" id="{00000000-0008-0000-1C00-000003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xdr:row>
      <xdr:rowOff>171450</xdr:rowOff>
    </xdr:from>
    <xdr:to>
      <xdr:col>2</xdr:col>
      <xdr:colOff>0</xdr:colOff>
      <xdr:row>15</xdr:row>
      <xdr:rowOff>31752</xdr:rowOff>
    </xdr:to>
    <xdr:cxnSp macro="">
      <xdr:nvCxnSpPr>
        <xdr:cNvPr id="26" name="5 Conector recto de flecha">
          <a:extLst>
            <a:ext uri="{FF2B5EF4-FFF2-40B4-BE49-F238E27FC236}">
              <a16:creationId xmlns:a16="http://schemas.microsoft.com/office/drawing/2014/main" id="{00000000-0008-0000-1C00-00001A000000}"/>
            </a:ext>
          </a:extLst>
        </xdr:cNvPr>
        <xdr:cNvCxnSpPr/>
      </xdr:nvCxnSpPr>
      <xdr:spPr>
        <a:xfrm flipV="1">
          <a:off x="1524000" y="3448050"/>
          <a:ext cx="0" cy="4603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25</xdr:row>
      <xdr:rowOff>0</xdr:rowOff>
    </xdr:from>
    <xdr:to>
      <xdr:col>8</xdr:col>
      <xdr:colOff>42335</xdr:colOff>
      <xdr:row>25</xdr:row>
      <xdr:rowOff>4235</xdr:rowOff>
    </xdr:to>
    <xdr:cxnSp macro="">
      <xdr:nvCxnSpPr>
        <xdr:cNvPr id="27" name="7 Conector recto de flecha">
          <a:extLst>
            <a:ext uri="{FF2B5EF4-FFF2-40B4-BE49-F238E27FC236}">
              <a16:creationId xmlns:a16="http://schemas.microsoft.com/office/drawing/2014/main" id="{00000000-0008-0000-1C00-00001B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266700</xdr:colOff>
      <xdr:row>10</xdr:row>
      <xdr:rowOff>72117</xdr:rowOff>
    </xdr:from>
    <xdr:to>
      <xdr:col>19</xdr:col>
      <xdr:colOff>592932</xdr:colOff>
      <xdr:row>15</xdr:row>
      <xdr:rowOff>174171</xdr:rowOff>
    </xdr:to>
    <xdr:pic>
      <xdr:nvPicPr>
        <xdr:cNvPr id="48" name="Imagen 47">
          <a:extLst>
            <a:ext uri="{FF2B5EF4-FFF2-40B4-BE49-F238E27FC236}">
              <a16:creationId xmlns:a16="http://schemas.microsoft.com/office/drawing/2014/main" id="{00000000-0008-0000-1C00-000030000000}"/>
            </a:ext>
          </a:extLst>
        </xdr:cNvPr>
        <xdr:cNvPicPr>
          <a:picLocks noChangeAspect="1"/>
        </xdr:cNvPicPr>
      </xdr:nvPicPr>
      <xdr:blipFill rotWithShape="1">
        <a:blip xmlns:r="http://schemas.openxmlformats.org/officeDocument/2006/relationships" r:embed="rId1" cstate="print"/>
        <a:srcRect l="27602" t="33467" r="28908" b="36841"/>
        <a:stretch/>
      </xdr:blipFill>
      <xdr:spPr>
        <a:xfrm>
          <a:off x="9591675" y="2520042"/>
          <a:ext cx="5660232" cy="2178504"/>
        </a:xfrm>
        <a:prstGeom prst="rect">
          <a:avLst/>
        </a:prstGeom>
      </xdr:spPr>
    </xdr:pic>
    <xdr:clientData/>
  </xdr:twoCellAnchor>
  <xdr:twoCellAnchor>
    <xdr:from>
      <xdr:col>12</xdr:col>
      <xdr:colOff>0</xdr:colOff>
      <xdr:row>19</xdr:row>
      <xdr:rowOff>108858</xdr:rowOff>
    </xdr:from>
    <xdr:to>
      <xdr:col>19</xdr:col>
      <xdr:colOff>285750</xdr:colOff>
      <xdr:row>22</xdr:row>
      <xdr:rowOff>136072</xdr:rowOff>
    </xdr:to>
    <xdr:sp macro="" textlink="">
      <xdr:nvSpPr>
        <xdr:cNvPr id="50" name="CuadroTexto 49">
          <a:extLst>
            <a:ext uri="{FF2B5EF4-FFF2-40B4-BE49-F238E27FC236}">
              <a16:creationId xmlns:a16="http://schemas.microsoft.com/office/drawing/2014/main" id="{00000000-0008-0000-1C00-000032000000}"/>
            </a:ext>
          </a:extLst>
        </xdr:cNvPr>
        <xdr:cNvSpPr txBox="1"/>
      </xdr:nvSpPr>
      <xdr:spPr>
        <a:xfrm>
          <a:off x="9198429" y="4762501"/>
          <a:ext cx="5619750" cy="1088571"/>
        </a:xfrm>
        <a:prstGeom prst="rect">
          <a:avLst/>
        </a:prstGeom>
        <a:solidFill>
          <a:srgbClr val="FFD253"/>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xdr:from>
      <xdr:col>12</xdr:col>
      <xdr:colOff>289832</xdr:colOff>
      <xdr:row>8</xdr:row>
      <xdr:rowOff>508907</xdr:rowOff>
    </xdr:from>
    <xdr:to>
      <xdr:col>19</xdr:col>
      <xdr:colOff>548367</xdr:colOff>
      <xdr:row>10</xdr:row>
      <xdr:rowOff>104775</xdr:rowOff>
    </xdr:to>
    <xdr:sp macro="" textlink="">
      <xdr:nvSpPr>
        <xdr:cNvPr id="22" name="CuadroTexto 21">
          <a:extLst>
            <a:ext uri="{FF2B5EF4-FFF2-40B4-BE49-F238E27FC236}">
              <a16:creationId xmlns:a16="http://schemas.microsoft.com/office/drawing/2014/main" id="{00000000-0008-0000-1C00-000016000000}"/>
            </a:ext>
          </a:extLst>
        </xdr:cNvPr>
        <xdr:cNvSpPr txBox="1"/>
      </xdr:nvSpPr>
      <xdr:spPr>
        <a:xfrm>
          <a:off x="9614807" y="2042432"/>
          <a:ext cx="5592535" cy="5102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11</xdr:col>
      <xdr:colOff>85725</xdr:colOff>
      <xdr:row>9</xdr:row>
      <xdr:rowOff>180975</xdr:rowOff>
    </xdr:from>
    <xdr:to>
      <xdr:col>12</xdr:col>
      <xdr:colOff>333375</xdr:colOff>
      <xdr:row>11</xdr:row>
      <xdr:rowOff>171450</xdr:rowOff>
    </xdr:to>
    <xdr:sp macro="" textlink="">
      <xdr:nvSpPr>
        <xdr:cNvPr id="38" name="CuadroTexto 37">
          <a:extLst>
            <a:ext uri="{FF2B5EF4-FFF2-40B4-BE49-F238E27FC236}">
              <a16:creationId xmlns:a16="http://schemas.microsoft.com/office/drawing/2014/main" id="{00000000-0008-0000-1C00-000026000000}"/>
            </a:ext>
          </a:extLst>
        </xdr:cNvPr>
        <xdr:cNvSpPr txBox="1"/>
      </xdr:nvSpPr>
      <xdr:spPr>
        <a:xfrm>
          <a:off x="8648700" y="2428875"/>
          <a:ext cx="1009650"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Seleccione</a:t>
          </a:r>
        </a:p>
      </xdr:txBody>
    </xdr:sp>
    <xdr:clientData/>
  </xdr:twoCellAnchor>
  <xdr:twoCellAnchor>
    <xdr:from>
      <xdr:col>11</xdr:col>
      <xdr:colOff>57149</xdr:colOff>
      <xdr:row>11</xdr:row>
      <xdr:rowOff>85725</xdr:rowOff>
    </xdr:from>
    <xdr:to>
      <xdr:col>11</xdr:col>
      <xdr:colOff>714374</xdr:colOff>
      <xdr:row>14</xdr:row>
      <xdr:rowOff>85725</xdr:rowOff>
    </xdr:to>
    <xdr:sp macro="" textlink="">
      <xdr:nvSpPr>
        <xdr:cNvPr id="2" name="Flecha: doblada 1">
          <a:extLst>
            <a:ext uri="{FF2B5EF4-FFF2-40B4-BE49-F238E27FC236}">
              <a16:creationId xmlns:a16="http://schemas.microsoft.com/office/drawing/2014/main" id="{00000000-0008-0000-1C00-000002000000}"/>
            </a:ext>
          </a:extLst>
        </xdr:cNvPr>
        <xdr:cNvSpPr/>
      </xdr:nvSpPr>
      <xdr:spPr>
        <a:xfrm rot="10800000">
          <a:off x="8620124" y="2733675"/>
          <a:ext cx="657225" cy="628650"/>
        </a:xfrm>
        <a:prstGeom prst="ben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11</xdr:col>
      <xdr:colOff>142876</xdr:colOff>
      <xdr:row>9</xdr:row>
      <xdr:rowOff>49665</xdr:rowOff>
    </xdr:from>
    <xdr:to>
      <xdr:col>12</xdr:col>
      <xdr:colOff>289833</xdr:colOff>
      <xdr:row>10</xdr:row>
      <xdr:rowOff>152399</xdr:rowOff>
    </xdr:to>
    <xdr:cxnSp macro="">
      <xdr:nvCxnSpPr>
        <xdr:cNvPr id="10" name="Conector: angular 9">
          <a:extLst>
            <a:ext uri="{FF2B5EF4-FFF2-40B4-BE49-F238E27FC236}">
              <a16:creationId xmlns:a16="http://schemas.microsoft.com/office/drawing/2014/main" id="{00000000-0008-0000-1C00-00000A000000}"/>
            </a:ext>
          </a:extLst>
        </xdr:cNvPr>
        <xdr:cNvCxnSpPr>
          <a:stCxn id="22" idx="1"/>
        </xdr:cNvCxnSpPr>
      </xdr:nvCxnSpPr>
      <xdr:spPr>
        <a:xfrm rot="10800000" flipV="1">
          <a:off x="8705851" y="2297565"/>
          <a:ext cx="908957" cy="302759"/>
        </a:xfrm>
        <a:prstGeom prst="bentConnector3">
          <a:avLst>
            <a:gd name="adj1" fmla="val 50000"/>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0</xdr:col>
      <xdr:colOff>91440</xdr:colOff>
      <xdr:row>0</xdr:row>
      <xdr:rowOff>66040</xdr:rowOff>
    </xdr:from>
    <xdr:to>
      <xdr:col>1</xdr:col>
      <xdr:colOff>732646</xdr:colOff>
      <xdr:row>3</xdr:row>
      <xdr:rowOff>119520</xdr:rowOff>
    </xdr:to>
    <xdr:pic>
      <xdr:nvPicPr>
        <xdr:cNvPr id="12" name="Imagen 11">
          <a:extLst>
            <a:ext uri="{FF2B5EF4-FFF2-40B4-BE49-F238E27FC236}">
              <a16:creationId xmlns:a16="http://schemas.microsoft.com/office/drawing/2014/main" id="{4EB09BCE-E510-429B-A732-AFCF436A1B8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1440" y="66040"/>
          <a:ext cx="1433686" cy="602120"/>
        </a:xfrm>
        <a:prstGeom prst="rect">
          <a:avLst/>
        </a:prstGeom>
      </xdr:spPr>
    </xdr:pic>
    <xdr:clientData/>
  </xdr:twoCellAnchor>
  <xdr:twoCellAnchor editAs="oneCell">
    <xdr:from>
      <xdr:col>9</xdr:col>
      <xdr:colOff>553720</xdr:colOff>
      <xdr:row>0</xdr:row>
      <xdr:rowOff>0</xdr:rowOff>
    </xdr:from>
    <xdr:to>
      <xdr:col>10</xdr:col>
      <xdr:colOff>491586</xdr:colOff>
      <xdr:row>4</xdr:row>
      <xdr:rowOff>7620</xdr:rowOff>
    </xdr:to>
    <xdr:pic>
      <xdr:nvPicPr>
        <xdr:cNvPr id="23" name="Imagen 22">
          <a:extLst>
            <a:ext uri="{FF2B5EF4-FFF2-40B4-BE49-F238E27FC236}">
              <a16:creationId xmlns:a16="http://schemas.microsoft.com/office/drawing/2014/main" id="{E4873C2E-FE42-4991-9F1F-98F347D8E577}"/>
            </a:ext>
          </a:extLst>
        </xdr:cNvPr>
        <xdr:cNvPicPr>
          <a:picLocks noChangeAspect="1"/>
        </xdr:cNvPicPr>
      </xdr:nvPicPr>
      <xdr:blipFill>
        <a:blip xmlns:r="http://schemas.openxmlformats.org/officeDocument/2006/relationships" r:embed="rId3" cstate="print"/>
        <a:stretch>
          <a:fillRect/>
        </a:stretch>
      </xdr:blipFill>
      <xdr:spPr>
        <a:xfrm>
          <a:off x="7541260" y="0"/>
          <a:ext cx="730346" cy="73914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15</xdr:col>
      <xdr:colOff>35718</xdr:colOff>
      <xdr:row>8</xdr:row>
      <xdr:rowOff>500064</xdr:rowOff>
    </xdr:from>
    <xdr:to>
      <xdr:col>21</xdr:col>
      <xdr:colOff>23812</xdr:colOff>
      <xdr:row>13</xdr:row>
      <xdr:rowOff>0</xdr:rowOff>
    </xdr:to>
    <xdr:sp macro="" textlink="">
      <xdr:nvSpPr>
        <xdr:cNvPr id="6" name="CuadroTexto 5">
          <a:extLst>
            <a:ext uri="{FF2B5EF4-FFF2-40B4-BE49-F238E27FC236}">
              <a16:creationId xmlns:a16="http://schemas.microsoft.com/office/drawing/2014/main" id="{00000000-0008-0000-1D00-000006000000}"/>
            </a:ext>
          </a:extLst>
        </xdr:cNvPr>
        <xdr:cNvSpPr txBox="1"/>
      </xdr:nvSpPr>
      <xdr:spPr>
        <a:xfrm>
          <a:off x="18037968" y="2440783"/>
          <a:ext cx="4560094" cy="4984750"/>
        </a:xfrm>
        <a:prstGeom prst="rect">
          <a:avLst/>
        </a:prstGeom>
        <a:solidFill>
          <a:schemeClr val="bg1"/>
        </a:solid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CO" sz="1200" b="1" baseline="0">
            <a:latin typeface="Arial" panose="020B0604020202020204" pitchFamily="34" charset="0"/>
            <a:cs typeface="Arial" panose="020B0604020202020204" pitchFamily="34" charset="0"/>
          </a:endParaRPr>
        </a:p>
        <a:p>
          <a:pPr algn="ctr"/>
          <a:endParaRPr lang="es-CO" sz="1200" b="1" baseline="0">
            <a:solidFill>
              <a:srgbClr val="C00000"/>
            </a:solidFill>
            <a:latin typeface="Arial" panose="020B0604020202020204" pitchFamily="34" charset="0"/>
            <a:cs typeface="Arial" panose="020B0604020202020204" pitchFamily="34" charset="0"/>
          </a:endParaRPr>
        </a:p>
        <a:p>
          <a:pPr algn="ctr"/>
          <a:r>
            <a:rPr lang="es-CO" sz="1200" b="1" baseline="0">
              <a:solidFill>
                <a:srgbClr val="C00000"/>
              </a:solidFill>
              <a:latin typeface="Arial" panose="020B0604020202020204" pitchFamily="34" charset="0"/>
              <a:cs typeface="Arial" panose="020B0604020202020204" pitchFamily="34" charset="0"/>
            </a:rPr>
            <a:t>LINEAMIENTOS  PARA  FORMULAR EL INDICADOR DE  EFICACIA  Y EFECTIVIDAD</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rgbClr val="C00000"/>
              </a:solidFill>
              <a:latin typeface="Arial" panose="020B0604020202020204" pitchFamily="34" charset="0"/>
              <a:cs typeface="Arial" panose="020B0604020202020204" pitchFamily="34" charset="0"/>
            </a:rPr>
            <a:t>Se recomienda  formular los siguientes indicadores para cada riesgo.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eficacia: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0" baseline="0">
              <a:solidFill>
                <a:schemeClr val="tx1"/>
              </a:solidFill>
              <a:latin typeface="Arial" panose="020B0604020202020204" pitchFamily="34" charset="0"/>
              <a:cs typeface="Arial" panose="020B0604020202020204" pitchFamily="34" charset="0"/>
            </a:rPr>
            <a:t>Indice de cumplimiento = (Actividades ejecutadas /Actividades programadas)*100</a:t>
          </a:r>
          <a:r>
            <a:rPr lang="es-CO" sz="1200" b="1" baseline="0">
              <a:solidFill>
                <a:srgbClr val="C00000"/>
              </a:solidFill>
              <a:latin typeface="Arial" panose="020B0604020202020204" pitchFamily="34" charset="0"/>
              <a:cs typeface="Arial" panose="020B0604020202020204" pitchFamily="34" charset="0"/>
            </a:rPr>
            <a:t>.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efectividad= </a:t>
          </a:r>
          <a:r>
            <a:rPr lang="es-CO" sz="1200" b="0" baseline="0">
              <a:solidFill>
                <a:schemeClr val="tx1"/>
              </a:solidFill>
              <a:latin typeface="Arial" panose="020B0604020202020204" pitchFamily="34" charset="0"/>
              <a:cs typeface="Arial" panose="020B0604020202020204" pitchFamily="34" charset="0"/>
            </a:rPr>
            <a:t>Efectividad del plan de manejo del riesgo  =  ( # de casos en que se le materializo el riesgo en el periodo actual -  # de casos en que se le materializó el riesgo en el periodo anterior) / # de casos en que se le materializó el riesgo en el periodo anterior  X 100. </a:t>
          </a:r>
        </a:p>
        <a:p>
          <a:pPr algn="l"/>
          <a:endParaRPr lang="es-CO" sz="1200" b="1" baseline="0">
            <a:solidFill>
              <a:schemeClr val="tx1"/>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Nota: </a:t>
          </a:r>
          <a:r>
            <a:rPr lang="es-CO" sz="1200" b="0" baseline="0">
              <a:solidFill>
                <a:schemeClr val="tx1"/>
              </a:solidFill>
              <a:latin typeface="Arial" panose="020B0604020202020204" pitchFamily="34" charset="0"/>
              <a:cs typeface="Arial" panose="020B0604020202020204" pitchFamily="34" charset="0"/>
            </a:rPr>
            <a:t>Si el indicador de efectividad da negativo, los controles y las acciones  formuladas para prevenir la materialización del riesgo han sido efectivas para prevenir la materialización del riesgo. Si el indicador es positivo significa que los controles y las acciones no han sido efectivas y se hace necesario crear nuevos controles y modificar las estratégias formuladas pra fortalecer los controles. </a:t>
          </a: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0" baseline="0">
            <a:solidFill>
              <a:schemeClr val="tx1"/>
            </a:solidFill>
            <a:latin typeface="Arial" panose="020B0604020202020204" pitchFamily="34" charset="0"/>
            <a:cs typeface="Arial" panose="020B0604020202020204" pitchFamily="34" charset="0"/>
          </a:endParaRPr>
        </a:p>
        <a:p>
          <a:pPr algn="ctr"/>
          <a:endParaRPr lang="es-CO" sz="1200" b="1">
            <a:solidFill>
              <a:srgbClr val="C00000"/>
            </a:solidFill>
            <a:latin typeface="Arial" panose="020B0604020202020204" pitchFamily="34" charset="0"/>
            <a:cs typeface="Arial" panose="020B0604020202020204" pitchFamily="34" charset="0"/>
          </a:endParaRPr>
        </a:p>
      </xdr:txBody>
    </xdr:sp>
    <xdr:clientData/>
  </xdr:twoCellAnchor>
  <xdr:twoCellAnchor>
    <xdr:from>
      <xdr:col>14</xdr:col>
      <xdr:colOff>202406</xdr:colOff>
      <xdr:row>10</xdr:row>
      <xdr:rowOff>23813</xdr:rowOff>
    </xdr:from>
    <xdr:to>
      <xdr:col>14</xdr:col>
      <xdr:colOff>702469</xdr:colOff>
      <xdr:row>10</xdr:row>
      <xdr:rowOff>523875</xdr:rowOff>
    </xdr:to>
    <xdr:sp macro="" textlink="">
      <xdr:nvSpPr>
        <xdr:cNvPr id="4" name="Flecha: a la derecha 3">
          <a:extLst>
            <a:ext uri="{FF2B5EF4-FFF2-40B4-BE49-F238E27FC236}">
              <a16:creationId xmlns:a16="http://schemas.microsoft.com/office/drawing/2014/main" id="{00000000-0008-0000-1D00-000004000000}"/>
            </a:ext>
          </a:extLst>
        </xdr:cNvPr>
        <xdr:cNvSpPr/>
      </xdr:nvSpPr>
      <xdr:spPr>
        <a:xfrm>
          <a:off x="17442656" y="3750469"/>
          <a:ext cx="500063" cy="500062"/>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238125</xdr:colOff>
      <xdr:row>0</xdr:row>
      <xdr:rowOff>98101</xdr:rowOff>
    </xdr:from>
    <xdr:to>
      <xdr:col>0</xdr:col>
      <xdr:colOff>1671811</xdr:colOff>
      <xdr:row>3</xdr:row>
      <xdr:rowOff>100146</xdr:rowOff>
    </xdr:to>
    <xdr:pic>
      <xdr:nvPicPr>
        <xdr:cNvPr id="3" name="Imagen 2">
          <a:extLst>
            <a:ext uri="{FF2B5EF4-FFF2-40B4-BE49-F238E27FC236}">
              <a16:creationId xmlns:a16="http://schemas.microsoft.com/office/drawing/2014/main" id="{5F6CAC76-B227-412B-AB92-202DA484C3C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98101"/>
          <a:ext cx="1433686" cy="602120"/>
        </a:xfrm>
        <a:prstGeom prst="rect">
          <a:avLst/>
        </a:prstGeom>
      </xdr:spPr>
    </xdr:pic>
    <xdr:clientData/>
  </xdr:twoCellAnchor>
  <xdr:twoCellAnchor editAs="oneCell">
    <xdr:from>
      <xdr:col>12</xdr:col>
      <xdr:colOff>325120</xdr:colOff>
      <xdr:row>0</xdr:row>
      <xdr:rowOff>41586</xdr:rowOff>
    </xdr:from>
    <xdr:to>
      <xdr:col>12</xdr:col>
      <xdr:colOff>1055466</xdr:colOff>
      <xdr:row>3</xdr:row>
      <xdr:rowOff>180651</xdr:rowOff>
    </xdr:to>
    <xdr:pic>
      <xdr:nvPicPr>
        <xdr:cNvPr id="5" name="Imagen 4">
          <a:extLst>
            <a:ext uri="{FF2B5EF4-FFF2-40B4-BE49-F238E27FC236}">
              <a16:creationId xmlns:a16="http://schemas.microsoft.com/office/drawing/2014/main" id="{8F054E46-E623-4780-8B69-B7070CD1E9B0}"/>
            </a:ext>
          </a:extLst>
        </xdr:cNvPr>
        <xdr:cNvPicPr>
          <a:picLocks noChangeAspect="1"/>
        </xdr:cNvPicPr>
      </xdr:nvPicPr>
      <xdr:blipFill>
        <a:blip xmlns:r="http://schemas.openxmlformats.org/officeDocument/2006/relationships" r:embed="rId2" cstate="print"/>
        <a:stretch>
          <a:fillRect/>
        </a:stretch>
      </xdr:blipFill>
      <xdr:spPr>
        <a:xfrm>
          <a:off x="16670020" y="41586"/>
          <a:ext cx="730346" cy="7391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381000</xdr:colOff>
      <xdr:row>0</xdr:row>
      <xdr:rowOff>85725</xdr:rowOff>
    </xdr:from>
    <xdr:to>
      <xdr:col>4</xdr:col>
      <xdr:colOff>1066800</xdr:colOff>
      <xdr:row>3</xdr:row>
      <xdr:rowOff>152400</xdr:rowOff>
    </xdr:to>
    <xdr:pic>
      <xdr:nvPicPr>
        <xdr:cNvPr id="4191" name="1 Imagen" descr="logocapitalmusical">
          <a:extLst>
            <a:ext uri="{FF2B5EF4-FFF2-40B4-BE49-F238E27FC236}">
              <a16:creationId xmlns:a16="http://schemas.microsoft.com/office/drawing/2014/main" id="{00000000-0008-0000-0500-00005F1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420687</xdr:colOff>
      <xdr:row>0</xdr:row>
      <xdr:rowOff>0</xdr:rowOff>
    </xdr:from>
    <xdr:to>
      <xdr:col>6</xdr:col>
      <xdr:colOff>1106487</xdr:colOff>
      <xdr:row>3</xdr:row>
      <xdr:rowOff>142875</xdr:rowOff>
    </xdr:to>
    <xdr:pic>
      <xdr:nvPicPr>
        <xdr:cNvPr id="5217" name="1 Imagen" descr="logocapitalmusical">
          <a:extLst>
            <a:ext uri="{FF2B5EF4-FFF2-40B4-BE49-F238E27FC236}">
              <a16:creationId xmlns:a16="http://schemas.microsoft.com/office/drawing/2014/main" id="{00000000-0008-0000-0600-0000611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28062" y="0"/>
          <a:ext cx="6858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277091</xdr:colOff>
      <xdr:row>0</xdr:row>
      <xdr:rowOff>90053</xdr:rowOff>
    </xdr:from>
    <xdr:to>
      <xdr:col>0</xdr:col>
      <xdr:colOff>1710777</xdr:colOff>
      <xdr:row>3</xdr:row>
      <xdr:rowOff>110282</xdr:rowOff>
    </xdr:to>
    <xdr:pic>
      <xdr:nvPicPr>
        <xdr:cNvPr id="3" name="Imagen 2">
          <a:extLst>
            <a:ext uri="{FF2B5EF4-FFF2-40B4-BE49-F238E27FC236}">
              <a16:creationId xmlns:a16="http://schemas.microsoft.com/office/drawing/2014/main" id="{E91F05D3-C17B-4CE4-AE85-90A39E58A86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7091" y="90053"/>
          <a:ext cx="1433686" cy="602120"/>
        </a:xfrm>
        <a:prstGeom prst="rect">
          <a:avLst/>
        </a:prstGeom>
      </xdr:spPr>
    </xdr:pic>
    <xdr:clientData/>
  </xdr:twoCellAnchor>
  <xdr:twoCellAnchor editAs="oneCell">
    <xdr:from>
      <xdr:col>5</xdr:col>
      <xdr:colOff>834106</xdr:colOff>
      <xdr:row>0</xdr:row>
      <xdr:rowOff>0</xdr:rowOff>
    </xdr:from>
    <xdr:to>
      <xdr:col>5</xdr:col>
      <xdr:colOff>1483224</xdr:colOff>
      <xdr:row>4</xdr:row>
      <xdr:rowOff>15392</xdr:rowOff>
    </xdr:to>
    <xdr:pic>
      <xdr:nvPicPr>
        <xdr:cNvPr id="4" name="Imagen 3">
          <a:extLst>
            <a:ext uri="{FF2B5EF4-FFF2-40B4-BE49-F238E27FC236}">
              <a16:creationId xmlns:a16="http://schemas.microsoft.com/office/drawing/2014/main" id="{760DA548-9A8B-4101-B746-B4625F557DC6}"/>
            </a:ext>
          </a:extLst>
        </xdr:cNvPr>
        <xdr:cNvPicPr>
          <a:picLocks noChangeAspect="1"/>
        </xdr:cNvPicPr>
      </xdr:nvPicPr>
      <xdr:blipFill>
        <a:blip xmlns:r="http://schemas.openxmlformats.org/officeDocument/2006/relationships" r:embed="rId2" cstate="print"/>
        <a:stretch>
          <a:fillRect/>
        </a:stretch>
      </xdr:blipFill>
      <xdr:spPr>
        <a:xfrm>
          <a:off x="11349706" y="0"/>
          <a:ext cx="649118" cy="7981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10</xdr:row>
      <xdr:rowOff>429203</xdr:rowOff>
    </xdr:from>
    <xdr:to>
      <xdr:col>0</xdr:col>
      <xdr:colOff>28576</xdr:colOff>
      <xdr:row>23</xdr:row>
      <xdr:rowOff>53110</xdr:rowOff>
    </xdr:to>
    <xdr:sp macro="" textlink="">
      <xdr:nvSpPr>
        <xdr:cNvPr id="2" name="CuadroTexto 1">
          <a:extLst>
            <a:ext uri="{FF2B5EF4-FFF2-40B4-BE49-F238E27FC236}">
              <a16:creationId xmlns:a16="http://schemas.microsoft.com/office/drawing/2014/main" id="{00000000-0008-0000-0400-000002000000}"/>
            </a:ext>
          </a:extLst>
        </xdr:cNvPr>
        <xdr:cNvSpPr txBox="1"/>
      </xdr:nvSpPr>
      <xdr:spPr>
        <a:xfrm rot="16200000">
          <a:off x="-3469553" y="7823056"/>
          <a:ext cx="6967682" cy="285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E  X  T  E  R  N  O  S</a:t>
          </a:r>
        </a:p>
        <a:p>
          <a:pPr algn="ctr"/>
          <a:r>
            <a:rPr lang="es-CO" sz="1200" b="1">
              <a:latin typeface="Arial" panose="020B0604020202020204" pitchFamily="34" charset="0"/>
              <a:cs typeface="Arial" panose="020B0604020202020204" pitchFamily="34" charset="0"/>
            </a:rPr>
            <a:t>A  M  E  N  A  Z  A  S</a:t>
          </a:r>
        </a:p>
      </xdr:txBody>
    </xdr:sp>
    <xdr:clientData/>
  </xdr:twoCellAnchor>
  <xdr:twoCellAnchor>
    <xdr:from>
      <xdr:col>0</xdr:col>
      <xdr:colOff>0</xdr:colOff>
      <xdr:row>25</xdr:row>
      <xdr:rowOff>288633</xdr:rowOff>
    </xdr:from>
    <xdr:to>
      <xdr:col>0</xdr:col>
      <xdr:colOff>1</xdr:colOff>
      <xdr:row>53</xdr:row>
      <xdr:rowOff>288634</xdr:rowOff>
    </xdr:to>
    <xdr:sp macro="" textlink="">
      <xdr:nvSpPr>
        <xdr:cNvPr id="3" name="CuadroTexto 4">
          <a:extLst>
            <a:ext uri="{FF2B5EF4-FFF2-40B4-BE49-F238E27FC236}">
              <a16:creationId xmlns:a16="http://schemas.microsoft.com/office/drawing/2014/main" id="{00000000-0008-0000-0400-000005000000}"/>
            </a:ext>
          </a:extLst>
        </xdr:cNvPr>
        <xdr:cNvSpPr txBox="1"/>
      </xdr:nvSpPr>
      <xdr:spPr>
        <a:xfrm rot="16200000">
          <a:off x="-3943350" y="16509708"/>
          <a:ext cx="7886701" cy="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a:latin typeface="Arial" panose="020B0604020202020204" pitchFamily="34" charset="0"/>
              <a:cs typeface="Arial" panose="020B0604020202020204" pitchFamily="34" charset="0"/>
            </a:rPr>
            <a:t>D</a:t>
          </a:r>
          <a:r>
            <a:rPr lang="es-CO" sz="1200" b="1" baseline="0">
              <a:latin typeface="Arial" panose="020B0604020202020204" pitchFamily="34" charset="0"/>
              <a:cs typeface="Arial" panose="020B0604020202020204" pitchFamily="34" charset="0"/>
            </a:rPr>
            <a:t>  E  B  I  L  I  D  A  D  E  </a:t>
          </a:r>
          <a:r>
            <a:rPr lang="es-CO" sz="1200" b="1">
              <a:latin typeface="Arial" panose="020B0604020202020204" pitchFamily="34" charset="0"/>
              <a:cs typeface="Arial" panose="020B0604020202020204" pitchFamily="34" charset="0"/>
            </a:rPr>
            <a:t> S</a:t>
          </a:r>
        </a:p>
      </xdr:txBody>
    </xdr:sp>
    <xdr:clientData/>
  </xdr:twoCellAnchor>
  <xdr:twoCellAnchor>
    <xdr:from>
      <xdr:col>19</xdr:col>
      <xdr:colOff>2222499</xdr:colOff>
      <xdr:row>0</xdr:row>
      <xdr:rowOff>0</xdr:rowOff>
    </xdr:from>
    <xdr:to>
      <xdr:col>19</xdr:col>
      <xdr:colOff>3030680</xdr:colOff>
      <xdr:row>3</xdr:row>
      <xdr:rowOff>187614</xdr:rowOff>
    </xdr:to>
    <xdr:sp macro="" textlink="">
      <xdr:nvSpPr>
        <xdr:cNvPr id="4" name="CuadroTexto 5">
          <a:extLst>
            <a:ext uri="{FF2B5EF4-FFF2-40B4-BE49-F238E27FC236}">
              <a16:creationId xmlns:a16="http://schemas.microsoft.com/office/drawing/2014/main" id="{00000000-0008-0000-0400-000006000000}"/>
            </a:ext>
          </a:extLst>
        </xdr:cNvPr>
        <xdr:cNvSpPr txBox="1"/>
      </xdr:nvSpPr>
      <xdr:spPr>
        <a:xfrm>
          <a:off x="12195174" y="0"/>
          <a:ext cx="0" cy="1092489"/>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xdr:from>
      <xdr:col>0</xdr:col>
      <xdr:colOff>0</xdr:colOff>
      <xdr:row>54</xdr:row>
      <xdr:rowOff>0</xdr:rowOff>
    </xdr:from>
    <xdr:to>
      <xdr:col>0</xdr:col>
      <xdr:colOff>2</xdr:colOff>
      <xdr:row>54</xdr:row>
      <xdr:rowOff>0</xdr:rowOff>
    </xdr:to>
    <xdr:sp macro="" textlink="">
      <xdr:nvSpPr>
        <xdr:cNvPr id="5" name="CuadroTexto 6">
          <a:extLst>
            <a:ext uri="{FF2B5EF4-FFF2-40B4-BE49-F238E27FC236}">
              <a16:creationId xmlns:a16="http://schemas.microsoft.com/office/drawing/2014/main" id="{00000000-0008-0000-0400-000007000000}"/>
            </a:ext>
          </a:extLst>
        </xdr:cNvPr>
        <xdr:cNvSpPr txBox="1"/>
      </xdr:nvSpPr>
      <xdr:spPr>
        <a:xfrm rot="16200000">
          <a:off x="1" y="20802599"/>
          <a:ext cx="0" cy="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baseline="0">
              <a:latin typeface="Arial" panose="020B0604020202020204" pitchFamily="34" charset="0"/>
              <a:cs typeface="Arial" panose="020B0604020202020204" pitchFamily="34" charset="0"/>
            </a:rPr>
            <a:t>D E L  P R O C E S O</a:t>
          </a:r>
        </a:p>
      </xdr:txBody>
    </xdr:sp>
    <xdr:clientData/>
  </xdr:twoCellAnchor>
  <xdr:twoCellAnchor editAs="oneCell">
    <xdr:from>
      <xdr:col>1</xdr:col>
      <xdr:colOff>48491</xdr:colOff>
      <xdr:row>0</xdr:row>
      <xdr:rowOff>55416</xdr:rowOff>
    </xdr:from>
    <xdr:to>
      <xdr:col>1</xdr:col>
      <xdr:colOff>1482177</xdr:colOff>
      <xdr:row>1</xdr:row>
      <xdr:rowOff>269609</xdr:rowOff>
    </xdr:to>
    <xdr:pic>
      <xdr:nvPicPr>
        <xdr:cNvPr id="6" name="Imagen 7">
          <a:extLst>
            <a:ext uri="{FF2B5EF4-FFF2-40B4-BE49-F238E27FC236}">
              <a16:creationId xmlns:a16="http://schemas.microsoft.com/office/drawing/2014/main" id="{8C0713C8-BA7A-4CC8-B335-E2F245805C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1391" y="55416"/>
          <a:ext cx="1433686" cy="604718"/>
        </a:xfrm>
        <a:prstGeom prst="rect">
          <a:avLst/>
        </a:prstGeom>
      </xdr:spPr>
    </xdr:pic>
    <xdr:clientData/>
  </xdr:twoCellAnchor>
  <xdr:twoCellAnchor editAs="oneCell">
    <xdr:from>
      <xdr:col>18</xdr:col>
      <xdr:colOff>288896</xdr:colOff>
      <xdr:row>0</xdr:row>
      <xdr:rowOff>0</xdr:rowOff>
    </xdr:from>
    <xdr:to>
      <xdr:col>19</xdr:col>
      <xdr:colOff>1727</xdr:colOff>
      <xdr:row>1</xdr:row>
      <xdr:rowOff>311728</xdr:rowOff>
    </xdr:to>
    <xdr:pic>
      <xdr:nvPicPr>
        <xdr:cNvPr id="7" name="Imagen 8">
          <a:extLst>
            <a:ext uri="{FF2B5EF4-FFF2-40B4-BE49-F238E27FC236}">
              <a16:creationId xmlns:a16="http://schemas.microsoft.com/office/drawing/2014/main" id="{E022E70C-07F9-4534-88D9-06754FEBDAC5}"/>
            </a:ext>
          </a:extLst>
        </xdr:cNvPr>
        <xdr:cNvPicPr>
          <a:picLocks noChangeAspect="1"/>
        </xdr:cNvPicPr>
      </xdr:nvPicPr>
      <xdr:blipFill>
        <a:blip xmlns:r="http://schemas.openxmlformats.org/officeDocument/2006/relationships" r:embed="rId2" cstate="print"/>
        <a:stretch>
          <a:fillRect/>
        </a:stretch>
      </xdr:blipFill>
      <xdr:spPr>
        <a:xfrm>
          <a:off x="10299671" y="0"/>
          <a:ext cx="578740" cy="702253"/>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19</xdr:col>
          <xdr:colOff>790575</xdr:colOff>
          <xdr:row>10</xdr:row>
          <xdr:rowOff>76200</xdr:rowOff>
        </xdr:from>
        <xdr:to>
          <xdr:col>19</xdr:col>
          <xdr:colOff>1047750</xdr:colOff>
          <xdr:row>12</xdr:row>
          <xdr:rowOff>66675</xdr:rowOff>
        </xdr:to>
        <xdr:sp macro="" textlink="">
          <xdr:nvSpPr>
            <xdr:cNvPr id="5121" name="CheckBox1" hidden="1">
              <a:extLst>
                <a:ext uri="{63B3BB69-23CF-44E3-9099-C40C66FF867C}">
                  <a14:compatExt spid="_x0000_s51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771525</xdr:colOff>
          <xdr:row>12</xdr:row>
          <xdr:rowOff>0</xdr:rowOff>
        </xdr:from>
        <xdr:to>
          <xdr:col>19</xdr:col>
          <xdr:colOff>1057275</xdr:colOff>
          <xdr:row>12</xdr:row>
          <xdr:rowOff>257175</xdr:rowOff>
        </xdr:to>
        <xdr:sp macro="" textlink="">
          <xdr:nvSpPr>
            <xdr:cNvPr id="5122" name="CheckBox2" hidden="1">
              <a:extLst>
                <a:ext uri="{63B3BB69-23CF-44E3-9099-C40C66FF867C}">
                  <a14:compatExt spid="_x0000_s51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771525</xdr:colOff>
          <xdr:row>12</xdr:row>
          <xdr:rowOff>200025</xdr:rowOff>
        </xdr:from>
        <xdr:to>
          <xdr:col>19</xdr:col>
          <xdr:colOff>1057275</xdr:colOff>
          <xdr:row>13</xdr:row>
          <xdr:rowOff>104775</xdr:rowOff>
        </xdr:to>
        <xdr:sp macro="" textlink="">
          <xdr:nvSpPr>
            <xdr:cNvPr id="5123" name="CheckBox3" hidden="1">
              <a:extLst>
                <a:ext uri="{63B3BB69-23CF-44E3-9099-C40C66FF867C}">
                  <a14:compatExt spid="_x0000_s51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771525</xdr:colOff>
          <xdr:row>14</xdr:row>
          <xdr:rowOff>0</xdr:rowOff>
        </xdr:from>
        <xdr:to>
          <xdr:col>19</xdr:col>
          <xdr:colOff>1057275</xdr:colOff>
          <xdr:row>14</xdr:row>
          <xdr:rowOff>257175</xdr:rowOff>
        </xdr:to>
        <xdr:sp macro="" textlink="">
          <xdr:nvSpPr>
            <xdr:cNvPr id="5124" name="CheckBox4" hidden="1">
              <a:extLst>
                <a:ext uri="{63B3BB69-23CF-44E3-9099-C40C66FF867C}">
                  <a14:compatExt spid="_x0000_s51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771525</xdr:colOff>
          <xdr:row>14</xdr:row>
          <xdr:rowOff>219075</xdr:rowOff>
        </xdr:from>
        <xdr:to>
          <xdr:col>19</xdr:col>
          <xdr:colOff>1057275</xdr:colOff>
          <xdr:row>15</xdr:row>
          <xdr:rowOff>123825</xdr:rowOff>
        </xdr:to>
        <xdr:sp macro="" textlink="">
          <xdr:nvSpPr>
            <xdr:cNvPr id="5125" name="CheckBox5" hidden="1">
              <a:extLst>
                <a:ext uri="{63B3BB69-23CF-44E3-9099-C40C66FF867C}">
                  <a14:compatExt spid="_x0000_s51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771525</xdr:colOff>
          <xdr:row>16</xdr:row>
          <xdr:rowOff>0</xdr:rowOff>
        </xdr:from>
        <xdr:to>
          <xdr:col>19</xdr:col>
          <xdr:colOff>1057275</xdr:colOff>
          <xdr:row>17</xdr:row>
          <xdr:rowOff>66675</xdr:rowOff>
        </xdr:to>
        <xdr:sp macro="" textlink="">
          <xdr:nvSpPr>
            <xdr:cNvPr id="5126" name="CheckBox6" hidden="1">
              <a:extLst>
                <a:ext uri="{63B3BB69-23CF-44E3-9099-C40C66FF867C}">
                  <a14:compatExt spid="_x0000_s51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771525</xdr:colOff>
          <xdr:row>17</xdr:row>
          <xdr:rowOff>0</xdr:rowOff>
        </xdr:from>
        <xdr:to>
          <xdr:col>19</xdr:col>
          <xdr:colOff>1057275</xdr:colOff>
          <xdr:row>17</xdr:row>
          <xdr:rowOff>257175</xdr:rowOff>
        </xdr:to>
        <xdr:sp macro="" textlink="">
          <xdr:nvSpPr>
            <xdr:cNvPr id="5127" name="CheckBox7" hidden="1">
              <a:extLst>
                <a:ext uri="{63B3BB69-23CF-44E3-9099-C40C66FF867C}">
                  <a14:compatExt spid="_x0000_s51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771525</xdr:colOff>
          <xdr:row>17</xdr:row>
          <xdr:rowOff>200025</xdr:rowOff>
        </xdr:from>
        <xdr:to>
          <xdr:col>19</xdr:col>
          <xdr:colOff>1057275</xdr:colOff>
          <xdr:row>18</xdr:row>
          <xdr:rowOff>104775</xdr:rowOff>
        </xdr:to>
        <xdr:sp macro="" textlink="">
          <xdr:nvSpPr>
            <xdr:cNvPr id="5128" name="CheckBox8" hidden="1">
              <a:extLst>
                <a:ext uri="{63B3BB69-23CF-44E3-9099-C40C66FF867C}">
                  <a14:compatExt spid="_x0000_s51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771525</xdr:colOff>
          <xdr:row>18</xdr:row>
          <xdr:rowOff>200025</xdr:rowOff>
        </xdr:from>
        <xdr:to>
          <xdr:col>19</xdr:col>
          <xdr:colOff>1057275</xdr:colOff>
          <xdr:row>19</xdr:row>
          <xdr:rowOff>95250</xdr:rowOff>
        </xdr:to>
        <xdr:sp macro="" textlink="">
          <xdr:nvSpPr>
            <xdr:cNvPr id="5129" name="CheckBox9" hidden="1">
              <a:extLst>
                <a:ext uri="{63B3BB69-23CF-44E3-9099-C40C66FF867C}">
                  <a14:compatExt spid="_x0000_s51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771525</xdr:colOff>
          <xdr:row>19</xdr:row>
          <xdr:rowOff>200025</xdr:rowOff>
        </xdr:from>
        <xdr:to>
          <xdr:col>19</xdr:col>
          <xdr:colOff>1057275</xdr:colOff>
          <xdr:row>20</xdr:row>
          <xdr:rowOff>95250</xdr:rowOff>
        </xdr:to>
        <xdr:sp macro="" textlink="">
          <xdr:nvSpPr>
            <xdr:cNvPr id="5130" name="CheckBox10" hidden="1">
              <a:extLst>
                <a:ext uri="{63B3BB69-23CF-44E3-9099-C40C66FF867C}">
                  <a14:compatExt spid="_x0000_s51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771525</xdr:colOff>
          <xdr:row>20</xdr:row>
          <xdr:rowOff>200025</xdr:rowOff>
        </xdr:from>
        <xdr:to>
          <xdr:col>19</xdr:col>
          <xdr:colOff>1057275</xdr:colOff>
          <xdr:row>21</xdr:row>
          <xdr:rowOff>104775</xdr:rowOff>
        </xdr:to>
        <xdr:sp macro="" textlink="">
          <xdr:nvSpPr>
            <xdr:cNvPr id="5131" name="CheckBox11" hidden="1">
              <a:extLst>
                <a:ext uri="{63B3BB69-23CF-44E3-9099-C40C66FF867C}">
                  <a14:compatExt spid="_x0000_s51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771525</xdr:colOff>
          <xdr:row>21</xdr:row>
          <xdr:rowOff>200025</xdr:rowOff>
        </xdr:from>
        <xdr:to>
          <xdr:col>19</xdr:col>
          <xdr:colOff>1057275</xdr:colOff>
          <xdr:row>22</xdr:row>
          <xdr:rowOff>95250</xdr:rowOff>
        </xdr:to>
        <xdr:sp macro="" textlink="">
          <xdr:nvSpPr>
            <xdr:cNvPr id="5132" name="CheckBox12" hidden="1">
              <a:extLst>
                <a:ext uri="{63B3BB69-23CF-44E3-9099-C40C66FF867C}">
                  <a14:compatExt spid="_x0000_s51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771525</xdr:colOff>
          <xdr:row>22</xdr:row>
          <xdr:rowOff>200025</xdr:rowOff>
        </xdr:from>
        <xdr:to>
          <xdr:col>19</xdr:col>
          <xdr:colOff>1057275</xdr:colOff>
          <xdr:row>22</xdr:row>
          <xdr:rowOff>457200</xdr:rowOff>
        </xdr:to>
        <xdr:sp macro="" textlink="">
          <xdr:nvSpPr>
            <xdr:cNvPr id="5133" name="CheckBox13" hidden="1">
              <a:extLst>
                <a:ext uri="{63B3BB69-23CF-44E3-9099-C40C66FF867C}">
                  <a14:compatExt spid="_x0000_s51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771525</xdr:colOff>
          <xdr:row>23</xdr:row>
          <xdr:rowOff>200025</xdr:rowOff>
        </xdr:from>
        <xdr:to>
          <xdr:col>19</xdr:col>
          <xdr:colOff>1057275</xdr:colOff>
          <xdr:row>24</xdr:row>
          <xdr:rowOff>104775</xdr:rowOff>
        </xdr:to>
        <xdr:sp macro="" textlink="">
          <xdr:nvSpPr>
            <xdr:cNvPr id="5134" name="CheckBox14" hidden="1">
              <a:extLst>
                <a:ext uri="{63B3BB69-23CF-44E3-9099-C40C66FF867C}">
                  <a14:compatExt spid="_x0000_s51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771525</xdr:colOff>
          <xdr:row>24</xdr:row>
          <xdr:rowOff>200025</xdr:rowOff>
        </xdr:from>
        <xdr:to>
          <xdr:col>19</xdr:col>
          <xdr:colOff>1057275</xdr:colOff>
          <xdr:row>25</xdr:row>
          <xdr:rowOff>104775</xdr:rowOff>
        </xdr:to>
        <xdr:sp macro="" textlink="">
          <xdr:nvSpPr>
            <xdr:cNvPr id="5135" name="CheckBox15" hidden="1">
              <a:extLst>
                <a:ext uri="{63B3BB69-23CF-44E3-9099-C40C66FF867C}">
                  <a14:compatExt spid="_x0000_s51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771525</xdr:colOff>
          <xdr:row>25</xdr:row>
          <xdr:rowOff>200025</xdr:rowOff>
        </xdr:from>
        <xdr:to>
          <xdr:col>19</xdr:col>
          <xdr:colOff>1057275</xdr:colOff>
          <xdr:row>26</xdr:row>
          <xdr:rowOff>95250</xdr:rowOff>
        </xdr:to>
        <xdr:sp macro="" textlink="">
          <xdr:nvSpPr>
            <xdr:cNvPr id="5136" name="CheckBox16" hidden="1">
              <a:extLst>
                <a:ext uri="{63B3BB69-23CF-44E3-9099-C40C66FF867C}">
                  <a14:compatExt spid="_x0000_s51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771525</xdr:colOff>
          <xdr:row>26</xdr:row>
          <xdr:rowOff>200025</xdr:rowOff>
        </xdr:from>
        <xdr:to>
          <xdr:col>19</xdr:col>
          <xdr:colOff>1057275</xdr:colOff>
          <xdr:row>27</xdr:row>
          <xdr:rowOff>104775</xdr:rowOff>
        </xdr:to>
        <xdr:sp macro="" textlink="">
          <xdr:nvSpPr>
            <xdr:cNvPr id="5137" name="CheckBox17" hidden="1">
              <a:extLst>
                <a:ext uri="{63B3BB69-23CF-44E3-9099-C40C66FF867C}">
                  <a14:compatExt spid="_x0000_s51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771525</xdr:colOff>
          <xdr:row>28</xdr:row>
          <xdr:rowOff>0</xdr:rowOff>
        </xdr:from>
        <xdr:to>
          <xdr:col>19</xdr:col>
          <xdr:colOff>1057275</xdr:colOff>
          <xdr:row>29</xdr:row>
          <xdr:rowOff>66675</xdr:rowOff>
        </xdr:to>
        <xdr:sp macro="" textlink="">
          <xdr:nvSpPr>
            <xdr:cNvPr id="5138" name="CheckBox18" hidden="1">
              <a:extLst>
                <a:ext uri="{63B3BB69-23CF-44E3-9099-C40C66FF867C}">
                  <a14:compatExt spid="_x0000_s51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771525</xdr:colOff>
          <xdr:row>29</xdr:row>
          <xdr:rowOff>0</xdr:rowOff>
        </xdr:from>
        <xdr:to>
          <xdr:col>19</xdr:col>
          <xdr:colOff>1057275</xdr:colOff>
          <xdr:row>29</xdr:row>
          <xdr:rowOff>257175</xdr:rowOff>
        </xdr:to>
        <xdr:sp macro="" textlink="">
          <xdr:nvSpPr>
            <xdr:cNvPr id="5139" name="CheckBox19" hidden="1">
              <a:extLst>
                <a:ext uri="{63B3BB69-23CF-44E3-9099-C40C66FF867C}">
                  <a14:compatExt spid="_x0000_s51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771525</xdr:colOff>
          <xdr:row>29</xdr:row>
          <xdr:rowOff>200025</xdr:rowOff>
        </xdr:from>
        <xdr:to>
          <xdr:col>19</xdr:col>
          <xdr:colOff>1057275</xdr:colOff>
          <xdr:row>30</xdr:row>
          <xdr:rowOff>95250</xdr:rowOff>
        </xdr:to>
        <xdr:sp macro="" textlink="">
          <xdr:nvSpPr>
            <xdr:cNvPr id="5140" name="CheckBox20" hidden="1">
              <a:extLst>
                <a:ext uri="{63B3BB69-23CF-44E3-9099-C40C66FF867C}">
                  <a14:compatExt spid="_x0000_s51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771525</xdr:colOff>
          <xdr:row>30</xdr:row>
          <xdr:rowOff>200025</xdr:rowOff>
        </xdr:from>
        <xdr:to>
          <xdr:col>19</xdr:col>
          <xdr:colOff>1057275</xdr:colOff>
          <xdr:row>30</xdr:row>
          <xdr:rowOff>457200</xdr:rowOff>
        </xdr:to>
        <xdr:sp macro="" textlink="">
          <xdr:nvSpPr>
            <xdr:cNvPr id="5141" name="CheckBox21" hidden="1">
              <a:extLst>
                <a:ext uri="{63B3BB69-23CF-44E3-9099-C40C66FF867C}">
                  <a14:compatExt spid="_x0000_s51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771525</xdr:colOff>
          <xdr:row>31</xdr:row>
          <xdr:rowOff>200025</xdr:rowOff>
        </xdr:from>
        <xdr:to>
          <xdr:col>19</xdr:col>
          <xdr:colOff>1057275</xdr:colOff>
          <xdr:row>32</xdr:row>
          <xdr:rowOff>95250</xdr:rowOff>
        </xdr:to>
        <xdr:sp macro="" textlink="">
          <xdr:nvSpPr>
            <xdr:cNvPr id="5142" name="CheckBox22" hidden="1">
              <a:extLst>
                <a:ext uri="{63B3BB69-23CF-44E3-9099-C40C66FF867C}">
                  <a14:compatExt spid="_x0000_s51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771525</xdr:colOff>
          <xdr:row>32</xdr:row>
          <xdr:rowOff>200025</xdr:rowOff>
        </xdr:from>
        <xdr:to>
          <xdr:col>19</xdr:col>
          <xdr:colOff>1057275</xdr:colOff>
          <xdr:row>32</xdr:row>
          <xdr:rowOff>457200</xdr:rowOff>
        </xdr:to>
        <xdr:sp macro="" textlink="">
          <xdr:nvSpPr>
            <xdr:cNvPr id="5143" name="CheckBox23" hidden="1">
              <a:extLst>
                <a:ext uri="{63B3BB69-23CF-44E3-9099-C40C66FF867C}">
                  <a14:compatExt spid="_x0000_s51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771525</xdr:colOff>
          <xdr:row>33</xdr:row>
          <xdr:rowOff>200025</xdr:rowOff>
        </xdr:from>
        <xdr:to>
          <xdr:col>19</xdr:col>
          <xdr:colOff>1057275</xdr:colOff>
          <xdr:row>33</xdr:row>
          <xdr:rowOff>457200</xdr:rowOff>
        </xdr:to>
        <xdr:sp macro="" textlink="">
          <xdr:nvSpPr>
            <xdr:cNvPr id="5144" name="CheckBox24" hidden="1">
              <a:extLst>
                <a:ext uri="{63B3BB69-23CF-44E3-9099-C40C66FF867C}">
                  <a14:compatExt spid="_x0000_s51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771525</xdr:colOff>
          <xdr:row>34</xdr:row>
          <xdr:rowOff>200025</xdr:rowOff>
        </xdr:from>
        <xdr:to>
          <xdr:col>19</xdr:col>
          <xdr:colOff>1057275</xdr:colOff>
          <xdr:row>34</xdr:row>
          <xdr:rowOff>457200</xdr:rowOff>
        </xdr:to>
        <xdr:sp macro="" textlink="">
          <xdr:nvSpPr>
            <xdr:cNvPr id="5145" name="CheckBox25" hidden="1">
              <a:extLst>
                <a:ext uri="{63B3BB69-23CF-44E3-9099-C40C66FF867C}">
                  <a14:compatExt spid="_x0000_s51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771525</xdr:colOff>
          <xdr:row>35</xdr:row>
          <xdr:rowOff>200025</xdr:rowOff>
        </xdr:from>
        <xdr:to>
          <xdr:col>19</xdr:col>
          <xdr:colOff>1057275</xdr:colOff>
          <xdr:row>36</xdr:row>
          <xdr:rowOff>104775</xdr:rowOff>
        </xdr:to>
        <xdr:sp macro="" textlink="">
          <xdr:nvSpPr>
            <xdr:cNvPr id="5146" name="CheckBox26" hidden="1">
              <a:extLst>
                <a:ext uri="{63B3BB69-23CF-44E3-9099-C40C66FF867C}">
                  <a14:compatExt spid="_x0000_s51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771525</xdr:colOff>
          <xdr:row>36</xdr:row>
          <xdr:rowOff>200025</xdr:rowOff>
        </xdr:from>
        <xdr:to>
          <xdr:col>19</xdr:col>
          <xdr:colOff>1057275</xdr:colOff>
          <xdr:row>37</xdr:row>
          <xdr:rowOff>104775</xdr:rowOff>
        </xdr:to>
        <xdr:sp macro="" textlink="">
          <xdr:nvSpPr>
            <xdr:cNvPr id="5147" name="CheckBox27" hidden="1">
              <a:extLst>
                <a:ext uri="{63B3BB69-23CF-44E3-9099-C40C66FF867C}">
                  <a14:compatExt spid="_x0000_s51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771525</xdr:colOff>
          <xdr:row>46</xdr:row>
          <xdr:rowOff>200025</xdr:rowOff>
        </xdr:from>
        <xdr:to>
          <xdr:col>19</xdr:col>
          <xdr:colOff>1057275</xdr:colOff>
          <xdr:row>47</xdr:row>
          <xdr:rowOff>104775</xdr:rowOff>
        </xdr:to>
        <xdr:sp macro="" textlink="">
          <xdr:nvSpPr>
            <xdr:cNvPr id="5148" name="CheckBox28" hidden="1">
              <a:extLst>
                <a:ext uri="{63B3BB69-23CF-44E3-9099-C40C66FF867C}">
                  <a14:compatExt spid="_x0000_s51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771525</xdr:colOff>
          <xdr:row>47</xdr:row>
          <xdr:rowOff>200025</xdr:rowOff>
        </xdr:from>
        <xdr:to>
          <xdr:col>19</xdr:col>
          <xdr:colOff>1057275</xdr:colOff>
          <xdr:row>47</xdr:row>
          <xdr:rowOff>457200</xdr:rowOff>
        </xdr:to>
        <xdr:sp macro="" textlink="">
          <xdr:nvSpPr>
            <xdr:cNvPr id="5149" name="CheckBox29" hidden="1">
              <a:extLst>
                <a:ext uri="{63B3BB69-23CF-44E3-9099-C40C66FF867C}">
                  <a14:compatExt spid="_x0000_s51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771525</xdr:colOff>
          <xdr:row>53</xdr:row>
          <xdr:rowOff>200025</xdr:rowOff>
        </xdr:from>
        <xdr:to>
          <xdr:col>19</xdr:col>
          <xdr:colOff>1057275</xdr:colOff>
          <xdr:row>53</xdr:row>
          <xdr:rowOff>457200</xdr:rowOff>
        </xdr:to>
        <xdr:sp macro="" textlink="">
          <xdr:nvSpPr>
            <xdr:cNvPr id="5150" name="CheckBox30" hidden="1">
              <a:extLst>
                <a:ext uri="{63B3BB69-23CF-44E3-9099-C40C66FF867C}">
                  <a14:compatExt spid="_x0000_s51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771525</xdr:colOff>
          <xdr:row>54</xdr:row>
          <xdr:rowOff>0</xdr:rowOff>
        </xdr:from>
        <xdr:to>
          <xdr:col>19</xdr:col>
          <xdr:colOff>1057275</xdr:colOff>
          <xdr:row>54</xdr:row>
          <xdr:rowOff>257175</xdr:rowOff>
        </xdr:to>
        <xdr:sp macro="" textlink="">
          <xdr:nvSpPr>
            <xdr:cNvPr id="5151" name="CheckBox31" hidden="1">
              <a:extLst>
                <a:ext uri="{63B3BB69-23CF-44E3-9099-C40C66FF867C}">
                  <a14:compatExt spid="_x0000_s51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771525</xdr:colOff>
          <xdr:row>54</xdr:row>
          <xdr:rowOff>0</xdr:rowOff>
        </xdr:from>
        <xdr:to>
          <xdr:col>19</xdr:col>
          <xdr:colOff>1057275</xdr:colOff>
          <xdr:row>54</xdr:row>
          <xdr:rowOff>257175</xdr:rowOff>
        </xdr:to>
        <xdr:sp macro="" textlink="">
          <xdr:nvSpPr>
            <xdr:cNvPr id="5152" name="CheckBox32" hidden="1">
              <a:extLst>
                <a:ext uri="{63B3BB69-23CF-44E3-9099-C40C66FF867C}">
                  <a14:compatExt spid="_x0000_s51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771525</xdr:colOff>
          <xdr:row>54</xdr:row>
          <xdr:rowOff>0</xdr:rowOff>
        </xdr:from>
        <xdr:to>
          <xdr:col>19</xdr:col>
          <xdr:colOff>1057275</xdr:colOff>
          <xdr:row>54</xdr:row>
          <xdr:rowOff>257175</xdr:rowOff>
        </xdr:to>
        <xdr:sp macro="" textlink="">
          <xdr:nvSpPr>
            <xdr:cNvPr id="5153" name="CheckBox33" hidden="1">
              <a:extLst>
                <a:ext uri="{63B3BB69-23CF-44E3-9099-C40C66FF867C}">
                  <a14:compatExt spid="_x0000_s51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771525</xdr:colOff>
          <xdr:row>54</xdr:row>
          <xdr:rowOff>0</xdr:rowOff>
        </xdr:from>
        <xdr:to>
          <xdr:col>19</xdr:col>
          <xdr:colOff>1057275</xdr:colOff>
          <xdr:row>54</xdr:row>
          <xdr:rowOff>257175</xdr:rowOff>
        </xdr:to>
        <xdr:sp macro="" textlink="">
          <xdr:nvSpPr>
            <xdr:cNvPr id="5154" name="CheckBox34" hidden="1">
              <a:extLst>
                <a:ext uri="{63B3BB69-23CF-44E3-9099-C40C66FF867C}">
                  <a14:compatExt spid="_x0000_s51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771525</xdr:colOff>
          <xdr:row>54</xdr:row>
          <xdr:rowOff>0</xdr:rowOff>
        </xdr:from>
        <xdr:to>
          <xdr:col>19</xdr:col>
          <xdr:colOff>1057275</xdr:colOff>
          <xdr:row>54</xdr:row>
          <xdr:rowOff>257175</xdr:rowOff>
        </xdr:to>
        <xdr:sp macro="" textlink="">
          <xdr:nvSpPr>
            <xdr:cNvPr id="5155" name="CheckBox35" hidden="1">
              <a:extLst>
                <a:ext uri="{63B3BB69-23CF-44E3-9099-C40C66FF867C}">
                  <a14:compatExt spid="_x0000_s51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771525</xdr:colOff>
          <xdr:row>54</xdr:row>
          <xdr:rowOff>0</xdr:rowOff>
        </xdr:from>
        <xdr:to>
          <xdr:col>19</xdr:col>
          <xdr:colOff>1057275</xdr:colOff>
          <xdr:row>54</xdr:row>
          <xdr:rowOff>257175</xdr:rowOff>
        </xdr:to>
        <xdr:sp macro="" textlink="">
          <xdr:nvSpPr>
            <xdr:cNvPr id="5156" name="CheckBox36" hidden="1">
              <a:extLst>
                <a:ext uri="{63B3BB69-23CF-44E3-9099-C40C66FF867C}">
                  <a14:compatExt spid="_x0000_s51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771525</xdr:colOff>
          <xdr:row>54</xdr:row>
          <xdr:rowOff>0</xdr:rowOff>
        </xdr:from>
        <xdr:to>
          <xdr:col>19</xdr:col>
          <xdr:colOff>1057275</xdr:colOff>
          <xdr:row>54</xdr:row>
          <xdr:rowOff>257175</xdr:rowOff>
        </xdr:to>
        <xdr:sp macro="" textlink="">
          <xdr:nvSpPr>
            <xdr:cNvPr id="5157" name="CheckBox38" hidden="1">
              <a:extLst>
                <a:ext uri="{63B3BB69-23CF-44E3-9099-C40C66FF867C}">
                  <a14:compatExt spid="_x0000_s51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771525</xdr:colOff>
          <xdr:row>54</xdr:row>
          <xdr:rowOff>0</xdr:rowOff>
        </xdr:from>
        <xdr:to>
          <xdr:col>19</xdr:col>
          <xdr:colOff>1057275</xdr:colOff>
          <xdr:row>54</xdr:row>
          <xdr:rowOff>257175</xdr:rowOff>
        </xdr:to>
        <xdr:sp macro="" textlink="">
          <xdr:nvSpPr>
            <xdr:cNvPr id="5158" name="CheckBox39" hidden="1">
              <a:extLst>
                <a:ext uri="{63B3BB69-23CF-44E3-9099-C40C66FF867C}">
                  <a14:compatExt spid="_x0000_s51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771525</xdr:colOff>
          <xdr:row>54</xdr:row>
          <xdr:rowOff>0</xdr:rowOff>
        </xdr:from>
        <xdr:to>
          <xdr:col>19</xdr:col>
          <xdr:colOff>1057275</xdr:colOff>
          <xdr:row>54</xdr:row>
          <xdr:rowOff>257175</xdr:rowOff>
        </xdr:to>
        <xdr:sp macro="" textlink="">
          <xdr:nvSpPr>
            <xdr:cNvPr id="5159" name="CheckBox40" hidden="1">
              <a:extLst>
                <a:ext uri="{63B3BB69-23CF-44E3-9099-C40C66FF867C}">
                  <a14:compatExt spid="_x0000_s51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771525</xdr:colOff>
          <xdr:row>54</xdr:row>
          <xdr:rowOff>0</xdr:rowOff>
        </xdr:from>
        <xdr:to>
          <xdr:col>19</xdr:col>
          <xdr:colOff>1057275</xdr:colOff>
          <xdr:row>54</xdr:row>
          <xdr:rowOff>257175</xdr:rowOff>
        </xdr:to>
        <xdr:sp macro="" textlink="">
          <xdr:nvSpPr>
            <xdr:cNvPr id="5160" name="CheckBox41" hidden="1">
              <a:extLst>
                <a:ext uri="{63B3BB69-23CF-44E3-9099-C40C66FF867C}">
                  <a14:compatExt spid="_x0000_s51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771525</xdr:colOff>
          <xdr:row>54</xdr:row>
          <xdr:rowOff>0</xdr:rowOff>
        </xdr:from>
        <xdr:to>
          <xdr:col>19</xdr:col>
          <xdr:colOff>1057275</xdr:colOff>
          <xdr:row>54</xdr:row>
          <xdr:rowOff>257175</xdr:rowOff>
        </xdr:to>
        <xdr:sp macro="" textlink="">
          <xdr:nvSpPr>
            <xdr:cNvPr id="5161" name="CheckBox42" hidden="1">
              <a:extLst>
                <a:ext uri="{63B3BB69-23CF-44E3-9099-C40C66FF867C}">
                  <a14:compatExt spid="_x0000_s51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771525</xdr:colOff>
          <xdr:row>54</xdr:row>
          <xdr:rowOff>0</xdr:rowOff>
        </xdr:from>
        <xdr:to>
          <xdr:col>19</xdr:col>
          <xdr:colOff>1057275</xdr:colOff>
          <xdr:row>54</xdr:row>
          <xdr:rowOff>257175</xdr:rowOff>
        </xdr:to>
        <xdr:sp macro="" textlink="">
          <xdr:nvSpPr>
            <xdr:cNvPr id="5162" name="CheckBox43" hidden="1">
              <a:extLst>
                <a:ext uri="{63B3BB69-23CF-44E3-9099-C40C66FF867C}">
                  <a14:compatExt spid="_x0000_s51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771525</xdr:colOff>
          <xdr:row>54</xdr:row>
          <xdr:rowOff>0</xdr:rowOff>
        </xdr:from>
        <xdr:to>
          <xdr:col>19</xdr:col>
          <xdr:colOff>1057275</xdr:colOff>
          <xdr:row>54</xdr:row>
          <xdr:rowOff>257175</xdr:rowOff>
        </xdr:to>
        <xdr:sp macro="" textlink="">
          <xdr:nvSpPr>
            <xdr:cNvPr id="5163" name="CheckBox44" hidden="1">
              <a:extLst>
                <a:ext uri="{63B3BB69-23CF-44E3-9099-C40C66FF867C}">
                  <a14:compatExt spid="_x0000_s51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771525</xdr:colOff>
          <xdr:row>54</xdr:row>
          <xdr:rowOff>0</xdr:rowOff>
        </xdr:from>
        <xdr:to>
          <xdr:col>19</xdr:col>
          <xdr:colOff>1057275</xdr:colOff>
          <xdr:row>54</xdr:row>
          <xdr:rowOff>257175</xdr:rowOff>
        </xdr:to>
        <xdr:sp macro="" textlink="">
          <xdr:nvSpPr>
            <xdr:cNvPr id="5164" name="CheckBox45" hidden="1">
              <a:extLst>
                <a:ext uri="{63B3BB69-23CF-44E3-9099-C40C66FF867C}">
                  <a14:compatExt spid="_x0000_s51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771525</xdr:colOff>
          <xdr:row>54</xdr:row>
          <xdr:rowOff>0</xdr:rowOff>
        </xdr:from>
        <xdr:to>
          <xdr:col>19</xdr:col>
          <xdr:colOff>1057275</xdr:colOff>
          <xdr:row>54</xdr:row>
          <xdr:rowOff>257175</xdr:rowOff>
        </xdr:to>
        <xdr:sp macro="" textlink="">
          <xdr:nvSpPr>
            <xdr:cNvPr id="5165" name="CheckBox46" hidden="1">
              <a:extLst>
                <a:ext uri="{63B3BB69-23CF-44E3-9099-C40C66FF867C}">
                  <a14:compatExt spid="_x0000_s51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4</xdr:col>
      <xdr:colOff>221674</xdr:colOff>
      <xdr:row>0</xdr:row>
      <xdr:rowOff>0</xdr:rowOff>
    </xdr:from>
    <xdr:to>
      <xdr:col>4</xdr:col>
      <xdr:colOff>870792</xdr:colOff>
      <xdr:row>4</xdr:row>
      <xdr:rowOff>13854</xdr:rowOff>
    </xdr:to>
    <xdr:pic>
      <xdr:nvPicPr>
        <xdr:cNvPr id="3" name="Imagen 2">
          <a:extLst>
            <a:ext uri="{FF2B5EF4-FFF2-40B4-BE49-F238E27FC236}">
              <a16:creationId xmlns:a16="http://schemas.microsoft.com/office/drawing/2014/main" id="{FAB0DC09-6077-41A4-BAED-1E3D2DF3A285}"/>
            </a:ext>
          </a:extLst>
        </xdr:cNvPr>
        <xdr:cNvPicPr>
          <a:picLocks noChangeAspect="1"/>
        </xdr:cNvPicPr>
      </xdr:nvPicPr>
      <xdr:blipFill>
        <a:blip xmlns:r="http://schemas.openxmlformats.org/officeDocument/2006/relationships" r:embed="rId1" cstate="print"/>
        <a:stretch>
          <a:fillRect/>
        </a:stretch>
      </xdr:blipFill>
      <xdr:spPr>
        <a:xfrm>
          <a:off x="9781310" y="0"/>
          <a:ext cx="649118" cy="748145"/>
        </a:xfrm>
        <a:prstGeom prst="rect">
          <a:avLst/>
        </a:prstGeom>
      </xdr:spPr>
    </xdr:pic>
    <xdr:clientData/>
  </xdr:twoCellAnchor>
  <xdr:twoCellAnchor editAs="oneCell">
    <xdr:from>
      <xdr:col>0</xdr:col>
      <xdr:colOff>311727</xdr:colOff>
      <xdr:row>0</xdr:row>
      <xdr:rowOff>69270</xdr:rowOff>
    </xdr:from>
    <xdr:to>
      <xdr:col>0</xdr:col>
      <xdr:colOff>1745413</xdr:colOff>
      <xdr:row>3</xdr:row>
      <xdr:rowOff>131063</xdr:rowOff>
    </xdr:to>
    <xdr:pic>
      <xdr:nvPicPr>
        <xdr:cNvPr id="4" name="Imagen 3">
          <a:extLst>
            <a:ext uri="{FF2B5EF4-FFF2-40B4-BE49-F238E27FC236}">
              <a16:creationId xmlns:a16="http://schemas.microsoft.com/office/drawing/2014/main" id="{A441B05A-5A89-4036-B653-09F08EBDCDD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1727" y="69270"/>
          <a:ext cx="1433686" cy="60212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162297</xdr:colOff>
      <xdr:row>0</xdr:row>
      <xdr:rowOff>21770</xdr:rowOff>
    </xdr:from>
    <xdr:to>
      <xdr:col>9</xdr:col>
      <xdr:colOff>811415</xdr:colOff>
      <xdr:row>3</xdr:row>
      <xdr:rowOff>182086</xdr:rowOff>
    </xdr:to>
    <xdr:pic>
      <xdr:nvPicPr>
        <xdr:cNvPr id="4" name="Imagen 3">
          <a:extLst>
            <a:ext uri="{FF2B5EF4-FFF2-40B4-BE49-F238E27FC236}">
              <a16:creationId xmlns:a16="http://schemas.microsoft.com/office/drawing/2014/main" id="{FF02E460-633E-4FE4-B5DA-19031F6925A0}"/>
            </a:ext>
          </a:extLst>
        </xdr:cNvPr>
        <xdr:cNvPicPr>
          <a:picLocks noChangeAspect="1"/>
        </xdr:cNvPicPr>
      </xdr:nvPicPr>
      <xdr:blipFill>
        <a:blip xmlns:r="http://schemas.openxmlformats.org/officeDocument/2006/relationships" r:embed="rId1" cstate="print"/>
        <a:stretch>
          <a:fillRect/>
        </a:stretch>
      </xdr:blipFill>
      <xdr:spPr>
        <a:xfrm>
          <a:off x="13529954" y="21770"/>
          <a:ext cx="649118" cy="748145"/>
        </a:xfrm>
        <a:prstGeom prst="rect">
          <a:avLst/>
        </a:prstGeom>
      </xdr:spPr>
    </xdr:pic>
    <xdr:clientData/>
  </xdr:twoCellAnchor>
  <xdr:twoCellAnchor editAs="oneCell">
    <xdr:from>
      <xdr:col>0</xdr:col>
      <xdr:colOff>65313</xdr:colOff>
      <xdr:row>0</xdr:row>
      <xdr:rowOff>101928</xdr:rowOff>
    </xdr:from>
    <xdr:to>
      <xdr:col>2</xdr:col>
      <xdr:colOff>606370</xdr:colOff>
      <xdr:row>3</xdr:row>
      <xdr:rowOff>116219</xdr:rowOff>
    </xdr:to>
    <xdr:pic>
      <xdr:nvPicPr>
        <xdr:cNvPr id="5" name="Imagen 4">
          <a:extLst>
            <a:ext uri="{FF2B5EF4-FFF2-40B4-BE49-F238E27FC236}">
              <a16:creationId xmlns:a16="http://schemas.microsoft.com/office/drawing/2014/main" id="{4F25C7B7-19E8-4FC7-95E2-A8308F7887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5313" y="101928"/>
          <a:ext cx="1433686" cy="60212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227613</xdr:colOff>
      <xdr:row>0</xdr:row>
      <xdr:rowOff>97970</xdr:rowOff>
    </xdr:from>
    <xdr:to>
      <xdr:col>5</xdr:col>
      <xdr:colOff>876731</xdr:colOff>
      <xdr:row>3</xdr:row>
      <xdr:rowOff>116772</xdr:rowOff>
    </xdr:to>
    <xdr:pic>
      <xdr:nvPicPr>
        <xdr:cNvPr id="4" name="Imagen 3">
          <a:extLst>
            <a:ext uri="{FF2B5EF4-FFF2-40B4-BE49-F238E27FC236}">
              <a16:creationId xmlns:a16="http://schemas.microsoft.com/office/drawing/2014/main" id="{3DA7ABF9-5BF8-4D23-8305-83AA0967A17A}"/>
            </a:ext>
          </a:extLst>
        </xdr:cNvPr>
        <xdr:cNvPicPr>
          <a:picLocks noChangeAspect="1"/>
        </xdr:cNvPicPr>
      </xdr:nvPicPr>
      <xdr:blipFill>
        <a:blip xmlns:r="http://schemas.openxmlformats.org/officeDocument/2006/relationships" r:embed="rId1" cstate="print"/>
        <a:stretch>
          <a:fillRect/>
        </a:stretch>
      </xdr:blipFill>
      <xdr:spPr>
        <a:xfrm>
          <a:off x="11907984" y="97970"/>
          <a:ext cx="649118" cy="748145"/>
        </a:xfrm>
        <a:prstGeom prst="rect">
          <a:avLst/>
        </a:prstGeom>
      </xdr:spPr>
    </xdr:pic>
    <xdr:clientData/>
  </xdr:twoCellAnchor>
  <xdr:twoCellAnchor editAs="oneCell">
    <xdr:from>
      <xdr:col>0</xdr:col>
      <xdr:colOff>326573</xdr:colOff>
      <xdr:row>0</xdr:row>
      <xdr:rowOff>167245</xdr:rowOff>
    </xdr:from>
    <xdr:to>
      <xdr:col>0</xdr:col>
      <xdr:colOff>1760259</xdr:colOff>
      <xdr:row>3</xdr:row>
      <xdr:rowOff>40022</xdr:rowOff>
    </xdr:to>
    <xdr:pic>
      <xdr:nvPicPr>
        <xdr:cNvPr id="5" name="Imagen 4">
          <a:extLst>
            <a:ext uri="{FF2B5EF4-FFF2-40B4-BE49-F238E27FC236}">
              <a16:creationId xmlns:a16="http://schemas.microsoft.com/office/drawing/2014/main" id="{BD46A2E5-31A2-43C2-98E5-83D81097DAB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26573" y="167245"/>
          <a:ext cx="1433686" cy="60212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166651</xdr:colOff>
      <xdr:row>0</xdr:row>
      <xdr:rowOff>83820</xdr:rowOff>
    </xdr:from>
    <xdr:to>
      <xdr:col>5</xdr:col>
      <xdr:colOff>815769</xdr:colOff>
      <xdr:row>3</xdr:row>
      <xdr:rowOff>108065</xdr:rowOff>
    </xdr:to>
    <xdr:pic>
      <xdr:nvPicPr>
        <xdr:cNvPr id="4" name="Imagen 3">
          <a:extLst>
            <a:ext uri="{FF2B5EF4-FFF2-40B4-BE49-F238E27FC236}">
              <a16:creationId xmlns:a16="http://schemas.microsoft.com/office/drawing/2014/main" id="{05B031B8-A839-478D-9A84-AA1AD316F063}"/>
            </a:ext>
          </a:extLst>
        </xdr:cNvPr>
        <xdr:cNvPicPr>
          <a:picLocks noChangeAspect="1"/>
        </xdr:cNvPicPr>
      </xdr:nvPicPr>
      <xdr:blipFill>
        <a:blip xmlns:r="http://schemas.openxmlformats.org/officeDocument/2006/relationships" r:embed="rId1" cstate="print"/>
        <a:stretch>
          <a:fillRect/>
        </a:stretch>
      </xdr:blipFill>
      <xdr:spPr>
        <a:xfrm>
          <a:off x="10636531" y="83820"/>
          <a:ext cx="649118" cy="748145"/>
        </a:xfrm>
        <a:prstGeom prst="rect">
          <a:avLst/>
        </a:prstGeom>
      </xdr:spPr>
    </xdr:pic>
    <xdr:clientData/>
  </xdr:twoCellAnchor>
  <xdr:twoCellAnchor editAs="oneCell">
    <xdr:from>
      <xdr:col>0</xdr:col>
      <xdr:colOff>304800</xdr:colOff>
      <xdr:row>0</xdr:row>
      <xdr:rowOff>153095</xdr:rowOff>
    </xdr:from>
    <xdr:to>
      <xdr:col>0</xdr:col>
      <xdr:colOff>1738486</xdr:colOff>
      <xdr:row>3</xdr:row>
      <xdr:rowOff>31315</xdr:rowOff>
    </xdr:to>
    <xdr:pic>
      <xdr:nvPicPr>
        <xdr:cNvPr id="5" name="Imagen 4">
          <a:extLst>
            <a:ext uri="{FF2B5EF4-FFF2-40B4-BE49-F238E27FC236}">
              <a16:creationId xmlns:a16="http://schemas.microsoft.com/office/drawing/2014/main" id="{3FDAA8ED-01A1-4551-B091-FA80B93FF8F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04800" y="153095"/>
          <a:ext cx="1433686" cy="60212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57591-DOC-2024082210250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03%20Mapa%20de%20Riesgos%20de%20Corrupcion%20PET%20May-Jun%20202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EQUIPO01/Downloads/03%20Mapa%20de%20Riesgos%20de%20Corrupcion%20PET%20May-Jun%20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Hoja1"/>
      <sheetName val="LISTAS CONTEXTO"/>
      <sheetName val="PRIORIZACIÓN DE CAUSA"/>
      <sheetName val="matriz definicion riesgo"/>
      <sheetName val="IDENTIFICACION"/>
      <sheetName val="PRIORIZ CAUSA R CORUP TRÁMITES"/>
      <sheetName val="DOFA"/>
      <sheetName val="IDENTIFICACION DE RIESGOS"/>
      <sheetName val="DESCRIPCION"/>
      <sheetName val="PROBABILIDAD"/>
      <sheetName val=" IMPACTO RIESGOS CORRUPCION"/>
      <sheetName val="Hoja4"/>
      <sheetName val="Hoja5"/>
      <sheetName val="Hoja6"/>
      <sheetName val="Hoja7"/>
      <sheetName val="Hoja8"/>
      <sheetName val="Hoja9"/>
      <sheetName val="Hoja10"/>
      <sheetName val="Hoja11"/>
      <sheetName val="Hoja12"/>
      <sheetName val="VALORACION RIESGOS INHERENTES"/>
      <sheetName val="Hoja3"/>
      <sheetName val="NOOO"/>
      <sheetName val="Hoja2"/>
      <sheetName val="CONTROLES Y EVALUACIÓN"/>
      <sheetName val="EVALUACIÓN SOLIDEZ CONTROLES"/>
      <sheetName val="VALORACIÓN RIESGOS RESIDUAL"/>
      <sheetName val="MAPA CORRUPCIÓN"/>
      <sheetName val="Hoja13"/>
      <sheetName val="NOO"/>
      <sheetName val="NO"/>
    </sheetNames>
    <sheetDataSet>
      <sheetData sheetId="0" refreshError="1"/>
      <sheetData sheetId="1">
        <row r="1">
          <cell r="B1" t="str">
            <v xml:space="preserve">PROCESO:  SISTEMA INTEGRADO DE GESTIÓN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OO"/>
      <sheetName val="Hoja3"/>
      <sheetName val="NO"/>
    </sheetNames>
    <sheetDataSet>
      <sheetData sheetId="0" refreshError="1"/>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Hoja1"/>
      <sheetName val="LISTAS CONTEXTO"/>
      <sheetName val="PRIORIZACIÓN DE CAUSA"/>
      <sheetName val="matriz definicion riesgo"/>
      <sheetName val="IDENTIFICACION"/>
      <sheetName val="PRIORIZ CAUSA R CORUP TRÁMITES"/>
      <sheetName val="DOFA"/>
      <sheetName val="IDENTIFICACION DE RIESGOS"/>
      <sheetName val="DESCRIPCION"/>
      <sheetName val="PROBABILIDAD"/>
      <sheetName val=" IMPACTO RIESGOS GESTION"/>
      <sheetName val=" IMPACTO RIESGOS CORRUPCION"/>
      <sheetName val="VALORACION RIESGOS INHERENTES"/>
      <sheetName val="Hoja3"/>
      <sheetName val="NOOO"/>
      <sheetName val="Hoja2"/>
      <sheetName val="CONTROLES Y EVALUACIÓN"/>
      <sheetName val="EVALUACIÓN SOLIDEZ CONTROLES"/>
      <sheetName val="VALORACIÓN RIESGOS RESIDUAL"/>
      <sheetName val="MAPA DE RIESGOS"/>
      <sheetName val="NOO"/>
      <sheetName val="N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9">
          <cell r="F39" t="str">
            <v>D17O14 Incluir e implementar la racionalizacion del tramite compatibilidad de uso de suelo en el componente de racionalizacion de los tramites del plan anticorrupcion y atencion al ciudadado</v>
          </cell>
        </row>
        <row r="40">
          <cell r="F40" t="str">
            <v>D18 O11,12 Sencibilizar mensualmente al personal de DIANU sobre la apropiacion cultural del valor de la Honestidad, establecido en el Código de integridad y buen gobierno y a su vez la politica antisoborno del SIGAMI</v>
          </cell>
        </row>
        <row r="48">
          <cell r="F48" t="str">
            <v xml:space="preserve">D9D3A1A3 Denuncia disciplinaria, penal  o la pertinente del caso, reportortar al personal de planta que incumpla sus funciones y actualizar el mapa de riesgos </v>
          </cell>
        </row>
      </sheetData>
      <sheetData sheetId="9" refreshError="1"/>
      <sheetData sheetId="10" refreshError="1">
        <row r="10">
          <cell r="A10" t="str">
            <v>Posibilidad de solicitar y/o recibir dádivas para favorecer  una decisión y/o Influir en otro servidor público para conseguir una actuación concepto, decisión o manipulación relacionado con un tramite y/o servicio que le pueda generar beneficio propio o a un tercero (Compatibilidad de uso de suelo y certificado de estratificacion)</v>
          </cell>
          <cell r="D10" t="str">
            <v>Ausencia de herramientas tecnológicas que soporten la  ejecución de los tramites en todas sus fases  para prevenir las acciones presenciales (20)</v>
          </cell>
        </row>
        <row r="11">
          <cell r="D11" t="str">
            <v>Complejidad de los requisitos y  procedimientos del trámite que desbordan la capacidad de comprensión del usuario y/o funcionario (18)</v>
          </cell>
        </row>
        <row r="12">
          <cell r="D12" t="str">
            <v>Fallas en la cultura de la probidad (Honradez) (22)</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3" Type="http://schemas.openxmlformats.org/officeDocument/2006/relationships/control" Target="../activeX/activeX8.xml"/><Relationship Id="rId18" Type="http://schemas.openxmlformats.org/officeDocument/2006/relationships/control" Target="../activeX/activeX13.xml"/><Relationship Id="rId26" Type="http://schemas.openxmlformats.org/officeDocument/2006/relationships/image" Target="../media/image18.emf"/><Relationship Id="rId39" Type="http://schemas.openxmlformats.org/officeDocument/2006/relationships/control" Target="../activeX/activeX32.xml"/><Relationship Id="rId3" Type="http://schemas.openxmlformats.org/officeDocument/2006/relationships/vmlDrawing" Target="../drawings/vmlDrawing1.vml"/><Relationship Id="rId21" Type="http://schemas.openxmlformats.org/officeDocument/2006/relationships/control" Target="../activeX/activeX16.xml"/><Relationship Id="rId34" Type="http://schemas.openxmlformats.org/officeDocument/2006/relationships/control" Target="../activeX/activeX27.xml"/><Relationship Id="rId42" Type="http://schemas.openxmlformats.org/officeDocument/2006/relationships/control" Target="../activeX/activeX35.xml"/><Relationship Id="rId47" Type="http://schemas.openxmlformats.org/officeDocument/2006/relationships/control" Target="../activeX/activeX40.xml"/><Relationship Id="rId50" Type="http://schemas.openxmlformats.org/officeDocument/2006/relationships/control" Target="../activeX/activeX43.xml"/><Relationship Id="rId7" Type="http://schemas.openxmlformats.org/officeDocument/2006/relationships/image" Target="../media/image16.emf"/><Relationship Id="rId12" Type="http://schemas.openxmlformats.org/officeDocument/2006/relationships/control" Target="../activeX/activeX7.xml"/><Relationship Id="rId17" Type="http://schemas.openxmlformats.org/officeDocument/2006/relationships/control" Target="../activeX/activeX12.xml"/><Relationship Id="rId25" Type="http://schemas.openxmlformats.org/officeDocument/2006/relationships/control" Target="../activeX/activeX19.xml"/><Relationship Id="rId33" Type="http://schemas.openxmlformats.org/officeDocument/2006/relationships/control" Target="../activeX/activeX26.xml"/><Relationship Id="rId38" Type="http://schemas.openxmlformats.org/officeDocument/2006/relationships/control" Target="../activeX/activeX31.xml"/><Relationship Id="rId46" Type="http://schemas.openxmlformats.org/officeDocument/2006/relationships/control" Target="../activeX/activeX39.xml"/><Relationship Id="rId2" Type="http://schemas.openxmlformats.org/officeDocument/2006/relationships/drawing" Target="../drawings/drawing5.xml"/><Relationship Id="rId16" Type="http://schemas.openxmlformats.org/officeDocument/2006/relationships/control" Target="../activeX/activeX11.xml"/><Relationship Id="rId20" Type="http://schemas.openxmlformats.org/officeDocument/2006/relationships/control" Target="../activeX/activeX15.xml"/><Relationship Id="rId29" Type="http://schemas.openxmlformats.org/officeDocument/2006/relationships/control" Target="../activeX/activeX22.xml"/><Relationship Id="rId41" Type="http://schemas.openxmlformats.org/officeDocument/2006/relationships/control" Target="../activeX/activeX34.xml"/><Relationship Id="rId1" Type="http://schemas.openxmlformats.org/officeDocument/2006/relationships/printerSettings" Target="../printerSettings/printerSettings5.bin"/><Relationship Id="rId6" Type="http://schemas.openxmlformats.org/officeDocument/2006/relationships/control" Target="../activeX/activeX2.xml"/><Relationship Id="rId11" Type="http://schemas.openxmlformats.org/officeDocument/2006/relationships/control" Target="../activeX/activeX6.xml"/><Relationship Id="rId24" Type="http://schemas.openxmlformats.org/officeDocument/2006/relationships/image" Target="../media/image17.emf"/><Relationship Id="rId32" Type="http://schemas.openxmlformats.org/officeDocument/2006/relationships/control" Target="../activeX/activeX25.xml"/><Relationship Id="rId37" Type="http://schemas.openxmlformats.org/officeDocument/2006/relationships/control" Target="../activeX/activeX30.xml"/><Relationship Id="rId40" Type="http://schemas.openxmlformats.org/officeDocument/2006/relationships/control" Target="../activeX/activeX33.xml"/><Relationship Id="rId45" Type="http://schemas.openxmlformats.org/officeDocument/2006/relationships/control" Target="../activeX/activeX38.xml"/><Relationship Id="rId53" Type="http://schemas.openxmlformats.org/officeDocument/2006/relationships/image" Target="../media/image19.emf"/><Relationship Id="rId5" Type="http://schemas.openxmlformats.org/officeDocument/2006/relationships/image" Target="../media/image15.emf"/><Relationship Id="rId15" Type="http://schemas.openxmlformats.org/officeDocument/2006/relationships/control" Target="../activeX/activeX10.xml"/><Relationship Id="rId23" Type="http://schemas.openxmlformats.org/officeDocument/2006/relationships/control" Target="../activeX/activeX18.xml"/><Relationship Id="rId28" Type="http://schemas.openxmlformats.org/officeDocument/2006/relationships/control" Target="../activeX/activeX21.xml"/><Relationship Id="rId36" Type="http://schemas.openxmlformats.org/officeDocument/2006/relationships/control" Target="../activeX/activeX29.xml"/><Relationship Id="rId49" Type="http://schemas.openxmlformats.org/officeDocument/2006/relationships/control" Target="../activeX/activeX42.xml"/><Relationship Id="rId10" Type="http://schemas.openxmlformats.org/officeDocument/2006/relationships/control" Target="../activeX/activeX5.xml"/><Relationship Id="rId19" Type="http://schemas.openxmlformats.org/officeDocument/2006/relationships/control" Target="../activeX/activeX14.xml"/><Relationship Id="rId31" Type="http://schemas.openxmlformats.org/officeDocument/2006/relationships/control" Target="../activeX/activeX24.xml"/><Relationship Id="rId44" Type="http://schemas.openxmlformats.org/officeDocument/2006/relationships/control" Target="../activeX/activeX37.xml"/><Relationship Id="rId52" Type="http://schemas.openxmlformats.org/officeDocument/2006/relationships/control" Target="../activeX/activeX45.xml"/><Relationship Id="rId4" Type="http://schemas.openxmlformats.org/officeDocument/2006/relationships/control" Target="../activeX/activeX1.xml"/><Relationship Id="rId9" Type="http://schemas.openxmlformats.org/officeDocument/2006/relationships/control" Target="../activeX/activeX4.xml"/><Relationship Id="rId14" Type="http://schemas.openxmlformats.org/officeDocument/2006/relationships/control" Target="../activeX/activeX9.xml"/><Relationship Id="rId22" Type="http://schemas.openxmlformats.org/officeDocument/2006/relationships/control" Target="../activeX/activeX17.xml"/><Relationship Id="rId27" Type="http://schemas.openxmlformats.org/officeDocument/2006/relationships/control" Target="../activeX/activeX20.xml"/><Relationship Id="rId30" Type="http://schemas.openxmlformats.org/officeDocument/2006/relationships/control" Target="../activeX/activeX23.xml"/><Relationship Id="rId35" Type="http://schemas.openxmlformats.org/officeDocument/2006/relationships/control" Target="../activeX/activeX28.xml"/><Relationship Id="rId43" Type="http://schemas.openxmlformats.org/officeDocument/2006/relationships/control" Target="../activeX/activeX36.xml"/><Relationship Id="rId48" Type="http://schemas.openxmlformats.org/officeDocument/2006/relationships/control" Target="../activeX/activeX41.xml"/><Relationship Id="rId8" Type="http://schemas.openxmlformats.org/officeDocument/2006/relationships/control" Target="../activeX/activeX3.xml"/><Relationship Id="rId51" Type="http://schemas.openxmlformats.org/officeDocument/2006/relationships/control" Target="../activeX/activeX44.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G54"/>
  <sheetViews>
    <sheetView topLeftCell="A22" zoomScaleNormal="100" workbookViewId="0">
      <selection activeCell="A22" sqref="A22:F22"/>
    </sheetView>
  </sheetViews>
  <sheetFormatPr baseColWidth="10" defaultColWidth="11.42578125" defaultRowHeight="14.25" x14ac:dyDescent="0.2"/>
  <cols>
    <col min="1" max="1" width="22.42578125" style="1" customWidth="1"/>
    <col min="2" max="3" width="11.42578125" style="1"/>
    <col min="4" max="4" width="45.140625" style="1" customWidth="1"/>
    <col min="5" max="5" width="25" style="1" customWidth="1"/>
    <col min="6" max="6" width="15.42578125" style="1" customWidth="1"/>
    <col min="7" max="16384" width="11.42578125" style="1"/>
  </cols>
  <sheetData>
    <row r="1" spans="1:7" ht="30" customHeight="1" x14ac:dyDescent="0.2">
      <c r="A1" s="294"/>
      <c r="B1" s="303" t="s">
        <v>256</v>
      </c>
      <c r="C1" s="304"/>
      <c r="D1" s="305"/>
      <c r="E1" s="146" t="s">
        <v>383</v>
      </c>
      <c r="F1" s="297"/>
    </row>
    <row r="2" spans="1:7" x14ac:dyDescent="0.2">
      <c r="A2" s="295"/>
      <c r="B2" s="306"/>
      <c r="C2" s="307"/>
      <c r="D2" s="308"/>
      <c r="E2" s="147" t="s">
        <v>381</v>
      </c>
      <c r="F2" s="298"/>
    </row>
    <row r="3" spans="1:7" ht="15" customHeight="1" x14ac:dyDescent="0.2">
      <c r="A3" s="295"/>
      <c r="B3" s="306"/>
      <c r="C3" s="307"/>
      <c r="D3" s="308"/>
      <c r="E3" s="147" t="s">
        <v>382</v>
      </c>
      <c r="F3" s="298"/>
    </row>
    <row r="4" spans="1:7" ht="15" thickBot="1" x14ac:dyDescent="0.25">
      <c r="A4" s="296"/>
      <c r="B4" s="309"/>
      <c r="C4" s="310"/>
      <c r="D4" s="311"/>
      <c r="E4" s="148" t="s">
        <v>367</v>
      </c>
      <c r="F4" s="299"/>
    </row>
    <row r="5" spans="1:7" ht="15" thickBot="1" x14ac:dyDescent="0.25"/>
    <row r="6" spans="1:7" ht="42.75" customHeight="1" x14ac:dyDescent="0.2">
      <c r="A6" s="109" t="s">
        <v>257</v>
      </c>
      <c r="B6" s="312" t="s">
        <v>264</v>
      </c>
      <c r="C6" s="312"/>
      <c r="D6" s="312"/>
      <c r="E6" s="312"/>
      <c r="F6" s="313"/>
    </row>
    <row r="7" spans="1:7" ht="50.25" customHeight="1" thickBot="1" x14ac:dyDescent="0.25">
      <c r="A7" s="110" t="s">
        <v>258</v>
      </c>
      <c r="B7" s="283" t="s">
        <v>259</v>
      </c>
      <c r="C7" s="283"/>
      <c r="D7" s="283"/>
      <c r="E7" s="283"/>
      <c r="F7" s="284"/>
    </row>
    <row r="8" spans="1:7" ht="17.25" customHeight="1" x14ac:dyDescent="0.2">
      <c r="A8" s="315"/>
      <c r="B8" s="315"/>
      <c r="C8" s="315"/>
      <c r="D8" s="315"/>
      <c r="E8" s="315"/>
      <c r="F8" s="315"/>
    </row>
    <row r="9" spans="1:7" ht="54.75" customHeight="1" x14ac:dyDescent="0.2">
      <c r="A9" s="314" t="s">
        <v>359</v>
      </c>
      <c r="B9" s="314"/>
      <c r="C9" s="314"/>
      <c r="D9" s="314"/>
      <c r="E9" s="314"/>
      <c r="F9" s="314"/>
    </row>
    <row r="10" spans="1:7" ht="18" customHeight="1" thickBot="1" x14ac:dyDescent="0.25">
      <c r="A10" s="292"/>
      <c r="B10" s="293"/>
      <c r="C10" s="293"/>
      <c r="D10" s="293"/>
      <c r="E10" s="293"/>
      <c r="F10" s="293"/>
      <c r="G10" s="293"/>
    </row>
    <row r="11" spans="1:7" ht="24.75" customHeight="1" x14ac:dyDescent="0.2">
      <c r="A11" s="300" t="s">
        <v>260</v>
      </c>
      <c r="B11" s="301"/>
      <c r="C11" s="301"/>
      <c r="D11" s="301"/>
      <c r="E11" s="301"/>
      <c r="F11" s="302"/>
    </row>
    <row r="12" spans="1:7" ht="229.5" customHeight="1" thickBot="1" x14ac:dyDescent="0.25">
      <c r="A12" s="291" t="s">
        <v>358</v>
      </c>
      <c r="B12" s="283"/>
      <c r="C12" s="283"/>
      <c r="D12" s="283"/>
      <c r="E12" s="283"/>
      <c r="F12" s="284"/>
    </row>
    <row r="13" spans="1:7" ht="18" customHeight="1" thickBot="1" x14ac:dyDescent="0.25">
      <c r="A13" s="334"/>
      <c r="B13" s="334"/>
      <c r="C13" s="334"/>
      <c r="D13" s="334"/>
      <c r="E13" s="334"/>
      <c r="F13" s="334"/>
    </row>
    <row r="14" spans="1:7" ht="26.25" customHeight="1" x14ac:dyDescent="0.2">
      <c r="A14" s="300" t="s">
        <v>261</v>
      </c>
      <c r="B14" s="301"/>
      <c r="C14" s="301"/>
      <c r="D14" s="301"/>
      <c r="E14" s="301"/>
      <c r="F14" s="302"/>
    </row>
    <row r="15" spans="1:7" ht="284.25" customHeight="1" thickBot="1" x14ac:dyDescent="0.25">
      <c r="A15" s="291" t="s">
        <v>361</v>
      </c>
      <c r="B15" s="283"/>
      <c r="C15" s="283"/>
      <c r="D15" s="283"/>
      <c r="E15" s="283"/>
      <c r="F15" s="284"/>
    </row>
    <row r="16" spans="1:7" ht="21.75" customHeight="1" thickBot="1" x14ac:dyDescent="0.25">
      <c r="A16" s="99"/>
      <c r="B16" s="99"/>
      <c r="C16" s="99"/>
      <c r="D16" s="99"/>
      <c r="E16" s="99"/>
      <c r="F16" s="99"/>
    </row>
    <row r="17" spans="1:6" ht="23.25" customHeight="1" thickBot="1" x14ac:dyDescent="0.25">
      <c r="A17" s="300" t="s">
        <v>364</v>
      </c>
      <c r="B17" s="301"/>
      <c r="C17" s="301"/>
      <c r="D17" s="301"/>
      <c r="E17" s="301"/>
      <c r="F17" s="302"/>
    </row>
    <row r="18" spans="1:6" ht="81.75" customHeight="1" x14ac:dyDescent="0.2">
      <c r="A18" s="322" t="s">
        <v>365</v>
      </c>
      <c r="B18" s="323"/>
      <c r="C18" s="323"/>
      <c r="D18" s="323"/>
      <c r="E18" s="323"/>
      <c r="F18" s="324"/>
    </row>
    <row r="19" spans="1:6" ht="71.25" customHeight="1" thickBot="1" x14ac:dyDescent="0.25">
      <c r="A19" s="325"/>
      <c r="B19" s="326"/>
      <c r="C19" s="326"/>
      <c r="D19" s="326"/>
      <c r="E19" s="326"/>
      <c r="F19" s="327"/>
    </row>
    <row r="20" spans="1:6" ht="15" thickBot="1" x14ac:dyDescent="0.25"/>
    <row r="21" spans="1:6" ht="27" customHeight="1" x14ac:dyDescent="0.2">
      <c r="A21" s="335" t="s">
        <v>321</v>
      </c>
      <c r="B21" s="336"/>
      <c r="C21" s="336"/>
      <c r="D21" s="336"/>
      <c r="E21" s="336"/>
      <c r="F21" s="337"/>
    </row>
    <row r="22" spans="1:6" ht="363" customHeight="1" thickBot="1" x14ac:dyDescent="0.25">
      <c r="A22" s="338" t="s">
        <v>331</v>
      </c>
      <c r="B22" s="339"/>
      <c r="C22" s="339"/>
      <c r="D22" s="339"/>
      <c r="E22" s="339"/>
      <c r="F22" s="340"/>
    </row>
    <row r="23" spans="1:6" ht="15" thickBot="1" x14ac:dyDescent="0.25"/>
    <row r="24" spans="1:6" ht="28.5" customHeight="1" thickBot="1" x14ac:dyDescent="0.25">
      <c r="A24" s="341" t="s">
        <v>322</v>
      </c>
      <c r="B24" s="342"/>
      <c r="C24" s="342"/>
      <c r="D24" s="342"/>
      <c r="E24" s="342"/>
      <c r="F24" s="343"/>
    </row>
    <row r="25" spans="1:6" ht="375" customHeight="1" x14ac:dyDescent="0.2">
      <c r="A25" s="350" t="s">
        <v>300</v>
      </c>
      <c r="B25" s="351"/>
      <c r="C25" s="351"/>
      <c r="D25" s="351"/>
      <c r="E25" s="351"/>
      <c r="F25" s="352"/>
    </row>
    <row r="26" spans="1:6" ht="27.6" customHeight="1" thickBot="1" x14ac:dyDescent="0.25">
      <c r="A26" s="353"/>
      <c r="B26" s="354"/>
      <c r="C26" s="354"/>
      <c r="D26" s="354"/>
      <c r="E26" s="354"/>
      <c r="F26" s="355"/>
    </row>
    <row r="27" spans="1:6" ht="25.5" customHeight="1" thickBot="1" x14ac:dyDescent="0.25">
      <c r="A27" s="99"/>
      <c r="B27" s="99"/>
      <c r="C27" s="99"/>
      <c r="D27" s="99"/>
      <c r="E27" s="99"/>
      <c r="F27" s="99"/>
    </row>
    <row r="28" spans="1:6" ht="27" customHeight="1" x14ac:dyDescent="0.2">
      <c r="A28" s="344" t="s">
        <v>323</v>
      </c>
      <c r="B28" s="345"/>
      <c r="C28" s="345"/>
      <c r="D28" s="345"/>
      <c r="E28" s="345"/>
      <c r="F28" s="346"/>
    </row>
    <row r="29" spans="1:6" ht="210.75" customHeight="1" thickBot="1" x14ac:dyDescent="0.25">
      <c r="A29" s="282" t="s">
        <v>297</v>
      </c>
      <c r="B29" s="283"/>
      <c r="C29" s="283"/>
      <c r="D29" s="283"/>
      <c r="E29" s="283"/>
      <c r="F29" s="284"/>
    </row>
    <row r="30" spans="1:6" ht="15" thickBot="1" x14ac:dyDescent="0.25"/>
    <row r="31" spans="1:6" ht="30.75" customHeight="1" x14ac:dyDescent="0.2">
      <c r="A31" s="347" t="s">
        <v>324</v>
      </c>
      <c r="B31" s="348"/>
      <c r="C31" s="348"/>
      <c r="D31" s="348"/>
      <c r="E31" s="348"/>
      <c r="F31" s="349"/>
    </row>
    <row r="32" spans="1:6" ht="138" customHeight="1" thickBot="1" x14ac:dyDescent="0.25">
      <c r="A32" s="276" t="s">
        <v>298</v>
      </c>
      <c r="B32" s="277"/>
      <c r="C32" s="277"/>
      <c r="D32" s="277"/>
      <c r="E32" s="277"/>
      <c r="F32" s="278"/>
    </row>
    <row r="33" spans="1:6" ht="15" thickBot="1" x14ac:dyDescent="0.25"/>
    <row r="34" spans="1:6" ht="28.5" customHeight="1" x14ac:dyDescent="0.2">
      <c r="A34" s="279" t="s">
        <v>325</v>
      </c>
      <c r="B34" s="280"/>
      <c r="C34" s="280"/>
      <c r="D34" s="280"/>
      <c r="E34" s="280"/>
      <c r="F34" s="281"/>
    </row>
    <row r="35" spans="1:6" ht="219" customHeight="1" thickBot="1" x14ac:dyDescent="0.25">
      <c r="A35" s="282" t="s">
        <v>291</v>
      </c>
      <c r="B35" s="283"/>
      <c r="C35" s="283"/>
      <c r="D35" s="283"/>
      <c r="E35" s="283"/>
      <c r="F35" s="284"/>
    </row>
    <row r="36" spans="1:6" ht="15" thickBot="1" x14ac:dyDescent="0.25"/>
    <row r="37" spans="1:6" ht="27.75" customHeight="1" x14ac:dyDescent="0.2">
      <c r="A37" s="279" t="s">
        <v>326</v>
      </c>
      <c r="B37" s="280"/>
      <c r="C37" s="280"/>
      <c r="D37" s="280"/>
      <c r="E37" s="280"/>
      <c r="F37" s="281"/>
    </row>
    <row r="38" spans="1:6" ht="170.25" customHeight="1" thickBot="1" x14ac:dyDescent="0.25">
      <c r="A38" s="282" t="s">
        <v>292</v>
      </c>
      <c r="B38" s="283"/>
      <c r="C38" s="283"/>
      <c r="D38" s="283"/>
      <c r="E38" s="283"/>
      <c r="F38" s="284"/>
    </row>
    <row r="39" spans="1:6" ht="15" thickBot="1" x14ac:dyDescent="0.25"/>
    <row r="40" spans="1:6" ht="27.75" customHeight="1" x14ac:dyDescent="0.2">
      <c r="A40" s="356" t="s">
        <v>327</v>
      </c>
      <c r="B40" s="357"/>
      <c r="C40" s="357"/>
      <c r="D40" s="357"/>
      <c r="E40" s="357"/>
      <c r="F40" s="358"/>
    </row>
    <row r="41" spans="1:6" ht="208.5" customHeight="1" thickBot="1" x14ac:dyDescent="0.25">
      <c r="A41" s="291" t="s">
        <v>357</v>
      </c>
      <c r="B41" s="283"/>
      <c r="C41" s="283"/>
      <c r="D41" s="283"/>
      <c r="E41" s="283"/>
      <c r="F41" s="284"/>
    </row>
    <row r="42" spans="1:6" ht="15" thickBot="1" x14ac:dyDescent="0.25"/>
    <row r="43" spans="1:6" ht="29.25" customHeight="1" x14ac:dyDescent="0.2">
      <c r="A43" s="316" t="s">
        <v>362</v>
      </c>
      <c r="B43" s="317"/>
      <c r="C43" s="317"/>
      <c r="D43" s="317"/>
      <c r="E43" s="317"/>
      <c r="F43" s="318"/>
    </row>
    <row r="44" spans="1:6" ht="274.5" customHeight="1" thickBot="1" x14ac:dyDescent="0.25">
      <c r="A44" s="282" t="s">
        <v>285</v>
      </c>
      <c r="B44" s="283"/>
      <c r="C44" s="283"/>
      <c r="D44" s="283"/>
      <c r="E44" s="283"/>
      <c r="F44" s="284"/>
    </row>
    <row r="45" spans="1:6" ht="15" thickBot="1" x14ac:dyDescent="0.25"/>
    <row r="46" spans="1:6" ht="29.25" customHeight="1" x14ac:dyDescent="0.2">
      <c r="A46" s="316" t="s">
        <v>328</v>
      </c>
      <c r="B46" s="317"/>
      <c r="C46" s="317"/>
      <c r="D46" s="317"/>
      <c r="E46" s="317"/>
      <c r="F46" s="318"/>
    </row>
    <row r="47" spans="1:6" s="131" customFormat="1" ht="181.5" customHeight="1" thickBot="1" x14ac:dyDescent="0.3">
      <c r="A47" s="319" t="s">
        <v>286</v>
      </c>
      <c r="B47" s="320"/>
      <c r="C47" s="320"/>
      <c r="D47" s="320"/>
      <c r="E47" s="320"/>
      <c r="F47" s="321"/>
    </row>
    <row r="48" spans="1:6" ht="15.75" customHeight="1" thickBot="1" x14ac:dyDescent="0.25">
      <c r="A48" s="99"/>
      <c r="B48" s="99"/>
      <c r="C48" s="99"/>
      <c r="D48" s="99"/>
      <c r="E48" s="99"/>
      <c r="F48" s="99"/>
    </row>
    <row r="49" spans="1:6" ht="19.5" customHeight="1" x14ac:dyDescent="0.2">
      <c r="A49" s="285" t="s">
        <v>329</v>
      </c>
      <c r="B49" s="286"/>
      <c r="C49" s="286"/>
      <c r="D49" s="286"/>
      <c r="E49" s="286"/>
      <c r="F49" s="287"/>
    </row>
    <row r="50" spans="1:6" ht="363" customHeight="1" thickBot="1" x14ac:dyDescent="0.25">
      <c r="A50" s="288" t="s">
        <v>293</v>
      </c>
      <c r="B50" s="289"/>
      <c r="C50" s="289"/>
      <c r="D50" s="289"/>
      <c r="E50" s="289"/>
      <c r="F50" s="290"/>
    </row>
    <row r="51" spans="1:6" ht="15" thickBot="1" x14ac:dyDescent="0.25"/>
    <row r="52" spans="1:6" ht="27.75" customHeight="1" x14ac:dyDescent="0.2">
      <c r="A52" s="328" t="s">
        <v>330</v>
      </c>
      <c r="B52" s="329"/>
      <c r="C52" s="329"/>
      <c r="D52" s="329"/>
      <c r="E52" s="329"/>
      <c r="F52" s="330"/>
    </row>
    <row r="53" spans="1:6" ht="409.6" customHeight="1" x14ac:dyDescent="0.2">
      <c r="A53" s="331" t="s">
        <v>296</v>
      </c>
      <c r="B53" s="332"/>
      <c r="C53" s="332"/>
      <c r="D53" s="332"/>
      <c r="E53" s="332"/>
      <c r="F53" s="333"/>
    </row>
    <row r="54" spans="1:6" ht="77.25" customHeight="1" thickBot="1" x14ac:dyDescent="0.25">
      <c r="A54" s="325"/>
      <c r="B54" s="326"/>
      <c r="C54" s="326"/>
      <c r="D54" s="326"/>
      <c r="E54" s="326"/>
      <c r="F54" s="327"/>
    </row>
  </sheetData>
  <sheetProtection selectLockedCells="1"/>
  <mergeCells count="37">
    <mergeCell ref="A17:F17"/>
    <mergeCell ref="A18:F19"/>
    <mergeCell ref="A52:F52"/>
    <mergeCell ref="A53:F54"/>
    <mergeCell ref="A13:F13"/>
    <mergeCell ref="A14:F14"/>
    <mergeCell ref="A15:F15"/>
    <mergeCell ref="A21:F21"/>
    <mergeCell ref="A22:F22"/>
    <mergeCell ref="A24:F24"/>
    <mergeCell ref="A28:F28"/>
    <mergeCell ref="A29:F29"/>
    <mergeCell ref="A31:F31"/>
    <mergeCell ref="A25:F26"/>
    <mergeCell ref="A40:F40"/>
    <mergeCell ref="A41:F41"/>
    <mergeCell ref="A49:F49"/>
    <mergeCell ref="A50:F50"/>
    <mergeCell ref="A12:F12"/>
    <mergeCell ref="A10:G10"/>
    <mergeCell ref="A1:A4"/>
    <mergeCell ref="F1:F4"/>
    <mergeCell ref="A11:F11"/>
    <mergeCell ref="B1:D4"/>
    <mergeCell ref="B6:F6"/>
    <mergeCell ref="B7:F7"/>
    <mergeCell ref="A9:F9"/>
    <mergeCell ref="A8:F8"/>
    <mergeCell ref="A43:F43"/>
    <mergeCell ref="A44:F44"/>
    <mergeCell ref="A46:F46"/>
    <mergeCell ref="A47:F47"/>
    <mergeCell ref="A32:F32"/>
    <mergeCell ref="A34:F34"/>
    <mergeCell ref="A35:F35"/>
    <mergeCell ref="A37:F37"/>
    <mergeCell ref="A38:F38"/>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6"/>
  </sheetPr>
  <dimension ref="A1:F15"/>
  <sheetViews>
    <sheetView topLeftCell="A10" zoomScale="120" zoomScaleNormal="120" workbookViewId="0">
      <selection activeCell="B13" sqref="B13"/>
    </sheetView>
  </sheetViews>
  <sheetFormatPr baseColWidth="10" defaultColWidth="11.42578125" defaultRowHeight="14.25" x14ac:dyDescent="0.2"/>
  <cols>
    <col min="1" max="1" width="31" style="1" customWidth="1"/>
    <col min="2" max="2" width="39.5703125" style="1" customWidth="1"/>
    <col min="3" max="3" width="29" style="1" customWidth="1"/>
    <col min="4" max="4" width="38" style="1" customWidth="1"/>
    <col min="5" max="5" width="32.85546875" style="1" customWidth="1"/>
    <col min="6" max="6" width="16.7109375" style="1" customWidth="1"/>
    <col min="7" max="16384" width="11.42578125" style="1"/>
  </cols>
  <sheetData>
    <row r="1" spans="1:6" ht="28.5" customHeight="1" x14ac:dyDescent="0.2">
      <c r="A1" s="368"/>
      <c r="B1" s="381" t="str">
        <f>CONTEXTO!B1</f>
        <v xml:space="preserve">PROCESO:  SISTEMA INTEGRADO DE GESTIÓN </v>
      </c>
      <c r="C1" s="381"/>
      <c r="D1" s="381"/>
      <c r="E1" s="381"/>
      <c r="F1" s="517"/>
    </row>
    <row r="2" spans="1:6" x14ac:dyDescent="0.2">
      <c r="A2" s="369"/>
      <c r="B2" s="382" t="s">
        <v>68</v>
      </c>
      <c r="C2" s="382"/>
      <c r="D2" s="382"/>
      <c r="E2" s="382"/>
      <c r="F2" s="518"/>
    </row>
    <row r="3" spans="1:6" ht="15" customHeight="1" x14ac:dyDescent="0.2">
      <c r="A3" s="369"/>
      <c r="B3" s="382"/>
      <c r="C3" s="382"/>
      <c r="D3" s="382"/>
      <c r="E3" s="382"/>
      <c r="F3" s="518"/>
    </row>
    <row r="4" spans="1:6" ht="15" thickBot="1" x14ac:dyDescent="0.25">
      <c r="A4" s="369"/>
      <c r="B4" s="382"/>
      <c r="C4" s="382"/>
      <c r="D4" s="382"/>
      <c r="E4" s="382"/>
      <c r="F4" s="519"/>
    </row>
    <row r="5" spans="1:6" ht="15.75" x14ac:dyDescent="0.2">
      <c r="A5" s="528"/>
      <c r="B5" s="399"/>
      <c r="C5" s="399"/>
      <c r="D5" s="399"/>
      <c r="E5" s="399"/>
      <c r="F5" s="529"/>
    </row>
    <row r="6" spans="1:6" ht="39.75" customHeight="1" x14ac:dyDescent="0.2">
      <c r="A6" s="524" t="str">
        <f>CONTEXTO!A8</f>
        <v>PROCESO: PLANEACIÓN ESTRATÉGICA Y TERRITORIAL</v>
      </c>
      <c r="B6" s="525"/>
      <c r="C6" s="525"/>
      <c r="D6" s="525"/>
      <c r="E6" s="525"/>
      <c r="F6" s="526"/>
    </row>
    <row r="7" spans="1:6" s="62" customFormat="1" ht="63" customHeight="1" thickBot="1" x14ac:dyDescent="0.25">
      <c r="A7" s="521" t="str">
        <f>CONTEXTO!A9</f>
        <v xml:space="preserve">OBJETIVO: Planear el desarrollo territorial sostenible a través de la formulación, implementación y seguimiento a políticas, planes, programas del Municipio de Ibagué, que permitan cumplir con los objetivos establecidos por parte de la alta dirección y satisfacer las necesidades de la comunidad.
</v>
      </c>
      <c r="B7" s="522"/>
      <c r="C7" s="522"/>
      <c r="D7" s="522"/>
      <c r="E7" s="522"/>
      <c r="F7" s="523"/>
    </row>
    <row r="8" spans="1:6" s="62" customFormat="1" ht="25.5" customHeight="1" thickBot="1" x14ac:dyDescent="0.25">
      <c r="A8" s="527"/>
      <c r="B8" s="527"/>
      <c r="C8" s="527"/>
      <c r="D8" s="527"/>
      <c r="E8" s="527"/>
      <c r="F8" s="527"/>
    </row>
    <row r="9" spans="1:6" s="62" customFormat="1" ht="69" customHeight="1" thickBot="1" x14ac:dyDescent="0.25">
      <c r="A9" s="69" t="s">
        <v>254</v>
      </c>
      <c r="B9" s="70" t="s">
        <v>253</v>
      </c>
      <c r="C9" s="71" t="s">
        <v>255</v>
      </c>
      <c r="D9" s="72" t="s">
        <v>75</v>
      </c>
      <c r="E9" s="71" t="s">
        <v>69</v>
      </c>
      <c r="F9" s="210" t="s">
        <v>70</v>
      </c>
    </row>
    <row r="10" spans="1:6" s="62" customFormat="1" ht="81" customHeight="1" x14ac:dyDescent="0.2">
      <c r="A10" s="530" t="s">
        <v>482</v>
      </c>
      <c r="B10" s="211" t="s">
        <v>483</v>
      </c>
      <c r="C10" s="534" t="s">
        <v>484</v>
      </c>
      <c r="D10" s="212" t="s">
        <v>485</v>
      </c>
      <c r="E10" s="532" t="s">
        <v>486</v>
      </c>
      <c r="F10" s="520" t="s">
        <v>491</v>
      </c>
    </row>
    <row r="11" spans="1:6" ht="82.5" customHeight="1" x14ac:dyDescent="0.2">
      <c r="A11" s="531"/>
      <c r="B11" s="209" t="s">
        <v>487</v>
      </c>
      <c r="C11" s="533"/>
      <c r="D11" s="242" t="s">
        <v>488</v>
      </c>
      <c r="E11" s="533"/>
      <c r="F11" s="487"/>
    </row>
    <row r="12" spans="1:6" ht="42.75" customHeight="1" x14ac:dyDescent="0.2">
      <c r="A12" s="531"/>
      <c r="B12" s="244" t="s">
        <v>489</v>
      </c>
      <c r="C12" s="533"/>
      <c r="D12" s="247" t="s">
        <v>490</v>
      </c>
      <c r="E12" s="533"/>
      <c r="F12" s="487"/>
    </row>
    <row r="13" spans="1:6" ht="163.5" customHeight="1" x14ac:dyDescent="0.2">
      <c r="A13" s="512" t="s">
        <v>514</v>
      </c>
      <c r="B13" s="139" t="s">
        <v>515</v>
      </c>
      <c r="C13" s="513" t="s">
        <v>518</v>
      </c>
      <c r="D13" s="248" t="s">
        <v>485</v>
      </c>
      <c r="E13" s="512" t="s">
        <v>571</v>
      </c>
      <c r="F13" s="512" t="s">
        <v>491</v>
      </c>
    </row>
    <row r="14" spans="1:6" ht="76.5" customHeight="1" x14ac:dyDescent="0.2">
      <c r="A14" s="512"/>
      <c r="B14" s="139" t="s">
        <v>517</v>
      </c>
      <c r="C14" s="514"/>
      <c r="D14" s="249" t="s">
        <v>488</v>
      </c>
      <c r="E14" s="512"/>
      <c r="F14" s="516"/>
    </row>
    <row r="15" spans="1:6" ht="30" x14ac:dyDescent="0.2">
      <c r="A15" s="512"/>
      <c r="B15" s="139" t="s">
        <v>516</v>
      </c>
      <c r="C15" s="515"/>
      <c r="D15" s="249" t="s">
        <v>490</v>
      </c>
      <c r="E15" s="512"/>
      <c r="F15" s="516"/>
    </row>
  </sheetData>
  <sheetProtection selectLockedCells="1"/>
  <mergeCells count="16">
    <mergeCell ref="A13:A15"/>
    <mergeCell ref="C13:C15"/>
    <mergeCell ref="F13:F15"/>
    <mergeCell ref="E13:E15"/>
    <mergeCell ref="A1:A4"/>
    <mergeCell ref="F1:F4"/>
    <mergeCell ref="B1:E1"/>
    <mergeCell ref="B2:E4"/>
    <mergeCell ref="F10:F12"/>
    <mergeCell ref="A7:F7"/>
    <mergeCell ref="A6:F6"/>
    <mergeCell ref="A8:F8"/>
    <mergeCell ref="A5:F5"/>
    <mergeCell ref="A10:A12"/>
    <mergeCell ref="E10:E12"/>
    <mergeCell ref="C10:C12"/>
  </mergeCells>
  <dataValidations count="1">
    <dataValidation type="list" allowBlank="1" showInputMessage="1" showErrorMessage="1" sqref="F10:F15">
      <formula1>"CORRUPCION, CORRUPCION - SOBORNO, SARLAFT"</formula1>
    </dataValidation>
  </dataValidation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6"/>
  </sheetPr>
  <dimension ref="A1:F13"/>
  <sheetViews>
    <sheetView topLeftCell="A8" workbookViewId="0">
      <selection activeCell="D13" sqref="D13"/>
    </sheetView>
  </sheetViews>
  <sheetFormatPr baseColWidth="10" defaultColWidth="11.42578125" defaultRowHeight="14.25" x14ac:dyDescent="0.2"/>
  <cols>
    <col min="1" max="1" width="31" style="1" customWidth="1"/>
    <col min="2" max="2" width="47.42578125" style="1" customWidth="1"/>
    <col min="3" max="3" width="27.28515625" style="1" customWidth="1"/>
    <col min="4" max="4" width="31.85546875" style="1" customWidth="1"/>
    <col min="5" max="5" width="15" style="1" customWidth="1"/>
    <col min="6" max="6" width="14.5703125" style="1" customWidth="1"/>
    <col min="7" max="16384" width="11.42578125" style="1"/>
  </cols>
  <sheetData>
    <row r="1" spans="1:6" ht="28.5" customHeight="1" x14ac:dyDescent="0.2">
      <c r="A1" s="368"/>
      <c r="B1" s="381" t="str">
        <f>CONTEXTO!B1</f>
        <v xml:space="preserve">PROCESO:  SISTEMA INTEGRADO DE GESTIÓN </v>
      </c>
      <c r="C1" s="381"/>
      <c r="D1" s="406" t="s">
        <v>383</v>
      </c>
      <c r="E1" s="312"/>
      <c r="F1" s="517"/>
    </row>
    <row r="2" spans="1:6" x14ac:dyDescent="0.2">
      <c r="A2" s="369"/>
      <c r="B2" s="382" t="s">
        <v>71</v>
      </c>
      <c r="C2" s="382"/>
      <c r="D2" s="408" t="s">
        <v>381</v>
      </c>
      <c r="E2" s="468"/>
      <c r="F2" s="518"/>
    </row>
    <row r="3" spans="1:6" ht="15" customHeight="1" x14ac:dyDescent="0.2">
      <c r="A3" s="369"/>
      <c r="B3" s="382"/>
      <c r="C3" s="382"/>
      <c r="D3" s="408" t="s">
        <v>382</v>
      </c>
      <c r="E3" s="468"/>
      <c r="F3" s="518"/>
    </row>
    <row r="4" spans="1:6" ht="15" thickBot="1" x14ac:dyDescent="0.25">
      <c r="A4" s="369"/>
      <c r="B4" s="382"/>
      <c r="C4" s="382"/>
      <c r="D4" s="408" t="s">
        <v>372</v>
      </c>
      <c r="E4" s="468"/>
      <c r="F4" s="519"/>
    </row>
    <row r="5" spans="1:6" ht="15.75" x14ac:dyDescent="0.2">
      <c r="A5" s="528"/>
      <c r="B5" s="399"/>
      <c r="C5" s="399"/>
      <c r="D5" s="399"/>
      <c r="E5" s="399"/>
      <c r="F5" s="529"/>
    </row>
    <row r="6" spans="1:6" s="62" customFormat="1" ht="25.5" customHeight="1" x14ac:dyDescent="0.2">
      <c r="A6" s="543" t="str">
        <f>CONTEXTO!A8</f>
        <v>PROCESO: PLANEACIÓN ESTRATÉGICA Y TERRITORIAL</v>
      </c>
      <c r="B6" s="544"/>
      <c r="C6" s="544"/>
      <c r="D6" s="544"/>
      <c r="E6" s="544"/>
      <c r="F6" s="545"/>
    </row>
    <row r="7" spans="1:6" s="62" customFormat="1" ht="65.25" customHeight="1" thickBot="1" x14ac:dyDescent="0.25">
      <c r="A7" s="546" t="str">
        <f>CONTEXTO!A9</f>
        <v xml:space="preserve">OBJETIVO: Planear el desarrollo territorial sostenible a través de la formulación, implementación y seguimiento a políticas, planes, programas del Municipio de Ibagué, que permitan cumplir con los objetivos establecidos por parte de la alta dirección y satisfacer las necesidades de la comunidad.
</v>
      </c>
      <c r="B7" s="547"/>
      <c r="C7" s="547"/>
      <c r="D7" s="547"/>
      <c r="E7" s="547"/>
      <c r="F7" s="548"/>
    </row>
    <row r="8" spans="1:6" s="62" customFormat="1" ht="18.75" customHeight="1" thickBot="1" x14ac:dyDescent="0.25">
      <c r="A8" s="527"/>
      <c r="B8" s="527"/>
      <c r="C8" s="527"/>
      <c r="D8" s="527"/>
      <c r="E8" s="527"/>
      <c r="F8" s="551"/>
    </row>
    <row r="9" spans="1:6" ht="31.5" customHeight="1" x14ac:dyDescent="0.2">
      <c r="A9" s="73" t="s">
        <v>69</v>
      </c>
      <c r="B9" s="74" t="s">
        <v>72</v>
      </c>
      <c r="C9" s="74" t="s">
        <v>73</v>
      </c>
      <c r="D9" s="156" t="s">
        <v>74</v>
      </c>
      <c r="E9" s="379" t="s">
        <v>75</v>
      </c>
      <c r="F9" s="380"/>
    </row>
    <row r="10" spans="1:6" ht="77.25" customHeight="1" x14ac:dyDescent="0.2">
      <c r="A10" s="535" t="str">
        <f>'IDENTIFICACION DE RIESGOS'!E10:E12</f>
        <v>Posibilidad de solicitar y/o recibir dádivas para favorecer  una decisión y/o Influir en otro servidor público para conseguir una actuación concepto, decisión o manipulación relacionado con un tramite y/o servicio que le pueda generar beneficio propio o a un tercero (Compatibilidad de uso de suelo y certificado de estratificacion)</v>
      </c>
      <c r="B10" s="537" t="s">
        <v>492</v>
      </c>
      <c r="C10" s="541" t="str">
        <f>'IDENTIFICACION DE RIESGOS'!F10:F12</f>
        <v>CORRUPCION</v>
      </c>
      <c r="D10" s="82" t="str">
        <f>'IDENTIFICACION DE RIESGOS'!B10</f>
        <v>Ausencia de herramientas tecnológicas que soporten la  ejecución de los tramites en todas sus fases  para prevenir las acciones presenciales (20)</v>
      </c>
      <c r="E10" s="539" t="str">
        <f>'IDENTIFICACION DE RIESGOS'!D10</f>
        <v>Retrasos en los tramites</v>
      </c>
      <c r="F10" s="540"/>
    </row>
    <row r="11" spans="1:6" ht="75" customHeight="1" x14ac:dyDescent="0.2">
      <c r="A11" s="535"/>
      <c r="B11" s="538"/>
      <c r="C11" s="541"/>
      <c r="D11" s="82" t="str">
        <f>'IDENTIFICACION DE RIESGOS'!B11</f>
        <v>Complejidad de los requisitos y  procedimientos del trámite que desbordan la capacidad de comprensión del usuario y/o funcionario (18)</v>
      </c>
      <c r="E11" s="539" t="str">
        <f>'IDENTIFICACION DE RIESGOS'!D11</f>
        <v>Investigaciones y sanciones por los entes de control de tipo judicial, penal y disciplinario</v>
      </c>
      <c r="F11" s="540"/>
    </row>
    <row r="12" spans="1:6" ht="60" customHeight="1" x14ac:dyDescent="0.2">
      <c r="A12" s="536"/>
      <c r="B12" s="538"/>
      <c r="C12" s="542"/>
      <c r="D12" s="250" t="str">
        <f>'IDENTIFICACION DE RIESGOS'!B12</f>
        <v>Fallas en la cultura de la probidad (Honradez) (22)</v>
      </c>
      <c r="E12" s="549" t="str">
        <f>'IDENTIFICACION DE RIESGOS'!D12</f>
        <v xml:space="preserve">Afectación  de la imagen corporativa </v>
      </c>
      <c r="F12" s="550"/>
    </row>
    <row r="13" spans="1:6" ht="171" x14ac:dyDescent="0.2">
      <c r="A13" s="245" t="str">
        <f>+'IDENTIFICACION DE RIESGOS'!E13:E15</f>
        <v>posibilidad de solicitar y/o recibir dádivas para favorecer  una decisión y/o Influir en otro servidor público para  evitar la verificación del concepto, decisión o manipulación relacionado con un trámite y/o servicio que le pueda generar beneficio propio o a un tercero (Compatibilidad de uso de suelo y certificado de estratificación)</v>
      </c>
      <c r="B13" s="246" t="s">
        <v>524</v>
      </c>
      <c r="C13" s="56" t="str">
        <f>+'IDENTIFICACION DE RIESGOS'!F13:F15</f>
        <v>CORRUPCION</v>
      </c>
      <c r="D13" s="23" t="str">
        <f>+'IDENTIFICACION DE RIESGOS'!B13</f>
        <v>Se evidencia falsificación en los documentos (24)</v>
      </c>
      <c r="E13" s="516" t="str">
        <f>+'IDENTIFICACION DE RIESGOS'!D15</f>
        <v xml:space="preserve">Afectación  de la imagen corporativa </v>
      </c>
      <c r="F13" s="516"/>
    </row>
  </sheetData>
  <sheetProtection selectLockedCells="1"/>
  <mergeCells count="20">
    <mergeCell ref="E13:F13"/>
    <mergeCell ref="A1:A4"/>
    <mergeCell ref="B1:C1"/>
    <mergeCell ref="D1:E1"/>
    <mergeCell ref="F1:F4"/>
    <mergeCell ref="B2:C4"/>
    <mergeCell ref="D2:E2"/>
    <mergeCell ref="D3:E3"/>
    <mergeCell ref="D4:E4"/>
    <mergeCell ref="A5:F5"/>
    <mergeCell ref="A10:A12"/>
    <mergeCell ref="B10:B12"/>
    <mergeCell ref="E9:F9"/>
    <mergeCell ref="E10:F10"/>
    <mergeCell ref="C10:C12"/>
    <mergeCell ref="A6:F6"/>
    <mergeCell ref="A7:F7"/>
    <mergeCell ref="E11:F11"/>
    <mergeCell ref="E12:F12"/>
    <mergeCell ref="A8:F8"/>
  </mergeCell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rgb="FF009999"/>
  </sheetPr>
  <dimension ref="A1:W12"/>
  <sheetViews>
    <sheetView topLeftCell="A4" zoomScale="110" zoomScaleNormal="110" workbookViewId="0">
      <selection activeCell="A12" sqref="A12:B12"/>
    </sheetView>
  </sheetViews>
  <sheetFormatPr baseColWidth="10" defaultColWidth="11.42578125" defaultRowHeight="14.25" x14ac:dyDescent="0.2"/>
  <cols>
    <col min="1" max="1" width="31.7109375" style="1" customWidth="1"/>
    <col min="2" max="2" width="21.7109375" style="1" customWidth="1"/>
    <col min="3" max="17" width="4" style="1" customWidth="1"/>
    <col min="18" max="18" width="7" style="1" customWidth="1"/>
    <col min="19" max="19" width="16.7109375" style="65" customWidth="1"/>
    <col min="20" max="20" width="18.85546875" style="1" customWidth="1"/>
    <col min="21" max="16384" width="11.42578125" style="1"/>
  </cols>
  <sheetData>
    <row r="1" spans="1:23" ht="27.75" customHeight="1" x14ac:dyDescent="0.2">
      <c r="A1" s="368"/>
      <c r="B1" s="303" t="str">
        <f>CONTEXTO!B1</f>
        <v xml:space="preserve">PROCESO:  SISTEMA INTEGRADO DE GESTIÓN </v>
      </c>
      <c r="C1" s="304"/>
      <c r="D1" s="304"/>
      <c r="E1" s="304"/>
      <c r="F1" s="304"/>
      <c r="G1" s="304"/>
      <c r="H1" s="304"/>
      <c r="I1" s="304"/>
      <c r="J1" s="304"/>
      <c r="K1" s="304"/>
      <c r="L1" s="304"/>
      <c r="M1" s="304"/>
      <c r="N1" s="304"/>
      <c r="O1" s="304"/>
      <c r="P1" s="305"/>
      <c r="Q1" s="406" t="s">
        <v>386</v>
      </c>
      <c r="R1" s="312"/>
      <c r="S1" s="312"/>
      <c r="T1" s="517"/>
    </row>
    <row r="2" spans="1:23" ht="20.25" customHeight="1" x14ac:dyDescent="0.2">
      <c r="A2" s="369"/>
      <c r="B2" s="371"/>
      <c r="C2" s="372"/>
      <c r="D2" s="372"/>
      <c r="E2" s="372"/>
      <c r="F2" s="372"/>
      <c r="G2" s="372"/>
      <c r="H2" s="372"/>
      <c r="I2" s="372"/>
      <c r="J2" s="372"/>
      <c r="K2" s="372"/>
      <c r="L2" s="372"/>
      <c r="M2" s="372"/>
      <c r="N2" s="372"/>
      <c r="O2" s="372"/>
      <c r="P2" s="410"/>
      <c r="Q2" s="408" t="s">
        <v>381</v>
      </c>
      <c r="R2" s="468"/>
      <c r="S2" s="468"/>
      <c r="T2" s="518"/>
    </row>
    <row r="3" spans="1:23" ht="18.75" customHeight="1" x14ac:dyDescent="0.2">
      <c r="A3" s="369"/>
      <c r="B3" s="376" t="s">
        <v>77</v>
      </c>
      <c r="C3" s="377"/>
      <c r="D3" s="377"/>
      <c r="E3" s="377"/>
      <c r="F3" s="377"/>
      <c r="G3" s="377"/>
      <c r="H3" s="377"/>
      <c r="I3" s="377"/>
      <c r="J3" s="377"/>
      <c r="K3" s="377"/>
      <c r="L3" s="377"/>
      <c r="M3" s="377"/>
      <c r="N3" s="377"/>
      <c r="O3" s="377"/>
      <c r="P3" s="552"/>
      <c r="Q3" s="408" t="s">
        <v>382</v>
      </c>
      <c r="R3" s="468"/>
      <c r="S3" s="468"/>
      <c r="T3" s="518"/>
    </row>
    <row r="4" spans="1:23" ht="19.5" customHeight="1" thickBot="1" x14ac:dyDescent="0.25">
      <c r="A4" s="370"/>
      <c r="B4" s="309"/>
      <c r="C4" s="310"/>
      <c r="D4" s="310"/>
      <c r="E4" s="310"/>
      <c r="F4" s="310"/>
      <c r="G4" s="310"/>
      <c r="H4" s="310"/>
      <c r="I4" s="310"/>
      <c r="J4" s="310"/>
      <c r="K4" s="310"/>
      <c r="L4" s="310"/>
      <c r="M4" s="310"/>
      <c r="N4" s="310"/>
      <c r="O4" s="310"/>
      <c r="P4" s="311"/>
      <c r="Q4" s="408" t="s">
        <v>373</v>
      </c>
      <c r="R4" s="468"/>
      <c r="S4" s="468"/>
      <c r="T4" s="519"/>
    </row>
    <row r="5" spans="1:23" ht="19.5" customHeight="1" x14ac:dyDescent="0.2">
      <c r="A5" s="528"/>
      <c r="B5" s="399"/>
      <c r="C5" s="399"/>
      <c r="D5" s="399"/>
      <c r="E5" s="399"/>
      <c r="F5" s="399"/>
      <c r="G5" s="399"/>
      <c r="H5" s="399"/>
      <c r="I5" s="399"/>
      <c r="J5" s="399"/>
      <c r="K5" s="399"/>
      <c r="L5" s="399"/>
      <c r="M5" s="399"/>
      <c r="N5" s="399"/>
      <c r="O5" s="399"/>
      <c r="P5" s="399"/>
      <c r="Q5" s="399"/>
      <c r="R5" s="399"/>
      <c r="S5" s="399"/>
      <c r="T5" s="529"/>
    </row>
    <row r="6" spans="1:23" ht="24.75" customHeight="1" x14ac:dyDescent="0.2">
      <c r="A6" s="562" t="str">
        <f>CONTEXTO!A8</f>
        <v>PROCESO: PLANEACIÓN ESTRATÉGICA Y TERRITORIAL</v>
      </c>
      <c r="B6" s="563"/>
      <c r="C6" s="563"/>
      <c r="D6" s="563"/>
      <c r="E6" s="563"/>
      <c r="F6" s="563"/>
      <c r="G6" s="563"/>
      <c r="H6" s="563"/>
      <c r="I6" s="563"/>
      <c r="J6" s="563"/>
      <c r="K6" s="563"/>
      <c r="L6" s="563"/>
      <c r="M6" s="563"/>
      <c r="N6" s="563"/>
      <c r="O6" s="563"/>
      <c r="P6" s="563"/>
      <c r="Q6" s="563"/>
      <c r="R6" s="563"/>
      <c r="S6" s="563"/>
      <c r="T6" s="564"/>
    </row>
    <row r="7" spans="1:23" ht="66.75" customHeight="1" thickBot="1" x14ac:dyDescent="0.25">
      <c r="A7" s="565" t="str">
        <f>CONTEXTO!A9</f>
        <v xml:space="preserve">OBJETIVO: Planear el desarrollo territorial sostenible a través de la formulación, implementación y seguimiento a políticas, planes, programas del Municipio de Ibagué, que permitan cumplir con los objetivos establecidos por parte de la alta dirección y satisfacer las necesidades de la comunidad.
</v>
      </c>
      <c r="B7" s="566"/>
      <c r="C7" s="566"/>
      <c r="D7" s="566"/>
      <c r="E7" s="566"/>
      <c r="F7" s="566"/>
      <c r="G7" s="566"/>
      <c r="H7" s="566"/>
      <c r="I7" s="566"/>
      <c r="J7" s="566"/>
      <c r="K7" s="566"/>
      <c r="L7" s="566"/>
      <c r="M7" s="566"/>
      <c r="N7" s="566"/>
      <c r="O7" s="566"/>
      <c r="P7" s="566"/>
      <c r="Q7" s="566"/>
      <c r="R7" s="566"/>
      <c r="S7" s="566"/>
      <c r="T7" s="567"/>
    </row>
    <row r="8" spans="1:23" ht="19.5" customHeight="1" thickBot="1" x14ac:dyDescent="0.25">
      <c r="A8" s="527"/>
      <c r="B8" s="527"/>
      <c r="C8" s="527"/>
      <c r="D8" s="527"/>
      <c r="E8" s="527"/>
      <c r="F8" s="527"/>
      <c r="G8" s="527"/>
      <c r="H8" s="527"/>
      <c r="I8" s="527"/>
      <c r="J8" s="527"/>
      <c r="K8" s="527"/>
      <c r="L8" s="527"/>
      <c r="M8" s="527"/>
      <c r="N8" s="527"/>
      <c r="O8" s="527"/>
      <c r="P8" s="527"/>
      <c r="Q8" s="527"/>
      <c r="R8" s="527"/>
      <c r="S8" s="527"/>
      <c r="T8" s="551"/>
    </row>
    <row r="9" spans="1:23" ht="37.5" customHeight="1" x14ac:dyDescent="0.2">
      <c r="A9" s="553" t="s">
        <v>69</v>
      </c>
      <c r="B9" s="554"/>
      <c r="C9" s="557" t="s">
        <v>78</v>
      </c>
      <c r="D9" s="558"/>
      <c r="E9" s="558"/>
      <c r="F9" s="558"/>
      <c r="G9" s="558"/>
      <c r="H9" s="558"/>
      <c r="I9" s="558"/>
      <c r="J9" s="558"/>
      <c r="K9" s="558"/>
      <c r="L9" s="558"/>
      <c r="M9" s="558"/>
      <c r="N9" s="558"/>
      <c r="O9" s="558"/>
      <c r="P9" s="558"/>
      <c r="Q9" s="558"/>
      <c r="R9" s="558"/>
      <c r="S9" s="558"/>
      <c r="T9" s="559"/>
    </row>
    <row r="10" spans="1:23" ht="25.5" customHeight="1" x14ac:dyDescent="0.2">
      <c r="A10" s="555"/>
      <c r="B10" s="556"/>
      <c r="C10" s="59" t="s">
        <v>43</v>
      </c>
      <c r="D10" s="59" t="s">
        <v>44</v>
      </c>
      <c r="E10" s="59" t="s">
        <v>45</v>
      </c>
      <c r="F10" s="59" t="s">
        <v>46</v>
      </c>
      <c r="G10" s="59" t="s">
        <v>47</v>
      </c>
      <c r="H10" s="59" t="s">
        <v>48</v>
      </c>
      <c r="I10" s="59" t="s">
        <v>49</v>
      </c>
      <c r="J10" s="59" t="s">
        <v>50</v>
      </c>
      <c r="K10" s="59" t="s">
        <v>51</v>
      </c>
      <c r="L10" s="59" t="s">
        <v>52</v>
      </c>
      <c r="M10" s="59" t="s">
        <v>53</v>
      </c>
      <c r="N10" s="59" t="s">
        <v>54</v>
      </c>
      <c r="O10" s="59" t="s">
        <v>55</v>
      </c>
      <c r="P10" s="59" t="s">
        <v>56</v>
      </c>
      <c r="Q10" s="59" t="s">
        <v>57</v>
      </c>
      <c r="R10" s="60" t="s">
        <v>58</v>
      </c>
      <c r="S10" s="63" t="s">
        <v>59</v>
      </c>
      <c r="T10" s="75" t="s">
        <v>79</v>
      </c>
    </row>
    <row r="11" spans="1:23" ht="82.5" customHeight="1" x14ac:dyDescent="0.2">
      <c r="A11" s="560" t="str">
        <f>DESCRIPCION!A10</f>
        <v>Posibilidad de solicitar y/o recibir dádivas para favorecer  una decisión y/o Influir en otro servidor público para conseguir una actuación concepto, decisión o manipulación relacionado con un tramite y/o servicio que le pueda generar beneficio propio o a un tercero (Compatibilidad de uso de suelo y certificado de estratificacion)</v>
      </c>
      <c r="B11" s="561"/>
      <c r="C11" s="251">
        <v>3</v>
      </c>
      <c r="D11" s="251">
        <v>4</v>
      </c>
      <c r="E11" s="251">
        <v>4</v>
      </c>
      <c r="F11" s="251">
        <v>4</v>
      </c>
      <c r="G11" s="251">
        <v>4</v>
      </c>
      <c r="H11" s="252"/>
      <c r="I11" s="252"/>
      <c r="J11" s="252"/>
      <c r="K11" s="252"/>
      <c r="L11" s="252"/>
      <c r="M11" s="252"/>
      <c r="N11" s="252"/>
      <c r="O11" s="252"/>
      <c r="P11" s="252"/>
      <c r="Q11" s="252"/>
      <c r="R11" s="253">
        <f>SUM(C11:Q11)</f>
        <v>19</v>
      </c>
      <c r="S11" s="254">
        <f t="shared" ref="S11" si="0">IF(ISERROR(AVERAGE(C11:Q11)),0,AVERAGE(C11:Q11))</f>
        <v>3.8</v>
      </c>
      <c r="T11" s="66" t="str">
        <f>IF(AND(S11&gt;=1,S11&lt;1.5),"Rara Vez",IF(AND(S11&gt;=1.6,S11&lt;2.5),"Improbable",IF(AND(S11&gt;=2.6,S11&lt;3.5),"Posible",IF(AND(S11&gt;=3.6,S11&lt;4.5),"Probable",IF(AND(S11&gt;=4.6),"Casi Seguro"," ")))))</f>
        <v>Probable</v>
      </c>
      <c r="W11" s="64"/>
    </row>
    <row r="12" spans="1:23" ht="98.25" customHeight="1" x14ac:dyDescent="0.2">
      <c r="A12" s="516" t="str">
        <f>+DESCRIPCION!A13</f>
        <v>posibilidad de solicitar y/o recibir dádivas para favorecer  una decisión y/o Influir en otro servidor público para  evitar la verificación del concepto, decisión o manipulación relacionado con un trámite y/o servicio que le pueda generar beneficio propio o a un tercero (Compatibilidad de uso de suelo y certificado de estratificación)</v>
      </c>
      <c r="B12" s="516"/>
      <c r="C12" s="255">
        <v>4</v>
      </c>
      <c r="D12" s="255">
        <v>4</v>
      </c>
      <c r="E12" s="255">
        <v>4</v>
      </c>
      <c r="F12" s="255">
        <v>4</v>
      </c>
      <c r="G12" s="255">
        <v>3</v>
      </c>
      <c r="H12" s="256"/>
      <c r="I12" s="256"/>
      <c r="J12" s="256"/>
      <c r="K12" s="256"/>
      <c r="L12" s="256"/>
      <c r="M12" s="256"/>
      <c r="N12" s="256"/>
      <c r="O12" s="256"/>
      <c r="P12" s="256"/>
      <c r="Q12" s="256"/>
      <c r="R12" s="243">
        <f>SUM(C12:Q12)</f>
        <v>19</v>
      </c>
      <c r="S12" s="83">
        <f t="shared" ref="S12" si="1">IF(ISERROR(AVERAGE(C12:Q12)),0,AVERAGE(C12:Q12))</f>
        <v>3.8</v>
      </c>
      <c r="T12" s="66" t="str">
        <f>IF(AND(S12&gt;=1,S12&lt;1.5),"Rara Vez",IF(AND(S12&gt;=1.6,S12&lt;2.5),"Improbable",IF(AND(S12&gt;=2.6,S12&lt;3.5),"Posible",IF(AND(S12&gt;=3.6,S12&lt;4.5),"Probable",IF(AND(S12&gt;=4.6),"Casi Seguro"," ")))))</f>
        <v>Probable</v>
      </c>
    </row>
  </sheetData>
  <sheetProtection selectLockedCells="1"/>
  <mergeCells count="16">
    <mergeCell ref="A12:B12"/>
    <mergeCell ref="B1:P2"/>
    <mergeCell ref="B3:P4"/>
    <mergeCell ref="A9:B10"/>
    <mergeCell ref="C9:T9"/>
    <mergeCell ref="A11:B11"/>
    <mergeCell ref="T1:T4"/>
    <mergeCell ref="A6:T6"/>
    <mergeCell ref="A7:T7"/>
    <mergeCell ref="A8:T8"/>
    <mergeCell ref="Q1:S1"/>
    <mergeCell ref="Q2:S2"/>
    <mergeCell ref="Q3:S3"/>
    <mergeCell ref="Q4:S4"/>
    <mergeCell ref="A5:T5"/>
    <mergeCell ref="A1:A4"/>
  </mergeCells>
  <dataValidations count="2">
    <dataValidation type="whole" allowBlank="1" showInputMessage="1" showErrorMessage="1" error="DATO INVÁLIDO_x000a_Tenga en cuenta que la escala de calificación es de 1 a 5" sqref="H11:Q12">
      <formula1>1</formula1>
      <formula2>5</formula2>
    </dataValidation>
    <dataValidation type="decimal" allowBlank="1" showInputMessage="1" showErrorMessage="1" prompt="DATO INVÁLIDO_x000a_Tenga en cuenta que la escala de calificación es de 1 a 5" sqref="C11:G12">
      <formula1>1</formula1>
      <formula2>5</formula2>
    </dataValidation>
  </dataValidation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5" tint="-0.249977111117893"/>
  </sheetPr>
  <dimension ref="A1:F54"/>
  <sheetViews>
    <sheetView topLeftCell="A19" zoomScale="77" zoomScaleNormal="77" workbookViewId="0">
      <selection activeCell="F35" sqref="F35:F54"/>
    </sheetView>
  </sheetViews>
  <sheetFormatPr baseColWidth="10" defaultColWidth="11.42578125" defaultRowHeight="14.25" x14ac:dyDescent="0.2"/>
  <cols>
    <col min="1" max="1" width="34" style="1" customWidth="1"/>
    <col min="2" max="2" width="91" style="1" customWidth="1"/>
    <col min="3" max="3" width="16.5703125" style="1" customWidth="1"/>
    <col min="4" max="4" width="10.28515625" style="1" customWidth="1"/>
    <col min="5" max="5" width="8.28515625" style="1" customWidth="1"/>
    <col min="6" max="6" width="19.28515625" style="1" customWidth="1"/>
    <col min="7" max="16384" width="11.42578125" style="1"/>
  </cols>
  <sheetData>
    <row r="1" spans="1:6" ht="22.5" customHeight="1" x14ac:dyDescent="0.2">
      <c r="A1" s="431"/>
      <c r="B1" s="381" t="str">
        <f>CONTEXTO!B1</f>
        <v xml:space="preserve">PROCESO:  SISTEMA INTEGRADO DE GESTIÓN </v>
      </c>
      <c r="C1" s="579" t="s">
        <v>387</v>
      </c>
      <c r="D1" s="579"/>
      <c r="E1" s="579"/>
      <c r="F1" s="580"/>
    </row>
    <row r="2" spans="1:6" ht="15.75" customHeight="1" x14ac:dyDescent="0.2">
      <c r="A2" s="432"/>
      <c r="B2" s="382"/>
      <c r="C2" s="539" t="s">
        <v>381</v>
      </c>
      <c r="D2" s="539"/>
      <c r="E2" s="539"/>
      <c r="F2" s="581"/>
    </row>
    <row r="3" spans="1:6" ht="15" customHeight="1" x14ac:dyDescent="0.2">
      <c r="A3" s="432"/>
      <c r="B3" s="382" t="s">
        <v>84</v>
      </c>
      <c r="C3" s="539" t="s">
        <v>382</v>
      </c>
      <c r="D3" s="539"/>
      <c r="E3" s="539"/>
      <c r="F3" s="581"/>
    </row>
    <row r="4" spans="1:6" ht="15.75" customHeight="1" x14ac:dyDescent="0.2">
      <c r="A4" s="432"/>
      <c r="B4" s="382"/>
      <c r="C4" s="539" t="s">
        <v>374</v>
      </c>
      <c r="D4" s="539"/>
      <c r="E4" s="539"/>
      <c r="F4" s="581"/>
    </row>
    <row r="5" spans="1:6" ht="15.75" customHeight="1" x14ac:dyDescent="0.2">
      <c r="A5" s="582"/>
      <c r="B5" s="583"/>
      <c r="C5" s="583"/>
      <c r="D5" s="583"/>
      <c r="E5" s="583"/>
      <c r="F5" s="584"/>
    </row>
    <row r="6" spans="1:6" x14ac:dyDescent="0.2">
      <c r="A6" s="440" t="str">
        <f>+CONTEXTO!A8</f>
        <v>PROCESO: PLANEACIÓN ESTRATÉGICA Y TERRITORIAL</v>
      </c>
      <c r="B6" s="441"/>
      <c r="C6" s="441"/>
      <c r="D6" s="441"/>
      <c r="E6" s="441"/>
      <c r="F6" s="442"/>
    </row>
    <row r="7" spans="1:6" ht="12.75" customHeight="1" x14ac:dyDescent="0.2">
      <c r="A7" s="440"/>
      <c r="B7" s="441"/>
      <c r="C7" s="441"/>
      <c r="D7" s="441"/>
      <c r="E7" s="441"/>
      <c r="F7" s="442"/>
    </row>
    <row r="8" spans="1:6" ht="25.5" customHeight="1" x14ac:dyDescent="0.2">
      <c r="A8" s="443" t="str">
        <f>+CONTEXTO!A9</f>
        <v xml:space="preserve">OBJETIVO: Planear el desarrollo territorial sostenible a través de la formulación, implementación y seguimiento a políticas, planes, programas del Municipio de Ibagué, que permitan cumplir con los objetivos establecidos por parte de la alta dirección y satisfacer las necesidades de la comunidad.
</v>
      </c>
      <c r="B8" s="444"/>
      <c r="C8" s="444"/>
      <c r="D8" s="444"/>
      <c r="E8" s="444"/>
      <c r="F8" s="445"/>
    </row>
    <row r="9" spans="1:6" ht="3.75" customHeight="1" thickBot="1" x14ac:dyDescent="0.25">
      <c r="A9" s="446"/>
      <c r="B9" s="447"/>
      <c r="C9" s="447"/>
      <c r="D9" s="447"/>
      <c r="E9" s="447"/>
      <c r="F9" s="448"/>
    </row>
    <row r="10" spans="1:6" ht="13.5" customHeight="1" thickBot="1" x14ac:dyDescent="0.25">
      <c r="A10" s="449"/>
      <c r="B10" s="449"/>
      <c r="C10" s="449"/>
      <c r="D10" s="449"/>
      <c r="E10" s="449"/>
      <c r="F10" s="449"/>
    </row>
    <row r="11" spans="1:6" ht="34.5" customHeight="1" x14ac:dyDescent="0.25">
      <c r="A11" s="571" t="s">
        <v>85</v>
      </c>
      <c r="B11" s="452" t="s">
        <v>86</v>
      </c>
      <c r="C11" s="452"/>
      <c r="D11" s="573" t="s">
        <v>87</v>
      </c>
      <c r="E11" s="573"/>
      <c r="F11" s="574" t="s">
        <v>88</v>
      </c>
    </row>
    <row r="12" spans="1:6" ht="21" customHeight="1" x14ac:dyDescent="0.2">
      <c r="A12" s="572"/>
      <c r="B12" s="453"/>
      <c r="C12" s="453"/>
      <c r="D12" s="78" t="s">
        <v>89</v>
      </c>
      <c r="E12" s="78" t="s">
        <v>90</v>
      </c>
      <c r="F12" s="575"/>
    </row>
    <row r="13" spans="1:6" ht="26.25" customHeight="1" x14ac:dyDescent="0.2">
      <c r="A13" s="457" t="str">
        <f>PROBABILIDAD!A11</f>
        <v>Posibilidad de solicitar y/o recibir dádivas para favorecer  una decisión y/o Influir en otro servidor público para conseguir una actuación concepto, decisión o manipulación relacionado con un tramite y/o servicio que le pueda generar beneficio propio o a un tercero (Compatibilidad de uso de suelo y certificado de estratificacion)</v>
      </c>
      <c r="B13" s="568" t="s">
        <v>91</v>
      </c>
      <c r="C13" s="568"/>
      <c r="D13" s="213" t="s">
        <v>129</v>
      </c>
      <c r="E13" s="213"/>
      <c r="F13" s="576" t="str">
        <f>IF(D28="X","CATASTROFICO",IF(AND(D32&gt;0,D32&lt;=5),"MODERADO",IF(AND(D32&gt;=6,D32&lt;=11),"MAYOR",IF(AND(D32&gt;=12,D32&lt;=19),"CATASTROFICO",IF(AND(D32=0),"MENOR")))))</f>
        <v>CATASTROFICO</v>
      </c>
    </row>
    <row r="14" spans="1:6" ht="26.25" customHeight="1" x14ac:dyDescent="0.2">
      <c r="A14" s="457"/>
      <c r="B14" s="568" t="s">
        <v>92</v>
      </c>
      <c r="C14" s="568"/>
      <c r="D14" s="213" t="s">
        <v>129</v>
      </c>
      <c r="E14" s="213"/>
      <c r="F14" s="577"/>
    </row>
    <row r="15" spans="1:6" ht="26.25" customHeight="1" x14ac:dyDescent="0.2">
      <c r="A15" s="457"/>
      <c r="B15" s="568" t="s">
        <v>93</v>
      </c>
      <c r="C15" s="568"/>
      <c r="D15" s="213" t="s">
        <v>129</v>
      </c>
      <c r="E15" s="213"/>
      <c r="F15" s="577"/>
    </row>
    <row r="16" spans="1:6" ht="26.25" customHeight="1" x14ac:dyDescent="0.2">
      <c r="A16" s="457"/>
      <c r="B16" s="568" t="s">
        <v>94</v>
      </c>
      <c r="C16" s="568"/>
      <c r="D16" s="213" t="s">
        <v>129</v>
      </c>
      <c r="E16" s="213"/>
      <c r="F16" s="577"/>
    </row>
    <row r="17" spans="1:6" ht="26.25" customHeight="1" x14ac:dyDescent="0.2">
      <c r="A17" s="457"/>
      <c r="B17" s="568" t="s">
        <v>95</v>
      </c>
      <c r="C17" s="568"/>
      <c r="D17" s="213" t="s">
        <v>129</v>
      </c>
      <c r="E17" s="213"/>
      <c r="F17" s="577"/>
    </row>
    <row r="18" spans="1:6" ht="26.25" customHeight="1" x14ac:dyDescent="0.2">
      <c r="A18" s="457"/>
      <c r="B18" s="568" t="s">
        <v>96</v>
      </c>
      <c r="C18" s="568"/>
      <c r="D18" s="213"/>
      <c r="E18" s="213" t="s">
        <v>129</v>
      </c>
      <c r="F18" s="577"/>
    </row>
    <row r="19" spans="1:6" ht="26.25" customHeight="1" x14ac:dyDescent="0.2">
      <c r="A19" s="457"/>
      <c r="B19" s="568" t="s">
        <v>97</v>
      </c>
      <c r="C19" s="568"/>
      <c r="D19" s="213" t="s">
        <v>129</v>
      </c>
      <c r="E19" s="213"/>
      <c r="F19" s="577"/>
    </row>
    <row r="20" spans="1:6" ht="33" customHeight="1" x14ac:dyDescent="0.2">
      <c r="A20" s="457"/>
      <c r="B20" s="568" t="s">
        <v>98</v>
      </c>
      <c r="C20" s="568"/>
      <c r="D20" s="213" t="s">
        <v>129</v>
      </c>
      <c r="E20" s="213"/>
      <c r="F20" s="577"/>
    </row>
    <row r="21" spans="1:6" ht="26.25" customHeight="1" x14ac:dyDescent="0.2">
      <c r="A21" s="457"/>
      <c r="B21" s="568" t="s">
        <v>99</v>
      </c>
      <c r="C21" s="568"/>
      <c r="D21" s="213" t="s">
        <v>129</v>
      </c>
      <c r="E21" s="213"/>
      <c r="F21" s="577"/>
    </row>
    <row r="22" spans="1:6" ht="26.25" customHeight="1" x14ac:dyDescent="0.2">
      <c r="A22" s="457"/>
      <c r="B22" s="568" t="s">
        <v>100</v>
      </c>
      <c r="C22" s="568"/>
      <c r="D22" s="213" t="s">
        <v>129</v>
      </c>
      <c r="E22" s="213"/>
      <c r="F22" s="577"/>
    </row>
    <row r="23" spans="1:6" ht="26.25" customHeight="1" x14ac:dyDescent="0.2">
      <c r="A23" s="457"/>
      <c r="B23" s="568" t="s">
        <v>101</v>
      </c>
      <c r="C23" s="568"/>
      <c r="D23" s="213" t="s">
        <v>129</v>
      </c>
      <c r="E23" s="213"/>
      <c r="F23" s="577"/>
    </row>
    <row r="24" spans="1:6" ht="26.25" customHeight="1" x14ac:dyDescent="0.2">
      <c r="A24" s="457"/>
      <c r="B24" s="568" t="s">
        <v>102</v>
      </c>
      <c r="C24" s="568"/>
      <c r="D24" s="213" t="s">
        <v>129</v>
      </c>
      <c r="E24" s="213"/>
      <c r="F24" s="577"/>
    </row>
    <row r="25" spans="1:6" ht="26.25" customHeight="1" x14ac:dyDescent="0.2">
      <c r="A25" s="457"/>
      <c r="B25" s="568" t="s">
        <v>103</v>
      </c>
      <c r="C25" s="568"/>
      <c r="D25" s="213"/>
      <c r="E25" s="213" t="s">
        <v>129</v>
      </c>
      <c r="F25" s="577"/>
    </row>
    <row r="26" spans="1:6" ht="26.25" customHeight="1" x14ac:dyDescent="0.2">
      <c r="A26" s="457"/>
      <c r="B26" s="568" t="s">
        <v>104</v>
      </c>
      <c r="C26" s="568"/>
      <c r="D26" s="213" t="s">
        <v>129</v>
      </c>
      <c r="E26" s="213"/>
      <c r="F26" s="577"/>
    </row>
    <row r="27" spans="1:6" ht="26.25" customHeight="1" x14ac:dyDescent="0.2">
      <c r="A27" s="457"/>
      <c r="B27" s="568" t="s">
        <v>105</v>
      </c>
      <c r="C27" s="568"/>
      <c r="D27" s="213" t="s">
        <v>129</v>
      </c>
      <c r="E27" s="213"/>
      <c r="F27" s="577"/>
    </row>
    <row r="28" spans="1:6" ht="26.25" customHeight="1" x14ac:dyDescent="0.2">
      <c r="A28" s="457"/>
      <c r="B28" s="568" t="s">
        <v>106</v>
      </c>
      <c r="C28" s="568"/>
      <c r="D28" s="213"/>
      <c r="E28" s="213" t="s">
        <v>129</v>
      </c>
      <c r="F28" s="577"/>
    </row>
    <row r="29" spans="1:6" ht="26.25" customHeight="1" x14ac:dyDescent="0.2">
      <c r="A29" s="457"/>
      <c r="B29" s="568" t="s">
        <v>107</v>
      </c>
      <c r="C29" s="568"/>
      <c r="D29" s="213"/>
      <c r="E29" s="213" t="s">
        <v>129</v>
      </c>
      <c r="F29" s="577"/>
    </row>
    <row r="30" spans="1:6" ht="26.25" customHeight="1" x14ac:dyDescent="0.2">
      <c r="A30" s="457"/>
      <c r="B30" s="568" t="s">
        <v>108</v>
      </c>
      <c r="C30" s="568"/>
      <c r="D30" s="213" t="s">
        <v>129</v>
      </c>
      <c r="E30" s="213"/>
      <c r="F30" s="577"/>
    </row>
    <row r="31" spans="1:6" ht="26.25" customHeight="1" x14ac:dyDescent="0.2">
      <c r="A31" s="457"/>
      <c r="B31" s="568" t="s">
        <v>109</v>
      </c>
      <c r="C31" s="568"/>
      <c r="D31" s="213"/>
      <c r="E31" s="213" t="s">
        <v>129</v>
      </c>
      <c r="F31" s="577"/>
    </row>
    <row r="32" spans="1:6" ht="16.5" thickBot="1" x14ac:dyDescent="0.3">
      <c r="A32" s="458"/>
      <c r="B32" s="569" t="s">
        <v>58</v>
      </c>
      <c r="C32" s="570"/>
      <c r="D32" s="76">
        <f>+NOOO!B54</f>
        <v>14</v>
      </c>
      <c r="E32" s="77"/>
      <c r="F32" s="578"/>
    </row>
    <row r="33" spans="1:6" ht="15" x14ac:dyDescent="0.25">
      <c r="A33" s="571" t="s">
        <v>85</v>
      </c>
      <c r="B33" s="452" t="s">
        <v>86</v>
      </c>
      <c r="C33" s="452"/>
      <c r="D33" s="573" t="s">
        <v>87</v>
      </c>
      <c r="E33" s="573"/>
      <c r="F33" s="574" t="s">
        <v>88</v>
      </c>
    </row>
    <row r="34" spans="1:6" ht="15" x14ac:dyDescent="0.2">
      <c r="A34" s="572"/>
      <c r="B34" s="453"/>
      <c r="C34" s="453"/>
      <c r="D34" s="78" t="s">
        <v>89</v>
      </c>
      <c r="E34" s="78" t="s">
        <v>90</v>
      </c>
      <c r="F34" s="575"/>
    </row>
    <row r="35" spans="1:6" x14ac:dyDescent="0.2">
      <c r="A35" s="457" t="str">
        <f>+PROBABILIDAD!A12</f>
        <v>posibilidad de solicitar y/o recibir dádivas para favorecer  una decisión y/o Influir en otro servidor público para  evitar la verificación del concepto, decisión o manipulación relacionado con un trámite y/o servicio que le pueda generar beneficio propio o a un tercero (Compatibilidad de uso de suelo y certificado de estratificación)</v>
      </c>
      <c r="B35" s="568" t="s">
        <v>91</v>
      </c>
      <c r="C35" s="568"/>
      <c r="D35" s="213" t="s">
        <v>129</v>
      </c>
      <c r="E35" s="213"/>
      <c r="F35" s="576" t="e">
        <f>IF(D50="X","CATASTROFICO",IF(AND(D54&gt;0,D54&lt;=5),"MODERADO",IF(AND(D54&gt;=6,D54&lt;=11),"MAYOR",IF(AND(D54&gt;=12,D54&lt;=19),"CATASTROFICO",IF(AND(D54=0),"MENOR")))))</f>
        <v>#REF!</v>
      </c>
    </row>
    <row r="36" spans="1:6" x14ac:dyDescent="0.2">
      <c r="A36" s="457"/>
      <c r="B36" s="568" t="s">
        <v>92</v>
      </c>
      <c r="C36" s="568"/>
      <c r="D36" s="213" t="s">
        <v>129</v>
      </c>
      <c r="E36" s="213"/>
      <c r="F36" s="577"/>
    </row>
    <row r="37" spans="1:6" x14ac:dyDescent="0.2">
      <c r="A37" s="457"/>
      <c r="B37" s="568" t="s">
        <v>93</v>
      </c>
      <c r="C37" s="568"/>
      <c r="D37" s="213" t="s">
        <v>129</v>
      </c>
      <c r="E37" s="213"/>
      <c r="F37" s="577"/>
    </row>
    <row r="38" spans="1:6" x14ac:dyDescent="0.2">
      <c r="A38" s="457"/>
      <c r="B38" s="568" t="s">
        <v>94</v>
      </c>
      <c r="C38" s="568"/>
      <c r="D38" s="213" t="s">
        <v>129</v>
      </c>
      <c r="E38" s="213"/>
      <c r="F38" s="577"/>
    </row>
    <row r="39" spans="1:6" x14ac:dyDescent="0.2">
      <c r="A39" s="457"/>
      <c r="B39" s="568" t="s">
        <v>95</v>
      </c>
      <c r="C39" s="568"/>
      <c r="D39" s="213" t="s">
        <v>129</v>
      </c>
      <c r="E39" s="213"/>
      <c r="F39" s="577"/>
    </row>
    <row r="40" spans="1:6" x14ac:dyDescent="0.2">
      <c r="A40" s="457"/>
      <c r="B40" s="568" t="s">
        <v>96</v>
      </c>
      <c r="C40" s="568"/>
      <c r="D40" s="213"/>
      <c r="E40" s="213" t="s">
        <v>129</v>
      </c>
      <c r="F40" s="577"/>
    </row>
    <row r="41" spans="1:6" x14ac:dyDescent="0.2">
      <c r="A41" s="457"/>
      <c r="B41" s="568" t="s">
        <v>97</v>
      </c>
      <c r="C41" s="568"/>
      <c r="D41" s="213" t="s">
        <v>129</v>
      </c>
      <c r="E41" s="213"/>
      <c r="F41" s="577"/>
    </row>
    <row r="42" spans="1:6" x14ac:dyDescent="0.2">
      <c r="A42" s="457"/>
      <c r="B42" s="568" t="s">
        <v>98</v>
      </c>
      <c r="C42" s="568"/>
      <c r="D42" s="213" t="s">
        <v>129</v>
      </c>
      <c r="E42" s="213"/>
      <c r="F42" s="577"/>
    </row>
    <row r="43" spans="1:6" x14ac:dyDescent="0.2">
      <c r="A43" s="457"/>
      <c r="B43" s="568" t="s">
        <v>99</v>
      </c>
      <c r="C43" s="568"/>
      <c r="D43" s="213" t="s">
        <v>129</v>
      </c>
      <c r="E43" s="213"/>
      <c r="F43" s="577"/>
    </row>
    <row r="44" spans="1:6" x14ac:dyDescent="0.2">
      <c r="A44" s="457"/>
      <c r="B44" s="568" t="s">
        <v>100</v>
      </c>
      <c r="C44" s="568"/>
      <c r="D44" s="213" t="s">
        <v>129</v>
      </c>
      <c r="E44" s="213"/>
      <c r="F44" s="577"/>
    </row>
    <row r="45" spans="1:6" x14ac:dyDescent="0.2">
      <c r="A45" s="457"/>
      <c r="B45" s="568" t="s">
        <v>101</v>
      </c>
      <c r="C45" s="568"/>
      <c r="D45" s="213" t="s">
        <v>129</v>
      </c>
      <c r="E45" s="213"/>
      <c r="F45" s="577"/>
    </row>
    <row r="46" spans="1:6" x14ac:dyDescent="0.2">
      <c r="A46" s="457"/>
      <c r="B46" s="568" t="s">
        <v>102</v>
      </c>
      <c r="C46" s="568"/>
      <c r="D46" s="213" t="s">
        <v>129</v>
      </c>
      <c r="E46" s="213"/>
      <c r="F46" s="577"/>
    </row>
    <row r="47" spans="1:6" x14ac:dyDescent="0.2">
      <c r="A47" s="457"/>
      <c r="B47" s="568" t="s">
        <v>103</v>
      </c>
      <c r="C47" s="568"/>
      <c r="D47" s="213"/>
      <c r="E47" s="213" t="s">
        <v>129</v>
      </c>
      <c r="F47" s="577"/>
    </row>
    <row r="48" spans="1:6" x14ac:dyDescent="0.2">
      <c r="A48" s="457"/>
      <c r="B48" s="568" t="s">
        <v>104</v>
      </c>
      <c r="C48" s="568"/>
      <c r="D48" s="213" t="s">
        <v>129</v>
      </c>
      <c r="E48" s="213"/>
      <c r="F48" s="577"/>
    </row>
    <row r="49" spans="1:6" x14ac:dyDescent="0.2">
      <c r="A49" s="457"/>
      <c r="B49" s="568" t="s">
        <v>105</v>
      </c>
      <c r="C49" s="568"/>
      <c r="D49" s="213" t="s">
        <v>129</v>
      </c>
      <c r="E49" s="213"/>
      <c r="F49" s="577"/>
    </row>
    <row r="50" spans="1:6" x14ac:dyDescent="0.2">
      <c r="A50" s="457"/>
      <c r="B50" s="568" t="s">
        <v>106</v>
      </c>
      <c r="C50" s="568"/>
      <c r="D50" s="213"/>
      <c r="E50" s="213" t="s">
        <v>129</v>
      </c>
      <c r="F50" s="577"/>
    </row>
    <row r="51" spans="1:6" x14ac:dyDescent="0.2">
      <c r="A51" s="457"/>
      <c r="B51" s="568" t="s">
        <v>107</v>
      </c>
      <c r="C51" s="568"/>
      <c r="D51" s="213"/>
      <c r="E51" s="213" t="s">
        <v>129</v>
      </c>
      <c r="F51" s="577"/>
    </row>
    <row r="52" spans="1:6" x14ac:dyDescent="0.2">
      <c r="A52" s="457"/>
      <c r="B52" s="568" t="s">
        <v>108</v>
      </c>
      <c r="C52" s="568"/>
      <c r="D52" s="213" t="s">
        <v>129</v>
      </c>
      <c r="E52" s="213"/>
      <c r="F52" s="577"/>
    </row>
    <row r="53" spans="1:6" x14ac:dyDescent="0.2">
      <c r="A53" s="457"/>
      <c r="B53" s="568" t="s">
        <v>109</v>
      </c>
      <c r="C53" s="568"/>
      <c r="D53" s="213"/>
      <c r="E53" s="213" t="s">
        <v>129</v>
      </c>
      <c r="F53" s="577"/>
    </row>
    <row r="54" spans="1:6" ht="16.5" thickBot="1" x14ac:dyDescent="0.3">
      <c r="A54" s="458"/>
      <c r="B54" s="569" t="s">
        <v>58</v>
      </c>
      <c r="C54" s="570"/>
      <c r="D54" s="76" t="e">
        <f>+NOOO!B76</f>
        <v>#REF!</v>
      </c>
      <c r="E54" s="77"/>
      <c r="F54" s="578"/>
    </row>
  </sheetData>
  <sheetProtection selectLockedCells="1"/>
  <mergeCells count="64">
    <mergeCell ref="D11:E11"/>
    <mergeCell ref="B23:C23"/>
    <mergeCell ref="B11:C12"/>
    <mergeCell ref="B13:C13"/>
    <mergeCell ref="B14:C14"/>
    <mergeCell ref="B15:C15"/>
    <mergeCell ref="B16:C16"/>
    <mergeCell ref="B17:C17"/>
    <mergeCell ref="F13:F32"/>
    <mergeCell ref="B32:C32"/>
    <mergeCell ref="C1:E1"/>
    <mergeCell ref="C2:E2"/>
    <mergeCell ref="C3:E3"/>
    <mergeCell ref="C4:E4"/>
    <mergeCell ref="F1:F4"/>
    <mergeCell ref="B30:C30"/>
    <mergeCell ref="B31:C31"/>
    <mergeCell ref="F11:F12"/>
    <mergeCell ref="B27:C27"/>
    <mergeCell ref="B28:C28"/>
    <mergeCell ref="A6:F7"/>
    <mergeCell ref="A8:F9"/>
    <mergeCell ref="A10:F10"/>
    <mergeCell ref="A5:F5"/>
    <mergeCell ref="B29:C29"/>
    <mergeCell ref="B24:C24"/>
    <mergeCell ref="B25:C25"/>
    <mergeCell ref="A1:A4"/>
    <mergeCell ref="B1:B2"/>
    <mergeCell ref="B3:B4"/>
    <mergeCell ref="A13:A32"/>
    <mergeCell ref="A11:A12"/>
    <mergeCell ref="B26:C26"/>
    <mergeCell ref="B18:C18"/>
    <mergeCell ref="B19:C19"/>
    <mergeCell ref="B20:C20"/>
    <mergeCell ref="B21:C21"/>
    <mergeCell ref="B22:C22"/>
    <mergeCell ref="A33:A34"/>
    <mergeCell ref="B33:C34"/>
    <mergeCell ref="D33:E33"/>
    <mergeCell ref="F33:F34"/>
    <mergeCell ref="A35:A54"/>
    <mergeCell ref="B35:C35"/>
    <mergeCell ref="F35:F54"/>
    <mergeCell ref="B36:C36"/>
    <mergeCell ref="B37:C37"/>
    <mergeCell ref="B38:C38"/>
    <mergeCell ref="B39:C39"/>
    <mergeCell ref="B40:C40"/>
    <mergeCell ref="B41:C41"/>
    <mergeCell ref="B42:C42"/>
    <mergeCell ref="B43:C43"/>
    <mergeCell ref="B44:C44"/>
    <mergeCell ref="B45:C45"/>
    <mergeCell ref="B46:C46"/>
    <mergeCell ref="B47:C47"/>
    <mergeCell ref="B48:C48"/>
    <mergeCell ref="B49:C49"/>
    <mergeCell ref="B50:C50"/>
    <mergeCell ref="B51:C51"/>
    <mergeCell ref="B52:C52"/>
    <mergeCell ref="B53:C53"/>
    <mergeCell ref="B54:C54"/>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operator="equal" allowBlank="1" showInputMessage="1" showErrorMessage="1">
          <x14:formula1>
            <xm:f>NOOO!$C$35:$C$36</xm:f>
          </x14:formula1>
          <xm:sqref>D13:E31 D35:E53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A8"/>
  <sheetViews>
    <sheetView workbookViewId="0">
      <selection activeCell="A9" sqref="A9"/>
    </sheetView>
  </sheetViews>
  <sheetFormatPr baseColWidth="10" defaultRowHeight="15" x14ac:dyDescent="0.25"/>
  <sheetData>
    <row r="1" spans="1:1" x14ac:dyDescent="0.25">
      <c r="A1" t="s">
        <v>114</v>
      </c>
    </row>
    <row r="2" spans="1:1" x14ac:dyDescent="0.25">
      <c r="A2" t="s">
        <v>116</v>
      </c>
    </row>
    <row r="3" spans="1:1" x14ac:dyDescent="0.25">
      <c r="A3" t="s">
        <v>118</v>
      </c>
    </row>
    <row r="4" spans="1:1" x14ac:dyDescent="0.25">
      <c r="A4" t="s">
        <v>120</v>
      </c>
    </row>
    <row r="6" spans="1:1" x14ac:dyDescent="0.25">
      <c r="A6" t="s">
        <v>11</v>
      </c>
    </row>
    <row r="7" spans="1:1" x14ac:dyDescent="0.25">
      <c r="A7" t="s">
        <v>12</v>
      </c>
    </row>
    <row r="8" spans="1:1" x14ac:dyDescent="0.25">
      <c r="A8" t="s">
        <v>13</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8" tint="-0.249977111117893"/>
  </sheetPr>
  <dimension ref="A1:K29"/>
  <sheetViews>
    <sheetView topLeftCell="A13" zoomScaleNormal="100" workbookViewId="0">
      <selection sqref="A1:B4"/>
    </sheetView>
  </sheetViews>
  <sheetFormatPr baseColWidth="10" defaultColWidth="11.42578125" defaultRowHeight="14.25" x14ac:dyDescent="0.2"/>
  <cols>
    <col min="1" max="1" width="14.5703125" style="1" customWidth="1"/>
    <col min="2" max="2" width="15" style="1" customWidth="1"/>
    <col min="3" max="7" width="13.7109375" style="1" customWidth="1"/>
    <col min="8" max="8" width="3.85546875" style="1" customWidth="1"/>
    <col min="9" max="10" width="11.42578125" style="1"/>
    <col min="11" max="11" width="17.7109375" style="1" customWidth="1"/>
    <col min="12" max="43" width="11.42578125" style="1"/>
    <col min="44" max="44" width="14.28515625" style="1" customWidth="1"/>
    <col min="45" max="16384" width="11.42578125" style="1"/>
  </cols>
  <sheetData>
    <row r="1" spans="1:11" ht="15" customHeight="1" x14ac:dyDescent="0.2">
      <c r="A1" s="368"/>
      <c r="B1" s="590"/>
      <c r="C1" s="381" t="str">
        <f>CONTEXTO!B1</f>
        <v xml:space="preserve">PROCESO:  SISTEMA INTEGRADO DE GESTIÓN </v>
      </c>
      <c r="D1" s="381"/>
      <c r="E1" s="381"/>
      <c r="F1" s="381"/>
      <c r="G1" s="406" t="s">
        <v>383</v>
      </c>
      <c r="H1" s="312"/>
      <c r="I1" s="312"/>
      <c r="J1" s="599"/>
      <c r="K1" s="297"/>
    </row>
    <row r="2" spans="1:11" ht="15" customHeight="1" x14ac:dyDescent="0.2">
      <c r="A2" s="369"/>
      <c r="B2" s="363"/>
      <c r="C2" s="382"/>
      <c r="D2" s="382"/>
      <c r="E2" s="382"/>
      <c r="F2" s="382"/>
      <c r="G2" s="408" t="s">
        <v>388</v>
      </c>
      <c r="H2" s="468"/>
      <c r="I2" s="468"/>
      <c r="J2" s="600"/>
      <c r="K2" s="298"/>
    </row>
    <row r="3" spans="1:11" ht="34.5" customHeight="1" x14ac:dyDescent="0.2">
      <c r="A3" s="369"/>
      <c r="B3" s="363"/>
      <c r="C3" s="382" t="s">
        <v>32</v>
      </c>
      <c r="D3" s="382"/>
      <c r="E3" s="382"/>
      <c r="F3" s="382"/>
      <c r="G3" s="408" t="s">
        <v>382</v>
      </c>
      <c r="H3" s="468"/>
      <c r="I3" s="468"/>
      <c r="J3" s="600"/>
      <c r="K3" s="298"/>
    </row>
    <row r="4" spans="1:11" ht="15.75" customHeight="1" x14ac:dyDescent="0.2">
      <c r="A4" s="369"/>
      <c r="B4" s="363"/>
      <c r="C4" s="382"/>
      <c r="D4" s="382"/>
      <c r="E4" s="382"/>
      <c r="F4" s="382"/>
      <c r="G4" s="408" t="s">
        <v>375</v>
      </c>
      <c r="H4" s="468"/>
      <c r="I4" s="468"/>
      <c r="J4" s="600"/>
      <c r="K4" s="298"/>
    </row>
    <row r="5" spans="1:11" ht="15.75" customHeight="1" x14ac:dyDescent="0.2">
      <c r="A5" s="384"/>
      <c r="B5" s="385"/>
      <c r="C5" s="385"/>
      <c r="D5" s="385"/>
      <c r="E5" s="385"/>
      <c r="F5" s="385"/>
      <c r="G5" s="385"/>
      <c r="H5" s="385"/>
      <c r="I5" s="385"/>
      <c r="J5" s="385"/>
      <c r="K5" s="386"/>
    </row>
    <row r="6" spans="1:11" x14ac:dyDescent="0.2">
      <c r="A6" s="596" t="s">
        <v>110</v>
      </c>
      <c r="B6" s="597"/>
      <c r="C6" s="597"/>
      <c r="D6" s="597"/>
      <c r="E6" s="597"/>
      <c r="F6" s="597"/>
      <c r="G6" s="597"/>
      <c r="H6" s="597"/>
      <c r="I6" s="597"/>
      <c r="J6" s="597"/>
      <c r="K6" s="598"/>
    </row>
    <row r="7" spans="1:11" ht="11.25" customHeight="1" x14ac:dyDescent="0.2">
      <c r="A7" s="596"/>
      <c r="B7" s="597"/>
      <c r="C7" s="597"/>
      <c r="D7" s="597"/>
      <c r="E7" s="597"/>
      <c r="F7" s="597"/>
      <c r="G7" s="597"/>
      <c r="H7" s="597"/>
      <c r="I7" s="597"/>
      <c r="J7" s="597"/>
      <c r="K7" s="598"/>
    </row>
    <row r="8" spans="1:11" ht="24" customHeight="1" x14ac:dyDescent="0.2">
      <c r="A8" s="593" t="str">
        <f>CONTEXTO!A8</f>
        <v>PROCESO: PLANEACIÓN ESTRATÉGICA Y TERRITORIAL</v>
      </c>
      <c r="B8" s="594"/>
      <c r="C8" s="594"/>
      <c r="D8" s="594"/>
      <c r="E8" s="594"/>
      <c r="F8" s="594"/>
      <c r="G8" s="594"/>
      <c r="H8" s="594"/>
      <c r="I8" s="594"/>
      <c r="J8" s="594"/>
      <c r="K8" s="595"/>
    </row>
    <row r="9" spans="1:11" ht="38.25" customHeight="1" thickBot="1" x14ac:dyDescent="0.25">
      <c r="A9" s="390" t="str">
        <f>CONTEXTO!A9</f>
        <v xml:space="preserve">OBJETIVO: Planear el desarrollo territorial sostenible a través de la formulación, implementación y seguimiento a políticas, planes, programas del Municipio de Ibagué, que permitan cumplir con los objetivos establecidos por parte de la alta dirección y satisfacer las necesidades de la comunidad.
</v>
      </c>
      <c r="B9" s="391"/>
      <c r="C9" s="391"/>
      <c r="D9" s="391"/>
      <c r="E9" s="391"/>
      <c r="F9" s="391"/>
      <c r="G9" s="391"/>
      <c r="H9" s="391"/>
      <c r="I9" s="391"/>
      <c r="J9" s="391"/>
      <c r="K9" s="392"/>
    </row>
    <row r="10" spans="1:11" ht="19.5" customHeight="1" thickBot="1" x14ac:dyDescent="0.25">
      <c r="A10" s="591"/>
      <c r="B10" s="592"/>
      <c r="C10" s="592"/>
      <c r="D10" s="592"/>
      <c r="E10" s="592"/>
      <c r="F10" s="592"/>
      <c r="G10" s="592"/>
      <c r="H10" s="592"/>
      <c r="I10" s="592"/>
      <c r="J10" s="592"/>
      <c r="K10" s="592"/>
    </row>
    <row r="11" spans="1:11" ht="67.5" customHeight="1" thickBot="1" x14ac:dyDescent="0.25">
      <c r="A11" s="100" t="s">
        <v>111</v>
      </c>
      <c r="B11" s="587" t="str">
        <f>DESCRIPCION!A10</f>
        <v>Posibilidad de solicitar y/o recibir dádivas para favorecer  una decisión y/o Influir en otro servidor público para conseguir una actuación concepto, decisión o manipulación relacionado con un tramite y/o servicio que le pueda generar beneficio propio o a un tercero (Compatibilidad de uso de suelo y certificado de estratificacion)</v>
      </c>
      <c r="C11" s="588"/>
      <c r="D11" s="588"/>
      <c r="E11" s="588"/>
      <c r="F11" s="588"/>
      <c r="G11" s="588"/>
      <c r="H11" s="588"/>
      <c r="I11" s="589"/>
      <c r="J11" s="101" t="s">
        <v>335</v>
      </c>
      <c r="K11" s="104" t="str">
        <f>IF(J17="x","EXTREMA",IF(J19="x","ALTA",IF(J21="x","MODERADA",IF(J23="x","BAJA",""))))</f>
        <v>EXTREMA</v>
      </c>
    </row>
    <row r="12" spans="1:11" ht="16.5" customHeight="1" thickBot="1" x14ac:dyDescent="0.3">
      <c r="A12" s="585" t="s">
        <v>113</v>
      </c>
      <c r="B12" s="586"/>
      <c r="C12" s="586"/>
      <c r="D12" s="601" t="str">
        <f>PROBABILIDAD!T11</f>
        <v>Probable</v>
      </c>
      <c r="E12" s="602"/>
      <c r="F12" s="585" t="s">
        <v>336</v>
      </c>
      <c r="G12" s="586"/>
      <c r="H12" s="586"/>
      <c r="I12" s="622"/>
      <c r="J12" s="623" t="s">
        <v>126</v>
      </c>
      <c r="K12" s="624"/>
    </row>
    <row r="13" spans="1:11" x14ac:dyDescent="0.2">
      <c r="A13" s="119"/>
      <c r="B13" s="106"/>
      <c r="C13" s="106"/>
      <c r="D13" s="106"/>
      <c r="E13" s="106"/>
      <c r="F13" s="106"/>
      <c r="G13" s="106"/>
      <c r="H13" s="106"/>
      <c r="I13" s="106"/>
      <c r="J13" s="117"/>
      <c r="K13" s="118"/>
    </row>
    <row r="14" spans="1:11" x14ac:dyDescent="0.2">
      <c r="A14" s="119"/>
      <c r="B14" s="106"/>
      <c r="C14" s="120"/>
      <c r="D14" s="106"/>
      <c r="E14" s="106"/>
      <c r="F14" s="106"/>
      <c r="G14" s="106"/>
      <c r="H14" s="106"/>
      <c r="I14" s="106"/>
      <c r="J14" s="117"/>
      <c r="K14" s="118"/>
    </row>
    <row r="15" spans="1:11" ht="30" customHeight="1" x14ac:dyDescent="0.2">
      <c r="A15" s="629" t="s">
        <v>113</v>
      </c>
      <c r="B15" s="106">
        <v>5</v>
      </c>
      <c r="C15" s="630"/>
      <c r="D15" s="608"/>
      <c r="E15" s="610"/>
      <c r="F15" s="610"/>
      <c r="G15" s="610"/>
      <c r="H15" s="106"/>
      <c r="I15" s="106"/>
      <c r="J15" s="627" t="s">
        <v>112</v>
      </c>
      <c r="K15" s="628"/>
    </row>
    <row r="16" spans="1:11" ht="30" customHeight="1" x14ac:dyDescent="0.2">
      <c r="A16" s="629"/>
      <c r="B16" s="106" t="s">
        <v>115</v>
      </c>
      <c r="C16" s="631"/>
      <c r="D16" s="608"/>
      <c r="E16" s="610"/>
      <c r="F16" s="610"/>
      <c r="G16" s="610"/>
      <c r="H16" s="106"/>
      <c r="I16" s="106"/>
      <c r="J16" s="107"/>
      <c r="K16" s="108"/>
    </row>
    <row r="17" spans="1:11" ht="30" customHeight="1" x14ac:dyDescent="0.2">
      <c r="A17" s="629"/>
      <c r="B17" s="106">
        <v>4</v>
      </c>
      <c r="C17" s="632"/>
      <c r="D17" s="608"/>
      <c r="E17" s="608"/>
      <c r="F17" s="609"/>
      <c r="G17" s="610" t="s">
        <v>332</v>
      </c>
      <c r="H17" s="106"/>
      <c r="I17" s="106"/>
      <c r="J17" s="111" t="str">
        <f xml:space="preserve"> IF(OR(E15="X",F15="X",G15="x",F17="x",G17="X",F19="X",G19="X",G21="X" ),"x","")</f>
        <v>x</v>
      </c>
      <c r="K17" s="108" t="s">
        <v>114</v>
      </c>
    </row>
    <row r="18" spans="1:11" ht="30" customHeight="1" x14ac:dyDescent="0.2">
      <c r="A18" s="629"/>
      <c r="B18" s="106" t="s">
        <v>117</v>
      </c>
      <c r="C18" s="633"/>
      <c r="D18" s="608"/>
      <c r="E18" s="608"/>
      <c r="F18" s="609"/>
      <c r="G18" s="610"/>
      <c r="H18" s="106"/>
      <c r="I18" s="106"/>
      <c r="J18" s="112"/>
      <c r="K18" s="108"/>
    </row>
    <row r="19" spans="1:11" ht="30" customHeight="1" x14ac:dyDescent="0.2">
      <c r="A19" s="629"/>
      <c r="B19" s="106">
        <v>3</v>
      </c>
      <c r="C19" s="604"/>
      <c r="D19" s="606"/>
      <c r="E19" s="607"/>
      <c r="F19" s="609"/>
      <c r="G19" s="610"/>
      <c r="H19" s="106"/>
      <c r="I19" s="106"/>
      <c r="J19" s="113" t="str">
        <f xml:space="preserve"> IF(OR(C15="X",D15="X",D17="x",E17="x",E19="X",F21="X",F23="X",G23="X" ),"x","")</f>
        <v/>
      </c>
      <c r="K19" s="108" t="s">
        <v>116</v>
      </c>
    </row>
    <row r="20" spans="1:11" ht="30" customHeight="1" x14ac:dyDescent="0.2">
      <c r="A20" s="629"/>
      <c r="B20" s="106" t="s">
        <v>119</v>
      </c>
      <c r="C20" s="605"/>
      <c r="D20" s="606"/>
      <c r="E20" s="608"/>
      <c r="F20" s="609"/>
      <c r="G20" s="610"/>
      <c r="H20" s="106"/>
      <c r="I20" s="106"/>
      <c r="J20" s="114"/>
      <c r="K20" s="108"/>
    </row>
    <row r="21" spans="1:11" ht="30" customHeight="1" x14ac:dyDescent="0.2">
      <c r="A21" s="629"/>
      <c r="B21" s="106">
        <v>2</v>
      </c>
      <c r="C21" s="604"/>
      <c r="D21" s="611"/>
      <c r="E21" s="612"/>
      <c r="F21" s="607"/>
      <c r="G21" s="610"/>
      <c r="H21" s="106"/>
      <c r="I21" s="106"/>
      <c r="J21" s="115" t="str">
        <f xml:space="preserve"> IF(OR(C17="X",D19="X",E21="x",E23="x" ),"x","")</f>
        <v/>
      </c>
      <c r="K21" s="108" t="s">
        <v>118</v>
      </c>
    </row>
    <row r="22" spans="1:11" ht="30" customHeight="1" x14ac:dyDescent="0.2">
      <c r="A22" s="629"/>
      <c r="B22" s="106" t="s">
        <v>241</v>
      </c>
      <c r="C22" s="605"/>
      <c r="D22" s="611"/>
      <c r="E22" s="606"/>
      <c r="F22" s="608"/>
      <c r="G22" s="610"/>
      <c r="H22" s="106"/>
      <c r="I22" s="106"/>
      <c r="J22" s="114"/>
      <c r="K22" s="108"/>
    </row>
    <row r="23" spans="1:11" ht="30" customHeight="1" x14ac:dyDescent="0.2">
      <c r="A23" s="629"/>
      <c r="B23" s="106">
        <v>1</v>
      </c>
      <c r="C23" s="604"/>
      <c r="D23" s="614"/>
      <c r="E23" s="616"/>
      <c r="F23" s="618"/>
      <c r="G23" s="620"/>
      <c r="H23" s="106"/>
      <c r="I23" s="106"/>
      <c r="J23" s="116" t="str">
        <f xml:space="preserve"> IF(OR(C19="X",C21="X",C23="x",D21="x",D23="x" ),"x","")</f>
        <v/>
      </c>
      <c r="K23" s="108" t="s">
        <v>120</v>
      </c>
    </row>
    <row r="24" spans="1:11" ht="30" customHeight="1" x14ac:dyDescent="0.2">
      <c r="A24" s="629"/>
      <c r="B24" s="106" t="s">
        <v>121</v>
      </c>
      <c r="C24" s="613"/>
      <c r="D24" s="615"/>
      <c r="E24" s="617"/>
      <c r="F24" s="619"/>
      <c r="G24" s="621"/>
      <c r="H24" s="106"/>
      <c r="I24" s="106"/>
      <c r="J24" s="102"/>
      <c r="K24" s="103"/>
    </row>
    <row r="25" spans="1:11" x14ac:dyDescent="0.2">
      <c r="A25" s="119"/>
      <c r="B25" s="106"/>
      <c r="C25" s="106">
        <v>1</v>
      </c>
      <c r="D25" s="106">
        <v>2</v>
      </c>
      <c r="E25" s="106">
        <v>3</v>
      </c>
      <c r="F25" s="106">
        <v>4</v>
      </c>
      <c r="G25" s="106">
        <v>5</v>
      </c>
      <c r="H25" s="106"/>
      <c r="I25" s="106"/>
      <c r="J25" s="625"/>
      <c r="K25" s="626"/>
    </row>
    <row r="26" spans="1:11" x14ac:dyDescent="0.2">
      <c r="A26" s="119"/>
      <c r="B26" s="106"/>
      <c r="C26" s="106" t="s">
        <v>122</v>
      </c>
      <c r="D26" s="106" t="s">
        <v>123</v>
      </c>
      <c r="E26" s="106" t="s">
        <v>124</v>
      </c>
      <c r="F26" s="106" t="s">
        <v>125</v>
      </c>
      <c r="G26" s="106" t="s">
        <v>126</v>
      </c>
      <c r="H26" s="106"/>
      <c r="I26" s="106"/>
      <c r="J26" s="106"/>
      <c r="K26" s="118"/>
    </row>
    <row r="27" spans="1:11" x14ac:dyDescent="0.2">
      <c r="A27" s="119"/>
      <c r="B27" s="106"/>
      <c r="C27" s="603" t="s">
        <v>127</v>
      </c>
      <c r="D27" s="603"/>
      <c r="E27" s="603"/>
      <c r="F27" s="603"/>
      <c r="G27" s="603"/>
      <c r="H27" s="106"/>
      <c r="I27" s="106"/>
      <c r="J27" s="106"/>
      <c r="K27" s="118"/>
    </row>
    <row r="28" spans="1:11" x14ac:dyDescent="0.2">
      <c r="A28" s="119"/>
      <c r="B28" s="106"/>
      <c r="C28" s="603"/>
      <c r="D28" s="603"/>
      <c r="E28" s="603"/>
      <c r="F28" s="603"/>
      <c r="G28" s="603"/>
      <c r="H28" s="106"/>
      <c r="I28" s="106"/>
      <c r="J28" s="106"/>
      <c r="K28" s="118"/>
    </row>
    <row r="29" spans="1:11" ht="15.75" customHeight="1" thickBot="1" x14ac:dyDescent="0.25">
      <c r="A29" s="121"/>
      <c r="B29" s="122"/>
      <c r="C29" s="122"/>
      <c r="D29" s="122"/>
      <c r="E29" s="122"/>
      <c r="F29" s="122"/>
      <c r="G29" s="122"/>
      <c r="H29" s="122"/>
      <c r="I29" s="122"/>
      <c r="J29" s="122"/>
      <c r="K29" s="123"/>
    </row>
  </sheetData>
  <sheetProtection selectLockedCells="1"/>
  <dataConsolidate/>
  <mergeCells count="47">
    <mergeCell ref="A15:A24"/>
    <mergeCell ref="C15:C16"/>
    <mergeCell ref="D15:D16"/>
    <mergeCell ref="C17:C18"/>
    <mergeCell ref="D17:D18"/>
    <mergeCell ref="E15:E16"/>
    <mergeCell ref="F15:F16"/>
    <mergeCell ref="G15:G16"/>
    <mergeCell ref="J15:K15"/>
    <mergeCell ref="E17:E18"/>
    <mergeCell ref="F12:I12"/>
    <mergeCell ref="J12:K12"/>
    <mergeCell ref="J25:K25"/>
    <mergeCell ref="F17:F18"/>
    <mergeCell ref="G17:G18"/>
    <mergeCell ref="C27:G28"/>
    <mergeCell ref="C19:C20"/>
    <mergeCell ref="D19:D20"/>
    <mergeCell ref="E19:E20"/>
    <mergeCell ref="F19:F20"/>
    <mergeCell ref="G19:G20"/>
    <mergeCell ref="C21:C22"/>
    <mergeCell ref="D21:D22"/>
    <mergeCell ref="E21:E22"/>
    <mergeCell ref="F21:F22"/>
    <mergeCell ref="G21:G22"/>
    <mergeCell ref="C23:C24"/>
    <mergeCell ref="D23:D24"/>
    <mergeCell ref="E23:E24"/>
    <mergeCell ref="F23:F24"/>
    <mergeCell ref="G23:G24"/>
    <mergeCell ref="A12:C12"/>
    <mergeCell ref="B11:I11"/>
    <mergeCell ref="A1:B4"/>
    <mergeCell ref="C1:F2"/>
    <mergeCell ref="G1:I1"/>
    <mergeCell ref="A5:K5"/>
    <mergeCell ref="A10:K10"/>
    <mergeCell ref="A8:K8"/>
    <mergeCell ref="A9:K9"/>
    <mergeCell ref="A6:K7"/>
    <mergeCell ref="J1:K4"/>
    <mergeCell ref="G2:I2"/>
    <mergeCell ref="C3:F4"/>
    <mergeCell ref="G3:I3"/>
    <mergeCell ref="G4:I4"/>
    <mergeCell ref="D12:E12"/>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ErrorMessage="1">
          <x14:formula1>
            <xm:f>'F:\[03 Mapa de Riesgos de Corrupcion PET May-Jun 2024.xlsx]Hoja3'!#REF!</xm:f>
          </x14:formula1>
          <xm:sqref>J12</xm:sqref>
        </x14:dataValidation>
        <x14:dataValidation type="list" allowBlank="1" showInputMessage="1" showErrorMessage="1">
          <x14:formula1>
            <xm:f>Hoja3!$A$1:$A$5</xm:f>
          </x14:formula1>
          <xm:sqref>J12:K12</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election activeCell="A6" sqref="A6"/>
    </sheetView>
  </sheetViews>
  <sheetFormatPr baseColWidth="10" defaultRowHeight="15" x14ac:dyDescent="0.25"/>
  <sheetData>
    <row r="1" spans="1:1" x14ac:dyDescent="0.25">
      <c r="A1" t="s">
        <v>122</v>
      </c>
    </row>
    <row r="2" spans="1:1" x14ac:dyDescent="0.25">
      <c r="A2" t="s">
        <v>123</v>
      </c>
    </row>
    <row r="3" spans="1:1" x14ac:dyDescent="0.25">
      <c r="A3" t="s">
        <v>124</v>
      </c>
    </row>
    <row r="4" spans="1:1" x14ac:dyDescent="0.25">
      <c r="A4" t="s">
        <v>125</v>
      </c>
    </row>
    <row r="5" spans="1:1" x14ac:dyDescent="0.25">
      <c r="A5" t="s">
        <v>126</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theme="6"/>
  </sheetPr>
  <dimension ref="A1:C190"/>
  <sheetViews>
    <sheetView topLeftCell="A170" workbookViewId="0">
      <selection activeCell="A186" sqref="A186"/>
    </sheetView>
  </sheetViews>
  <sheetFormatPr baseColWidth="10" defaultColWidth="11.42578125" defaultRowHeight="15" x14ac:dyDescent="0.25"/>
  <cols>
    <col min="1" max="1" width="37.5703125" customWidth="1"/>
    <col min="2" max="2" width="72.28515625" customWidth="1"/>
    <col min="3" max="3" width="59.85546875" style="20" customWidth="1"/>
  </cols>
  <sheetData>
    <row r="1" spans="1:1" x14ac:dyDescent="0.25">
      <c r="A1" s="34" t="s">
        <v>128</v>
      </c>
    </row>
    <row r="2" spans="1:1" x14ac:dyDescent="0.25">
      <c r="A2" s="8"/>
    </row>
    <row r="3" spans="1:1" x14ac:dyDescent="0.25">
      <c r="A3" s="8" t="s">
        <v>129</v>
      </c>
    </row>
    <row r="4" spans="1:1" x14ac:dyDescent="0.25">
      <c r="A4" s="8" t="s">
        <v>130</v>
      </c>
    </row>
    <row r="6" spans="1:1" x14ac:dyDescent="0.25">
      <c r="A6" s="34" t="s">
        <v>131</v>
      </c>
    </row>
    <row r="7" spans="1:1" x14ac:dyDescent="0.25">
      <c r="A7" t="s">
        <v>76</v>
      </c>
    </row>
    <row r="8" spans="1:1" x14ac:dyDescent="0.25">
      <c r="A8" t="s">
        <v>132</v>
      </c>
    </row>
    <row r="9" spans="1:1" x14ac:dyDescent="0.25">
      <c r="A9" t="s">
        <v>133</v>
      </c>
    </row>
    <row r="10" spans="1:1" x14ac:dyDescent="0.25">
      <c r="A10" t="s">
        <v>134</v>
      </c>
    </row>
    <row r="11" spans="1:1" x14ac:dyDescent="0.25">
      <c r="A11" t="s">
        <v>135</v>
      </c>
    </row>
    <row r="12" spans="1:1" x14ac:dyDescent="0.25">
      <c r="A12" t="s">
        <v>136</v>
      </c>
    </row>
    <row r="13" spans="1:1" x14ac:dyDescent="0.25">
      <c r="A13" t="s">
        <v>137</v>
      </c>
    </row>
    <row r="14" spans="1:1" x14ac:dyDescent="0.25">
      <c r="A14" t="s">
        <v>138</v>
      </c>
    </row>
    <row r="15" spans="1:1" x14ac:dyDescent="0.25">
      <c r="A15" t="s">
        <v>139</v>
      </c>
    </row>
    <row r="16" spans="1:1" x14ac:dyDescent="0.25">
      <c r="A16" t="s">
        <v>140</v>
      </c>
    </row>
    <row r="19" spans="1:3" x14ac:dyDescent="0.25">
      <c r="A19" s="34" t="s">
        <v>127</v>
      </c>
    </row>
    <row r="20" spans="1:3" x14ac:dyDescent="0.25">
      <c r="A20" t="s">
        <v>83</v>
      </c>
    </row>
    <row r="21" spans="1:3" x14ac:dyDescent="0.25">
      <c r="A21" t="s">
        <v>141</v>
      </c>
    </row>
    <row r="22" spans="1:3" x14ac:dyDescent="0.25">
      <c r="A22" t="s">
        <v>142</v>
      </c>
    </row>
    <row r="23" spans="1:3" x14ac:dyDescent="0.25">
      <c r="A23" t="s">
        <v>143</v>
      </c>
    </row>
    <row r="24" spans="1:3" x14ac:dyDescent="0.25">
      <c r="A24" t="s">
        <v>144</v>
      </c>
    </row>
    <row r="25" spans="1:3" x14ac:dyDescent="0.25">
      <c r="A25" t="s">
        <v>145</v>
      </c>
    </row>
    <row r="28" spans="1:3" ht="141" customHeight="1" x14ac:dyDescent="0.25">
      <c r="A28" s="41" t="s">
        <v>146</v>
      </c>
      <c r="B28" s="43" t="s">
        <v>147</v>
      </c>
      <c r="C28" s="43" t="s">
        <v>148</v>
      </c>
    </row>
    <row r="29" spans="1:3" ht="144" customHeight="1" x14ac:dyDescent="0.25">
      <c r="A29" t="s">
        <v>149</v>
      </c>
      <c r="B29" s="35" t="s">
        <v>150</v>
      </c>
      <c r="C29" s="42" t="s">
        <v>151</v>
      </c>
    </row>
    <row r="30" spans="1:3" ht="135" x14ac:dyDescent="0.25">
      <c r="A30" s="40" t="s">
        <v>152</v>
      </c>
      <c r="B30" s="33" t="s">
        <v>153</v>
      </c>
      <c r="C30" s="42" t="s">
        <v>154</v>
      </c>
    </row>
    <row r="31" spans="1:3" ht="102.75" x14ac:dyDescent="0.25">
      <c r="A31" t="s">
        <v>155</v>
      </c>
      <c r="B31" s="33" t="s">
        <v>156</v>
      </c>
      <c r="C31" s="42" t="s">
        <v>157</v>
      </c>
    </row>
    <row r="32" spans="1:3" ht="102.75" x14ac:dyDescent="0.25">
      <c r="A32" t="s">
        <v>158</v>
      </c>
      <c r="B32" s="33" t="s">
        <v>159</v>
      </c>
      <c r="C32" s="42" t="s">
        <v>160</v>
      </c>
    </row>
    <row r="34" spans="1:3" x14ac:dyDescent="0.25">
      <c r="A34" t="s">
        <v>161</v>
      </c>
      <c r="C34" s="44" t="s">
        <v>162</v>
      </c>
    </row>
    <row r="35" spans="1:3" x14ac:dyDescent="0.25">
      <c r="A35">
        <v>1</v>
      </c>
      <c r="B35">
        <f>IF(' IMPACTO RIESGOS CORRUPCION'!D13="X",1,0)</f>
        <v>1</v>
      </c>
    </row>
    <row r="36" spans="1:3" x14ac:dyDescent="0.25">
      <c r="A36">
        <v>2</v>
      </c>
      <c r="B36">
        <f>IF(' IMPACTO RIESGOS CORRUPCION'!D14="X",1,0)</f>
        <v>1</v>
      </c>
      <c r="C36" s="20" t="s">
        <v>129</v>
      </c>
    </row>
    <row r="37" spans="1:3" x14ac:dyDescent="0.25">
      <c r="A37">
        <v>3</v>
      </c>
      <c r="B37">
        <f>IF(' IMPACTO RIESGOS CORRUPCION'!D15="X",1,0)</f>
        <v>1</v>
      </c>
    </row>
    <row r="38" spans="1:3" x14ac:dyDescent="0.25">
      <c r="A38">
        <v>4</v>
      </c>
      <c r="B38">
        <f>IF(' IMPACTO RIESGOS CORRUPCION'!D16="X",1,0)</f>
        <v>1</v>
      </c>
    </row>
    <row r="39" spans="1:3" x14ac:dyDescent="0.25">
      <c r="A39">
        <v>5</v>
      </c>
      <c r="B39">
        <f>IF(' IMPACTO RIESGOS CORRUPCION'!D17="X",1,0)</f>
        <v>1</v>
      </c>
    </row>
    <row r="40" spans="1:3" x14ac:dyDescent="0.25">
      <c r="A40">
        <v>6</v>
      </c>
      <c r="B40">
        <f>IF(' IMPACTO RIESGOS CORRUPCION'!D18="X",1,0)</f>
        <v>0</v>
      </c>
    </row>
    <row r="41" spans="1:3" x14ac:dyDescent="0.25">
      <c r="A41">
        <v>7</v>
      </c>
      <c r="B41">
        <f>IF(' IMPACTO RIESGOS CORRUPCION'!D19="X",1,0)</f>
        <v>1</v>
      </c>
    </row>
    <row r="42" spans="1:3" x14ac:dyDescent="0.25">
      <c r="A42">
        <v>8</v>
      </c>
      <c r="B42">
        <f>IF(' IMPACTO RIESGOS CORRUPCION'!D20="X",1,0)</f>
        <v>1</v>
      </c>
    </row>
    <row r="43" spans="1:3" x14ac:dyDescent="0.25">
      <c r="A43">
        <v>9</v>
      </c>
      <c r="B43">
        <f>IF(' IMPACTO RIESGOS CORRUPCION'!D21="X",1,0)</f>
        <v>1</v>
      </c>
    </row>
    <row r="44" spans="1:3" x14ac:dyDescent="0.25">
      <c r="A44">
        <v>10</v>
      </c>
      <c r="B44">
        <f>IF(' IMPACTO RIESGOS CORRUPCION'!D22="X",1,0)</f>
        <v>1</v>
      </c>
    </row>
    <row r="45" spans="1:3" x14ac:dyDescent="0.25">
      <c r="A45">
        <v>11</v>
      </c>
      <c r="B45">
        <f>IF(' IMPACTO RIESGOS CORRUPCION'!D23="X",1,0)</f>
        <v>1</v>
      </c>
    </row>
    <row r="46" spans="1:3" x14ac:dyDescent="0.25">
      <c r="A46">
        <v>12</v>
      </c>
      <c r="B46">
        <f>IF(' IMPACTO RIESGOS CORRUPCION'!D24="X",1,0)</f>
        <v>1</v>
      </c>
    </row>
    <row r="47" spans="1:3" x14ac:dyDescent="0.25">
      <c r="A47">
        <v>13</v>
      </c>
      <c r="B47">
        <f>IF(' IMPACTO RIESGOS CORRUPCION'!D25="X",1,0)</f>
        <v>0</v>
      </c>
    </row>
    <row r="48" spans="1:3" x14ac:dyDescent="0.25">
      <c r="A48">
        <v>14</v>
      </c>
      <c r="B48">
        <f>IF(' IMPACTO RIESGOS CORRUPCION'!D26="X",1,0)</f>
        <v>1</v>
      </c>
    </row>
    <row r="49" spans="1:2" x14ac:dyDescent="0.25">
      <c r="A49">
        <v>15</v>
      </c>
      <c r="B49">
        <f>IF(' IMPACTO RIESGOS CORRUPCION'!D27="X",1,0)</f>
        <v>1</v>
      </c>
    </row>
    <row r="50" spans="1:2" x14ac:dyDescent="0.25">
      <c r="A50">
        <v>16</v>
      </c>
      <c r="B50">
        <f>IF(' IMPACTO RIESGOS CORRUPCION'!D28="X",1,0)</f>
        <v>0</v>
      </c>
    </row>
    <row r="51" spans="1:2" x14ac:dyDescent="0.25">
      <c r="A51">
        <v>17</v>
      </c>
      <c r="B51">
        <f>IF(' IMPACTO RIESGOS CORRUPCION'!D29="X",1,0)</f>
        <v>0</v>
      </c>
    </row>
    <row r="52" spans="1:2" x14ac:dyDescent="0.25">
      <c r="A52">
        <v>18</v>
      </c>
      <c r="B52">
        <f>IF(' IMPACTO RIESGOS CORRUPCION'!D30="X",1,0)</f>
        <v>1</v>
      </c>
    </row>
    <row r="53" spans="1:2" x14ac:dyDescent="0.25">
      <c r="A53">
        <v>19</v>
      </c>
      <c r="B53">
        <f>IF(' IMPACTO RIESGOS CORRUPCION'!D31="X",1,0)</f>
        <v>0</v>
      </c>
    </row>
    <row r="54" spans="1:2" x14ac:dyDescent="0.25">
      <c r="A54" t="s">
        <v>163</v>
      </c>
      <c r="B54">
        <f>SUM(B35:B53)</f>
        <v>14</v>
      </c>
    </row>
    <row r="57" spans="1:2" x14ac:dyDescent="0.25">
      <c r="A57" t="s">
        <v>164</v>
      </c>
    </row>
    <row r="58" spans="1:2" x14ac:dyDescent="0.25">
      <c r="A58">
        <v>1</v>
      </c>
      <c r="B58" t="e">
        <f>IF(' IMPACTO RIESGOS CORRUPCION'!#REF!="X",1,0)</f>
        <v>#REF!</v>
      </c>
    </row>
    <row r="59" spans="1:2" x14ac:dyDescent="0.25">
      <c r="A59">
        <v>2</v>
      </c>
      <c r="B59" t="e">
        <f>IF(' IMPACTO RIESGOS CORRUPCION'!#REF!="X",1,0)</f>
        <v>#REF!</v>
      </c>
    </row>
    <row r="60" spans="1:2" x14ac:dyDescent="0.25">
      <c r="A60">
        <v>3</v>
      </c>
      <c r="B60" t="e">
        <f>IF(' IMPACTO RIESGOS CORRUPCION'!#REF!="X",1,0)</f>
        <v>#REF!</v>
      </c>
    </row>
    <row r="61" spans="1:2" x14ac:dyDescent="0.25">
      <c r="A61">
        <v>4</v>
      </c>
      <c r="B61" t="e">
        <f>IF(' IMPACTO RIESGOS CORRUPCION'!#REF!="X",1,0)</f>
        <v>#REF!</v>
      </c>
    </row>
    <row r="62" spans="1:2" x14ac:dyDescent="0.25">
      <c r="A62">
        <v>5</v>
      </c>
      <c r="B62" t="e">
        <f>IF(' IMPACTO RIESGOS CORRUPCION'!#REF!="X",1,0)</f>
        <v>#REF!</v>
      </c>
    </row>
    <row r="63" spans="1:2" x14ac:dyDescent="0.25">
      <c r="A63">
        <v>6</v>
      </c>
      <c r="B63" t="e">
        <f>IF(' IMPACTO RIESGOS CORRUPCION'!#REF!="X",1,0)</f>
        <v>#REF!</v>
      </c>
    </row>
    <row r="64" spans="1:2" x14ac:dyDescent="0.25">
      <c r="A64">
        <v>7</v>
      </c>
      <c r="B64" t="e">
        <f>IF(' IMPACTO RIESGOS CORRUPCION'!#REF!="X",1,0)</f>
        <v>#REF!</v>
      </c>
    </row>
    <row r="65" spans="1:2" x14ac:dyDescent="0.25">
      <c r="A65">
        <v>8</v>
      </c>
      <c r="B65" t="e">
        <f>IF(' IMPACTO RIESGOS CORRUPCION'!#REF!="X",1,0)</f>
        <v>#REF!</v>
      </c>
    </row>
    <row r="66" spans="1:2" x14ac:dyDescent="0.25">
      <c r="A66">
        <v>9</v>
      </c>
      <c r="B66" t="e">
        <f>IF(' IMPACTO RIESGOS CORRUPCION'!#REF!="X",1,0)</f>
        <v>#REF!</v>
      </c>
    </row>
    <row r="67" spans="1:2" x14ac:dyDescent="0.25">
      <c r="A67">
        <v>10</v>
      </c>
      <c r="B67" t="e">
        <f>IF(' IMPACTO RIESGOS CORRUPCION'!#REF!="X",1,0)</f>
        <v>#REF!</v>
      </c>
    </row>
    <row r="68" spans="1:2" x14ac:dyDescent="0.25">
      <c r="A68">
        <v>11</v>
      </c>
      <c r="B68" t="e">
        <f>IF(' IMPACTO RIESGOS CORRUPCION'!#REF!="X",1,0)</f>
        <v>#REF!</v>
      </c>
    </row>
    <row r="69" spans="1:2" x14ac:dyDescent="0.25">
      <c r="A69">
        <v>12</v>
      </c>
      <c r="B69" t="e">
        <f>IF(' IMPACTO RIESGOS CORRUPCION'!#REF!="X",1,0)</f>
        <v>#REF!</v>
      </c>
    </row>
    <row r="70" spans="1:2" x14ac:dyDescent="0.25">
      <c r="A70">
        <v>13</v>
      </c>
      <c r="B70" t="e">
        <f>IF(' IMPACTO RIESGOS CORRUPCION'!#REF!="X",1,0)</f>
        <v>#REF!</v>
      </c>
    </row>
    <row r="71" spans="1:2" x14ac:dyDescent="0.25">
      <c r="A71">
        <v>14</v>
      </c>
      <c r="B71" t="e">
        <f>IF(' IMPACTO RIESGOS CORRUPCION'!#REF!="X",1,0)</f>
        <v>#REF!</v>
      </c>
    </row>
    <row r="72" spans="1:2" x14ac:dyDescent="0.25">
      <c r="A72">
        <v>15</v>
      </c>
      <c r="B72" t="e">
        <f>IF(' IMPACTO RIESGOS CORRUPCION'!#REF!="X",1,0)</f>
        <v>#REF!</v>
      </c>
    </row>
    <row r="73" spans="1:2" x14ac:dyDescent="0.25">
      <c r="A73">
        <v>16</v>
      </c>
      <c r="B73" t="e">
        <f>IF(' IMPACTO RIESGOS CORRUPCION'!#REF!="X",1,0)</f>
        <v>#REF!</v>
      </c>
    </row>
    <row r="74" spans="1:2" x14ac:dyDescent="0.25">
      <c r="A74">
        <v>17</v>
      </c>
      <c r="B74" t="e">
        <f>IF(' IMPACTO RIESGOS CORRUPCION'!#REF!="X",1,0)</f>
        <v>#REF!</v>
      </c>
    </row>
    <row r="75" spans="1:2" x14ac:dyDescent="0.25">
      <c r="A75">
        <v>18</v>
      </c>
      <c r="B75" t="e">
        <f>IF(' IMPACTO RIESGOS CORRUPCION'!#REF!="X",1,0)</f>
        <v>#REF!</v>
      </c>
    </row>
    <row r="76" spans="1:2" x14ac:dyDescent="0.25">
      <c r="A76">
        <v>19</v>
      </c>
      <c r="B76" t="e">
        <f>IF(' IMPACTO RIESGOS CORRUPCION'!#REF!="X",1,0)</f>
        <v>#REF!</v>
      </c>
    </row>
    <row r="77" spans="1:2" x14ac:dyDescent="0.25">
      <c r="A77" t="s">
        <v>163</v>
      </c>
      <c r="B77" t="e">
        <f>SUM(B58:B76)</f>
        <v>#REF!</v>
      </c>
    </row>
    <row r="80" spans="1:2" x14ac:dyDescent="0.25">
      <c r="A80" t="s">
        <v>165</v>
      </c>
    </row>
    <row r="81" spans="1:2" x14ac:dyDescent="0.25">
      <c r="A81">
        <v>1</v>
      </c>
      <c r="B81" t="e">
        <f>IF(' IMPACTO RIESGOS CORRUPCION'!#REF!="X",1,0)</f>
        <v>#REF!</v>
      </c>
    </row>
    <row r="82" spans="1:2" x14ac:dyDescent="0.25">
      <c r="A82">
        <v>2</v>
      </c>
      <c r="B82" t="e">
        <f>IF(' IMPACTO RIESGOS CORRUPCION'!#REF!="X",1,0)</f>
        <v>#REF!</v>
      </c>
    </row>
    <row r="83" spans="1:2" x14ac:dyDescent="0.25">
      <c r="A83">
        <v>3</v>
      </c>
      <c r="B83" t="e">
        <f>IF(' IMPACTO RIESGOS CORRUPCION'!#REF!="X",1,0)</f>
        <v>#REF!</v>
      </c>
    </row>
    <row r="84" spans="1:2" x14ac:dyDescent="0.25">
      <c r="A84">
        <v>4</v>
      </c>
      <c r="B84" t="e">
        <f>IF(' IMPACTO RIESGOS CORRUPCION'!#REF!="X",1,0)</f>
        <v>#REF!</v>
      </c>
    </row>
    <row r="85" spans="1:2" x14ac:dyDescent="0.25">
      <c r="A85">
        <v>5</v>
      </c>
      <c r="B85" t="e">
        <f>IF(' IMPACTO RIESGOS CORRUPCION'!#REF!="X",1,0)</f>
        <v>#REF!</v>
      </c>
    </row>
    <row r="86" spans="1:2" x14ac:dyDescent="0.25">
      <c r="A86">
        <v>6</v>
      </c>
      <c r="B86" t="e">
        <f>IF(' IMPACTO RIESGOS CORRUPCION'!#REF!="X",1,0)</f>
        <v>#REF!</v>
      </c>
    </row>
    <row r="87" spans="1:2" x14ac:dyDescent="0.25">
      <c r="A87">
        <v>7</v>
      </c>
      <c r="B87" t="e">
        <f>IF(' IMPACTO RIESGOS CORRUPCION'!#REF!="X",1,0)</f>
        <v>#REF!</v>
      </c>
    </row>
    <row r="88" spans="1:2" x14ac:dyDescent="0.25">
      <c r="A88">
        <v>8</v>
      </c>
      <c r="B88" t="e">
        <f>IF(' IMPACTO RIESGOS CORRUPCION'!#REF!="X",1,0)</f>
        <v>#REF!</v>
      </c>
    </row>
    <row r="89" spans="1:2" x14ac:dyDescent="0.25">
      <c r="A89">
        <v>9</v>
      </c>
      <c r="B89" t="e">
        <f>IF(' IMPACTO RIESGOS CORRUPCION'!#REF!="X",1,0)</f>
        <v>#REF!</v>
      </c>
    </row>
    <row r="90" spans="1:2" x14ac:dyDescent="0.25">
      <c r="A90">
        <v>10</v>
      </c>
      <c r="B90" t="e">
        <f>IF(' IMPACTO RIESGOS CORRUPCION'!#REF!="X",1,0)</f>
        <v>#REF!</v>
      </c>
    </row>
    <row r="91" spans="1:2" x14ac:dyDescent="0.25">
      <c r="A91">
        <v>11</v>
      </c>
      <c r="B91" t="e">
        <f>IF(' IMPACTO RIESGOS CORRUPCION'!#REF!="X",1,0)</f>
        <v>#REF!</v>
      </c>
    </row>
    <row r="92" spans="1:2" x14ac:dyDescent="0.25">
      <c r="A92">
        <v>12</v>
      </c>
      <c r="B92" t="e">
        <f>IF(' IMPACTO RIESGOS CORRUPCION'!#REF!="X",1,0)</f>
        <v>#REF!</v>
      </c>
    </row>
    <row r="93" spans="1:2" x14ac:dyDescent="0.25">
      <c r="A93">
        <v>13</v>
      </c>
      <c r="B93" t="e">
        <f>IF(' IMPACTO RIESGOS CORRUPCION'!#REF!="X",1,0)</f>
        <v>#REF!</v>
      </c>
    </row>
    <row r="94" spans="1:2" x14ac:dyDescent="0.25">
      <c r="A94">
        <v>14</v>
      </c>
      <c r="B94" t="e">
        <f>IF(' IMPACTO RIESGOS CORRUPCION'!#REF!="X",1,0)</f>
        <v>#REF!</v>
      </c>
    </row>
    <row r="95" spans="1:2" x14ac:dyDescent="0.25">
      <c r="A95">
        <v>15</v>
      </c>
      <c r="B95" t="e">
        <f>IF(' IMPACTO RIESGOS CORRUPCION'!#REF!="X",1,0)</f>
        <v>#REF!</v>
      </c>
    </row>
    <row r="96" spans="1:2" x14ac:dyDescent="0.25">
      <c r="A96">
        <v>16</v>
      </c>
      <c r="B96" t="e">
        <f>IF(' IMPACTO RIESGOS CORRUPCION'!#REF!="X",1,0)</f>
        <v>#REF!</v>
      </c>
    </row>
    <row r="97" spans="1:2" x14ac:dyDescent="0.25">
      <c r="A97">
        <v>17</v>
      </c>
      <c r="B97" t="e">
        <f>IF(' IMPACTO RIESGOS CORRUPCION'!#REF!="X",1,0)</f>
        <v>#REF!</v>
      </c>
    </row>
    <row r="98" spans="1:2" x14ac:dyDescent="0.25">
      <c r="A98">
        <v>18</v>
      </c>
      <c r="B98" t="e">
        <f>IF(' IMPACTO RIESGOS CORRUPCION'!#REF!="X",1,0)</f>
        <v>#REF!</v>
      </c>
    </row>
    <row r="99" spans="1:2" x14ac:dyDescent="0.25">
      <c r="A99">
        <v>19</v>
      </c>
      <c r="B99" t="e">
        <f>IF(' IMPACTO RIESGOS CORRUPCION'!#REF!="X",1,0)</f>
        <v>#REF!</v>
      </c>
    </row>
    <row r="100" spans="1:2" x14ac:dyDescent="0.25">
      <c r="A100" t="s">
        <v>163</v>
      </c>
      <c r="B100" t="e">
        <f>SUM(B81:B99)</f>
        <v>#REF!</v>
      </c>
    </row>
    <row r="103" spans="1:2" x14ac:dyDescent="0.25">
      <c r="A103" t="s">
        <v>166</v>
      </c>
    </row>
    <row r="104" spans="1:2" x14ac:dyDescent="0.25">
      <c r="A104">
        <v>1</v>
      </c>
      <c r="B104" t="e">
        <f>IF(' IMPACTO RIESGOS CORRUPCION'!#REF!="X",1,0)</f>
        <v>#REF!</v>
      </c>
    </row>
    <row r="105" spans="1:2" x14ac:dyDescent="0.25">
      <c r="A105">
        <v>2</v>
      </c>
      <c r="B105" t="e">
        <f>IF(' IMPACTO RIESGOS CORRUPCION'!#REF!="X",1,0)</f>
        <v>#REF!</v>
      </c>
    </row>
    <row r="106" spans="1:2" x14ac:dyDescent="0.25">
      <c r="A106">
        <v>3</v>
      </c>
      <c r="B106" t="e">
        <f>IF(' IMPACTO RIESGOS CORRUPCION'!#REF!="X",1,0)</f>
        <v>#REF!</v>
      </c>
    </row>
    <row r="107" spans="1:2" x14ac:dyDescent="0.25">
      <c r="A107">
        <v>4</v>
      </c>
      <c r="B107" t="e">
        <f>IF(' IMPACTO RIESGOS CORRUPCION'!#REF!="X",1,0)</f>
        <v>#REF!</v>
      </c>
    </row>
    <row r="108" spans="1:2" x14ac:dyDescent="0.25">
      <c r="A108">
        <v>5</v>
      </c>
      <c r="B108" t="e">
        <f>IF(' IMPACTO RIESGOS CORRUPCION'!#REF!="X",1,0)</f>
        <v>#REF!</v>
      </c>
    </row>
    <row r="109" spans="1:2" x14ac:dyDescent="0.25">
      <c r="A109">
        <v>6</v>
      </c>
      <c r="B109" t="e">
        <f>IF(' IMPACTO RIESGOS CORRUPCION'!#REF!="X",1,0)</f>
        <v>#REF!</v>
      </c>
    </row>
    <row r="110" spans="1:2" x14ac:dyDescent="0.25">
      <c r="A110">
        <v>7</v>
      </c>
      <c r="B110" t="e">
        <f>IF(' IMPACTO RIESGOS CORRUPCION'!#REF!="X",1,0)</f>
        <v>#REF!</v>
      </c>
    </row>
    <row r="111" spans="1:2" x14ac:dyDescent="0.25">
      <c r="A111">
        <v>8</v>
      </c>
      <c r="B111" t="e">
        <f>IF(' IMPACTO RIESGOS CORRUPCION'!#REF!="X",1,0)</f>
        <v>#REF!</v>
      </c>
    </row>
    <row r="112" spans="1:2" x14ac:dyDescent="0.25">
      <c r="A112">
        <v>9</v>
      </c>
      <c r="B112" t="e">
        <f>IF(' IMPACTO RIESGOS CORRUPCION'!#REF!="X",1,0)</f>
        <v>#REF!</v>
      </c>
    </row>
    <row r="113" spans="1:2" x14ac:dyDescent="0.25">
      <c r="A113">
        <v>10</v>
      </c>
      <c r="B113" t="e">
        <f>IF(' IMPACTO RIESGOS CORRUPCION'!#REF!="X",1,0)</f>
        <v>#REF!</v>
      </c>
    </row>
    <row r="114" spans="1:2" x14ac:dyDescent="0.25">
      <c r="A114">
        <v>11</v>
      </c>
      <c r="B114" t="e">
        <f>IF(' IMPACTO RIESGOS CORRUPCION'!#REF!="X",1,0)</f>
        <v>#REF!</v>
      </c>
    </row>
    <row r="115" spans="1:2" x14ac:dyDescent="0.25">
      <c r="A115">
        <v>12</v>
      </c>
      <c r="B115" t="e">
        <f>IF(' IMPACTO RIESGOS CORRUPCION'!#REF!="X",1,0)</f>
        <v>#REF!</v>
      </c>
    </row>
    <row r="116" spans="1:2" x14ac:dyDescent="0.25">
      <c r="A116">
        <v>13</v>
      </c>
      <c r="B116" t="e">
        <f>IF(' IMPACTO RIESGOS CORRUPCION'!#REF!="X",1,0)</f>
        <v>#REF!</v>
      </c>
    </row>
    <row r="117" spans="1:2" x14ac:dyDescent="0.25">
      <c r="A117">
        <v>14</v>
      </c>
      <c r="B117" t="e">
        <f>IF(' IMPACTO RIESGOS CORRUPCION'!#REF!="X",1,0)</f>
        <v>#REF!</v>
      </c>
    </row>
    <row r="118" spans="1:2" x14ac:dyDescent="0.25">
      <c r="A118">
        <v>15</v>
      </c>
      <c r="B118" t="e">
        <f>IF(' IMPACTO RIESGOS CORRUPCION'!#REF!="X",1,0)</f>
        <v>#REF!</v>
      </c>
    </row>
    <row r="119" spans="1:2" x14ac:dyDescent="0.25">
      <c r="A119">
        <v>16</v>
      </c>
      <c r="B119" t="e">
        <f>IF(' IMPACTO RIESGOS CORRUPCION'!#REF!="X",1,0)</f>
        <v>#REF!</v>
      </c>
    </row>
    <row r="120" spans="1:2" x14ac:dyDescent="0.25">
      <c r="A120">
        <v>17</v>
      </c>
      <c r="B120" t="e">
        <f>IF(' IMPACTO RIESGOS CORRUPCION'!#REF!="X",1,0)</f>
        <v>#REF!</v>
      </c>
    </row>
    <row r="121" spans="1:2" x14ac:dyDescent="0.25">
      <c r="A121">
        <v>18</v>
      </c>
      <c r="B121" t="e">
        <f>IF(' IMPACTO RIESGOS CORRUPCION'!#REF!="X",1,0)</f>
        <v>#REF!</v>
      </c>
    </row>
    <row r="122" spans="1:2" x14ac:dyDescent="0.25">
      <c r="A122">
        <v>19</v>
      </c>
      <c r="B122" t="e">
        <f>IF(' IMPACTO RIESGOS CORRUPCION'!#REF!="X",1,0)</f>
        <v>#REF!</v>
      </c>
    </row>
    <row r="123" spans="1:2" x14ac:dyDescent="0.25">
      <c r="A123" t="s">
        <v>163</v>
      </c>
      <c r="B123" t="e">
        <f>SUM(B104:B122)</f>
        <v>#REF!</v>
      </c>
    </row>
    <row r="126" spans="1:2" x14ac:dyDescent="0.25">
      <c r="A126" t="s">
        <v>166</v>
      </c>
    </row>
    <row r="127" spans="1:2" x14ac:dyDescent="0.25">
      <c r="A127">
        <v>1</v>
      </c>
      <c r="B127" t="e">
        <f>IF(' IMPACTO RIESGOS CORRUPCION'!#REF!="X",1,0)</f>
        <v>#REF!</v>
      </c>
    </row>
    <row r="128" spans="1:2" x14ac:dyDescent="0.25">
      <c r="A128">
        <v>2</v>
      </c>
      <c r="B128" t="e">
        <f>IF(' IMPACTO RIESGOS CORRUPCION'!#REF!="X",1,0)</f>
        <v>#REF!</v>
      </c>
    </row>
    <row r="129" spans="1:2" x14ac:dyDescent="0.25">
      <c r="A129">
        <v>3</v>
      </c>
      <c r="B129" t="e">
        <f>IF(' IMPACTO RIESGOS CORRUPCION'!#REF!="X",1,0)</f>
        <v>#REF!</v>
      </c>
    </row>
    <row r="130" spans="1:2" x14ac:dyDescent="0.25">
      <c r="A130">
        <v>4</v>
      </c>
      <c r="B130" t="e">
        <f>IF(' IMPACTO RIESGOS CORRUPCION'!#REF!="X",1,0)</f>
        <v>#REF!</v>
      </c>
    </row>
    <row r="131" spans="1:2" x14ac:dyDescent="0.25">
      <c r="A131">
        <v>5</v>
      </c>
      <c r="B131" t="e">
        <f>IF(' IMPACTO RIESGOS CORRUPCION'!#REF!="X",1,0)</f>
        <v>#REF!</v>
      </c>
    </row>
    <row r="132" spans="1:2" x14ac:dyDescent="0.25">
      <c r="A132">
        <v>6</v>
      </c>
      <c r="B132" t="e">
        <f>IF(' IMPACTO RIESGOS CORRUPCION'!#REF!="X",1,0)</f>
        <v>#REF!</v>
      </c>
    </row>
    <row r="133" spans="1:2" x14ac:dyDescent="0.25">
      <c r="A133">
        <v>7</v>
      </c>
      <c r="B133" t="e">
        <f>IF(' IMPACTO RIESGOS CORRUPCION'!#REF!="X",1,0)</f>
        <v>#REF!</v>
      </c>
    </row>
    <row r="134" spans="1:2" x14ac:dyDescent="0.25">
      <c r="A134">
        <v>8</v>
      </c>
      <c r="B134" t="e">
        <f>IF(' IMPACTO RIESGOS CORRUPCION'!#REF!="X",1,0)</f>
        <v>#REF!</v>
      </c>
    </row>
    <row r="135" spans="1:2" x14ac:dyDescent="0.25">
      <c r="A135">
        <v>9</v>
      </c>
      <c r="B135" t="e">
        <f>IF(' IMPACTO RIESGOS CORRUPCION'!#REF!="X",1,0)</f>
        <v>#REF!</v>
      </c>
    </row>
    <row r="136" spans="1:2" x14ac:dyDescent="0.25">
      <c r="A136">
        <v>10</v>
      </c>
      <c r="B136" t="e">
        <f>IF(' IMPACTO RIESGOS CORRUPCION'!#REF!="X",1,0)</f>
        <v>#REF!</v>
      </c>
    </row>
    <row r="137" spans="1:2" x14ac:dyDescent="0.25">
      <c r="A137">
        <v>11</v>
      </c>
      <c r="B137" t="e">
        <f>IF(' IMPACTO RIESGOS CORRUPCION'!#REF!="X",1,0)</f>
        <v>#REF!</v>
      </c>
    </row>
    <row r="138" spans="1:2" x14ac:dyDescent="0.25">
      <c r="A138">
        <v>12</v>
      </c>
      <c r="B138" t="e">
        <f>IF(' IMPACTO RIESGOS CORRUPCION'!#REF!="X",1,0)</f>
        <v>#REF!</v>
      </c>
    </row>
    <row r="139" spans="1:2" x14ac:dyDescent="0.25">
      <c r="A139">
        <v>13</v>
      </c>
      <c r="B139" t="e">
        <f>IF(' IMPACTO RIESGOS CORRUPCION'!#REF!="X",1,0)</f>
        <v>#REF!</v>
      </c>
    </row>
    <row r="140" spans="1:2" x14ac:dyDescent="0.25">
      <c r="A140">
        <v>14</v>
      </c>
      <c r="B140" t="e">
        <f>IF(' IMPACTO RIESGOS CORRUPCION'!#REF!="X",1,0)</f>
        <v>#REF!</v>
      </c>
    </row>
    <row r="141" spans="1:2" x14ac:dyDescent="0.25">
      <c r="A141">
        <v>15</v>
      </c>
      <c r="B141" t="e">
        <f>IF(' IMPACTO RIESGOS CORRUPCION'!#REF!="X",1,0)</f>
        <v>#REF!</v>
      </c>
    </row>
    <row r="142" spans="1:2" x14ac:dyDescent="0.25">
      <c r="A142">
        <v>16</v>
      </c>
      <c r="B142" t="e">
        <f>IF(' IMPACTO RIESGOS CORRUPCION'!#REF!="X",1,0)</f>
        <v>#REF!</v>
      </c>
    </row>
    <row r="143" spans="1:2" x14ac:dyDescent="0.25">
      <c r="A143">
        <v>17</v>
      </c>
      <c r="B143" t="e">
        <f>IF(' IMPACTO RIESGOS CORRUPCION'!#REF!="X",1,0)</f>
        <v>#REF!</v>
      </c>
    </row>
    <row r="144" spans="1:2" x14ac:dyDescent="0.25">
      <c r="A144">
        <v>18</v>
      </c>
      <c r="B144" t="e">
        <f>IF(' IMPACTO RIESGOS CORRUPCION'!#REF!="X",1,0)</f>
        <v>#REF!</v>
      </c>
    </row>
    <row r="145" spans="1:2" x14ac:dyDescent="0.25">
      <c r="A145">
        <v>19</v>
      </c>
      <c r="B145" t="e">
        <f>IF(' IMPACTO RIESGOS CORRUPCION'!#REF!="X",1,0)</f>
        <v>#REF!</v>
      </c>
    </row>
    <row r="146" spans="1:2" x14ac:dyDescent="0.25">
      <c r="A146" t="s">
        <v>163</v>
      </c>
      <c r="B146" t="e">
        <f>SUM(B127:B145)</f>
        <v>#REF!</v>
      </c>
    </row>
    <row r="150" spans="1:2" x14ac:dyDescent="0.25">
      <c r="A150" t="s">
        <v>167</v>
      </c>
    </row>
    <row r="151" spans="1:2" x14ac:dyDescent="0.25">
      <c r="A151" s="39" t="s">
        <v>168</v>
      </c>
    </row>
    <row r="152" spans="1:2" x14ac:dyDescent="0.25">
      <c r="A152" t="s">
        <v>169</v>
      </c>
    </row>
    <row r="153" spans="1:2" x14ac:dyDescent="0.25">
      <c r="A153" t="s">
        <v>170</v>
      </c>
    </row>
    <row r="154" spans="1:2" x14ac:dyDescent="0.25">
      <c r="A154" t="s">
        <v>171</v>
      </c>
    </row>
    <row r="155" spans="1:2" x14ac:dyDescent="0.25">
      <c r="A155" t="s">
        <v>169</v>
      </c>
    </row>
    <row r="156" spans="1:2" x14ac:dyDescent="0.25">
      <c r="A156" t="s">
        <v>172</v>
      </c>
    </row>
    <row r="157" spans="1:2" x14ac:dyDescent="0.25">
      <c r="A157" t="s">
        <v>173</v>
      </c>
    </row>
    <row r="159" spans="1:2" x14ac:dyDescent="0.25">
      <c r="A159" s="39" t="s">
        <v>174</v>
      </c>
      <c r="B159" t="s">
        <v>130</v>
      </c>
    </row>
    <row r="160" spans="1:2" x14ac:dyDescent="0.25">
      <c r="A160" t="s">
        <v>169</v>
      </c>
    </row>
    <row r="161" spans="1:1" x14ac:dyDescent="0.25">
      <c r="A161" t="s">
        <v>175</v>
      </c>
    </row>
    <row r="162" spans="1:1" x14ac:dyDescent="0.25">
      <c r="A162" t="s">
        <v>176</v>
      </c>
    </row>
    <row r="164" spans="1:1" x14ac:dyDescent="0.25">
      <c r="A164" s="39" t="s">
        <v>177</v>
      </c>
    </row>
    <row r="165" spans="1:1" x14ac:dyDescent="0.25">
      <c r="A165" t="s">
        <v>169</v>
      </c>
    </row>
    <row r="166" spans="1:1" x14ac:dyDescent="0.25">
      <c r="A166" t="s">
        <v>178</v>
      </c>
    </row>
    <row r="167" spans="1:1" x14ac:dyDescent="0.25">
      <c r="A167" t="s">
        <v>179</v>
      </c>
    </row>
    <row r="168" spans="1:1" x14ac:dyDescent="0.25">
      <c r="A168" t="s">
        <v>180</v>
      </c>
    </row>
    <row r="170" spans="1:1" x14ac:dyDescent="0.25">
      <c r="A170" s="39" t="s">
        <v>181</v>
      </c>
    </row>
    <row r="171" spans="1:1" x14ac:dyDescent="0.25">
      <c r="A171" t="s">
        <v>169</v>
      </c>
    </row>
    <row r="172" spans="1:1" x14ac:dyDescent="0.25">
      <c r="A172" t="s">
        <v>182</v>
      </c>
    </row>
    <row r="173" spans="1:1" x14ac:dyDescent="0.25">
      <c r="A173" t="s">
        <v>183</v>
      </c>
    </row>
    <row r="175" spans="1:1" x14ac:dyDescent="0.25">
      <c r="A175" s="39" t="s">
        <v>184</v>
      </c>
    </row>
    <row r="176" spans="1:1" x14ac:dyDescent="0.25">
      <c r="A176" t="s">
        <v>169</v>
      </c>
    </row>
    <row r="177" spans="1:1" x14ac:dyDescent="0.25">
      <c r="A177" t="s">
        <v>185</v>
      </c>
    </row>
    <row r="178" spans="1:1" x14ac:dyDescent="0.25">
      <c r="A178" t="s">
        <v>186</v>
      </c>
    </row>
    <row r="180" spans="1:1" x14ac:dyDescent="0.25">
      <c r="A180" s="39" t="s">
        <v>187</v>
      </c>
    </row>
    <row r="181" spans="1:1" x14ac:dyDescent="0.25">
      <c r="A181" t="s">
        <v>169</v>
      </c>
    </row>
    <row r="182" spans="1:1" x14ac:dyDescent="0.25">
      <c r="A182" t="s">
        <v>188</v>
      </c>
    </row>
    <row r="183" spans="1:1" x14ac:dyDescent="0.25">
      <c r="A183" t="s">
        <v>189</v>
      </c>
    </row>
    <row r="184" spans="1:1" x14ac:dyDescent="0.25">
      <c r="A184" t="s">
        <v>190</v>
      </c>
    </row>
    <row r="186" spans="1:1" x14ac:dyDescent="0.25">
      <c r="A186" s="39" t="s">
        <v>191</v>
      </c>
    </row>
    <row r="187" spans="1:1" x14ac:dyDescent="0.25">
      <c r="A187" t="s">
        <v>169</v>
      </c>
    </row>
    <row r="188" spans="1:1" x14ac:dyDescent="0.25">
      <c r="A188" t="s">
        <v>192</v>
      </c>
    </row>
    <row r="189" spans="1:1" x14ac:dyDescent="0.25">
      <c r="A189" t="s">
        <v>193</v>
      </c>
    </row>
    <row r="190" spans="1:1" x14ac:dyDescent="0.25">
      <c r="A190" t="s">
        <v>194</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workbookViewId="0">
      <selection activeCell="C7" sqref="C7"/>
    </sheetView>
  </sheetViews>
  <sheetFormatPr baseColWidth="10" defaultRowHeight="15" x14ac:dyDescent="0.25"/>
  <sheetData>
    <row r="1" spans="1:3" x14ac:dyDescent="0.25">
      <c r="A1" t="s">
        <v>337</v>
      </c>
      <c r="C1" t="s">
        <v>122</v>
      </c>
    </row>
    <row r="2" spans="1:3" x14ac:dyDescent="0.25">
      <c r="A2" t="s">
        <v>241</v>
      </c>
      <c r="C2" t="s">
        <v>123</v>
      </c>
    </row>
    <row r="3" spans="1:3" x14ac:dyDescent="0.25">
      <c r="A3" t="s">
        <v>119</v>
      </c>
      <c r="C3" t="s">
        <v>124</v>
      </c>
    </row>
    <row r="4" spans="1:3" x14ac:dyDescent="0.25">
      <c r="A4" t="s">
        <v>117</v>
      </c>
      <c r="C4" t="s">
        <v>125</v>
      </c>
    </row>
    <row r="5" spans="1:3" x14ac:dyDescent="0.25">
      <c r="A5" t="s">
        <v>338</v>
      </c>
      <c r="C5" t="s">
        <v>126</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7030A0"/>
  </sheetPr>
  <dimension ref="A1:HV51"/>
  <sheetViews>
    <sheetView topLeftCell="A40" zoomScaleNormal="100" workbookViewId="0">
      <selection activeCell="C44" sqref="C44:C50"/>
    </sheetView>
  </sheetViews>
  <sheetFormatPr baseColWidth="10" defaultColWidth="11.42578125" defaultRowHeight="14.25" x14ac:dyDescent="0.2"/>
  <cols>
    <col min="1" max="2" width="31.140625" style="1" customWidth="1"/>
    <col min="3" max="3" width="75.7109375" style="1" customWidth="1"/>
    <col min="4" max="4" width="29.28515625" style="1" customWidth="1"/>
    <col min="5" max="5" width="71.28515625" style="1" customWidth="1"/>
    <col min="6" max="7" width="15.7109375" style="1" customWidth="1"/>
    <col min="8" max="8" width="25.7109375" style="1" customWidth="1"/>
    <col min="9" max="9" width="26.7109375" style="1" customWidth="1"/>
    <col min="10" max="10" width="29" style="1" customWidth="1"/>
    <col min="11" max="11" width="22.5703125" style="1" customWidth="1"/>
    <col min="12" max="12" width="23.28515625" style="1" customWidth="1"/>
    <col min="13" max="16384" width="11.42578125" style="1"/>
  </cols>
  <sheetData>
    <row r="1" spans="1:230" customFormat="1" ht="15.75" customHeight="1" x14ac:dyDescent="0.25">
      <c r="A1" s="693"/>
      <c r="B1" s="635" t="str">
        <f>CONTEXTO!B1</f>
        <v xml:space="preserve">PROCESO:  SISTEMA INTEGRADO DE GESTIÓN </v>
      </c>
      <c r="C1" s="636"/>
      <c r="D1" s="636"/>
      <c r="E1" s="636"/>
      <c r="F1" s="636"/>
      <c r="G1" s="636"/>
      <c r="H1" s="637"/>
      <c r="I1" s="406" t="s">
        <v>380</v>
      </c>
      <c r="J1" s="312"/>
      <c r="K1" s="663"/>
    </row>
    <row r="2" spans="1:230" customFormat="1" ht="15.75" customHeight="1" x14ac:dyDescent="0.25">
      <c r="A2" s="366"/>
      <c r="B2" s="638"/>
      <c r="C2" s="639"/>
      <c r="D2" s="639"/>
      <c r="E2" s="639"/>
      <c r="F2" s="639"/>
      <c r="G2" s="639"/>
      <c r="H2" s="640"/>
      <c r="I2" s="408" t="s">
        <v>381</v>
      </c>
      <c r="J2" s="468"/>
      <c r="K2" s="664"/>
    </row>
    <row r="3" spans="1:230" customFormat="1" ht="36" customHeight="1" x14ac:dyDescent="0.25">
      <c r="A3" s="366"/>
      <c r="B3" s="641" t="s">
        <v>195</v>
      </c>
      <c r="C3" s="641"/>
      <c r="D3" s="641"/>
      <c r="E3" s="641"/>
      <c r="F3" s="641"/>
      <c r="G3" s="641"/>
      <c r="H3" s="641"/>
      <c r="I3" s="408" t="s">
        <v>382</v>
      </c>
      <c r="J3" s="468"/>
      <c r="K3" s="664"/>
    </row>
    <row r="4" spans="1:230" customFormat="1" ht="15.75" customHeight="1" thickBot="1" x14ac:dyDescent="0.3">
      <c r="A4" s="367"/>
      <c r="B4" s="642"/>
      <c r="C4" s="642"/>
      <c r="D4" s="642"/>
      <c r="E4" s="642"/>
      <c r="F4" s="642"/>
      <c r="G4" s="642"/>
      <c r="H4" s="642"/>
      <c r="I4" s="634" t="s">
        <v>376</v>
      </c>
      <c r="J4" s="283"/>
      <c r="K4" s="665"/>
    </row>
    <row r="5" spans="1:230" ht="15" thickBot="1" x14ac:dyDescent="0.25">
      <c r="B5" s="334"/>
      <c r="C5" s="334"/>
      <c r="D5" s="334"/>
      <c r="E5" s="334"/>
      <c r="F5" s="334"/>
      <c r="G5" s="334"/>
    </row>
    <row r="6" spans="1:230" customFormat="1" ht="24" customHeight="1" x14ac:dyDescent="0.25">
      <c r="A6" s="651" t="str">
        <f>CONTEXTO!A8</f>
        <v>PROCESO: PLANEACIÓN ESTRATÉGICA Y TERRITORIAL</v>
      </c>
      <c r="B6" s="652"/>
      <c r="C6" s="652"/>
      <c r="D6" s="652"/>
      <c r="E6" s="652"/>
      <c r="F6" s="652"/>
      <c r="G6" s="652"/>
      <c r="H6" s="652"/>
      <c r="I6" s="652"/>
      <c r="J6" s="652"/>
      <c r="K6" s="653"/>
    </row>
    <row r="7" spans="1:230" customFormat="1" ht="21" customHeight="1" thickBot="1" x14ac:dyDescent="0.3">
      <c r="A7" s="654" t="str">
        <f>+CONTEXTO!A9</f>
        <v xml:space="preserve">OBJETIVO: Planear el desarrollo territorial sostenible a través de la formulación, implementación y seguimiento a políticas, planes, programas del Municipio de Ibagué, que permitan cumplir con los objetivos establecidos por parte de la alta dirección y satisfacer las necesidades de la comunidad.
</v>
      </c>
      <c r="B7" s="655"/>
      <c r="C7" s="655"/>
      <c r="D7" s="655"/>
      <c r="E7" s="655"/>
      <c r="F7" s="655"/>
      <c r="G7" s="655"/>
      <c r="H7" s="655"/>
      <c r="I7" s="655"/>
      <c r="J7" s="655"/>
      <c r="K7" s="656"/>
    </row>
    <row r="8" spans="1:230" ht="15" thickBot="1" x14ac:dyDescent="0.25">
      <c r="C8" s="28"/>
      <c r="D8" s="28"/>
      <c r="E8" s="28"/>
      <c r="F8" s="28"/>
      <c r="G8" s="28"/>
      <c r="H8" s="28"/>
    </row>
    <row r="9" spans="1:230" s="47" customFormat="1" ht="30" customHeight="1" x14ac:dyDescent="0.25">
      <c r="A9" s="666" t="s">
        <v>82</v>
      </c>
      <c r="B9" s="643" t="s">
        <v>223</v>
      </c>
      <c r="C9" s="684" t="s">
        <v>242</v>
      </c>
      <c r="D9" s="680" t="s">
        <v>197</v>
      </c>
      <c r="E9" s="680"/>
      <c r="F9" s="680"/>
      <c r="G9" s="680"/>
      <c r="H9" s="680"/>
      <c r="I9" s="158" t="s">
        <v>198</v>
      </c>
      <c r="J9" s="672" t="s">
        <v>199</v>
      </c>
      <c r="K9" s="674" t="s">
        <v>200</v>
      </c>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c r="AO9" s="48"/>
      <c r="AP9" s="48"/>
      <c r="AQ9" s="48"/>
      <c r="AR9" s="48"/>
      <c r="AS9" s="48"/>
      <c r="AT9" s="48"/>
      <c r="AU9" s="48"/>
      <c r="AV9" s="48"/>
      <c r="AW9" s="48"/>
      <c r="AX9" s="48"/>
      <c r="AY9" s="48"/>
      <c r="AZ9" s="48"/>
      <c r="BA9" s="48"/>
      <c r="BB9" s="48"/>
      <c r="BC9" s="48"/>
      <c r="BD9" s="48"/>
      <c r="BE9" s="48"/>
      <c r="BF9" s="48"/>
      <c r="BG9" s="48"/>
      <c r="BH9" s="48"/>
      <c r="BI9" s="48"/>
      <c r="BJ9" s="48"/>
      <c r="BK9" s="48"/>
      <c r="BL9" s="48"/>
      <c r="BM9" s="48"/>
      <c r="BN9" s="48"/>
      <c r="BO9" s="48"/>
      <c r="BP9" s="48"/>
      <c r="BQ9" s="48"/>
      <c r="BR9" s="48"/>
      <c r="BS9" s="48"/>
      <c r="BT9" s="48"/>
      <c r="BU9" s="48"/>
      <c r="BV9" s="48"/>
      <c r="BW9" s="48"/>
      <c r="BX9" s="48"/>
      <c r="BY9" s="48"/>
      <c r="BZ9" s="48"/>
      <c r="CA9" s="48"/>
      <c r="CB9" s="48"/>
      <c r="CC9" s="48"/>
      <c r="CD9" s="48"/>
      <c r="CE9" s="48"/>
      <c r="CF9" s="48"/>
      <c r="CG9" s="48"/>
      <c r="CH9" s="48"/>
      <c r="CI9" s="48"/>
      <c r="CJ9" s="48"/>
      <c r="CK9" s="48"/>
      <c r="CL9" s="48"/>
      <c r="CM9" s="48"/>
      <c r="CN9" s="48"/>
      <c r="CO9" s="48"/>
      <c r="CP9" s="48"/>
      <c r="CQ9" s="48"/>
      <c r="CR9" s="48"/>
      <c r="CS9" s="48"/>
      <c r="CT9" s="48"/>
      <c r="CU9" s="48"/>
      <c r="CV9" s="48"/>
      <c r="CW9" s="48"/>
      <c r="CX9" s="48"/>
      <c r="CY9" s="48"/>
      <c r="CZ9" s="48"/>
      <c r="DA9" s="48"/>
      <c r="DB9" s="48"/>
      <c r="DC9" s="48"/>
      <c r="DD9" s="48"/>
      <c r="DE9" s="48"/>
      <c r="DF9" s="48"/>
      <c r="DG9" s="48"/>
      <c r="DH9" s="48"/>
      <c r="DI9" s="48"/>
      <c r="DJ9" s="48"/>
      <c r="DK9" s="48"/>
      <c r="DL9" s="48"/>
      <c r="DM9" s="48"/>
      <c r="DN9" s="48"/>
      <c r="DO9" s="48"/>
      <c r="DP9" s="48"/>
      <c r="DQ9" s="48"/>
      <c r="DR9" s="48"/>
      <c r="DS9" s="48"/>
      <c r="DT9" s="48"/>
      <c r="DU9" s="48"/>
      <c r="DV9" s="48"/>
      <c r="DW9" s="48"/>
      <c r="DX9" s="48"/>
      <c r="DY9" s="48"/>
      <c r="DZ9" s="48"/>
      <c r="EA9" s="48"/>
      <c r="EB9" s="48"/>
      <c r="EC9" s="48"/>
      <c r="ED9" s="48"/>
      <c r="EE9" s="48"/>
      <c r="EF9" s="48"/>
      <c r="EG9" s="48"/>
      <c r="EH9" s="48"/>
      <c r="EI9" s="48"/>
      <c r="EJ9" s="48"/>
      <c r="EK9" s="48"/>
      <c r="EL9" s="48"/>
      <c r="EM9" s="48"/>
      <c r="EN9" s="48"/>
      <c r="EO9" s="48"/>
      <c r="EP9" s="48"/>
      <c r="EQ9" s="48"/>
      <c r="ER9" s="48"/>
      <c r="ES9" s="48"/>
      <c r="ET9" s="48"/>
      <c r="EU9" s="48"/>
      <c r="EV9" s="48"/>
      <c r="EW9" s="48"/>
      <c r="EX9" s="48"/>
      <c r="EY9" s="48"/>
      <c r="EZ9" s="48"/>
      <c r="FA9" s="48"/>
      <c r="FB9" s="48"/>
      <c r="FC9" s="48"/>
      <c r="FD9" s="48"/>
      <c r="FE9" s="48"/>
      <c r="FF9" s="48"/>
      <c r="FG9" s="48"/>
      <c r="FH9" s="48"/>
      <c r="FI9" s="48"/>
      <c r="FJ9" s="48"/>
      <c r="FK9" s="48"/>
      <c r="FL9" s="48"/>
      <c r="FM9" s="48"/>
      <c r="FN9" s="48"/>
      <c r="FO9" s="48"/>
      <c r="FP9" s="48"/>
      <c r="FQ9" s="48"/>
      <c r="FR9" s="48"/>
      <c r="FS9" s="48"/>
      <c r="FT9" s="48"/>
      <c r="FU9" s="48"/>
      <c r="FV9" s="48"/>
      <c r="FW9" s="48"/>
      <c r="FX9" s="48"/>
      <c r="FY9" s="48"/>
      <c r="FZ9" s="48"/>
      <c r="GA9" s="48"/>
      <c r="GB9" s="48"/>
      <c r="GC9" s="48"/>
      <c r="GD9" s="48"/>
      <c r="GE9" s="48"/>
      <c r="GF9" s="48"/>
      <c r="GG9" s="48"/>
      <c r="GH9" s="48"/>
      <c r="GI9" s="48"/>
      <c r="GJ9" s="48"/>
      <c r="GK9" s="48"/>
      <c r="GL9" s="48"/>
      <c r="GM9" s="48"/>
      <c r="GN9" s="48"/>
      <c r="GO9" s="48"/>
      <c r="GP9" s="48"/>
      <c r="GQ9" s="48"/>
      <c r="GR9" s="48"/>
      <c r="GS9" s="48"/>
      <c r="GT9" s="48"/>
      <c r="GU9" s="48"/>
      <c r="GV9" s="48"/>
      <c r="GW9" s="48"/>
      <c r="GX9" s="48"/>
      <c r="GY9" s="48"/>
      <c r="GZ9" s="48"/>
      <c r="HA9" s="48"/>
      <c r="HB9" s="48"/>
      <c r="HC9" s="48"/>
      <c r="HD9" s="48"/>
      <c r="HE9" s="48"/>
      <c r="HF9" s="48"/>
      <c r="HG9" s="48"/>
      <c r="HH9" s="48"/>
      <c r="HI9" s="48"/>
      <c r="HJ9" s="48"/>
      <c r="HK9" s="48"/>
      <c r="HL9" s="48"/>
      <c r="HM9" s="48"/>
      <c r="HN9" s="48"/>
      <c r="HO9" s="48"/>
      <c r="HP9" s="48"/>
      <c r="HQ9" s="48"/>
      <c r="HR9" s="48"/>
      <c r="HS9" s="48"/>
      <c r="HT9" s="48"/>
      <c r="HU9" s="48"/>
      <c r="HV9" s="48"/>
    </row>
    <row r="10" spans="1:230" s="48" customFormat="1" ht="60.75" thickBot="1" x14ac:dyDescent="0.3">
      <c r="A10" s="667"/>
      <c r="B10" s="644"/>
      <c r="C10" s="685"/>
      <c r="D10" s="159" t="s">
        <v>201</v>
      </c>
      <c r="E10" s="45" t="s">
        <v>202</v>
      </c>
      <c r="F10" s="105" t="s">
        <v>203</v>
      </c>
      <c r="G10" s="105" t="s">
        <v>204</v>
      </c>
      <c r="H10" s="159" t="s">
        <v>205</v>
      </c>
      <c r="I10" s="46" t="s">
        <v>206</v>
      </c>
      <c r="J10" s="673"/>
      <c r="K10" s="675"/>
    </row>
    <row r="11" spans="1:230" ht="20.25" customHeight="1" x14ac:dyDescent="0.2">
      <c r="A11" s="648" t="str">
        <f>[3]DESCRIPCION!A10</f>
        <v>Posibilidad de solicitar y/o recibir dádivas para favorecer  una decisión y/o Influir en otro servidor público para conseguir una actuación concepto, decisión o manipulación relacionado con un tramite y/o servicio que le pueda generar beneficio propio o a un tercero (Compatibilidad de uso de suelo y certificado de estratificacion)</v>
      </c>
      <c r="B11" s="645" t="str">
        <f>[3]DESCRIPCION!D11</f>
        <v>Complejidad de los requisitos y  procedimientos del trámite que desbordan la capacidad de comprensión del usuario y/o funcionario (18)</v>
      </c>
      <c r="C11" s="681" t="s">
        <v>493</v>
      </c>
      <c r="D11" s="676" t="s">
        <v>207</v>
      </c>
      <c r="E11" s="92" t="s">
        <v>208</v>
      </c>
      <c r="F11" s="214" t="s">
        <v>170</v>
      </c>
      <c r="G11" s="214">
        <f>IF(F11="Asignado",15,0)</f>
        <v>15</v>
      </c>
      <c r="H11" s="677" t="str">
        <f>IF(AND(G18&gt;0,G18&lt;=85),"Débil",IF(AND(G18&gt;85,G18&lt;=95),"Moderado",IF(G18&gt;96,"Fuerte"," ")))</f>
        <v>Fuerte</v>
      </c>
      <c r="I11" s="668" t="s">
        <v>192</v>
      </c>
      <c r="J11" s="668" t="str">
        <f>IF(AND(H11="Fuerte",I11="Fuerte (Siempre se Ejecuta)"),"Fuerte",IF(AND(H11="Fuerte",I11="Moderado (Algunas veces se ejecuta)"),"Moderado",IF(AND(H11="Fuerte",I11="Débil (No se ejecuta)"),"Débil",IF(AND(H11="Moderado",I11="Fuerte (Siempre se Ejecuta)"),"Moderado",IF(AND(H11="Moderado",I11="Moderado (Algunas veces se ejecuta)"),"Moderado",IF(AND(H11="Moderado",I11="Débil (No se ejecuta)"),"Débil",IF(AND(H11="Débil",I11="Fuerte (Siempre se Ejecuta)"),"Débil",IF(AND(H11="Débil",I11="Moderado (Algunas veces se ejecuta)"),"Débil",IF(AND(H11="Débil",I11="Débil (No se ejecuta)"),"Débil"," ")))))))))</f>
        <v>Fuerte</v>
      </c>
      <c r="K11" s="669" t="str">
        <f>IF(J11="Fuerte","NO",IF(J11=" "," ","SI"))</f>
        <v>NO</v>
      </c>
      <c r="L11" s="54"/>
    </row>
    <row r="12" spans="1:230" ht="29.25" customHeight="1" x14ac:dyDescent="0.2">
      <c r="A12" s="649"/>
      <c r="B12" s="646"/>
      <c r="C12" s="682"/>
      <c r="D12" s="676"/>
      <c r="E12" s="79" t="s">
        <v>209</v>
      </c>
      <c r="F12" s="215" t="s">
        <v>172</v>
      </c>
      <c r="G12" s="215">
        <f>IF(F12="Adecuado",15,0)</f>
        <v>15</v>
      </c>
      <c r="H12" s="678"/>
      <c r="I12" s="646"/>
      <c r="J12" s="646"/>
      <c r="K12" s="670"/>
    </row>
    <row r="13" spans="1:230" ht="43.5" customHeight="1" x14ac:dyDescent="0.2">
      <c r="A13" s="649"/>
      <c r="B13" s="646"/>
      <c r="C13" s="682"/>
      <c r="D13" s="160" t="s">
        <v>210</v>
      </c>
      <c r="E13" s="79" t="s">
        <v>211</v>
      </c>
      <c r="F13" s="215" t="s">
        <v>175</v>
      </c>
      <c r="G13" s="215">
        <f>IF(F13="Oportuna",15,0)</f>
        <v>15</v>
      </c>
      <c r="H13" s="678"/>
      <c r="I13" s="646"/>
      <c r="J13" s="646"/>
      <c r="K13" s="670"/>
      <c r="N13" s="132"/>
    </row>
    <row r="14" spans="1:230" ht="43.5" customHeight="1" x14ac:dyDescent="0.2">
      <c r="A14" s="649"/>
      <c r="B14" s="646"/>
      <c r="C14" s="682"/>
      <c r="D14" s="160" t="s">
        <v>212</v>
      </c>
      <c r="E14" s="79" t="s">
        <v>213</v>
      </c>
      <c r="F14" s="213" t="s">
        <v>178</v>
      </c>
      <c r="G14" s="215">
        <f>IF(F14="Prevenir",15,IF(F14="Detectar",10,0))</f>
        <v>15</v>
      </c>
      <c r="H14" s="678"/>
      <c r="I14" s="646"/>
      <c r="J14" s="646"/>
      <c r="K14" s="670"/>
    </row>
    <row r="15" spans="1:230" ht="29.25" customHeight="1" x14ac:dyDescent="0.2">
      <c r="A15" s="649"/>
      <c r="B15" s="646"/>
      <c r="C15" s="682"/>
      <c r="D15" s="160" t="s">
        <v>262</v>
      </c>
      <c r="E15" s="79" t="s">
        <v>215</v>
      </c>
      <c r="F15" s="215" t="s">
        <v>182</v>
      </c>
      <c r="G15" s="215">
        <f>IF(F15="Confiable",15,0)</f>
        <v>15</v>
      </c>
      <c r="H15" s="678"/>
      <c r="I15" s="646"/>
      <c r="J15" s="646"/>
      <c r="K15" s="670"/>
    </row>
    <row r="16" spans="1:230" ht="43.5" customHeight="1" x14ac:dyDescent="0.2">
      <c r="A16" s="649"/>
      <c r="B16" s="646"/>
      <c r="C16" s="682"/>
      <c r="D16" s="160" t="s">
        <v>263</v>
      </c>
      <c r="E16" s="79" t="s">
        <v>217</v>
      </c>
      <c r="F16" s="213" t="s">
        <v>185</v>
      </c>
      <c r="G16" s="215">
        <f>IF(F16="Se investigan y se resuelven oportunamente",15,0)</f>
        <v>15</v>
      </c>
      <c r="H16" s="678"/>
      <c r="I16" s="646"/>
      <c r="J16" s="646"/>
      <c r="K16" s="670"/>
    </row>
    <row r="17" spans="1:76" ht="29.25" customHeight="1" thickBot="1" x14ac:dyDescent="0.25">
      <c r="A17" s="650"/>
      <c r="B17" s="647"/>
      <c r="C17" s="683"/>
      <c r="D17" s="223" t="s">
        <v>218</v>
      </c>
      <c r="E17" s="151" t="s">
        <v>219</v>
      </c>
      <c r="F17" s="224" t="s">
        <v>188</v>
      </c>
      <c r="G17" s="224">
        <f>IF(F17="Completa",10,IF(F17="Incompleta",5,0))</f>
        <v>10</v>
      </c>
      <c r="H17" s="679"/>
      <c r="I17" s="647"/>
      <c r="J17" s="647"/>
      <c r="K17" s="671"/>
    </row>
    <row r="18" spans="1:76" ht="15.75" thickBot="1" x14ac:dyDescent="0.25">
      <c r="A18" s="91"/>
      <c r="B18" s="84"/>
      <c r="C18" s="217"/>
      <c r="D18" s="218"/>
      <c r="E18" s="219" t="s">
        <v>220</v>
      </c>
      <c r="F18" s="220"/>
      <c r="G18" s="221">
        <f>SUM(G11:G17)</f>
        <v>100</v>
      </c>
      <c r="H18" s="222"/>
      <c r="I18" s="86"/>
      <c r="J18" s="86"/>
      <c r="K18" s="87"/>
    </row>
    <row r="19" spans="1:76" ht="15" thickBot="1" x14ac:dyDescent="0.25">
      <c r="A19" s="49"/>
    </row>
    <row r="20" spans="1:76" s="48" customFormat="1" ht="30" customHeight="1" x14ac:dyDescent="0.25">
      <c r="A20" s="666" t="s">
        <v>82</v>
      </c>
      <c r="B20" s="643" t="s">
        <v>223</v>
      </c>
      <c r="C20" s="684" t="s">
        <v>196</v>
      </c>
      <c r="D20" s="680" t="s">
        <v>197</v>
      </c>
      <c r="E20" s="680"/>
      <c r="F20" s="680"/>
      <c r="G20" s="680"/>
      <c r="H20" s="680"/>
      <c r="I20" s="158" t="s">
        <v>198</v>
      </c>
      <c r="J20" s="672" t="s">
        <v>199</v>
      </c>
      <c r="K20" s="674" t="s">
        <v>200</v>
      </c>
    </row>
    <row r="21" spans="1:76" s="48" customFormat="1" ht="60.75" thickBot="1" x14ac:dyDescent="0.3">
      <c r="A21" s="667"/>
      <c r="B21" s="657"/>
      <c r="C21" s="685"/>
      <c r="D21" s="159" t="s">
        <v>201</v>
      </c>
      <c r="E21" s="45" t="s">
        <v>202</v>
      </c>
      <c r="F21" s="159" t="s">
        <v>203</v>
      </c>
      <c r="G21" s="159" t="s">
        <v>204</v>
      </c>
      <c r="H21" s="159" t="s">
        <v>221</v>
      </c>
      <c r="I21" s="46" t="s">
        <v>206</v>
      </c>
      <c r="J21" s="673"/>
      <c r="K21" s="675"/>
    </row>
    <row r="22" spans="1:76" ht="20.25" customHeight="1" x14ac:dyDescent="0.2">
      <c r="A22" s="658" t="str">
        <f>[3]DESCRIPCION!A10</f>
        <v>Posibilidad de solicitar y/o recibir dádivas para favorecer  una decisión y/o Influir en otro servidor público para conseguir una actuación concepto, decisión o manipulación relacionado con un tramite y/o servicio que le pueda generar beneficio propio o a un tercero (Compatibilidad de uso de suelo y certificado de estratificacion)</v>
      </c>
      <c r="B22" s="661" t="str">
        <f>B33</f>
        <v>Fallas en la cultura de la probidad (Honradez) (22)</v>
      </c>
      <c r="C22" s="681" t="s">
        <v>493</v>
      </c>
      <c r="D22" s="687" t="s">
        <v>207</v>
      </c>
      <c r="E22" s="153" t="s">
        <v>208</v>
      </c>
      <c r="F22" s="216" t="s">
        <v>170</v>
      </c>
      <c r="G22" s="216">
        <f>IF(F22="Asignado",15,0)</f>
        <v>15</v>
      </c>
      <c r="H22" s="677" t="str">
        <f>IF(AND(G29&gt;0,G29&lt;=85),"Débil",IF(AND(G29&gt;85,G29&lt;=95),"Moderado",IF(G29&gt;96,"Fuerte"," ")))</f>
        <v>Fuerte</v>
      </c>
      <c r="I22" s="668" t="s">
        <v>192</v>
      </c>
      <c r="J22" s="668" t="str">
        <f>IF(AND(H22="Fuerte",I22="Fuerte (Siempre se Ejecuta)"),"Fuerte",IF(AND(H22="Fuerte",I22="Moderado (Algunas veces se ejecuta)"),"Moderado",IF(AND(H22="Fuerte",I22="Débil (No se ejecuta)"),"Débil",IF(AND(H22="Moderado",I22="Fuerte (Siempre se Ejecuta)"),"Moderado",IF(AND(H22="Moderado",I22="Moderado (Algunas veces se ejecuta)"),"Moderado",IF(AND(H22="Moderado",I22="Débil (No se ejecuta)"),"Débil",IF(AND(H22="Débil",I22="Fuerte (Siempre se Ejecuta)"),"Débil",IF(AND(H22="Débil",I22="Moderado (Algunas veces se ejecuta)"),"Débil",IF(AND(H22="Débil",I22="Débil (No se ejecuta)"),"Débil"," ")))))))))</f>
        <v>Fuerte</v>
      </c>
      <c r="K22" s="669" t="str">
        <f>IF(J22="Fuerte","NO",IF(J22=" "," ","SI"))</f>
        <v>NO</v>
      </c>
    </row>
    <row r="23" spans="1:76" ht="29.25" customHeight="1" x14ac:dyDescent="0.2">
      <c r="A23" s="659"/>
      <c r="B23" s="662"/>
      <c r="C23" s="682"/>
      <c r="D23" s="676"/>
      <c r="E23" s="79" t="s">
        <v>209</v>
      </c>
      <c r="F23" s="215" t="s">
        <v>172</v>
      </c>
      <c r="G23" s="215">
        <f>IF(F23="Adecuado",15,0)</f>
        <v>15</v>
      </c>
      <c r="H23" s="678"/>
      <c r="I23" s="646"/>
      <c r="J23" s="646"/>
      <c r="K23" s="670"/>
    </row>
    <row r="24" spans="1:76" ht="43.5" customHeight="1" x14ac:dyDescent="0.2">
      <c r="A24" s="659"/>
      <c r="B24" s="662"/>
      <c r="C24" s="682"/>
      <c r="D24" s="160" t="s">
        <v>210</v>
      </c>
      <c r="E24" s="79" t="s">
        <v>211</v>
      </c>
      <c r="F24" s="215" t="s">
        <v>175</v>
      </c>
      <c r="G24" s="215">
        <f>IF(F24="Oportuna",15,0)</f>
        <v>15</v>
      </c>
      <c r="H24" s="678"/>
      <c r="I24" s="646"/>
      <c r="J24" s="646"/>
      <c r="K24" s="670"/>
    </row>
    <row r="25" spans="1:76" ht="43.5" customHeight="1" x14ac:dyDescent="0.2">
      <c r="A25" s="659"/>
      <c r="B25" s="662"/>
      <c r="C25" s="682"/>
      <c r="D25" s="160" t="s">
        <v>212</v>
      </c>
      <c r="E25" s="79" t="s">
        <v>213</v>
      </c>
      <c r="F25" s="213" t="s">
        <v>178</v>
      </c>
      <c r="G25" s="215">
        <f>IF(F25="Prevenir",15,IF(F25="Detectar",10,0))</f>
        <v>15</v>
      </c>
      <c r="H25" s="678"/>
      <c r="I25" s="646"/>
      <c r="J25" s="646"/>
      <c r="K25" s="670"/>
    </row>
    <row r="26" spans="1:76" ht="29.25" customHeight="1" x14ac:dyDescent="0.2">
      <c r="A26" s="659"/>
      <c r="B26" s="662"/>
      <c r="C26" s="682"/>
      <c r="D26" s="160" t="s">
        <v>214</v>
      </c>
      <c r="E26" s="79" t="s">
        <v>215</v>
      </c>
      <c r="F26" s="215" t="s">
        <v>182</v>
      </c>
      <c r="G26" s="215">
        <f>IF(F26="Confiable",15,0)</f>
        <v>15</v>
      </c>
      <c r="H26" s="678"/>
      <c r="I26" s="646"/>
      <c r="J26" s="646"/>
      <c r="K26" s="670"/>
    </row>
    <row r="27" spans="1:76" ht="43.5" customHeight="1" x14ac:dyDescent="0.2">
      <c r="A27" s="659"/>
      <c r="B27" s="662"/>
      <c r="C27" s="682"/>
      <c r="D27" s="160" t="s">
        <v>216</v>
      </c>
      <c r="E27" s="79" t="s">
        <v>217</v>
      </c>
      <c r="F27" s="213" t="s">
        <v>185</v>
      </c>
      <c r="G27" s="215">
        <f>IF(F27="Se investigan y se resuelven oportunamente",15,0)</f>
        <v>15</v>
      </c>
      <c r="H27" s="678"/>
      <c r="I27" s="646"/>
      <c r="J27" s="646"/>
      <c r="K27" s="670"/>
    </row>
    <row r="28" spans="1:76" ht="29.25" customHeight="1" x14ac:dyDescent="0.2">
      <c r="A28" s="660"/>
      <c r="B28" s="662"/>
      <c r="C28" s="686"/>
      <c r="D28" s="161" t="s">
        <v>218</v>
      </c>
      <c r="E28" s="79" t="s">
        <v>219</v>
      </c>
      <c r="F28" s="215" t="s">
        <v>188</v>
      </c>
      <c r="G28" s="215">
        <f>IF(F28="Completa",10,IF(F28="Incompleta",5,0))</f>
        <v>10</v>
      </c>
      <c r="H28" s="688"/>
      <c r="I28" s="689"/>
      <c r="J28" s="689"/>
      <c r="K28" s="690"/>
    </row>
    <row r="29" spans="1:76" s="53" customFormat="1" ht="15.75" thickBot="1" x14ac:dyDescent="0.25">
      <c r="A29" s="85"/>
      <c r="B29" s="88"/>
      <c r="C29" s="50"/>
      <c r="D29" s="51"/>
      <c r="E29" s="94" t="s">
        <v>220</v>
      </c>
      <c r="F29" s="93"/>
      <c r="G29" s="93">
        <f>SUM(G22:G28)</f>
        <v>100</v>
      </c>
      <c r="H29" s="52"/>
      <c r="I29" s="86"/>
      <c r="J29" s="86"/>
      <c r="K29" s="87"/>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row>
    <row r="30" spans="1:76" ht="15" thickBot="1" x14ac:dyDescent="0.25"/>
    <row r="31" spans="1:76" s="47" customFormat="1" ht="30" customHeight="1" x14ac:dyDescent="0.25">
      <c r="A31" s="666" t="s">
        <v>82</v>
      </c>
      <c r="B31" s="643" t="s">
        <v>223</v>
      </c>
      <c r="C31" s="684" t="s">
        <v>196</v>
      </c>
      <c r="D31" s="680" t="s">
        <v>197</v>
      </c>
      <c r="E31" s="680"/>
      <c r="F31" s="680"/>
      <c r="G31" s="680"/>
      <c r="H31" s="680"/>
      <c r="I31" s="158" t="s">
        <v>198</v>
      </c>
      <c r="J31" s="672" t="s">
        <v>199</v>
      </c>
      <c r="K31" s="674" t="s">
        <v>200</v>
      </c>
      <c r="L31" s="48"/>
      <c r="M31" s="48"/>
      <c r="N31" s="48"/>
      <c r="O31" s="48"/>
      <c r="P31" s="48"/>
      <c r="Q31" s="48"/>
      <c r="R31" s="48"/>
      <c r="S31" s="48"/>
      <c r="T31" s="48"/>
      <c r="U31" s="48"/>
      <c r="V31" s="48"/>
      <c r="W31" s="48"/>
      <c r="X31" s="48"/>
      <c r="Y31" s="48"/>
      <c r="Z31" s="48"/>
      <c r="AA31" s="48"/>
      <c r="AB31" s="48"/>
      <c r="AC31" s="48"/>
      <c r="AD31" s="48"/>
      <c r="AE31" s="48"/>
      <c r="AF31" s="48"/>
      <c r="AG31" s="48"/>
      <c r="AH31" s="48"/>
      <c r="AI31" s="48"/>
      <c r="AJ31" s="48"/>
      <c r="AK31" s="48"/>
      <c r="AL31" s="48"/>
      <c r="AM31" s="48"/>
      <c r="AN31" s="48"/>
      <c r="AO31" s="48"/>
      <c r="AP31" s="48"/>
      <c r="AQ31" s="48"/>
      <c r="AR31" s="48"/>
      <c r="AS31" s="48"/>
      <c r="AT31" s="48"/>
      <c r="AU31" s="48"/>
      <c r="AV31" s="48"/>
      <c r="AW31" s="48"/>
      <c r="AX31" s="48"/>
      <c r="AY31" s="48"/>
      <c r="AZ31" s="48"/>
      <c r="BA31" s="48"/>
      <c r="BB31" s="48"/>
      <c r="BC31" s="48"/>
      <c r="BD31" s="48"/>
      <c r="BE31" s="48"/>
      <c r="BF31" s="48"/>
      <c r="BG31" s="48"/>
      <c r="BH31" s="48"/>
      <c r="BI31" s="48"/>
      <c r="BJ31" s="48"/>
      <c r="BK31" s="48"/>
      <c r="BL31" s="48"/>
      <c r="BM31" s="48"/>
      <c r="BN31" s="48"/>
      <c r="BO31" s="48"/>
      <c r="BP31" s="48"/>
      <c r="BQ31" s="48"/>
      <c r="BR31" s="48"/>
      <c r="BS31" s="48"/>
      <c r="BT31" s="48"/>
      <c r="BU31" s="48"/>
      <c r="BV31" s="48"/>
      <c r="BW31" s="48"/>
      <c r="BX31" s="48"/>
    </row>
    <row r="32" spans="1:76" s="48" customFormat="1" ht="60.75" thickBot="1" x14ac:dyDescent="0.3">
      <c r="A32" s="667"/>
      <c r="B32" s="644"/>
      <c r="C32" s="685"/>
      <c r="D32" s="159" t="s">
        <v>201</v>
      </c>
      <c r="E32" s="45" t="s">
        <v>202</v>
      </c>
      <c r="F32" s="159" t="s">
        <v>203</v>
      </c>
      <c r="G32" s="159" t="s">
        <v>204</v>
      </c>
      <c r="H32" s="159" t="s">
        <v>221</v>
      </c>
      <c r="I32" s="46" t="s">
        <v>206</v>
      </c>
      <c r="J32" s="673"/>
      <c r="K32" s="675"/>
    </row>
    <row r="33" spans="1:11" ht="20.25" customHeight="1" x14ac:dyDescent="0.2">
      <c r="A33" s="691" t="str">
        <f>[3]DESCRIPCION!A10</f>
        <v>Posibilidad de solicitar y/o recibir dádivas para favorecer  una decisión y/o Influir en otro servidor público para conseguir una actuación concepto, decisión o manipulación relacionado con un tramite y/o servicio que le pueda generar beneficio propio o a un tercero (Compatibilidad de uso de suelo y certificado de estratificacion)</v>
      </c>
      <c r="B33" s="668" t="str">
        <f>[3]DESCRIPCION!D12</f>
        <v>Fallas en la cultura de la probidad (Honradez) (22)</v>
      </c>
      <c r="C33" s="681" t="s">
        <v>494</v>
      </c>
      <c r="D33" s="676" t="s">
        <v>207</v>
      </c>
      <c r="E33" s="92" t="s">
        <v>208</v>
      </c>
      <c r="F33" s="214" t="s">
        <v>170</v>
      </c>
      <c r="G33" s="214">
        <f>IF(F33="Asignado",15,0)</f>
        <v>15</v>
      </c>
      <c r="H33" s="668" t="str">
        <f>IF(AND(G40&gt;0,G40&lt;=85),"Débil",IF(AND(G40&gt;85,G40&lt;=95),"Moderado",IF(G40&gt;96,"Fuerte"," ")))</f>
        <v>Fuerte</v>
      </c>
      <c r="I33" s="668" t="s">
        <v>192</v>
      </c>
      <c r="J33" s="668" t="str">
        <f>IF(AND(H33="Fuerte",I33="Fuerte (Siempre se Ejecuta)"),"Fuerte",IF(AND(H33="Fuerte",I33="Moderado (Algunas veces se ejecuta)"),"Moderado",IF(AND(H33="Fuerte",I33="Débil (No se ejecuta)"),"Débil",IF(AND(H33="Moderado",I33="Fuerte (Siempre se Ejecuta)"),"Moderado",IF(AND(H33="Moderado",I33="Moderado (Algunas veces se ejecuta)"),"Moderado",IF(AND(H33="Moderado",I33="Débil (No se ejecuta)"),"Débil",IF(AND(H33="Débil",I33="Fuerte (Siempre se Ejecuta)"),"Débil",IF(AND(H33="Débil",I33="Moderado (Algunas veces se ejecuta)"),"Débil",IF(AND(H33="Débil",I33="Débil (No se ejecuta)"),"Débil"," ")))))))))</f>
        <v>Fuerte</v>
      </c>
      <c r="K33" s="669" t="str">
        <f>IF(J33="Fuerte","NO",IF(J33=" "," ","SI"))</f>
        <v>NO</v>
      </c>
    </row>
    <row r="34" spans="1:11" ht="28.5" x14ac:dyDescent="0.2">
      <c r="A34" s="649"/>
      <c r="B34" s="646"/>
      <c r="C34" s="682"/>
      <c r="D34" s="676"/>
      <c r="E34" s="79" t="s">
        <v>209</v>
      </c>
      <c r="F34" s="215" t="s">
        <v>172</v>
      </c>
      <c r="G34" s="215">
        <f>IF(F34="Adecuado",15,0)</f>
        <v>15</v>
      </c>
      <c r="H34" s="646"/>
      <c r="I34" s="646"/>
      <c r="J34" s="646"/>
      <c r="K34" s="670"/>
    </row>
    <row r="35" spans="1:11" ht="42.75" x14ac:dyDescent="0.2">
      <c r="A35" s="649"/>
      <c r="B35" s="646"/>
      <c r="C35" s="682"/>
      <c r="D35" s="160" t="s">
        <v>210</v>
      </c>
      <c r="E35" s="79" t="s">
        <v>211</v>
      </c>
      <c r="F35" s="215" t="s">
        <v>175</v>
      </c>
      <c r="G35" s="215">
        <f>IF(F35="Oportuna",15,0)</f>
        <v>15</v>
      </c>
      <c r="H35" s="646"/>
      <c r="I35" s="646"/>
      <c r="J35" s="646"/>
      <c r="K35" s="670"/>
    </row>
    <row r="36" spans="1:11" ht="42.75" x14ac:dyDescent="0.2">
      <c r="A36" s="649"/>
      <c r="B36" s="646"/>
      <c r="C36" s="682"/>
      <c r="D36" s="160" t="s">
        <v>212</v>
      </c>
      <c r="E36" s="79" t="s">
        <v>213</v>
      </c>
      <c r="F36" s="213" t="s">
        <v>178</v>
      </c>
      <c r="G36" s="215">
        <f>IF(F36="Prevenir",15,IF(F36="Detectar",10,0))</f>
        <v>15</v>
      </c>
      <c r="H36" s="646"/>
      <c r="I36" s="646"/>
      <c r="J36" s="646"/>
      <c r="K36" s="670"/>
    </row>
    <row r="37" spans="1:11" ht="28.5" x14ac:dyDescent="0.2">
      <c r="A37" s="649"/>
      <c r="B37" s="646"/>
      <c r="C37" s="682"/>
      <c r="D37" s="160" t="s">
        <v>214</v>
      </c>
      <c r="E37" s="79" t="s">
        <v>215</v>
      </c>
      <c r="F37" s="215" t="s">
        <v>182</v>
      </c>
      <c r="G37" s="215">
        <f>IF(F37="Confiable",15,0)</f>
        <v>15</v>
      </c>
      <c r="H37" s="646"/>
      <c r="I37" s="646"/>
      <c r="J37" s="646"/>
      <c r="K37" s="670"/>
    </row>
    <row r="38" spans="1:11" ht="56.25" customHeight="1" x14ac:dyDescent="0.2">
      <c r="A38" s="649"/>
      <c r="B38" s="646"/>
      <c r="C38" s="682"/>
      <c r="D38" s="160" t="s">
        <v>216</v>
      </c>
      <c r="E38" s="79" t="s">
        <v>217</v>
      </c>
      <c r="F38" s="213" t="s">
        <v>185</v>
      </c>
      <c r="G38" s="215">
        <f>IF(F38="Se investigan y se resuelven oportunamente",15,0)</f>
        <v>15</v>
      </c>
      <c r="H38" s="646"/>
      <c r="I38" s="646"/>
      <c r="J38" s="646"/>
      <c r="K38" s="670"/>
    </row>
    <row r="39" spans="1:11" ht="60.75" customHeight="1" thickBot="1" x14ac:dyDescent="0.25">
      <c r="A39" s="650"/>
      <c r="B39" s="647"/>
      <c r="C39" s="683"/>
      <c r="D39" s="223" t="s">
        <v>218</v>
      </c>
      <c r="E39" s="151" t="s">
        <v>219</v>
      </c>
      <c r="F39" s="224" t="s">
        <v>188</v>
      </c>
      <c r="G39" s="224">
        <f>IF(F39="Completa",10,IF(F39="Incompleta",5,0))</f>
        <v>10</v>
      </c>
      <c r="H39" s="647"/>
      <c r="I39" s="647"/>
      <c r="J39" s="647"/>
      <c r="K39" s="671"/>
    </row>
    <row r="40" spans="1:11" ht="15.75" thickBot="1" x14ac:dyDescent="0.25">
      <c r="A40" s="225"/>
      <c r="B40" s="84"/>
      <c r="C40" s="217"/>
      <c r="D40" s="218"/>
      <c r="E40" s="226" t="s">
        <v>220</v>
      </c>
      <c r="F40" s="221"/>
      <c r="G40" s="221">
        <f>SUM(G33:G39)</f>
        <v>100</v>
      </c>
      <c r="H40" s="222"/>
      <c r="I40" s="86"/>
      <c r="J40" s="86"/>
      <c r="K40" s="87"/>
    </row>
    <row r="41" spans="1:11" ht="15" thickBot="1" x14ac:dyDescent="0.25">
      <c r="A41" s="49"/>
    </row>
    <row r="42" spans="1:11" s="48" customFormat="1" ht="30" customHeight="1" x14ac:dyDescent="0.25">
      <c r="A42" s="666" t="s">
        <v>82</v>
      </c>
      <c r="B42" s="643" t="s">
        <v>223</v>
      </c>
      <c r="C42" s="684" t="s">
        <v>196</v>
      </c>
      <c r="D42" s="680" t="s">
        <v>197</v>
      </c>
      <c r="E42" s="680"/>
      <c r="F42" s="680"/>
      <c r="G42" s="680"/>
      <c r="H42" s="680"/>
      <c r="I42" s="158" t="s">
        <v>198</v>
      </c>
      <c r="J42" s="672" t="s">
        <v>199</v>
      </c>
      <c r="K42" s="674" t="s">
        <v>200</v>
      </c>
    </row>
    <row r="43" spans="1:11" s="48" customFormat="1" ht="60.75" thickBot="1" x14ac:dyDescent="0.3">
      <c r="A43" s="667"/>
      <c r="B43" s="644"/>
      <c r="C43" s="685"/>
      <c r="D43" s="159" t="s">
        <v>201</v>
      </c>
      <c r="E43" s="45" t="s">
        <v>202</v>
      </c>
      <c r="F43" s="159" t="s">
        <v>203</v>
      </c>
      <c r="G43" s="159" t="s">
        <v>204</v>
      </c>
      <c r="H43" s="159" t="s">
        <v>221</v>
      </c>
      <c r="I43" s="46" t="s">
        <v>206</v>
      </c>
      <c r="J43" s="673"/>
      <c r="K43" s="675"/>
    </row>
    <row r="44" spans="1:11" ht="20.25" customHeight="1" x14ac:dyDescent="0.2">
      <c r="A44" s="691" t="str">
        <f>[3]DESCRIPCION!A10</f>
        <v>Posibilidad de solicitar y/o recibir dádivas para favorecer  una decisión y/o Influir en otro servidor público para conseguir una actuación concepto, decisión o manipulación relacionado con un tramite y/o servicio que le pueda generar beneficio propio o a un tercero (Compatibilidad de uso de suelo y certificado de estratificacion)</v>
      </c>
      <c r="B44" s="668" t="str">
        <f>[3]DESCRIPCION!D10</f>
        <v>Ausencia de herramientas tecnológicas que soporten la  ejecución de los tramites en todas sus fases  para prevenir las acciones presenciales (20)</v>
      </c>
      <c r="C44" s="681" t="s">
        <v>494</v>
      </c>
      <c r="D44" s="676" t="s">
        <v>207</v>
      </c>
      <c r="E44" s="92" t="s">
        <v>208</v>
      </c>
      <c r="F44" s="214" t="s">
        <v>170</v>
      </c>
      <c r="G44" s="214">
        <f>IF(F44="Asignado",15,0)</f>
        <v>15</v>
      </c>
      <c r="H44" s="668" t="str">
        <f>IF(AND(G51&gt;0,G51&lt;=85),"Débil",IF(AND(G51&gt;85,G51&lt;=95),"Moderado",IF(G51&gt;96,"Fuerte"," ")))</f>
        <v>Fuerte</v>
      </c>
      <c r="I44" s="668" t="s">
        <v>192</v>
      </c>
      <c r="J44" s="668" t="str">
        <f>IF(AND(H44="Fuerte",I44="Fuerte (Siempre se Ejecuta)"),"Fuerte",IF(AND(H44="Fuerte",I44="Moderado (Algunas veces se ejecuta)"),"Moderado",IF(AND(H44="Fuerte",I44="Débil (No se ejecuta)"),"Débil",IF(AND(H44="Moderado",I44="Fuerte (Siempre se Ejecuta)"),"Moderado",IF(AND(H44="Moderado",I44="Moderado (Algunas veces se ejecuta)"),"Moderado",IF(AND(H44="Moderado",I44="Débil (No se ejecuta)"),"Débil",IF(AND(H44="Débil",I44="Fuerte (Siempre se Ejecuta)"),"Débil",IF(AND(H44="Débil",I44="Moderado (Algunas veces se ejecuta)"),"Débil",IF(AND(H44="Débil",I44="Débil (No se ejecuta)"),"Débil"," ")))))))))</f>
        <v>Fuerte</v>
      </c>
      <c r="K44" s="669" t="str">
        <f>IF(J44="Fuerte","NO",IF(J44=" "," ","SI"))</f>
        <v>NO</v>
      </c>
    </row>
    <row r="45" spans="1:11" ht="28.5" x14ac:dyDescent="0.2">
      <c r="A45" s="649"/>
      <c r="B45" s="646"/>
      <c r="C45" s="682"/>
      <c r="D45" s="676"/>
      <c r="E45" s="79" t="s">
        <v>209</v>
      </c>
      <c r="F45" s="215" t="s">
        <v>172</v>
      </c>
      <c r="G45" s="215">
        <f>IF(F45="Adecuado",15,0)</f>
        <v>15</v>
      </c>
      <c r="H45" s="646"/>
      <c r="I45" s="646"/>
      <c r="J45" s="646"/>
      <c r="K45" s="670"/>
    </row>
    <row r="46" spans="1:11" ht="42.75" x14ac:dyDescent="0.2">
      <c r="A46" s="649"/>
      <c r="B46" s="646"/>
      <c r="C46" s="682"/>
      <c r="D46" s="160" t="s">
        <v>210</v>
      </c>
      <c r="E46" s="79" t="s">
        <v>211</v>
      </c>
      <c r="F46" s="215" t="s">
        <v>175</v>
      </c>
      <c r="G46" s="215">
        <f>IF(F46="Oportuna",15,0)</f>
        <v>15</v>
      </c>
      <c r="H46" s="646"/>
      <c r="I46" s="646"/>
      <c r="J46" s="646"/>
      <c r="K46" s="670"/>
    </row>
    <row r="47" spans="1:11" ht="42.75" x14ac:dyDescent="0.2">
      <c r="A47" s="649"/>
      <c r="B47" s="646"/>
      <c r="C47" s="682"/>
      <c r="D47" s="160" t="s">
        <v>212</v>
      </c>
      <c r="E47" s="79" t="s">
        <v>213</v>
      </c>
      <c r="F47" s="213" t="s">
        <v>178</v>
      </c>
      <c r="G47" s="215">
        <f>IF(F47="Prevenir",15,IF(F47="Detectar",10,0))</f>
        <v>15</v>
      </c>
      <c r="H47" s="646"/>
      <c r="I47" s="646"/>
      <c r="J47" s="646"/>
      <c r="K47" s="670"/>
    </row>
    <row r="48" spans="1:11" ht="28.5" x14ac:dyDescent="0.2">
      <c r="A48" s="649"/>
      <c r="B48" s="646"/>
      <c r="C48" s="682"/>
      <c r="D48" s="160" t="s">
        <v>214</v>
      </c>
      <c r="E48" s="79" t="s">
        <v>215</v>
      </c>
      <c r="F48" s="215" t="s">
        <v>182</v>
      </c>
      <c r="G48" s="215">
        <f>IF(F48="Confiable",15,0)</f>
        <v>15</v>
      </c>
      <c r="H48" s="646"/>
      <c r="I48" s="646"/>
      <c r="J48" s="646"/>
      <c r="K48" s="670"/>
    </row>
    <row r="49" spans="1:77" ht="56.25" customHeight="1" x14ac:dyDescent="0.2">
      <c r="A49" s="649"/>
      <c r="B49" s="646"/>
      <c r="C49" s="682"/>
      <c r="D49" s="160" t="s">
        <v>216</v>
      </c>
      <c r="E49" s="79" t="s">
        <v>217</v>
      </c>
      <c r="F49" s="213" t="s">
        <v>185</v>
      </c>
      <c r="G49" s="215">
        <f>IF(F49="Se investigan y se resuelven oportunamente",15,0)</f>
        <v>15</v>
      </c>
      <c r="H49" s="646"/>
      <c r="I49" s="646"/>
      <c r="J49" s="646"/>
      <c r="K49" s="670"/>
    </row>
    <row r="50" spans="1:77" ht="69.75" customHeight="1" x14ac:dyDescent="0.2">
      <c r="A50" s="692"/>
      <c r="B50" s="689"/>
      <c r="C50" s="686"/>
      <c r="D50" s="161" t="s">
        <v>218</v>
      </c>
      <c r="E50" s="79" t="s">
        <v>219</v>
      </c>
      <c r="F50" s="215" t="s">
        <v>188</v>
      </c>
      <c r="G50" s="215">
        <f>IF(F50="Completa",10,IF(F50="Incompleta",5,0))</f>
        <v>10</v>
      </c>
      <c r="H50" s="689"/>
      <c r="I50" s="689"/>
      <c r="J50" s="689"/>
      <c r="K50" s="690"/>
    </row>
    <row r="51" spans="1:77" s="53" customFormat="1" ht="15.75" thickBot="1" x14ac:dyDescent="0.25">
      <c r="A51" s="89"/>
      <c r="B51" s="90"/>
      <c r="C51" s="50"/>
      <c r="D51" s="51"/>
      <c r="E51" s="95" t="s">
        <v>220</v>
      </c>
      <c r="F51" s="93"/>
      <c r="G51" s="93">
        <f>SUM(G44:G50)</f>
        <v>100</v>
      </c>
      <c r="H51" s="52"/>
      <c r="I51" s="86"/>
      <c r="J51" s="86"/>
      <c r="K51" s="87"/>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row>
  </sheetData>
  <sheetProtection selectLockedCells="1"/>
  <mergeCells count="67">
    <mergeCell ref="A1:A4"/>
    <mergeCell ref="J33:J39"/>
    <mergeCell ref="K33:K39"/>
    <mergeCell ref="A42:A43"/>
    <mergeCell ref="C42:C43"/>
    <mergeCell ref="D42:H42"/>
    <mergeCell ref="J42:J43"/>
    <mergeCell ref="K42:K43"/>
    <mergeCell ref="B42:B43"/>
    <mergeCell ref="J31:J32"/>
    <mergeCell ref="K31:K32"/>
    <mergeCell ref="I33:I39"/>
    <mergeCell ref="A20:A21"/>
    <mergeCell ref="C20:C21"/>
    <mergeCell ref="D20:H20"/>
    <mergeCell ref="J20:J21"/>
    <mergeCell ref="J44:J50"/>
    <mergeCell ref="K44:K50"/>
    <mergeCell ref="C44:C50"/>
    <mergeCell ref="D44:D45"/>
    <mergeCell ref="H44:H50"/>
    <mergeCell ref="I44:I50"/>
    <mergeCell ref="A44:A50"/>
    <mergeCell ref="B44:B50"/>
    <mergeCell ref="A31:A32"/>
    <mergeCell ref="C31:C32"/>
    <mergeCell ref="D31:H31"/>
    <mergeCell ref="C33:C39"/>
    <mergeCell ref="D33:D34"/>
    <mergeCell ref="H33:H39"/>
    <mergeCell ref="B31:B32"/>
    <mergeCell ref="B33:B39"/>
    <mergeCell ref="A33:A39"/>
    <mergeCell ref="K20:K21"/>
    <mergeCell ref="C22:C28"/>
    <mergeCell ref="D22:D23"/>
    <mergeCell ref="H22:H28"/>
    <mergeCell ref="I22:I28"/>
    <mergeCell ref="J22:J28"/>
    <mergeCell ref="K22:K28"/>
    <mergeCell ref="B20:B21"/>
    <mergeCell ref="A22:A28"/>
    <mergeCell ref="B22:B28"/>
    <mergeCell ref="K1:K4"/>
    <mergeCell ref="A9:A10"/>
    <mergeCell ref="J11:J17"/>
    <mergeCell ref="K11:K17"/>
    <mergeCell ref="J9:J10"/>
    <mergeCell ref="K9:K10"/>
    <mergeCell ref="D11:D12"/>
    <mergeCell ref="H11:H17"/>
    <mergeCell ref="D9:H9"/>
    <mergeCell ref="I11:I17"/>
    <mergeCell ref="C11:C17"/>
    <mergeCell ref="C9:C10"/>
    <mergeCell ref="B5:G5"/>
    <mergeCell ref="B9:B10"/>
    <mergeCell ref="B11:B17"/>
    <mergeCell ref="A11:A17"/>
    <mergeCell ref="A6:K6"/>
    <mergeCell ref="A7:K7"/>
    <mergeCell ref="I1:J1"/>
    <mergeCell ref="I2:J2"/>
    <mergeCell ref="I3:J3"/>
    <mergeCell ref="I4:J4"/>
    <mergeCell ref="B1:H2"/>
    <mergeCell ref="B3:H4"/>
  </mergeCells>
  <pageMargins left="0.7" right="0.7" top="0.75" bottom="0.75" header="0.3" footer="0.3"/>
  <pageSetup orientation="portrait" horizontalDpi="300" verticalDpi="300" r:id="rId1"/>
  <drawing r:id="rId2"/>
  <extLst>
    <ext xmlns:x14="http://schemas.microsoft.com/office/spreadsheetml/2009/9/main" uri="{CCE6A557-97BC-4b89-ADB6-D9C93CAAB3DF}">
      <x14:dataValidations xmlns:xm="http://schemas.microsoft.com/office/excel/2006/main" count="10">
        <x14:dataValidation type="list" allowBlank="1" showErrorMessage="1">
          <x14:formula1>
            <xm:f>'F:\[03 Mapa de Riesgos de Corrupcion PET May-Jun 2024.xlsx]NOOO'!#REF!</xm:f>
          </x14:formula1>
          <xm:sqref>I11 I22 I33</xm:sqref>
        </x14:dataValidation>
        <x14:dataValidation type="list" allowBlank="1" showErrorMessage="1">
          <x14:formula1>
            <xm:f>'F:\[03 Mapa de Riesgos de Corrupcion PET May-Jun 2024.xlsx]NOOO'!#REF!</xm:f>
          </x14:formula1>
          <xm:sqref>F11:F17 F22:F28 F33:F39</xm:sqref>
        </x14:dataValidation>
        <x14:dataValidation type="list" allowBlank="1" showInputMessage="1" showErrorMessage="1">
          <x14:formula1>
            <xm:f>NOOO!$A$152:$A$154</xm:f>
          </x14:formula1>
          <xm:sqref>F11 F22 F33 F44</xm:sqref>
        </x14:dataValidation>
        <x14:dataValidation type="list" allowBlank="1" showInputMessage="1" showErrorMessage="1">
          <x14:formula1>
            <xm:f>NOOO!$A$155:$A$157</xm:f>
          </x14:formula1>
          <xm:sqref>F12 F23 F34 F45</xm:sqref>
        </x14:dataValidation>
        <x14:dataValidation type="list" allowBlank="1" showInputMessage="1" showErrorMessage="1">
          <x14:formula1>
            <xm:f>NOOO!$A$160:$A$162</xm:f>
          </x14:formula1>
          <xm:sqref>F13 F24 F35 F46</xm:sqref>
        </x14:dataValidation>
        <x14:dataValidation type="list" allowBlank="1" showInputMessage="1" showErrorMessage="1">
          <x14:formula1>
            <xm:f>NOOO!$A$165:$A$168</xm:f>
          </x14:formula1>
          <xm:sqref>F14 F25 F36 F47</xm:sqref>
        </x14:dataValidation>
        <x14:dataValidation type="list" allowBlank="1" showInputMessage="1" showErrorMessage="1">
          <x14:formula1>
            <xm:f>NOOO!$A$171:$A$173</xm:f>
          </x14:formula1>
          <xm:sqref>F15 F26 F37 F48</xm:sqref>
        </x14:dataValidation>
        <x14:dataValidation type="list" allowBlank="1" showInputMessage="1" showErrorMessage="1">
          <x14:formula1>
            <xm:f>NOOO!$A$176:$A$178</xm:f>
          </x14:formula1>
          <xm:sqref>F16 F27 F38 F49</xm:sqref>
        </x14:dataValidation>
        <x14:dataValidation type="list" allowBlank="1" showInputMessage="1" showErrorMessage="1">
          <x14:formula1>
            <xm:f>NOOO!$A$181:$A$184</xm:f>
          </x14:formula1>
          <xm:sqref>F17 F28 F39 F50</xm:sqref>
        </x14:dataValidation>
        <x14:dataValidation type="list" allowBlank="1" showInputMessage="1" showErrorMessage="1">
          <x14:formula1>
            <xm:f>NOOO!$A$187:$A$190</xm:f>
          </x14:formula1>
          <xm:sqref>I11:I17 I22:I28 I33:I39 I44:I50</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rgb="FF7030A0"/>
  </sheetPr>
  <dimension ref="A1:DG15"/>
  <sheetViews>
    <sheetView topLeftCell="B12" zoomScale="110" zoomScaleNormal="110" workbookViewId="0">
      <selection activeCell="C11" sqref="C11"/>
    </sheetView>
  </sheetViews>
  <sheetFormatPr baseColWidth="10" defaultColWidth="11.42578125" defaultRowHeight="14.25" x14ac:dyDescent="0.2"/>
  <cols>
    <col min="1" max="1" width="38.28515625" style="1" customWidth="1"/>
    <col min="2" max="2" width="60.7109375" style="1" customWidth="1"/>
    <col min="3" max="3" width="58.42578125" style="1" customWidth="1"/>
    <col min="4" max="5" width="29.28515625" style="1" customWidth="1"/>
    <col min="6" max="6" width="22.85546875" style="1" customWidth="1"/>
    <col min="7" max="7" width="13.85546875" style="1" customWidth="1"/>
    <col min="8" max="8" width="22" style="1" customWidth="1"/>
    <col min="9" max="16384" width="11.42578125" style="1"/>
  </cols>
  <sheetData>
    <row r="1" spans="1:111" customFormat="1" ht="15.75" customHeight="1" x14ac:dyDescent="0.25">
      <c r="A1" s="693"/>
      <c r="B1" s="697" t="str">
        <f>CONTEXTO!B1</f>
        <v xml:space="preserve">PROCESO:  SISTEMA INTEGRADO DE GESTIÓN </v>
      </c>
      <c r="C1" s="698"/>
      <c r="D1" s="699"/>
      <c r="E1" s="406" t="s">
        <v>380</v>
      </c>
      <c r="F1" s="312"/>
      <c r="G1" s="312"/>
      <c r="H1" s="486"/>
    </row>
    <row r="2" spans="1:111" customFormat="1" ht="15.75" customHeight="1" x14ac:dyDescent="0.25">
      <c r="A2" s="366"/>
      <c r="B2" s="700"/>
      <c r="C2" s="701"/>
      <c r="D2" s="702"/>
      <c r="E2" s="408" t="s">
        <v>381</v>
      </c>
      <c r="F2" s="468"/>
      <c r="G2" s="468"/>
      <c r="H2" s="487"/>
    </row>
    <row r="3" spans="1:111" customFormat="1" ht="36" customHeight="1" x14ac:dyDescent="0.25">
      <c r="A3" s="366"/>
      <c r="B3" s="700" t="s">
        <v>222</v>
      </c>
      <c r="C3" s="701"/>
      <c r="D3" s="702"/>
      <c r="E3" s="408" t="s">
        <v>382</v>
      </c>
      <c r="F3" s="468"/>
      <c r="G3" s="468"/>
      <c r="H3" s="487"/>
    </row>
    <row r="4" spans="1:111" customFormat="1" ht="15.75" customHeight="1" thickBot="1" x14ac:dyDescent="0.3">
      <c r="A4" s="367"/>
      <c r="B4" s="703"/>
      <c r="C4" s="704"/>
      <c r="D4" s="705"/>
      <c r="E4" s="634" t="s">
        <v>377</v>
      </c>
      <c r="F4" s="283"/>
      <c r="G4" s="283"/>
      <c r="H4" s="694"/>
    </row>
    <row r="5" spans="1:111" ht="15" thickBot="1" x14ac:dyDescent="0.25">
      <c r="A5" s="49"/>
      <c r="C5" s="28"/>
      <c r="D5" s="28"/>
      <c r="E5" s="28"/>
      <c r="F5" s="28"/>
      <c r="G5" s="28"/>
      <c r="H5" s="61"/>
    </row>
    <row r="6" spans="1:111" customFormat="1" ht="24" customHeight="1" x14ac:dyDescent="0.25">
      <c r="A6" s="709" t="str">
        <f>+CONTEXTO!A8</f>
        <v>PROCESO: PLANEACIÓN ESTRATÉGICA Y TERRITORIAL</v>
      </c>
      <c r="B6" s="710"/>
      <c r="C6" s="710"/>
      <c r="D6" s="710"/>
      <c r="E6" s="710"/>
      <c r="F6" s="710"/>
      <c r="G6" s="710"/>
      <c r="H6" s="711"/>
    </row>
    <row r="7" spans="1:111" customFormat="1" ht="52.5" customHeight="1" thickBot="1" x14ac:dyDescent="0.3">
      <c r="A7" s="712" t="str">
        <f>+CONTEXTO!A9</f>
        <v xml:space="preserve">OBJETIVO: Planear el desarrollo territorial sostenible a través de la formulación, implementación y seguimiento a políticas, planes, programas del Municipio de Ibagué, que permitan cumplir con los objetivos establecidos por parte de la alta dirección y satisfacer las necesidades de la comunidad.
</v>
      </c>
      <c r="B7" s="713"/>
      <c r="C7" s="713"/>
      <c r="D7" s="713"/>
      <c r="E7" s="713"/>
      <c r="F7" s="713"/>
      <c r="G7" s="713"/>
      <c r="H7" s="714"/>
    </row>
    <row r="8" spans="1:111" ht="15" thickBot="1" x14ac:dyDescent="0.25">
      <c r="A8" s="49"/>
      <c r="C8" s="28"/>
      <c r="D8" s="28"/>
      <c r="E8" s="28"/>
      <c r="F8" s="28"/>
      <c r="G8" s="28"/>
      <c r="H8" s="61"/>
    </row>
    <row r="9" spans="1:111" s="47" customFormat="1" ht="30" customHeight="1" x14ac:dyDescent="0.25">
      <c r="A9" s="721" t="s">
        <v>82</v>
      </c>
      <c r="B9" s="695" t="s">
        <v>223</v>
      </c>
      <c r="C9" s="696" t="s">
        <v>196</v>
      </c>
      <c r="D9" s="696" t="s">
        <v>205</v>
      </c>
      <c r="E9" s="696" t="s">
        <v>224</v>
      </c>
      <c r="F9" s="722" t="s">
        <v>225</v>
      </c>
      <c r="G9" s="722"/>
      <c r="H9" s="715" t="s">
        <v>226</v>
      </c>
      <c r="I9" s="48"/>
      <c r="J9" s="48"/>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c r="AO9" s="48"/>
      <c r="AP9" s="48"/>
      <c r="AQ9" s="48"/>
      <c r="AR9" s="48"/>
      <c r="AS9" s="48"/>
      <c r="AT9" s="48"/>
      <c r="AU9" s="48"/>
      <c r="AV9" s="48"/>
      <c r="AW9" s="48"/>
      <c r="AX9" s="48"/>
      <c r="AY9" s="48"/>
      <c r="AZ9" s="48"/>
      <c r="BA9" s="48"/>
      <c r="BB9" s="48"/>
      <c r="BC9" s="48"/>
      <c r="BD9" s="48"/>
      <c r="BE9" s="48"/>
      <c r="BF9" s="48"/>
      <c r="BG9" s="48"/>
      <c r="BH9" s="48"/>
      <c r="BI9" s="48"/>
      <c r="BJ9" s="48"/>
      <c r="BK9" s="48"/>
      <c r="BL9" s="48"/>
      <c r="BM9" s="48"/>
      <c r="BN9" s="48"/>
      <c r="BO9" s="48"/>
      <c r="BP9" s="48"/>
      <c r="BQ9" s="48"/>
      <c r="BR9" s="48"/>
      <c r="BS9" s="48"/>
      <c r="BT9" s="48"/>
      <c r="BU9" s="48"/>
      <c r="BV9" s="48"/>
      <c r="BW9" s="48"/>
      <c r="BX9" s="48"/>
      <c r="BY9" s="48"/>
      <c r="BZ9" s="48"/>
      <c r="CA9" s="48"/>
      <c r="CB9" s="48"/>
      <c r="CC9" s="48"/>
      <c r="CD9" s="48"/>
      <c r="CE9" s="48"/>
      <c r="CF9" s="48"/>
      <c r="CG9" s="48"/>
      <c r="CH9" s="48"/>
      <c r="CI9" s="48"/>
      <c r="CJ9" s="48"/>
      <c r="CK9" s="48"/>
      <c r="CL9" s="48"/>
      <c r="CM9" s="48"/>
      <c r="CN9" s="48"/>
      <c r="CO9" s="48"/>
      <c r="CP9" s="48"/>
      <c r="CQ9" s="48"/>
      <c r="CR9" s="48"/>
      <c r="CS9" s="48"/>
      <c r="CT9" s="48"/>
      <c r="CU9" s="48"/>
      <c r="CV9" s="48"/>
      <c r="CW9" s="48"/>
      <c r="CX9" s="48"/>
      <c r="CY9" s="48"/>
      <c r="CZ9" s="48"/>
      <c r="DA9" s="48"/>
      <c r="DB9" s="48"/>
      <c r="DC9" s="48"/>
      <c r="DD9" s="48"/>
      <c r="DE9" s="48"/>
      <c r="DF9" s="48"/>
      <c r="DG9" s="48"/>
    </row>
    <row r="10" spans="1:111" s="48" customFormat="1" ht="48.75" customHeight="1" x14ac:dyDescent="0.25">
      <c r="A10" s="721"/>
      <c r="B10" s="695"/>
      <c r="C10" s="696"/>
      <c r="D10" s="696"/>
      <c r="E10" s="696"/>
      <c r="F10" s="722"/>
      <c r="G10" s="722"/>
      <c r="H10" s="715"/>
    </row>
    <row r="11" spans="1:111" s="48" customFormat="1" ht="151.5" customHeight="1" x14ac:dyDescent="0.25">
      <c r="A11" s="716" t="str">
        <f>DESCRIPCION!A10</f>
        <v>Posibilidad de solicitar y/o recibir dádivas para favorecer  una decisión y/o Influir en otro servidor público para conseguir una actuación concepto, decisión o manipulación relacionado con un tramite y/o servicio que le pueda generar beneficio propio o a un tercero (Compatibilidad de uso de suelo y certificado de estratificacion)</v>
      </c>
      <c r="B11" s="79" t="str">
        <f>DESCRIPCION!D10</f>
        <v>Ausencia de herramientas tecnológicas que soporten la  ejecución de los tramites en todas sus fases  para prevenir las acciones presenciales (20)</v>
      </c>
      <c r="C11" s="97" t="str">
        <f>'CONTROLES Y EVALUACIÓN'!C11:C17</f>
        <v>1. Los profesionales asignados por el nivel directivo para dar respuesta a los tramites de compatibilidad de uso de suelo 2. Cada vez que se presente una solicitud 3. verifican 4. a traves del MIVUC y ARGIS que se cumpla la parte tecnica, ambiental y normativa a traves de un comparativo del uso del suelo urbano y corredores viales y se elabora el certificado segun los mapas que hacen porte del POT, lo anterior para predios urbano, y para predio rural se hace el comparativo con el mapa R2 suelo rural, si coincide la informacion se genera el certificado, 5. si no cumple los parametros evaluados se emite la respuesta al tramite con sustento tecnico de los parametros establecidos 6. Como registro de aplicacion del control queda el certificado con sustento tecnico, ambiental y normativo de la respuesta emitida.</v>
      </c>
      <c r="D11" s="139" t="str">
        <f>'CONTROLES Y EVALUACIÓN'!H11:H17</f>
        <v>Fuerte</v>
      </c>
      <c r="E11" s="139" t="str">
        <f>'CONTROLES Y EVALUACIÓN'!I11:I17</f>
        <v>Fuerte (Siempre se Ejecuta)</v>
      </c>
      <c r="F11" s="96" t="str">
        <f>IF(AND(D11="Fuerte",E11="Fuerte (Siempre se Ejecuta)"),"Fuerte",IF(AND(D11="Fuerte",E11="Moderado (Algunas veces se ejecuta)"),"Moderado",IF(AND(D11="Fuerte",E11="Débil (No se ejecuta)"),"Débil",IF(AND(D11="Moderado",E11="Fuerte (Siempre se Ejecuta)"),"Moderado",IF(AND(D11="Moderado",E11="Moderado (Algunas veces se ejecuta)"),"Moderado",IF(AND(D11="Moderado",E11="Débil (No se ejecuta)"),"Débil",IF(AND(D11="Débil",E11="Fuerte (Siempre se Ejecuta)"),"Débil",IF(AND(D11="Débil",E11="Moderado (Algunas veces se ejecuta)"),"Débil",IF(AND(D11="Débil",E11="Débil (No se ejecuta)"),"Débil"," ")))))))))</f>
        <v>Fuerte</v>
      </c>
      <c r="G11" s="56">
        <f>IF(F11="Fuerte",100,IF(F11="Moderado",50,IF(F11="Débil",0," ")))</f>
        <v>100</v>
      </c>
      <c r="H11" s="576" t="str">
        <f>IF(G14=100,"Fuerte",IF(AND(G14&gt;=50,G14&lt;=99),"Moderado",IF(AND(G14&gt;=0,G14&lt;=49),"Débil"," ")))</f>
        <v>Fuerte</v>
      </c>
    </row>
    <row r="12" spans="1:111" s="48" customFormat="1" ht="182.25" customHeight="1" x14ac:dyDescent="0.25">
      <c r="A12" s="717"/>
      <c r="B12" s="79" t="str">
        <f>DESCRIPCION!D11</f>
        <v>Complejidad de los requisitos y  procedimientos del trámite que desbordan la capacidad de comprensión del usuario y/o funcionario (18)</v>
      </c>
      <c r="C12" s="97" t="str">
        <f>'CONTROLES Y EVALUACIÓN'!C22</f>
        <v>1. Los profesionales asignados por el nivel directivo para dar respuesta a los tramites de compatibilidad de uso de suelo 2. Cada vez que se presente una solicitud 3. verifican 4. a traves del MIVUC y ARGIS que se cumpla la parte tecnica, ambiental y normativa a traves de un comparativo del uso del suelo urbano y corredores viales y se elabora el certificado segun los mapas que hacen porte del POT, lo anterior para predios urbano, y para predio rural se hace el comparativo con el mapa R2 suelo rural, si coincide la informacion se genera el certificado, 5. si no cumple los parametros evaluados se emite la respuesta al tramite con sustento tecnico de los parametros establecidos 6. Como registro de aplicacion del control queda el certificado con sustento tecnico, ambiental y normativo de la respuesta emitida.</v>
      </c>
      <c r="D12" s="80" t="str">
        <f>'CONTROLES Y EVALUACIÓN'!H22</f>
        <v>Fuerte</v>
      </c>
      <c r="E12" s="80" t="str">
        <f>'CONTROLES Y EVALUACIÓN'!I22</f>
        <v>Fuerte (Siempre se Ejecuta)</v>
      </c>
      <c r="F12" s="96" t="str">
        <f t="shared" ref="F12" si="0">IF(AND(D12="Fuerte",E12="Fuerte (Siempre se Ejecuta)"),"Fuerte",IF(AND(D12="Fuerte",E12="Moderado (Algunas veces se ejecuta)"),"Moderado",IF(AND(D12="Fuerte",E12="Débil (No se ejecuta)"),"Débil",IF(AND(D12="Moderado",E12="Fuerte (Siempre se Ejecuta)"),"Moderado",IF(AND(D12="Moderado",E12="Moderado (Algunas veces se ejecuta)"),"Moderado",IF(AND(D12="Moderado",E12="Débil (No se ejecuta)"),"Débil",IF(AND(D12="Débil",E12="Fuerte (Siempre se Ejecuta)"),"Débil",IF(AND(D12="Débil",E12="Moderado (Algunas veces se ejecuta)"),"Débil",IF(AND(D12="Débil",E12="Débil (No se ejecuta)"),"Débil"," ")))))))))</f>
        <v>Fuerte</v>
      </c>
      <c r="G12" s="56">
        <f t="shared" ref="G12" si="1">IF(F12="Fuerte",100,IF(F12="Moderado",50,IF(F12="Débil",0," ")))</f>
        <v>100</v>
      </c>
      <c r="H12" s="577"/>
    </row>
    <row r="13" spans="1:111" s="48" customFormat="1" ht="182.25" customHeight="1" x14ac:dyDescent="0.25">
      <c r="A13" s="717"/>
      <c r="B13" s="719" t="str">
        <f>DESCRIPCION!D12</f>
        <v>Fallas en la cultura de la probidad (Honradez) (22)</v>
      </c>
      <c r="C13" s="97" t="str">
        <f>'CONTROLES Y EVALUACIÓN'!C33</f>
        <v>1. Los profesionales asignados por el nivel directivo para dar respuesta a los tramites de certificado de estratificacion 2. Cada vez que se presente una solicitud 3. verifican la ubicacion y el entorno del predio 4. A traves de la plataforma PISAMI Módulo Estratificación para verificar el Estrato Socioeconómico asignado al predio 5.Si el predio no posee estrato asignado, se procede a verificar si sobre este ya existe vivienda construida. Se realiza visita al predio con el fin de tomar datos de las caracteristicas fisicas de la vivienda y del lado de manzana donde se ubica el predio, diligenciando el Formulario Urbano, establecido por la metodoligia Tipo 1 establecida por el DANE, dejando registro fotografico, para la asignacion de Estratos Socioeconomicos, luego de la Visita, se procede a ingresar los datos tomados en campo al Software de estratificación socioeconomica suministrada por el DNP, mediante el cual se tabulan los datos para determinar el estrato correspondiente, Luego de determinar el estrato del predio, se procede a elaborar el Certificado de Estratificación Socioeconomica dirigido al solicitante, Una vez revisada la evidencia se procede a la firma del Director de Información y Aplicación de la Norma Urbanistica - DIANU. 6. Como registro de aplicacion del control queda el certificado de estratificacion, Formato Urbamo diligenciado si se presenta desviacion del control.</v>
      </c>
      <c r="D13" s="80" t="str">
        <f>'CONTROLES Y EVALUACIÓN'!H33</f>
        <v>Fuerte</v>
      </c>
      <c r="E13" s="80" t="str">
        <f>'CONTROLES Y EVALUACIÓN'!I33</f>
        <v>Fuerte (Siempre se Ejecuta)</v>
      </c>
      <c r="F13" s="96" t="str">
        <f>IF(AND(D13="Fuerte",E13="Fuerte (Siempre se Ejecuta)"),"Fuerte",IF(AND(D13="Fuerte",E13="Moderado (Algunas veces se ejecuta)"),"Moderado",IF(AND(D13="Fuerte",E13="Débil (No se ejecuta)"),"Débil",IF(AND(D13="Moderado",E13="Fuerte (Siempre se Ejecuta)"),"Moderado",IF(AND(D13="Moderado",E13="Moderado (Algunas veces se ejecuta)"),"Moderado",IF(AND(D13="Moderado",E13="Débil (No se ejecuta)"),"Débil",IF(AND(D13="Débil",E13="Fuerte (Siempre se Ejecuta)"),"Débil",IF(AND(D13="Débil",E13="Moderado (Algunas veces se ejecuta)"),"Débil",IF(AND(D13="Débil",E13="Débil (No se ejecuta)"),"Débil"," ")))))))))</f>
        <v>Fuerte</v>
      </c>
      <c r="G13" s="56">
        <f>IF(F13="Fuerte",100,IF(F13="Moderado",50,IF(F13="Débil",0," ")))</f>
        <v>100</v>
      </c>
      <c r="H13" s="577"/>
    </row>
    <row r="14" spans="1:111" s="48" customFormat="1" ht="126" customHeight="1" x14ac:dyDescent="0.25">
      <c r="A14" s="718"/>
      <c r="B14" s="720"/>
      <c r="C14" s="97" t="str">
        <f>'CONTROLES Y EVALUACIÓN'!C44</f>
        <v>1. Los profesionales asignados por el nivel directivo para dar respuesta a los tramites de certificado de estratificacion 2. Cada vez que se presente una solicitud 3. verifican la ubicacion y el entorno del predio 4. A traves de la plataforma PISAMI Módulo Estratificación para verificar el Estrato Socioeconómico asignado al predio 5.Si el predio no posee estrato asignado, se procede a verificar si sobre este ya existe vivienda construida. Se realiza visita al predio con el fin de tomar datos de las caracteristicas fisicas de la vivienda y del lado de manzana donde se ubica el predio, diligenciando el Formulario Urbano, establecido por la metodoligia Tipo 1 establecida por el DANE, dejando registro fotografico, para la asignacion de Estratos Socioeconomicos, luego de la Visita, se procede a ingresar los datos tomados en campo al Software de estratificación socioeconomica suministrada por el DNP, mediante el cual se tabulan los datos para determinar el estrato correspondiente, Luego de determinar el estrato del predio, se procede a elaborar el Certificado de Estratificación Socioeconomica dirigido al solicitante, Una vez revisada la evidencia se procede a la firma del Director de Información y Aplicación de la Norma Urbanistica - DIANU. 6. Como registro de aplicacion del control queda el certificado de estratificacion, Formato Urbamo diligenciado si se presenta desviacion del control.</v>
      </c>
      <c r="D14" s="80" t="str">
        <f>'CONTROLES Y EVALUACIÓN'!H44</f>
        <v>Fuerte</v>
      </c>
      <c r="E14" s="80" t="str">
        <f>'CONTROLES Y EVALUACIÓN'!I44</f>
        <v>Fuerte (Siempre se Ejecuta)</v>
      </c>
      <c r="F14" s="96" t="str">
        <f>IF(AND(D14="Fuerte",E14="Fuerte (Siempre se Ejecuta)"),"Fuerte",IF(AND(D14="Fuerte",E14="Moderado (Algunas veces se ejecuta)"),"Moderado",IF(AND(D14="Fuerte",E14="Débil (No se ejecuta)"),"Débil",IF(AND(D14="Moderado",E14="Fuerte (Siempre se Ejecuta)"),"Moderado",IF(AND(D14="Moderado",E14="Moderado (Algunas veces se ejecuta)"),"Moderado",IF(AND(D14="Moderado",E14="Débil (No se ejecuta)"),"Débil",IF(AND(D14="Débil",E14="Fuerte (Siempre se Ejecuta)"),"Débil",IF(AND(D14="Débil",E14="Moderado (Algunas veces se ejecuta)"),"Débil",IF(AND(D14="Débil",E14="Débil (No se ejecuta)"),"Débil"," ")))))))))</f>
        <v>Fuerte</v>
      </c>
      <c r="G14" s="56">
        <f>IF(F14="Fuerte",100,IF(F14="Moderado",50,IF(F14="Débil",0," ")))</f>
        <v>100</v>
      </c>
      <c r="H14" s="577"/>
    </row>
    <row r="15" spans="1:111" ht="30.75" customHeight="1" thickBot="1" x14ac:dyDescent="0.25">
      <c r="A15" s="706"/>
      <c r="B15" s="707"/>
      <c r="C15" s="707"/>
      <c r="D15" s="707"/>
      <c r="E15" s="707"/>
      <c r="F15" s="708"/>
      <c r="G15" s="98">
        <f>AVERAGE(G11:G14)</f>
        <v>100</v>
      </c>
      <c r="H15" s="157"/>
    </row>
  </sheetData>
  <sheetProtection selectLockedCells="1"/>
  <mergeCells count="21">
    <mergeCell ref="A15:F15"/>
    <mergeCell ref="A6:H6"/>
    <mergeCell ref="A7:H7"/>
    <mergeCell ref="H9:H10"/>
    <mergeCell ref="A11:A14"/>
    <mergeCell ref="H11:H14"/>
    <mergeCell ref="B13:B14"/>
    <mergeCell ref="A9:A10"/>
    <mergeCell ref="C9:C10"/>
    <mergeCell ref="E9:E10"/>
    <mergeCell ref="F9:G10"/>
    <mergeCell ref="H1:H4"/>
    <mergeCell ref="A1:A4"/>
    <mergeCell ref="B9:B10"/>
    <mergeCell ref="D9:D10"/>
    <mergeCell ref="B1:D2"/>
    <mergeCell ref="B3:D4"/>
    <mergeCell ref="E1:G1"/>
    <mergeCell ref="E2:G2"/>
    <mergeCell ref="E3:G3"/>
    <mergeCell ref="E4:G4"/>
  </mergeCells>
  <pageMargins left="0.7" right="0.7" top="0.75" bottom="0.75" header="0.3" footer="0.3"/>
  <pageSetup orientation="portrait" horizontalDpi="300" verticalDpi="30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2" tint="-0.499984740745262"/>
  </sheetPr>
  <dimension ref="A1:X32"/>
  <sheetViews>
    <sheetView topLeftCell="A10" zoomScaleNormal="100" workbookViewId="0">
      <selection activeCell="K11" sqref="K11"/>
    </sheetView>
  </sheetViews>
  <sheetFormatPr baseColWidth="10" defaultRowHeight="15" x14ac:dyDescent="0.25"/>
  <cols>
    <col min="8" max="8" width="10.5703125" customWidth="1"/>
    <col min="9" max="9" width="10.42578125" customWidth="1"/>
    <col min="11" max="11" width="16" customWidth="1"/>
  </cols>
  <sheetData>
    <row r="1" spans="1:12" x14ac:dyDescent="0.25">
      <c r="A1" s="368"/>
      <c r="B1" s="590"/>
      <c r="C1" s="381" t="str">
        <f>CONTEXTO!B1</f>
        <v xml:space="preserve">PROCESO:  SISTEMA INTEGRADO DE GESTIÓN </v>
      </c>
      <c r="D1" s="381"/>
      <c r="E1" s="381"/>
      <c r="F1" s="381"/>
      <c r="G1" s="406" t="s">
        <v>383</v>
      </c>
      <c r="H1" s="312"/>
      <c r="I1" s="312"/>
      <c r="J1" s="599"/>
      <c r="K1" s="297"/>
      <c r="L1" s="1"/>
    </row>
    <row r="2" spans="1:12" x14ac:dyDescent="0.25">
      <c r="A2" s="369"/>
      <c r="B2" s="363"/>
      <c r="C2" s="382"/>
      <c r="D2" s="382"/>
      <c r="E2" s="382"/>
      <c r="F2" s="382"/>
      <c r="G2" s="408" t="s">
        <v>388</v>
      </c>
      <c r="H2" s="468"/>
      <c r="I2" s="468"/>
      <c r="J2" s="600"/>
      <c r="K2" s="298"/>
      <c r="L2" s="1"/>
    </row>
    <row r="3" spans="1:12" x14ac:dyDescent="0.25">
      <c r="A3" s="369"/>
      <c r="B3" s="363"/>
      <c r="C3" s="382" t="s">
        <v>32</v>
      </c>
      <c r="D3" s="382"/>
      <c r="E3" s="382"/>
      <c r="F3" s="382"/>
      <c r="G3" s="408" t="s">
        <v>382</v>
      </c>
      <c r="H3" s="468"/>
      <c r="I3" s="468"/>
      <c r="J3" s="600"/>
      <c r="K3" s="298"/>
      <c r="L3" s="1"/>
    </row>
    <row r="4" spans="1:12" x14ac:dyDescent="0.25">
      <c r="A4" s="369"/>
      <c r="B4" s="363"/>
      <c r="C4" s="382"/>
      <c r="D4" s="382"/>
      <c r="E4" s="382"/>
      <c r="F4" s="382"/>
      <c r="G4" s="408" t="s">
        <v>378</v>
      </c>
      <c r="H4" s="468"/>
      <c r="I4" s="468"/>
      <c r="J4" s="600"/>
      <c r="K4" s="298"/>
      <c r="L4" s="1"/>
    </row>
    <row r="5" spans="1:12" ht="15.75" x14ac:dyDescent="0.25">
      <c r="A5" s="384"/>
      <c r="B5" s="385"/>
      <c r="C5" s="385"/>
      <c r="D5" s="385"/>
      <c r="E5" s="385"/>
      <c r="F5" s="385"/>
      <c r="G5" s="385"/>
      <c r="H5" s="385"/>
      <c r="I5" s="385"/>
      <c r="J5" s="385"/>
      <c r="K5" s="386"/>
      <c r="L5" s="1"/>
    </row>
    <row r="6" spans="1:12" x14ac:dyDescent="0.25">
      <c r="A6" s="596" t="s">
        <v>110</v>
      </c>
      <c r="B6" s="597"/>
      <c r="C6" s="597"/>
      <c r="D6" s="597"/>
      <c r="E6" s="597"/>
      <c r="F6" s="597"/>
      <c r="G6" s="597"/>
      <c r="H6" s="597"/>
      <c r="I6" s="597"/>
      <c r="J6" s="597"/>
      <c r="K6" s="598"/>
      <c r="L6" s="1"/>
    </row>
    <row r="7" spans="1:12" x14ac:dyDescent="0.25">
      <c r="A7" s="596"/>
      <c r="B7" s="597"/>
      <c r="C7" s="597"/>
      <c r="D7" s="597"/>
      <c r="E7" s="597"/>
      <c r="F7" s="597"/>
      <c r="G7" s="597"/>
      <c r="H7" s="597"/>
      <c r="I7" s="597"/>
      <c r="J7" s="597"/>
      <c r="K7" s="598"/>
      <c r="L7" s="1"/>
    </row>
    <row r="8" spans="1:12" x14ac:dyDescent="0.25">
      <c r="A8" s="593" t="str">
        <f>CONTEXTO!A8</f>
        <v>PROCESO: PLANEACIÓN ESTRATÉGICA Y TERRITORIAL</v>
      </c>
      <c r="B8" s="594"/>
      <c r="C8" s="594"/>
      <c r="D8" s="594"/>
      <c r="E8" s="594"/>
      <c r="F8" s="594"/>
      <c r="G8" s="594"/>
      <c r="H8" s="594"/>
      <c r="I8" s="594"/>
      <c r="J8" s="594"/>
      <c r="K8" s="595"/>
      <c r="L8" s="1"/>
    </row>
    <row r="9" spans="1:12" ht="56.25" customHeight="1" thickBot="1" x14ac:dyDescent="0.3">
      <c r="A9" s="728" t="str">
        <f>CONTEXTO!A9</f>
        <v xml:space="preserve">OBJETIVO: Planear el desarrollo territorial sostenible a través de la formulación, implementación y seguimiento a políticas, planes, programas del Municipio de Ibagué, que permitan cumplir con los objetivos establecidos por parte de la alta dirección y satisfacer las necesidades de la comunidad.
</v>
      </c>
      <c r="B9" s="729"/>
      <c r="C9" s="729"/>
      <c r="D9" s="729"/>
      <c r="E9" s="729"/>
      <c r="F9" s="729"/>
      <c r="G9" s="729"/>
      <c r="H9" s="729"/>
      <c r="I9" s="729"/>
      <c r="J9" s="729"/>
      <c r="K9" s="730"/>
      <c r="L9" s="1"/>
    </row>
    <row r="10" spans="1:12" ht="15.75" thickBot="1" x14ac:dyDescent="0.3">
      <c r="A10" s="591"/>
      <c r="B10" s="592"/>
      <c r="C10" s="592"/>
      <c r="D10" s="592"/>
      <c r="E10" s="592"/>
      <c r="F10" s="592"/>
      <c r="G10" s="592"/>
      <c r="H10" s="592"/>
      <c r="I10" s="592"/>
      <c r="J10" s="592"/>
      <c r="K10" s="592"/>
      <c r="L10" s="1"/>
    </row>
    <row r="11" spans="1:12" ht="41.25" customHeight="1" thickBot="1" x14ac:dyDescent="0.3">
      <c r="A11" s="731" t="s">
        <v>111</v>
      </c>
      <c r="B11" s="736" t="str">
        <f>DESCRIPCION!A10</f>
        <v>Posibilidad de solicitar y/o recibir dádivas para favorecer  una decisión y/o Influir en otro servidor público para conseguir una actuación concepto, decisión o manipulación relacionado con un tramite y/o servicio que le pueda generar beneficio propio o a un tercero (Compatibilidad de uso de suelo y certificado de estratificacion)</v>
      </c>
      <c r="C11" s="736"/>
      <c r="D11" s="736"/>
      <c r="E11" s="736"/>
      <c r="F11" s="736"/>
      <c r="G11" s="736"/>
      <c r="H11" s="737"/>
      <c r="I11" s="734" t="s">
        <v>333</v>
      </c>
      <c r="J11" s="735"/>
      <c r="K11" s="104" t="str">
        <f>IF(J18="x","EXTREMA",IF(J20="x","ALTA",IF(J22="x","MODERADA",IF(J24="x","BAJA",""))))</f>
        <v>EXTREMA</v>
      </c>
      <c r="L11" s="1"/>
    </row>
    <row r="12" spans="1:12" ht="42" customHeight="1" thickBot="1" x14ac:dyDescent="0.3">
      <c r="A12" s="732"/>
      <c r="B12" s="738"/>
      <c r="C12" s="738"/>
      <c r="D12" s="738"/>
      <c r="E12" s="738"/>
      <c r="F12" s="738"/>
      <c r="G12" s="738"/>
      <c r="H12" s="739"/>
      <c r="I12" s="740" t="s">
        <v>334</v>
      </c>
      <c r="J12" s="741"/>
      <c r="K12" s="124" t="str">
        <f>'VALORACION RIESGOS INHERENTES'!K11</f>
        <v>EXTREMA</v>
      </c>
      <c r="L12" s="1"/>
    </row>
    <row r="13" spans="1:12" ht="16.5" thickBot="1" x14ac:dyDescent="0.3">
      <c r="A13" s="733"/>
      <c r="B13" s="585" t="s">
        <v>284</v>
      </c>
      <c r="C13" s="586"/>
      <c r="D13" s="586"/>
      <c r="E13" s="586"/>
      <c r="F13" s="586"/>
      <c r="G13" s="586"/>
      <c r="H13" s="586"/>
      <c r="I13" s="586"/>
      <c r="J13" s="622"/>
      <c r="K13" s="141" t="str">
        <f>'EVALUACIÓN SOLIDEZ CONTROLES'!H11</f>
        <v>Fuerte</v>
      </c>
      <c r="L13" s="1"/>
    </row>
    <row r="14" spans="1:12" ht="16.5" thickBot="1" x14ac:dyDescent="0.3">
      <c r="A14" s="125" t="s">
        <v>113</v>
      </c>
      <c r="B14" s="126"/>
      <c r="C14" s="126"/>
      <c r="D14" s="140"/>
      <c r="E14" s="725" t="s">
        <v>241</v>
      </c>
      <c r="F14" s="726"/>
      <c r="G14" s="727"/>
      <c r="H14" s="585" t="s">
        <v>336</v>
      </c>
      <c r="I14" s="622"/>
      <c r="J14" s="723" t="s">
        <v>126</v>
      </c>
      <c r="K14" s="724"/>
      <c r="L14" s="1"/>
    </row>
    <row r="15" spans="1:12" ht="47.25" customHeight="1" x14ac:dyDescent="0.25">
      <c r="A15" s="119"/>
      <c r="B15" s="106"/>
      <c r="C15" s="120"/>
      <c r="D15" s="106"/>
      <c r="E15" s="106"/>
      <c r="F15" s="106"/>
      <c r="G15" s="106"/>
      <c r="H15" s="106"/>
      <c r="I15" s="106"/>
      <c r="J15" s="117"/>
      <c r="K15" s="118"/>
      <c r="L15" s="1"/>
    </row>
    <row r="16" spans="1:12" ht="39" customHeight="1" x14ac:dyDescent="0.25">
      <c r="A16" s="629" t="s">
        <v>113</v>
      </c>
      <c r="B16" s="106">
        <v>5</v>
      </c>
      <c r="C16" s="630"/>
      <c r="D16" s="608"/>
      <c r="E16" s="610"/>
      <c r="F16" s="610"/>
      <c r="G16" s="610"/>
      <c r="H16" s="106"/>
      <c r="I16" s="106"/>
      <c r="J16" s="627" t="s">
        <v>112</v>
      </c>
      <c r="K16" s="628"/>
      <c r="L16" s="1"/>
    </row>
    <row r="17" spans="1:24" x14ac:dyDescent="0.25">
      <c r="A17" s="629"/>
      <c r="B17" s="106" t="s">
        <v>115</v>
      </c>
      <c r="C17" s="631"/>
      <c r="D17" s="608"/>
      <c r="E17" s="610"/>
      <c r="F17" s="610"/>
      <c r="G17" s="610"/>
      <c r="H17" s="106"/>
      <c r="I17" s="106"/>
      <c r="J17" s="107"/>
      <c r="K17" s="108"/>
      <c r="L17" s="1"/>
    </row>
    <row r="18" spans="1:24" ht="27.75" x14ac:dyDescent="0.25">
      <c r="A18" s="629"/>
      <c r="B18" s="106">
        <v>4</v>
      </c>
      <c r="C18" s="632"/>
      <c r="D18" s="608"/>
      <c r="E18" s="608"/>
      <c r="F18" s="609"/>
      <c r="G18" s="610"/>
      <c r="H18" s="106"/>
      <c r="I18" s="106"/>
      <c r="J18" s="111" t="str">
        <f xml:space="preserve"> IF(OR(E16="X",F16="X",G16="x",F18="x",G18="X",F20="X",G20="X",G22="X" ),"x","")</f>
        <v>x</v>
      </c>
      <c r="K18" s="108" t="s">
        <v>114</v>
      </c>
      <c r="L18" s="1"/>
    </row>
    <row r="19" spans="1:24" ht="27.75" x14ac:dyDescent="0.25">
      <c r="A19" s="629"/>
      <c r="B19" s="106" t="s">
        <v>117</v>
      </c>
      <c r="C19" s="633"/>
      <c r="D19" s="608"/>
      <c r="E19" s="608"/>
      <c r="F19" s="609"/>
      <c r="G19" s="610"/>
      <c r="H19" s="106"/>
      <c r="I19" s="106"/>
      <c r="J19" s="112"/>
      <c r="K19" s="108"/>
      <c r="L19" s="1"/>
    </row>
    <row r="20" spans="1:24" ht="27.75" x14ac:dyDescent="0.25">
      <c r="A20" s="629"/>
      <c r="B20" s="106">
        <v>3</v>
      </c>
      <c r="C20" s="604"/>
      <c r="D20" s="606"/>
      <c r="E20" s="607"/>
      <c r="F20" s="609"/>
      <c r="G20" s="610"/>
      <c r="H20" s="106"/>
      <c r="I20" s="106"/>
      <c r="J20" s="113" t="str">
        <f xml:space="preserve"> IF(OR(C16="X",D16="X",D18="x",E18="x",E20="X",F22="X",F24="X",G24="X" ),"x","")</f>
        <v/>
      </c>
      <c r="K20" s="108" t="s">
        <v>116</v>
      </c>
      <c r="L20" s="1"/>
      <c r="X20" s="37"/>
    </row>
    <row r="21" spans="1:24" ht="27.75" x14ac:dyDescent="0.25">
      <c r="A21" s="629"/>
      <c r="B21" s="106" t="s">
        <v>119</v>
      </c>
      <c r="C21" s="605"/>
      <c r="D21" s="606"/>
      <c r="E21" s="608"/>
      <c r="F21" s="609"/>
      <c r="G21" s="610"/>
      <c r="H21" s="106"/>
      <c r="I21" s="106"/>
      <c r="J21" s="114"/>
      <c r="K21" s="108"/>
      <c r="L21" s="1"/>
    </row>
    <row r="22" spans="1:24" ht="27.75" x14ac:dyDescent="0.25">
      <c r="A22" s="629"/>
      <c r="B22" s="106">
        <v>2</v>
      </c>
      <c r="C22" s="604"/>
      <c r="D22" s="611"/>
      <c r="E22" s="612"/>
      <c r="F22" s="607"/>
      <c r="G22" s="610" t="s">
        <v>332</v>
      </c>
      <c r="H22" s="106"/>
      <c r="I22" s="106"/>
      <c r="J22" s="115" t="str">
        <f xml:space="preserve"> IF(OR(C18="X",D20="X",E22="x",E24="x" ),"x","")</f>
        <v/>
      </c>
      <c r="K22" s="108" t="s">
        <v>118</v>
      </c>
      <c r="L22" s="1"/>
    </row>
    <row r="23" spans="1:24" ht="27.75" x14ac:dyDescent="0.25">
      <c r="A23" s="629"/>
      <c r="B23" s="106" t="s">
        <v>241</v>
      </c>
      <c r="C23" s="605"/>
      <c r="D23" s="611"/>
      <c r="E23" s="606"/>
      <c r="F23" s="608"/>
      <c r="G23" s="610"/>
      <c r="H23" s="106"/>
      <c r="I23" s="106"/>
      <c r="J23" s="114"/>
      <c r="K23" s="108"/>
      <c r="L23" s="1"/>
    </row>
    <row r="24" spans="1:24" ht="27.75" x14ac:dyDescent="0.25">
      <c r="A24" s="629"/>
      <c r="B24" s="106">
        <v>1</v>
      </c>
      <c r="C24" s="604"/>
      <c r="D24" s="614"/>
      <c r="E24" s="616"/>
      <c r="F24" s="618"/>
      <c r="G24" s="620"/>
      <c r="H24" s="106"/>
      <c r="I24" s="106"/>
      <c r="J24" s="116" t="str">
        <f xml:space="preserve"> IF(OR(C20="X",C22="X",C24="x",D22="x",D24="x" ),"x","")</f>
        <v/>
      </c>
      <c r="K24" s="108" t="s">
        <v>120</v>
      </c>
      <c r="L24" s="1"/>
    </row>
    <row r="25" spans="1:24" x14ac:dyDescent="0.25">
      <c r="A25" s="629"/>
      <c r="B25" s="106" t="s">
        <v>121</v>
      </c>
      <c r="C25" s="613"/>
      <c r="D25" s="615"/>
      <c r="E25" s="617"/>
      <c r="F25" s="619"/>
      <c r="G25" s="621"/>
      <c r="H25" s="106"/>
      <c r="I25" s="106"/>
      <c r="J25" s="102"/>
      <c r="K25" s="103"/>
      <c r="L25" s="1"/>
    </row>
    <row r="26" spans="1:24" x14ac:dyDescent="0.25">
      <c r="A26" s="119"/>
      <c r="B26" s="106"/>
      <c r="C26" s="106">
        <v>1</v>
      </c>
      <c r="D26" s="106">
        <v>2</v>
      </c>
      <c r="E26" s="106">
        <v>3</v>
      </c>
      <c r="F26" s="106">
        <v>4</v>
      </c>
      <c r="G26" s="106">
        <v>5</v>
      </c>
      <c r="H26" s="106"/>
      <c r="I26" s="106"/>
      <c r="J26" s="625"/>
      <c r="K26" s="626"/>
      <c r="L26" s="1"/>
    </row>
    <row r="27" spans="1:24" x14ac:dyDescent="0.25">
      <c r="A27" s="119"/>
      <c r="B27" s="106"/>
      <c r="C27" s="106" t="s">
        <v>122</v>
      </c>
      <c r="D27" s="106" t="s">
        <v>123</v>
      </c>
      <c r="E27" s="106" t="s">
        <v>124</v>
      </c>
      <c r="F27" s="106" t="s">
        <v>125</v>
      </c>
      <c r="G27" s="106" t="s">
        <v>126</v>
      </c>
      <c r="H27" s="106"/>
      <c r="I27" s="106"/>
      <c r="J27" s="106"/>
      <c r="K27" s="118"/>
      <c r="L27" s="1"/>
    </row>
    <row r="28" spans="1:24" ht="15" customHeight="1" x14ac:dyDescent="0.25">
      <c r="A28" s="119"/>
      <c r="B28" s="106"/>
      <c r="C28" s="603" t="s">
        <v>127</v>
      </c>
      <c r="D28" s="603"/>
      <c r="E28" s="603"/>
      <c r="F28" s="603"/>
      <c r="G28" s="603"/>
      <c r="H28" s="106"/>
      <c r="I28" s="106"/>
      <c r="J28" s="106"/>
      <c r="K28" s="118"/>
      <c r="L28" s="1"/>
    </row>
    <row r="29" spans="1:24" ht="15" customHeight="1" x14ac:dyDescent="0.25">
      <c r="A29" s="119"/>
      <c r="B29" s="106"/>
      <c r="C29" s="603"/>
      <c r="D29" s="603"/>
      <c r="E29" s="603"/>
      <c r="F29" s="603"/>
      <c r="G29" s="603"/>
      <c r="H29" s="106"/>
      <c r="I29" s="106"/>
      <c r="J29" s="106"/>
      <c r="K29" s="118"/>
      <c r="L29" s="1"/>
    </row>
    <row r="30" spans="1:24" ht="15.75" thickBot="1" x14ac:dyDescent="0.3">
      <c r="A30" s="121"/>
      <c r="B30" s="122"/>
      <c r="C30" s="122"/>
      <c r="D30" s="122"/>
      <c r="E30" s="122"/>
      <c r="F30" s="122"/>
      <c r="G30" s="122"/>
      <c r="H30" s="122"/>
      <c r="I30" s="122"/>
      <c r="J30" s="122"/>
      <c r="K30" s="123"/>
      <c r="L30" s="1"/>
    </row>
    <row r="31" spans="1:24" x14ac:dyDescent="0.25">
      <c r="A31" s="1"/>
      <c r="B31" s="1"/>
      <c r="C31" s="1"/>
      <c r="D31" s="1"/>
      <c r="E31" s="1"/>
      <c r="F31" s="1"/>
      <c r="G31" s="1"/>
      <c r="H31" s="1"/>
      <c r="I31" s="1"/>
      <c r="J31" s="1"/>
      <c r="K31" s="1"/>
      <c r="L31" s="1"/>
    </row>
    <row r="32" spans="1:24" x14ac:dyDescent="0.25">
      <c r="A32" s="1"/>
      <c r="B32" s="1"/>
      <c r="C32" s="1"/>
      <c r="D32" s="1"/>
      <c r="E32" s="1"/>
      <c r="F32" s="1"/>
      <c r="G32" s="1"/>
      <c r="H32" s="1"/>
      <c r="I32" s="1"/>
      <c r="J32" s="1"/>
      <c r="K32" s="1"/>
      <c r="L32" s="1"/>
    </row>
  </sheetData>
  <sheetProtection selectLockedCells="1"/>
  <mergeCells count="50">
    <mergeCell ref="A11:A13"/>
    <mergeCell ref="B13:J13"/>
    <mergeCell ref="I11:J11"/>
    <mergeCell ref="B11:H12"/>
    <mergeCell ref="I12:J12"/>
    <mergeCell ref="A1:B4"/>
    <mergeCell ref="C1:F2"/>
    <mergeCell ref="G1:I1"/>
    <mergeCell ref="J1:K4"/>
    <mergeCell ref="G2:I2"/>
    <mergeCell ref="C3:F4"/>
    <mergeCell ref="G3:I3"/>
    <mergeCell ref="G4:I4"/>
    <mergeCell ref="J16:K16"/>
    <mergeCell ref="A16:A25"/>
    <mergeCell ref="C16:C17"/>
    <mergeCell ref="D16:D17"/>
    <mergeCell ref="E16:E17"/>
    <mergeCell ref="F16:F17"/>
    <mergeCell ref="G16:G17"/>
    <mergeCell ref="C20:C21"/>
    <mergeCell ref="D20:D21"/>
    <mergeCell ref="E20:E21"/>
    <mergeCell ref="F20:F21"/>
    <mergeCell ref="C24:C25"/>
    <mergeCell ref="D24:D25"/>
    <mergeCell ref="E24:E25"/>
    <mergeCell ref="F24:F25"/>
    <mergeCell ref="G24:G25"/>
    <mergeCell ref="A5:K5"/>
    <mergeCell ref="A6:K7"/>
    <mergeCell ref="A8:K8"/>
    <mergeCell ref="A9:K9"/>
    <mergeCell ref="A10:K10"/>
    <mergeCell ref="J14:K14"/>
    <mergeCell ref="H14:I14"/>
    <mergeCell ref="E14:G14"/>
    <mergeCell ref="C28:G29"/>
    <mergeCell ref="J26:K26"/>
    <mergeCell ref="G20:G21"/>
    <mergeCell ref="C22:C23"/>
    <mergeCell ref="D22:D23"/>
    <mergeCell ref="E22:E23"/>
    <mergeCell ref="F22:F23"/>
    <mergeCell ref="G22:G23"/>
    <mergeCell ref="C18:C19"/>
    <mergeCell ref="D18:D19"/>
    <mergeCell ref="E18:E19"/>
    <mergeCell ref="F18:F19"/>
    <mergeCell ref="G18:G19"/>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Hoja2!$A$1:$A$5</xm:f>
          </x14:formula1>
          <xm:sqref>E14:G14</xm:sqref>
        </x14:dataValidation>
        <x14:dataValidation type="list" allowBlank="1" showInputMessage="1" showErrorMessage="1">
          <x14:formula1>
            <xm:f>Hoja2!$C$1:$C$5</xm:f>
          </x14:formula1>
          <xm:sqref>J14:K14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C10"/>
  <sheetViews>
    <sheetView workbookViewId="0">
      <selection activeCell="B14" sqref="B14"/>
    </sheetView>
  </sheetViews>
  <sheetFormatPr baseColWidth="10" defaultRowHeight="15" x14ac:dyDescent="0.25"/>
  <cols>
    <col min="1" max="1" width="27.28515625" customWidth="1"/>
    <col min="2" max="2" width="25.85546875" customWidth="1"/>
    <col min="3" max="3" width="41.42578125" customWidth="1"/>
  </cols>
  <sheetData>
    <row r="1" spans="1:3" x14ac:dyDescent="0.25">
      <c r="A1" t="s">
        <v>265</v>
      </c>
      <c r="B1" t="s">
        <v>271</v>
      </c>
      <c r="C1" t="s">
        <v>275</v>
      </c>
    </row>
    <row r="2" spans="1:3" x14ac:dyDescent="0.25">
      <c r="A2" t="s">
        <v>266</v>
      </c>
      <c r="B2" t="s">
        <v>283</v>
      </c>
      <c r="C2" t="s">
        <v>276</v>
      </c>
    </row>
    <row r="3" spans="1:3" x14ac:dyDescent="0.25">
      <c r="A3" t="s">
        <v>267</v>
      </c>
      <c r="B3" t="s">
        <v>272</v>
      </c>
      <c r="C3" t="s">
        <v>277</v>
      </c>
    </row>
    <row r="4" spans="1:3" x14ac:dyDescent="0.25">
      <c r="A4" t="s">
        <v>268</v>
      </c>
      <c r="B4" t="s">
        <v>282</v>
      </c>
      <c r="C4" t="s">
        <v>278</v>
      </c>
    </row>
    <row r="5" spans="1:3" x14ac:dyDescent="0.25">
      <c r="A5" t="s">
        <v>269</v>
      </c>
      <c r="B5" t="s">
        <v>273</v>
      </c>
      <c r="C5" t="s">
        <v>246</v>
      </c>
    </row>
    <row r="6" spans="1:3" x14ac:dyDescent="0.25">
      <c r="A6" t="s">
        <v>295</v>
      </c>
      <c r="B6" t="s">
        <v>295</v>
      </c>
      <c r="C6" t="s">
        <v>295</v>
      </c>
    </row>
    <row r="7" spans="1:3" x14ac:dyDescent="0.25">
      <c r="A7" t="s">
        <v>270</v>
      </c>
      <c r="B7" t="s">
        <v>274</v>
      </c>
      <c r="C7" t="s">
        <v>279</v>
      </c>
    </row>
    <row r="8" spans="1:3" x14ac:dyDescent="0.25">
      <c r="B8" t="s">
        <v>14</v>
      </c>
      <c r="C8" t="s">
        <v>280</v>
      </c>
    </row>
    <row r="9" spans="1:3" x14ac:dyDescent="0.25">
      <c r="C9" t="s">
        <v>247</v>
      </c>
    </row>
    <row r="10" spans="1:3" x14ac:dyDescent="0.25">
      <c r="C10" t="s">
        <v>281</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sheetPr>
  <dimension ref="A1:N14"/>
  <sheetViews>
    <sheetView tabSelected="1" zoomScale="110" zoomScaleNormal="110" workbookViewId="0">
      <selection activeCell="N14" sqref="N14"/>
    </sheetView>
  </sheetViews>
  <sheetFormatPr baseColWidth="10" defaultColWidth="11.42578125" defaultRowHeight="12.75" x14ac:dyDescent="0.2"/>
  <cols>
    <col min="1" max="1" width="28.140625" style="20" customWidth="1"/>
    <col min="2" max="3" width="18.5703125" style="20" customWidth="1"/>
    <col min="4" max="4" width="20.5703125" style="22" customWidth="1"/>
    <col min="5" max="5" width="15.5703125" style="20" customWidth="1"/>
    <col min="6" max="6" width="15" style="20" customWidth="1"/>
    <col min="7" max="7" width="17.28515625" style="20" customWidth="1"/>
    <col min="8" max="8" width="18" style="20" customWidth="1"/>
    <col min="9" max="9" width="44.28515625" style="20" customWidth="1"/>
    <col min="10" max="10" width="16.140625" style="20" customWidth="1"/>
    <col min="11" max="12" width="13.140625" style="20" customWidth="1"/>
    <col min="13" max="13" width="20" style="20" customWidth="1"/>
    <col min="14" max="14" width="40.7109375" style="20" customWidth="1"/>
    <col min="15" max="16384" width="11.42578125" style="20"/>
  </cols>
  <sheetData>
    <row r="1" spans="1:14" ht="15.75" customHeight="1" x14ac:dyDescent="0.2">
      <c r="A1" s="744"/>
      <c r="B1" s="746" t="str">
        <f>CONTEXTO!B1</f>
        <v xml:space="preserve">PROCESO:  SISTEMA INTEGRADO DE GESTIÓN </v>
      </c>
      <c r="C1" s="746"/>
      <c r="D1" s="746"/>
      <c r="E1" s="746"/>
      <c r="F1" s="746"/>
      <c r="G1" s="746"/>
      <c r="H1" s="746"/>
      <c r="I1" s="746"/>
      <c r="J1" s="579" t="s">
        <v>380</v>
      </c>
      <c r="K1" s="579"/>
      <c r="L1" s="579"/>
      <c r="M1" s="742"/>
      <c r="N1" s="235"/>
    </row>
    <row r="2" spans="1:14" ht="15.75" customHeight="1" x14ac:dyDescent="0.2">
      <c r="A2" s="745"/>
      <c r="B2" s="434"/>
      <c r="C2" s="434"/>
      <c r="D2" s="434"/>
      <c r="E2" s="434"/>
      <c r="F2" s="434"/>
      <c r="G2" s="434"/>
      <c r="H2" s="434"/>
      <c r="I2" s="434"/>
      <c r="J2" s="539" t="s">
        <v>381</v>
      </c>
      <c r="K2" s="539"/>
      <c r="L2" s="539"/>
      <c r="M2" s="743"/>
      <c r="N2" s="235"/>
    </row>
    <row r="3" spans="1:14" ht="15.75" customHeight="1" x14ac:dyDescent="0.2">
      <c r="A3" s="745"/>
      <c r="B3" s="434" t="s">
        <v>227</v>
      </c>
      <c r="C3" s="434"/>
      <c r="D3" s="434"/>
      <c r="E3" s="434"/>
      <c r="F3" s="434"/>
      <c r="G3" s="434"/>
      <c r="H3" s="434"/>
      <c r="I3" s="434"/>
      <c r="J3" s="539" t="s">
        <v>382</v>
      </c>
      <c r="K3" s="539"/>
      <c r="L3" s="539"/>
      <c r="M3" s="743"/>
      <c r="N3" s="235"/>
    </row>
    <row r="4" spans="1:14" ht="15.75" customHeight="1" x14ac:dyDescent="0.2">
      <c r="A4" s="745"/>
      <c r="B4" s="434"/>
      <c r="C4" s="434"/>
      <c r="D4" s="434"/>
      <c r="E4" s="434"/>
      <c r="F4" s="434"/>
      <c r="G4" s="434"/>
      <c r="H4" s="434"/>
      <c r="I4" s="434"/>
      <c r="J4" s="539" t="s">
        <v>379</v>
      </c>
      <c r="K4" s="539"/>
      <c r="L4" s="539"/>
      <c r="M4" s="743"/>
      <c r="N4" s="235"/>
    </row>
    <row r="5" spans="1:14" ht="15" customHeight="1" x14ac:dyDescent="0.2">
      <c r="A5" s="747"/>
      <c r="B5" s="748"/>
      <c r="C5" s="748"/>
      <c r="D5" s="748"/>
      <c r="E5" s="748"/>
      <c r="F5" s="748"/>
      <c r="G5" s="748"/>
      <c r="H5" s="748"/>
      <c r="I5" s="748"/>
      <c r="J5" s="748"/>
      <c r="K5" s="748"/>
      <c r="L5" s="748"/>
      <c r="M5" s="749"/>
      <c r="N5" s="236"/>
    </row>
    <row r="6" spans="1:14" s="21" customFormat="1" ht="15.75" customHeight="1" x14ac:dyDescent="0.2">
      <c r="A6" s="68" t="s">
        <v>228</v>
      </c>
      <c r="B6" s="753" t="s">
        <v>244</v>
      </c>
      <c r="C6" s="753"/>
      <c r="D6" s="753"/>
      <c r="E6" s="753"/>
      <c r="F6" s="753"/>
      <c r="G6" s="753"/>
      <c r="H6" s="753"/>
      <c r="I6" s="753"/>
      <c r="J6" s="753"/>
      <c r="K6" s="753"/>
      <c r="L6" s="753"/>
      <c r="M6" s="754"/>
      <c r="N6" s="237"/>
    </row>
    <row r="7" spans="1:14" s="21" customFormat="1" ht="42.75" customHeight="1" x14ac:dyDescent="0.2">
      <c r="A7" s="68" t="s">
        <v>229</v>
      </c>
      <c r="B7" s="539" t="s">
        <v>245</v>
      </c>
      <c r="C7" s="539"/>
      <c r="D7" s="539"/>
      <c r="E7" s="539"/>
      <c r="F7" s="539"/>
      <c r="G7" s="539"/>
      <c r="H7" s="539"/>
      <c r="I7" s="539"/>
      <c r="J7" s="539"/>
      <c r="K7" s="539"/>
      <c r="L7" s="539"/>
      <c r="M7" s="540"/>
      <c r="N7" s="128"/>
    </row>
    <row r="8" spans="1:14" s="21" customFormat="1" ht="15" customHeight="1" thickBot="1" x14ac:dyDescent="0.25">
      <c r="A8" s="760"/>
      <c r="B8" s="761"/>
      <c r="C8" s="761"/>
      <c r="D8" s="761"/>
      <c r="E8" s="761"/>
      <c r="F8" s="761"/>
      <c r="G8" s="761"/>
      <c r="H8" s="761"/>
      <c r="I8" s="761"/>
      <c r="J8" s="761"/>
      <c r="K8" s="761"/>
      <c r="L8" s="761"/>
      <c r="M8" s="762"/>
      <c r="N8" s="238"/>
    </row>
    <row r="9" spans="1:14" s="67" customFormat="1" ht="40.5" customHeight="1" thickBot="1" x14ac:dyDescent="0.25">
      <c r="A9" s="265" t="s">
        <v>230</v>
      </c>
      <c r="B9" s="227" t="s">
        <v>231</v>
      </c>
      <c r="C9" s="227" t="s">
        <v>70</v>
      </c>
      <c r="D9" s="227" t="s">
        <v>8</v>
      </c>
      <c r="E9" s="228" t="s">
        <v>232</v>
      </c>
      <c r="F9" s="228" t="s">
        <v>233</v>
      </c>
      <c r="G9" s="228" t="s">
        <v>234</v>
      </c>
      <c r="H9" s="228" t="s">
        <v>235</v>
      </c>
      <c r="I9" s="228" t="s">
        <v>236</v>
      </c>
      <c r="J9" s="227" t="s">
        <v>237</v>
      </c>
      <c r="K9" s="227" t="s">
        <v>238</v>
      </c>
      <c r="L9" s="227" t="s">
        <v>239</v>
      </c>
      <c r="M9" s="229" t="s">
        <v>240</v>
      </c>
      <c r="N9" s="239" t="s">
        <v>508</v>
      </c>
    </row>
    <row r="10" spans="1:14" s="21" customFormat="1" ht="117" customHeight="1" x14ac:dyDescent="0.2">
      <c r="A10" s="766" t="str">
        <f>(CONTEXTO!A8&amp;" "&amp;CONTEXTO!A9)</f>
        <v xml:space="preserve">PROCESO: PLANEACIÓN ESTRATÉGICA Y TERRITORIAL OBJETIVO: Planear el desarrollo territorial sostenible a través de la formulación, implementación y seguimiento a políticas, planes, programas del Municipio de Ibagué, que permitan cumplir con los objetivos establecidos por parte de la alta dirección y satisfacer las necesidades de la comunidad.
</v>
      </c>
      <c r="B10" s="764" t="str">
        <f>DESCRIPCION!A10</f>
        <v>Posibilidad de solicitar y/o recibir dádivas para favorecer  una decisión y/o Influir en otro servidor público para conseguir una actuación concepto, decisión o manipulación relacionado con un tramite y/o servicio que le pueda generar beneficio propio o a un tercero (Compatibilidad de uso de suelo y certificado de estratificacion)</v>
      </c>
      <c r="C10" s="763" t="str">
        <f>'IDENTIFICACION DE RIESGOS'!F10</f>
        <v>CORRUPCION</v>
      </c>
      <c r="D10" s="81" t="str">
        <f>DESCRIPCION!D10</f>
        <v>Ausencia de herramientas tecnológicas que soporten la  ejecución de los tramites en todas sus fases  para prevenir las acciones presenciales (20)</v>
      </c>
      <c r="E10" s="763" t="str">
        <f>'VALORACIÓN RIESGOS RESIDUAL'!E14:G14</f>
        <v>Improbable</v>
      </c>
      <c r="F10" s="750" t="str">
        <f>'VALORACIÓN RIESGOS RESIDUAL'!J14</f>
        <v>Catastrófico</v>
      </c>
      <c r="G10" s="756" t="str">
        <f>'VALORACIÓN RIESGOS RESIDUAL'!K11</f>
        <v>EXTREMA</v>
      </c>
      <c r="H10" s="755" t="s">
        <v>288</v>
      </c>
      <c r="I10" s="232" t="s">
        <v>509</v>
      </c>
      <c r="J10" s="232" t="s">
        <v>495</v>
      </c>
      <c r="K10" s="232" t="s">
        <v>496</v>
      </c>
      <c r="L10" s="233" t="s">
        <v>511</v>
      </c>
      <c r="M10" s="759" t="s">
        <v>498</v>
      </c>
      <c r="N10" s="240" t="s">
        <v>507</v>
      </c>
    </row>
    <row r="11" spans="1:14" s="21" customFormat="1" ht="120" customHeight="1" x14ac:dyDescent="0.2">
      <c r="A11" s="766"/>
      <c r="B11" s="765"/>
      <c r="C11" s="541"/>
      <c r="D11" s="82" t="str">
        <f>DESCRIPCION!D11</f>
        <v>Complejidad de los requisitos y  procedimientos del trámite que desbordan la capacidad de comprensión del usuario y/o funcionario (18)</v>
      </c>
      <c r="E11" s="541"/>
      <c r="F11" s="751"/>
      <c r="G11" s="757"/>
      <c r="H11" s="646"/>
      <c r="I11" s="230" t="str">
        <f>[3]DOFA!F39</f>
        <v>D17O14 Incluir e implementar la racionalizacion del tramite compatibilidad de uso de suelo en el componente de racionalizacion de los tramites del plan anticorrupcion y atencion al ciudadado</v>
      </c>
      <c r="J11" s="230" t="s">
        <v>499</v>
      </c>
      <c r="K11" s="230" t="s">
        <v>496</v>
      </c>
      <c r="L11" s="231" t="s">
        <v>497</v>
      </c>
      <c r="M11" s="670"/>
      <c r="N11" s="240" t="s">
        <v>504</v>
      </c>
    </row>
    <row r="12" spans="1:14" s="21" customFormat="1" ht="127.5" customHeight="1" x14ac:dyDescent="0.2">
      <c r="A12" s="766"/>
      <c r="B12" s="765"/>
      <c r="C12" s="541"/>
      <c r="D12" s="82" t="str">
        <f>DESCRIPCION!D12</f>
        <v>Fallas en la cultura de la probidad (Honradez) (22)</v>
      </c>
      <c r="E12" s="541"/>
      <c r="F12" s="751"/>
      <c r="G12" s="757"/>
      <c r="H12" s="689"/>
      <c r="I12" s="230" t="str">
        <f>[3]DOFA!F40</f>
        <v>D18 O11,12 Sencibilizar mensualmente al personal de DIANU sobre la apropiacion cultural del valor de la Honestidad, establecido en el Código de integridad y buen gobierno y a su vez la politica antisoborno del SIGAMI</v>
      </c>
      <c r="J12" s="230" t="s">
        <v>500</v>
      </c>
      <c r="K12" s="230" t="s">
        <v>496</v>
      </c>
      <c r="L12" s="231" t="s">
        <v>501</v>
      </c>
      <c r="M12" s="670"/>
      <c r="N12" s="240" t="s">
        <v>505</v>
      </c>
    </row>
    <row r="13" spans="1:14" s="21" customFormat="1" ht="75" customHeight="1" thickBot="1" x14ac:dyDescent="0.25">
      <c r="A13" s="766"/>
      <c r="B13" s="765"/>
      <c r="C13" s="542"/>
      <c r="D13" s="266"/>
      <c r="E13" s="542"/>
      <c r="F13" s="752"/>
      <c r="G13" s="758"/>
      <c r="H13" s="267" t="s">
        <v>243</v>
      </c>
      <c r="I13" s="272" t="str">
        <f>[3]DOFA!F48</f>
        <v xml:space="preserve">D9D3A1A3 Denuncia disciplinaria, penal  o la pertinente del caso, reportortar al personal de planta que incumpla sus funciones y actualizar el mapa de riesgos </v>
      </c>
      <c r="J13" s="234" t="s">
        <v>572</v>
      </c>
      <c r="K13" s="234" t="s">
        <v>502</v>
      </c>
      <c r="L13" s="234" t="s">
        <v>503</v>
      </c>
      <c r="M13" s="670"/>
      <c r="N13" s="241" t="s">
        <v>506</v>
      </c>
    </row>
    <row r="14" spans="1:14" ht="242.25" customHeight="1" x14ac:dyDescent="0.2">
      <c r="A14" s="767"/>
      <c r="B14" s="268" t="str">
        <f>DESCRIPCION!A13</f>
        <v>posibilidad de solicitar y/o recibir dádivas para favorecer  una decisión y/o Influir en otro servidor público para  evitar la verificación del concepto, decisión o manipulación relacionado con un trámite y/o servicio que le pueda generar beneficio propio o a un tercero (Compatibilidad de uso de suelo y certificado de estratificación)</v>
      </c>
      <c r="C14" s="257" t="str">
        <f>'IDENTIFICACION DE RIESGOS'!F13</f>
        <v>CORRUPCION</v>
      </c>
      <c r="D14" s="269" t="str">
        <f>DESCRIPCION!D13</f>
        <v>Se evidencia falsificación en los documentos (24)</v>
      </c>
      <c r="E14" s="257" t="str">
        <f>'VALORACIÓN RIESGOS RESIDUAL'!E14:G14</f>
        <v>Improbable</v>
      </c>
      <c r="F14" s="258" t="str">
        <f>'VALORACIÓN RIESGOS RESIDUAL'!J14</f>
        <v>Catastrófico</v>
      </c>
      <c r="G14" s="259" t="str">
        <f>'VALORACIÓN RIESGOS RESIDUAL'!K11</f>
        <v>EXTREMA</v>
      </c>
      <c r="H14" s="270" t="s">
        <v>288</v>
      </c>
      <c r="I14" s="275" t="s">
        <v>510</v>
      </c>
      <c r="J14" s="271" t="s">
        <v>495</v>
      </c>
      <c r="K14" s="232" t="s">
        <v>573</v>
      </c>
      <c r="L14" s="273" t="s">
        <v>512</v>
      </c>
      <c r="M14" s="255" t="s">
        <v>498</v>
      </c>
      <c r="N14" s="274" t="s">
        <v>513</v>
      </c>
    </row>
  </sheetData>
  <sheetProtection selectLockedCells="1"/>
  <mergeCells count="20">
    <mergeCell ref="A5:M5"/>
    <mergeCell ref="F10:F13"/>
    <mergeCell ref="B6:M6"/>
    <mergeCell ref="B7:M7"/>
    <mergeCell ref="H10:H12"/>
    <mergeCell ref="G10:G13"/>
    <mergeCell ref="M10:M13"/>
    <mergeCell ref="A8:M8"/>
    <mergeCell ref="E10:E13"/>
    <mergeCell ref="C10:C13"/>
    <mergeCell ref="B10:B13"/>
    <mergeCell ref="A10:A14"/>
    <mergeCell ref="M1:M4"/>
    <mergeCell ref="A1:A4"/>
    <mergeCell ref="J1:L1"/>
    <mergeCell ref="J2:L2"/>
    <mergeCell ref="J3:L3"/>
    <mergeCell ref="J4:L4"/>
    <mergeCell ref="B1:I2"/>
    <mergeCell ref="B3:I4"/>
  </mergeCells>
  <printOptions horizontalCentered="1"/>
  <pageMargins left="0.35433070866141736" right="0.35433070866141736" top="0.70866141732283472" bottom="0.74803149606299213" header="0.31496062992125984" footer="0.31496062992125984"/>
  <pageSetup orientation="landscape" r:id="rId1"/>
  <drawing r:id="rId2"/>
  <extLst>
    <ext xmlns:x14="http://schemas.microsoft.com/office/spreadsheetml/2009/9/main" uri="{CCE6A557-97BC-4b89-ADB6-D9C93CAAB3DF}">
      <x14:dataValidations xmlns:xm="http://schemas.microsoft.com/office/excel/2006/main" count="2">
        <x14:dataValidation type="list" allowBlank="1" showErrorMessage="1">
          <x14:formula1>
            <xm:f>'F:\[03 Mapa de Riesgos de Corrupcion PET May-Jun 2024.xlsx]NO'!#REF!</xm:f>
          </x14:formula1>
          <xm:sqref>H10</xm:sqref>
        </x14:dataValidation>
        <x14:dataValidation type="list" allowBlank="1" showInputMessage="1" showErrorMessage="1">
          <x14:formula1>
            <xm:f>NO!$A$1:$A$4</xm:f>
          </x14:formula1>
          <xm:sqref>H10:H12</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A5"/>
  <sheetViews>
    <sheetView workbookViewId="0">
      <selection activeCell="J24" sqref="J24"/>
    </sheetView>
  </sheetViews>
  <sheetFormatPr baseColWidth="10" defaultRowHeight="15" x14ac:dyDescent="0.25"/>
  <cols>
    <col min="1" max="1" width="19.140625" customWidth="1"/>
  </cols>
  <sheetData>
    <row r="1" spans="1:1" x14ac:dyDescent="0.25">
      <c r="A1" s="1" t="s">
        <v>294</v>
      </c>
    </row>
    <row r="2" spans="1:1" x14ac:dyDescent="0.25">
      <c r="A2" s="1" t="s">
        <v>149</v>
      </c>
    </row>
    <row r="3" spans="1:1" x14ac:dyDescent="0.25">
      <c r="A3" s="1" t="s">
        <v>152</v>
      </c>
    </row>
    <row r="4" spans="1:1" x14ac:dyDescent="0.25">
      <c r="A4" s="1" t="s">
        <v>155</v>
      </c>
    </row>
    <row r="5" spans="1:1" x14ac:dyDescent="0.25">
      <c r="A5" s="1" t="s">
        <v>158</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A4"/>
  <sheetViews>
    <sheetView workbookViewId="0">
      <selection activeCell="C3" sqref="C3"/>
    </sheetView>
  </sheetViews>
  <sheetFormatPr baseColWidth="10" defaultRowHeight="15" x14ac:dyDescent="0.25"/>
  <cols>
    <col min="1" max="1" width="23.140625" customWidth="1"/>
  </cols>
  <sheetData>
    <row r="1" spans="1:1" x14ac:dyDescent="0.25">
      <c r="A1" s="128" t="s">
        <v>290</v>
      </c>
    </row>
    <row r="2" spans="1:1" x14ac:dyDescent="0.25">
      <c r="A2" s="128" t="s">
        <v>287</v>
      </c>
    </row>
    <row r="3" spans="1:1" x14ac:dyDescent="0.25">
      <c r="A3" s="128" t="s">
        <v>288</v>
      </c>
    </row>
    <row r="4" spans="1:1" x14ac:dyDescent="0.25">
      <c r="A4" s="128" t="s">
        <v>289</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E12"/>
  <sheetViews>
    <sheetView topLeftCell="A7" zoomScale="120" zoomScaleNormal="120" workbookViewId="0">
      <selection activeCell="A12" sqref="A12"/>
    </sheetView>
  </sheetViews>
  <sheetFormatPr baseColWidth="10" defaultColWidth="11.42578125" defaultRowHeight="15" x14ac:dyDescent="0.25"/>
  <cols>
    <col min="1" max="1" width="31" customWidth="1"/>
    <col min="2" max="2" width="24.140625" customWidth="1"/>
    <col min="3" max="3" width="22.85546875" customWidth="1"/>
    <col min="4" max="4" width="26.5703125" customWidth="1"/>
    <col min="5" max="5" width="21.42578125" customWidth="1"/>
  </cols>
  <sheetData>
    <row r="1" spans="1:5" ht="15" customHeight="1" x14ac:dyDescent="0.25">
      <c r="A1" s="363"/>
      <c r="B1" s="359" t="s">
        <v>15</v>
      </c>
      <c r="C1" s="360"/>
      <c r="D1" s="3" t="s">
        <v>16</v>
      </c>
      <c r="E1" s="364"/>
    </row>
    <row r="2" spans="1:5" ht="15" customHeight="1" x14ac:dyDescent="0.25">
      <c r="A2" s="363"/>
      <c r="B2" s="361"/>
      <c r="C2" s="362"/>
      <c r="D2" s="3" t="s">
        <v>2</v>
      </c>
      <c r="E2" s="364"/>
    </row>
    <row r="3" spans="1:5" ht="30" customHeight="1" x14ac:dyDescent="0.25">
      <c r="A3" s="363"/>
      <c r="B3" s="359" t="s">
        <v>17</v>
      </c>
      <c r="C3" s="360"/>
      <c r="D3" s="3" t="s">
        <v>18</v>
      </c>
      <c r="E3" s="364"/>
    </row>
    <row r="4" spans="1:5" ht="15" customHeight="1" x14ac:dyDescent="0.25">
      <c r="A4" s="363"/>
      <c r="B4" s="361"/>
      <c r="C4" s="362"/>
      <c r="D4" s="3" t="s">
        <v>5</v>
      </c>
      <c r="E4" s="364"/>
    </row>
    <row r="5" spans="1:5" ht="15.75" thickBot="1" x14ac:dyDescent="0.3"/>
    <row r="6" spans="1:5" x14ac:dyDescent="0.25">
      <c r="A6" s="344" t="s">
        <v>19</v>
      </c>
      <c r="B6" s="345"/>
      <c r="C6" s="345"/>
      <c r="D6" s="345"/>
      <c r="E6" s="345"/>
    </row>
    <row r="7" spans="1:5" ht="30.75" thickBot="1" x14ac:dyDescent="0.3">
      <c r="A7" s="4" t="s">
        <v>20</v>
      </c>
      <c r="B7" s="5" t="s">
        <v>21</v>
      </c>
      <c r="C7" s="5" t="s">
        <v>22</v>
      </c>
      <c r="D7" s="10" t="s">
        <v>23</v>
      </c>
      <c r="E7" s="5" t="s">
        <v>24</v>
      </c>
    </row>
    <row r="8" spans="1:5" ht="45" x14ac:dyDescent="0.25">
      <c r="A8" s="12" t="s">
        <v>25</v>
      </c>
      <c r="B8" s="6" t="s">
        <v>26</v>
      </c>
      <c r="C8" s="6" t="s">
        <v>26</v>
      </c>
      <c r="D8" s="6" t="s">
        <v>26</v>
      </c>
      <c r="E8" s="7" t="s">
        <v>26</v>
      </c>
    </row>
    <row r="9" spans="1:5" ht="39" x14ac:dyDescent="0.25">
      <c r="A9" s="13" t="s">
        <v>27</v>
      </c>
      <c r="B9" s="8" t="s">
        <v>26</v>
      </c>
      <c r="C9" s="8" t="s">
        <v>26</v>
      </c>
      <c r="D9" s="8" t="s">
        <v>26</v>
      </c>
      <c r="E9" s="9" t="s">
        <v>26</v>
      </c>
    </row>
    <row r="10" spans="1:5" ht="30" x14ac:dyDescent="0.25">
      <c r="A10" s="11" t="s">
        <v>28</v>
      </c>
      <c r="B10" s="8" t="s">
        <v>26</v>
      </c>
      <c r="C10" s="8" t="s">
        <v>26</v>
      </c>
      <c r="D10" s="8" t="s">
        <v>26</v>
      </c>
      <c r="E10" s="9" t="s">
        <v>26</v>
      </c>
    </row>
    <row r="11" spans="1:5" ht="39" x14ac:dyDescent="0.25">
      <c r="A11" s="13" t="s">
        <v>29</v>
      </c>
      <c r="B11" s="8" t="s">
        <v>26</v>
      </c>
      <c r="C11" s="8" t="s">
        <v>26</v>
      </c>
      <c r="D11" s="8" t="s">
        <v>26</v>
      </c>
      <c r="E11" s="9" t="s">
        <v>26</v>
      </c>
    </row>
    <row r="12" spans="1:5" ht="51.75" x14ac:dyDescent="0.25">
      <c r="A12" s="13" t="s">
        <v>30</v>
      </c>
      <c r="B12" s="14" t="s">
        <v>26</v>
      </c>
      <c r="C12" s="14" t="s">
        <v>26</v>
      </c>
      <c r="D12" s="14" t="s">
        <v>26</v>
      </c>
      <c r="E12" s="15" t="s">
        <v>26</v>
      </c>
    </row>
  </sheetData>
  <mergeCells count="5">
    <mergeCell ref="B1:C2"/>
    <mergeCell ref="B3:C4"/>
    <mergeCell ref="A1:A4"/>
    <mergeCell ref="A6:E6"/>
    <mergeCell ref="E1:E4"/>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6"/>
  </sheetPr>
  <dimension ref="A1:G18"/>
  <sheetViews>
    <sheetView zoomScale="120" zoomScaleNormal="120" workbookViewId="0">
      <selection activeCell="D10" sqref="D10"/>
    </sheetView>
  </sheetViews>
  <sheetFormatPr baseColWidth="10" defaultColWidth="11.42578125" defaultRowHeight="15" x14ac:dyDescent="0.25"/>
  <cols>
    <col min="1" max="1" width="31" customWidth="1"/>
    <col min="2" max="2" width="27.28515625" customWidth="1"/>
    <col min="3" max="3" width="24.7109375" customWidth="1"/>
    <col min="4" max="5" width="27.28515625" customWidth="1"/>
    <col min="6" max="6" width="32.85546875" customWidth="1"/>
    <col min="7" max="7" width="26.28515625" customWidth="1"/>
  </cols>
  <sheetData>
    <row r="1" spans="1:7" x14ac:dyDescent="0.25">
      <c r="A1" s="368"/>
      <c r="B1" s="303" t="s">
        <v>0</v>
      </c>
      <c r="C1" s="304"/>
      <c r="D1" s="304"/>
      <c r="E1" s="304"/>
      <c r="F1" s="24" t="s">
        <v>1</v>
      </c>
      <c r="G1" s="373"/>
    </row>
    <row r="2" spans="1:7" x14ac:dyDescent="0.25">
      <c r="A2" s="369"/>
      <c r="B2" s="371"/>
      <c r="C2" s="372"/>
      <c r="D2" s="372"/>
      <c r="E2" s="372"/>
      <c r="F2" s="23" t="s">
        <v>31</v>
      </c>
      <c r="G2" s="374"/>
    </row>
    <row r="3" spans="1:7" x14ac:dyDescent="0.25">
      <c r="A3" s="369"/>
      <c r="B3" s="376" t="s">
        <v>32</v>
      </c>
      <c r="C3" s="377"/>
      <c r="D3" s="377"/>
      <c r="E3" s="377"/>
      <c r="F3" s="23" t="s">
        <v>4</v>
      </c>
      <c r="G3" s="374"/>
    </row>
    <row r="4" spans="1:7" ht="15.75" thickBot="1" x14ac:dyDescent="0.3">
      <c r="A4" s="370"/>
      <c r="B4" s="309"/>
      <c r="C4" s="310"/>
      <c r="D4" s="310"/>
      <c r="E4" s="310"/>
      <c r="F4" s="25" t="s">
        <v>5</v>
      </c>
      <c r="G4" s="375"/>
    </row>
    <row r="5" spans="1:7" ht="15.75" thickBot="1" x14ac:dyDescent="0.3"/>
    <row r="6" spans="1:7" s="32" customFormat="1" ht="15.75" x14ac:dyDescent="0.25">
      <c r="A6" s="378" t="s">
        <v>33</v>
      </c>
      <c r="B6" s="379"/>
      <c r="C6" s="379"/>
      <c r="D6" s="379"/>
      <c r="E6" s="379"/>
      <c r="F6" s="379"/>
      <c r="G6" s="380"/>
    </row>
    <row r="7" spans="1:7" ht="31.5" customHeight="1" x14ac:dyDescent="0.25">
      <c r="A7" s="18" t="s">
        <v>34</v>
      </c>
      <c r="B7" s="16" t="s">
        <v>35</v>
      </c>
      <c r="C7" s="29" t="s">
        <v>36</v>
      </c>
      <c r="D7" s="19" t="s">
        <v>37</v>
      </c>
      <c r="E7" s="16" t="s">
        <v>38</v>
      </c>
      <c r="F7" s="17" t="s">
        <v>39</v>
      </c>
      <c r="G7" s="17" t="s">
        <v>40</v>
      </c>
    </row>
    <row r="8" spans="1:7" ht="33" customHeight="1" x14ac:dyDescent="0.25">
      <c r="A8" s="365"/>
      <c r="B8" s="8"/>
      <c r="C8" s="8"/>
      <c r="D8" s="8"/>
      <c r="E8" s="8"/>
      <c r="F8" s="8"/>
      <c r="G8" s="9"/>
    </row>
    <row r="9" spans="1:7" ht="33" customHeight="1" x14ac:dyDescent="0.25">
      <c r="A9" s="366"/>
      <c r="B9" s="8"/>
      <c r="C9" s="8"/>
      <c r="D9" s="8"/>
      <c r="E9" s="8"/>
      <c r="F9" s="8"/>
      <c r="G9" s="9"/>
    </row>
    <row r="10" spans="1:7" ht="33" customHeight="1" x14ac:dyDescent="0.25">
      <c r="A10" s="366"/>
      <c r="B10" s="8"/>
      <c r="C10" s="8"/>
      <c r="D10" s="8"/>
      <c r="E10" s="8"/>
      <c r="F10" s="8"/>
      <c r="G10" s="9"/>
    </row>
    <row r="11" spans="1:7" ht="33" customHeight="1" x14ac:dyDescent="0.25">
      <c r="A11" s="366"/>
      <c r="B11" s="8"/>
      <c r="C11" s="8"/>
      <c r="D11" s="8"/>
      <c r="E11" s="8"/>
      <c r="F11" s="8"/>
      <c r="G11" s="9"/>
    </row>
    <row r="12" spans="1:7" ht="33" customHeight="1" x14ac:dyDescent="0.25">
      <c r="A12" s="366"/>
      <c r="B12" s="8"/>
      <c r="C12" s="8"/>
      <c r="D12" s="8"/>
      <c r="E12" s="8"/>
      <c r="F12" s="8"/>
      <c r="G12" s="9"/>
    </row>
    <row r="13" spans="1:7" ht="33" customHeight="1" x14ac:dyDescent="0.25">
      <c r="A13" s="366"/>
      <c r="B13" s="8"/>
      <c r="C13" s="8"/>
      <c r="D13" s="8"/>
      <c r="E13" s="8"/>
      <c r="F13" s="8"/>
      <c r="G13" s="9"/>
    </row>
    <row r="14" spans="1:7" ht="33" customHeight="1" x14ac:dyDescent="0.25">
      <c r="A14" s="366"/>
      <c r="B14" s="8"/>
      <c r="C14" s="8"/>
      <c r="D14" s="8"/>
      <c r="E14" s="8"/>
      <c r="F14" s="8"/>
      <c r="G14" s="9"/>
    </row>
    <row r="15" spans="1:7" ht="33" customHeight="1" x14ac:dyDescent="0.25">
      <c r="A15" s="366"/>
      <c r="B15" s="8"/>
      <c r="C15" s="8"/>
      <c r="D15" s="8"/>
      <c r="E15" s="8"/>
      <c r="F15" s="8"/>
      <c r="G15" s="9"/>
    </row>
    <row r="16" spans="1:7" ht="33" customHeight="1" x14ac:dyDescent="0.25">
      <c r="A16" s="366"/>
      <c r="B16" s="8"/>
      <c r="C16" s="8"/>
      <c r="D16" s="8"/>
      <c r="E16" s="8"/>
      <c r="F16" s="8"/>
      <c r="G16" s="9"/>
    </row>
    <row r="17" spans="1:7" ht="33" customHeight="1" x14ac:dyDescent="0.25">
      <c r="A17" s="366"/>
      <c r="B17" s="8"/>
      <c r="C17" s="8"/>
      <c r="D17" s="8"/>
      <c r="E17" s="8"/>
      <c r="F17" s="8"/>
      <c r="G17" s="9"/>
    </row>
    <row r="18" spans="1:7" ht="33" customHeight="1" thickBot="1" x14ac:dyDescent="0.3">
      <c r="A18" s="367"/>
      <c r="B18" s="30"/>
      <c r="C18" s="30"/>
      <c r="D18" s="30"/>
      <c r="E18" s="30"/>
      <c r="F18" s="30"/>
      <c r="G18" s="31"/>
    </row>
  </sheetData>
  <mergeCells count="6">
    <mergeCell ref="A8:A18"/>
    <mergeCell ref="A1:A4"/>
    <mergeCell ref="B1:E2"/>
    <mergeCell ref="G1:G4"/>
    <mergeCell ref="B3:E4"/>
    <mergeCell ref="A6:G6"/>
  </mergeCells>
  <pageMargins left="0.70866141732283472" right="0.70866141732283472" top="0.74803149606299213" bottom="0.74803149606299213" header="0.31496062992125984" footer="0.31496062992125984"/>
  <pageSetup scale="60" orientation="landscape"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FFC000"/>
  </sheetPr>
  <dimension ref="A1:J53"/>
  <sheetViews>
    <sheetView topLeftCell="A16" zoomScale="120" zoomScaleNormal="120" workbookViewId="0">
      <selection activeCell="B23" sqref="B23"/>
    </sheetView>
  </sheetViews>
  <sheetFormatPr baseColWidth="10" defaultColWidth="11.42578125" defaultRowHeight="14.25" x14ac:dyDescent="0.25"/>
  <cols>
    <col min="1" max="1" width="29.42578125" style="127" customWidth="1"/>
    <col min="2" max="2" width="29.140625" style="127" customWidth="1"/>
    <col min="3" max="3" width="30.28515625" style="127" customWidth="1"/>
    <col min="4" max="4" width="31.85546875" style="127" customWidth="1"/>
    <col min="5" max="5" width="32.5703125" style="127" customWidth="1"/>
    <col min="6" max="6" width="32" style="127" customWidth="1"/>
    <col min="7" max="16384" width="11.42578125" style="127"/>
  </cols>
  <sheetData>
    <row r="1" spans="1:10" ht="15" customHeight="1" x14ac:dyDescent="0.25">
      <c r="A1" s="294"/>
      <c r="B1" s="381" t="s">
        <v>389</v>
      </c>
      <c r="C1" s="381"/>
      <c r="D1" s="381"/>
      <c r="E1" s="146" t="s">
        <v>383</v>
      </c>
      <c r="F1" s="297"/>
      <c r="G1" s="2"/>
      <c r="J1" s="399"/>
    </row>
    <row r="2" spans="1:10" ht="15" customHeight="1" x14ac:dyDescent="0.25">
      <c r="A2" s="295"/>
      <c r="B2" s="382"/>
      <c r="C2" s="382"/>
      <c r="D2" s="382"/>
      <c r="E2" s="147" t="s">
        <v>381</v>
      </c>
      <c r="F2" s="298"/>
      <c r="G2" s="2"/>
      <c r="J2" s="399"/>
    </row>
    <row r="3" spans="1:10" ht="15" customHeight="1" x14ac:dyDescent="0.25">
      <c r="A3" s="295"/>
      <c r="B3" s="382" t="s">
        <v>3</v>
      </c>
      <c r="C3" s="382"/>
      <c r="D3" s="382"/>
      <c r="E3" s="147" t="s">
        <v>382</v>
      </c>
      <c r="F3" s="298"/>
      <c r="G3" s="2"/>
      <c r="J3" s="399"/>
    </row>
    <row r="4" spans="1:10" ht="15.75" customHeight="1" x14ac:dyDescent="0.25">
      <c r="A4" s="295"/>
      <c r="B4" s="382"/>
      <c r="C4" s="382"/>
      <c r="D4" s="382"/>
      <c r="E4" s="147" t="s">
        <v>368</v>
      </c>
      <c r="F4" s="298"/>
      <c r="G4" s="2"/>
      <c r="J4" s="399"/>
    </row>
    <row r="5" spans="1:10" ht="15.75" customHeight="1" x14ac:dyDescent="0.25">
      <c r="A5" s="384"/>
      <c r="B5" s="385"/>
      <c r="C5" s="385"/>
      <c r="D5" s="385"/>
      <c r="E5" s="385"/>
      <c r="F5" s="386"/>
      <c r="G5" s="2"/>
      <c r="J5" s="55"/>
    </row>
    <row r="6" spans="1:10" ht="15" customHeight="1" x14ac:dyDescent="0.25">
      <c r="A6" s="393" t="s">
        <v>6</v>
      </c>
      <c r="B6" s="394"/>
      <c r="C6" s="394"/>
      <c r="D6" s="394"/>
      <c r="E6" s="394"/>
      <c r="F6" s="395"/>
    </row>
    <row r="7" spans="1:10" ht="15.75" customHeight="1" x14ac:dyDescent="0.25">
      <c r="A7" s="393"/>
      <c r="B7" s="394"/>
      <c r="C7" s="394"/>
      <c r="D7" s="394"/>
      <c r="E7" s="394"/>
      <c r="F7" s="395"/>
    </row>
    <row r="8" spans="1:10" ht="27" customHeight="1" x14ac:dyDescent="0.25">
      <c r="A8" s="387" t="s">
        <v>390</v>
      </c>
      <c r="B8" s="388"/>
      <c r="C8" s="388"/>
      <c r="D8" s="388"/>
      <c r="E8" s="388"/>
      <c r="F8" s="389"/>
    </row>
    <row r="9" spans="1:10" ht="57.75" customHeight="1" thickBot="1" x14ac:dyDescent="0.3">
      <c r="A9" s="390" t="s">
        <v>447</v>
      </c>
      <c r="B9" s="391"/>
      <c r="C9" s="391"/>
      <c r="D9" s="391"/>
      <c r="E9" s="391"/>
      <c r="F9" s="392"/>
    </row>
    <row r="10" spans="1:10" ht="18.75" customHeight="1" thickBot="1" x14ac:dyDescent="0.3">
      <c r="A10" s="383"/>
      <c r="B10" s="383"/>
      <c r="C10" s="383"/>
      <c r="D10" s="383"/>
      <c r="E10" s="383"/>
      <c r="F10" s="383"/>
    </row>
    <row r="11" spans="1:10" ht="22.5" customHeight="1" thickBot="1" x14ac:dyDescent="0.3">
      <c r="A11" s="176" t="s">
        <v>7</v>
      </c>
      <c r="B11" s="177" t="s">
        <v>8</v>
      </c>
      <c r="C11" s="178" t="s">
        <v>9</v>
      </c>
      <c r="D11" s="179" t="s">
        <v>8</v>
      </c>
      <c r="E11" s="178" t="s">
        <v>10</v>
      </c>
      <c r="F11" s="179" t="s">
        <v>8</v>
      </c>
    </row>
    <row r="12" spans="1:10" ht="28.5" x14ac:dyDescent="0.25">
      <c r="A12" s="398" t="s">
        <v>13</v>
      </c>
      <c r="B12" s="173" t="s">
        <v>391</v>
      </c>
      <c r="C12" s="398" t="s">
        <v>392</v>
      </c>
      <c r="D12" s="174" t="s">
        <v>393</v>
      </c>
      <c r="E12" s="175" t="s">
        <v>394</v>
      </c>
      <c r="F12" s="174" t="s">
        <v>395</v>
      </c>
    </row>
    <row r="13" spans="1:10" ht="57" x14ac:dyDescent="0.25">
      <c r="A13" s="400"/>
      <c r="B13" s="163" t="s">
        <v>396</v>
      </c>
      <c r="C13" s="396"/>
      <c r="D13" s="145" t="s">
        <v>397</v>
      </c>
      <c r="E13" s="130" t="s">
        <v>404</v>
      </c>
      <c r="F13" s="155" t="s">
        <v>405</v>
      </c>
    </row>
    <row r="14" spans="1:10" ht="57" x14ac:dyDescent="0.25">
      <c r="A14" s="396" t="s">
        <v>401</v>
      </c>
      <c r="B14" s="164" t="s">
        <v>402</v>
      </c>
      <c r="C14" s="396"/>
      <c r="D14" s="145" t="s">
        <v>398</v>
      </c>
      <c r="E14" s="130" t="s">
        <v>410</v>
      </c>
      <c r="F14" s="155" t="s">
        <v>411</v>
      </c>
    </row>
    <row r="15" spans="1:10" ht="42.75" x14ac:dyDescent="0.25">
      <c r="A15" s="396"/>
      <c r="B15" s="164"/>
      <c r="C15" s="396"/>
      <c r="D15" s="145" t="s">
        <v>399</v>
      </c>
      <c r="E15" s="130" t="s">
        <v>413</v>
      </c>
      <c r="F15" s="155" t="s">
        <v>414</v>
      </c>
    </row>
    <row r="16" spans="1:10" ht="42.75" x14ac:dyDescent="0.25">
      <c r="A16" s="396" t="s">
        <v>406</v>
      </c>
      <c r="B16" s="165" t="s">
        <v>407</v>
      </c>
      <c r="C16" s="396"/>
      <c r="D16" s="145" t="s">
        <v>400</v>
      </c>
      <c r="E16" s="130" t="s">
        <v>415</v>
      </c>
      <c r="F16" s="155" t="s">
        <v>416</v>
      </c>
    </row>
    <row r="17" spans="1:6" ht="71.25" x14ac:dyDescent="0.25">
      <c r="A17" s="396"/>
      <c r="B17" s="165" t="s">
        <v>417</v>
      </c>
      <c r="C17" s="130" t="s">
        <v>271</v>
      </c>
      <c r="D17" s="145" t="s">
        <v>403</v>
      </c>
      <c r="E17" s="396" t="s">
        <v>419</v>
      </c>
      <c r="F17" s="155" t="s">
        <v>420</v>
      </c>
    </row>
    <row r="18" spans="1:6" ht="42.75" x14ac:dyDescent="0.25">
      <c r="A18" s="162" t="s">
        <v>424</v>
      </c>
      <c r="B18" s="165" t="s">
        <v>425</v>
      </c>
      <c r="C18" s="396" t="s">
        <v>408</v>
      </c>
      <c r="D18" s="145" t="s">
        <v>409</v>
      </c>
      <c r="E18" s="396"/>
      <c r="F18" s="155" t="s">
        <v>422</v>
      </c>
    </row>
    <row r="19" spans="1:6" ht="42.75" x14ac:dyDescent="0.25">
      <c r="A19" s="162" t="s">
        <v>433</v>
      </c>
      <c r="B19" s="165" t="s">
        <v>434</v>
      </c>
      <c r="C19" s="396"/>
      <c r="D19" s="167" t="s">
        <v>412</v>
      </c>
      <c r="E19" s="396"/>
      <c r="F19" s="155" t="s">
        <v>423</v>
      </c>
    </row>
    <row r="20" spans="1:6" ht="42.75" x14ac:dyDescent="0.25">
      <c r="A20" s="162" t="s">
        <v>433</v>
      </c>
      <c r="B20" s="166" t="s">
        <v>434</v>
      </c>
      <c r="C20" s="396"/>
      <c r="D20" s="167" t="s">
        <v>418</v>
      </c>
      <c r="E20" s="396"/>
      <c r="F20" s="155" t="s">
        <v>428</v>
      </c>
    </row>
    <row r="21" spans="1:6" ht="100.5" thickBot="1" x14ac:dyDescent="0.3">
      <c r="A21" s="396" t="s">
        <v>295</v>
      </c>
      <c r="B21" s="166" t="s">
        <v>437</v>
      </c>
      <c r="C21" s="396"/>
      <c r="D21" s="167" t="s">
        <v>421</v>
      </c>
      <c r="E21" s="397"/>
      <c r="F21" s="152" t="s">
        <v>432</v>
      </c>
    </row>
    <row r="22" spans="1:6" ht="43.5" thickBot="1" x14ac:dyDescent="0.3">
      <c r="A22" s="397"/>
      <c r="B22" s="168" t="s">
        <v>441</v>
      </c>
      <c r="C22" s="396" t="s">
        <v>426</v>
      </c>
      <c r="D22" s="167" t="s">
        <v>427</v>
      </c>
      <c r="E22"/>
      <c r="F22"/>
    </row>
    <row r="23" spans="1:6" ht="71.25" x14ac:dyDescent="0.25">
      <c r="A23"/>
      <c r="B23" s="260" t="s">
        <v>525</v>
      </c>
      <c r="C23" s="396"/>
      <c r="D23" s="167" t="s">
        <v>429</v>
      </c>
      <c r="E23"/>
      <c r="F23"/>
    </row>
    <row r="24" spans="1:6" ht="57" x14ac:dyDescent="0.25">
      <c r="A24"/>
      <c r="B24"/>
      <c r="C24" s="396"/>
      <c r="D24" s="155" t="s">
        <v>430</v>
      </c>
      <c r="E24"/>
      <c r="F24"/>
    </row>
    <row r="25" spans="1:6" ht="57" x14ac:dyDescent="0.25">
      <c r="A25"/>
      <c r="B25"/>
      <c r="C25" s="396"/>
      <c r="D25" s="155" t="s">
        <v>431</v>
      </c>
      <c r="E25"/>
      <c r="F25"/>
    </row>
    <row r="26" spans="1:6" ht="28.5" x14ac:dyDescent="0.25">
      <c r="B26" s="128"/>
      <c r="C26" s="169" t="s">
        <v>435</v>
      </c>
      <c r="D26" s="170" t="s">
        <v>436</v>
      </c>
      <c r="F26" s="128"/>
    </row>
    <row r="27" spans="1:6" ht="42.75" x14ac:dyDescent="0.25">
      <c r="B27" s="128"/>
      <c r="C27" s="396" t="s">
        <v>438</v>
      </c>
      <c r="D27" s="155" t="s">
        <v>439</v>
      </c>
      <c r="F27" s="128"/>
    </row>
    <row r="28" spans="1:6" ht="71.25" x14ac:dyDescent="0.25">
      <c r="B28" s="128"/>
      <c r="C28" s="396"/>
      <c r="D28" s="155" t="s">
        <v>440</v>
      </c>
      <c r="F28" s="128"/>
    </row>
    <row r="29" spans="1:6" ht="57" x14ac:dyDescent="0.25">
      <c r="B29" s="128"/>
      <c r="C29" s="396"/>
      <c r="D29" s="155" t="s">
        <v>442</v>
      </c>
      <c r="F29" s="128"/>
    </row>
    <row r="30" spans="1:6" ht="38.25" x14ac:dyDescent="0.25">
      <c r="B30" s="128"/>
      <c r="C30" s="396"/>
      <c r="D30" s="171" t="s">
        <v>443</v>
      </c>
      <c r="F30" s="128"/>
    </row>
    <row r="31" spans="1:6" ht="38.25" x14ac:dyDescent="0.25">
      <c r="B31" s="128"/>
      <c r="C31" s="396"/>
      <c r="D31" s="171" t="s">
        <v>444</v>
      </c>
      <c r="F31" s="128"/>
    </row>
    <row r="32" spans="1:6" ht="38.25" x14ac:dyDescent="0.25">
      <c r="B32" s="128"/>
      <c r="C32" s="396"/>
      <c r="D32" s="171" t="s">
        <v>445</v>
      </c>
      <c r="F32" s="128"/>
    </row>
    <row r="33" spans="2:6" ht="26.25" thickBot="1" x14ac:dyDescent="0.3">
      <c r="B33" s="128"/>
      <c r="C33" s="397"/>
      <c r="D33" s="172" t="s">
        <v>446</v>
      </c>
      <c r="F33" s="128"/>
    </row>
    <row r="34" spans="2:6" x14ac:dyDescent="0.25">
      <c r="B34" s="128"/>
      <c r="D34" s="128"/>
      <c r="F34" s="128"/>
    </row>
    <row r="35" spans="2:6" x14ac:dyDescent="0.25">
      <c r="B35" s="128"/>
      <c r="D35" s="128"/>
      <c r="F35" s="128"/>
    </row>
    <row r="36" spans="2:6" x14ac:dyDescent="0.25">
      <c r="B36" s="128"/>
      <c r="D36" s="128"/>
      <c r="F36" s="128"/>
    </row>
    <row r="37" spans="2:6" x14ac:dyDescent="0.25">
      <c r="B37" s="128"/>
      <c r="D37" s="129"/>
      <c r="F37" s="128"/>
    </row>
    <row r="38" spans="2:6" x14ac:dyDescent="0.25">
      <c r="B38" s="128"/>
      <c r="D38" s="129"/>
      <c r="F38" s="128"/>
    </row>
    <row r="39" spans="2:6" x14ac:dyDescent="0.25">
      <c r="B39" s="128"/>
      <c r="D39" s="129"/>
      <c r="F39" s="128"/>
    </row>
    <row r="40" spans="2:6" x14ac:dyDescent="0.25">
      <c r="B40" s="128"/>
      <c r="D40" s="128"/>
      <c r="F40" s="128"/>
    </row>
    <row r="41" spans="2:6" ht="55.5" customHeight="1" x14ac:dyDescent="0.25">
      <c r="B41" s="128"/>
      <c r="D41" s="128"/>
      <c r="F41" s="128"/>
    </row>
    <row r="42" spans="2:6" ht="54.75" customHeight="1" x14ac:dyDescent="0.25">
      <c r="B42" s="128"/>
      <c r="D42" s="128"/>
      <c r="F42" s="128"/>
    </row>
    <row r="43" spans="2:6" ht="55.5" customHeight="1" x14ac:dyDescent="0.25">
      <c r="B43" s="128"/>
      <c r="D43" s="128"/>
      <c r="F43" s="128"/>
    </row>
    <row r="44" spans="2:6" ht="56.25" customHeight="1" x14ac:dyDescent="0.25">
      <c r="B44" s="128"/>
      <c r="D44" s="129"/>
      <c r="F44" s="128"/>
    </row>
    <row r="45" spans="2:6" ht="59.25" customHeight="1" x14ac:dyDescent="0.25">
      <c r="B45" s="128"/>
      <c r="D45" s="129"/>
      <c r="F45" s="128"/>
    </row>
    <row r="46" spans="2:6" ht="55.5" customHeight="1" x14ac:dyDescent="0.25">
      <c r="B46" s="128"/>
      <c r="D46" s="129"/>
      <c r="F46" s="128"/>
    </row>
    <row r="47" spans="2:6" ht="55.5" customHeight="1" x14ac:dyDescent="0.25">
      <c r="D47" s="128"/>
    </row>
    <row r="48" spans="2:6" ht="56.25" customHeight="1" x14ac:dyDescent="0.25">
      <c r="D48" s="128"/>
    </row>
    <row r="49" spans="4:4" ht="54" customHeight="1" x14ac:dyDescent="0.25">
      <c r="D49" s="128"/>
    </row>
    <row r="50" spans="4:4" ht="56.25" customHeight="1" x14ac:dyDescent="0.25">
      <c r="D50" s="128"/>
    </row>
    <row r="51" spans="4:4" ht="59.25" customHeight="1" x14ac:dyDescent="0.25"/>
    <row r="52" spans="4:4" ht="54.75" customHeight="1" x14ac:dyDescent="0.25"/>
    <row r="53" spans="4:4" ht="55.5" customHeight="1" x14ac:dyDescent="0.25"/>
  </sheetData>
  <mergeCells count="19">
    <mergeCell ref="A12:A13"/>
    <mergeCell ref="A14:A15"/>
    <mergeCell ref="A16:A17"/>
    <mergeCell ref="A21:A22"/>
    <mergeCell ref="C22:C25"/>
    <mergeCell ref="C18:C21"/>
    <mergeCell ref="C27:C33"/>
    <mergeCell ref="E17:E21"/>
    <mergeCell ref="C12:C16"/>
    <mergeCell ref="J1:J4"/>
    <mergeCell ref="F1:F4"/>
    <mergeCell ref="A1:A4"/>
    <mergeCell ref="B1:D2"/>
    <mergeCell ref="B3:D4"/>
    <mergeCell ref="A10:F10"/>
    <mergeCell ref="A5:F5"/>
    <mergeCell ref="A8:F8"/>
    <mergeCell ref="A9:F9"/>
    <mergeCell ref="A6:F7"/>
  </mergeCells>
  <pageMargins left="0.7" right="0.7" top="0.75" bottom="0.75" header="0.3" footer="0.3"/>
  <pageSetup paperSize="9"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'LISTAS CONTEXTO'!$A$1:$A$7</xm:f>
          </x14:formula1>
          <xm:sqref>A12:A19</xm:sqref>
        </x14:dataValidation>
        <x14:dataValidation type="list" allowBlank="1" showInputMessage="1" showErrorMessage="1">
          <x14:formula1>
            <xm:f>'LISTAS CONTEXTO'!$B$1:$B$8</xm:f>
          </x14:formula1>
          <xm:sqref>C12:C23</xm:sqref>
        </x14:dataValidation>
        <x14:dataValidation type="list" allowBlank="1" showInputMessage="1" showErrorMessage="1">
          <x14:formula1>
            <xm:f>'LISTAS CONTEXTO'!$C$1:$C$10</xm:f>
          </x14:formula1>
          <xm:sqref>E12:E20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rgb="FFFFC000"/>
  </sheetPr>
  <dimension ref="A1:AE56"/>
  <sheetViews>
    <sheetView topLeftCell="A34" zoomScale="85" zoomScaleNormal="85" workbookViewId="0">
      <selection activeCell="B53" sqref="B53"/>
    </sheetView>
  </sheetViews>
  <sheetFormatPr baseColWidth="10" defaultColWidth="11.42578125" defaultRowHeight="15" x14ac:dyDescent="0.25"/>
  <cols>
    <col min="1" max="1" width="5.140625" style="57" customWidth="1"/>
    <col min="2" max="2" width="40.42578125" style="37" customWidth="1"/>
    <col min="3" max="17" width="6.42578125" style="37" customWidth="1"/>
    <col min="18" max="18" width="8.140625" style="37" customWidth="1"/>
    <col min="19" max="19" width="13" style="38" customWidth="1"/>
    <col min="20" max="20" width="19.7109375" customWidth="1"/>
    <col min="21" max="23" width="11.42578125" hidden="1" customWidth="1"/>
  </cols>
  <sheetData>
    <row r="1" spans="1:24" ht="30.75" customHeight="1" x14ac:dyDescent="0.25">
      <c r="A1" s="403"/>
      <c r="B1" s="304" t="str">
        <f>[1]CONTEXTO!B1</f>
        <v xml:space="preserve">PROCESO:  SISTEMA INTEGRADO DE GESTIÓN </v>
      </c>
      <c r="C1" s="304"/>
      <c r="D1" s="304"/>
      <c r="E1" s="304"/>
      <c r="F1" s="304"/>
      <c r="G1" s="304"/>
      <c r="H1" s="304"/>
      <c r="I1" s="304"/>
      <c r="J1" s="304"/>
      <c r="K1" s="304"/>
      <c r="L1" s="304"/>
      <c r="M1" s="304"/>
      <c r="N1" s="304"/>
      <c r="O1" s="304"/>
      <c r="P1" s="304"/>
      <c r="Q1" s="304"/>
      <c r="R1" s="304"/>
      <c r="S1" s="305"/>
      <c r="T1" s="406" t="s">
        <v>383</v>
      </c>
      <c r="U1" s="406"/>
      <c r="V1" s="406"/>
      <c r="W1" s="407"/>
    </row>
    <row r="2" spans="1:24" ht="25.5" customHeight="1" x14ac:dyDescent="0.25">
      <c r="A2" s="404"/>
      <c r="B2" s="307"/>
      <c r="C2" s="307"/>
      <c r="D2" s="307"/>
      <c r="E2" s="307"/>
      <c r="F2" s="307"/>
      <c r="G2" s="307"/>
      <c r="H2" s="307"/>
      <c r="I2" s="307"/>
      <c r="J2" s="307"/>
      <c r="K2" s="307"/>
      <c r="L2" s="307"/>
      <c r="M2" s="307"/>
      <c r="N2" s="307"/>
      <c r="O2" s="307"/>
      <c r="P2" s="307"/>
      <c r="Q2" s="307"/>
      <c r="R2" s="307"/>
      <c r="S2" s="308"/>
      <c r="T2" s="408" t="s">
        <v>381</v>
      </c>
      <c r="U2" s="408"/>
      <c r="V2" s="408"/>
      <c r="W2" s="409"/>
    </row>
    <row r="3" spans="1:24" ht="15" customHeight="1" x14ac:dyDescent="0.25">
      <c r="A3" s="404"/>
      <c r="B3" s="307" t="s">
        <v>41</v>
      </c>
      <c r="C3" s="307"/>
      <c r="D3" s="307"/>
      <c r="E3" s="307"/>
      <c r="F3" s="307"/>
      <c r="G3" s="307"/>
      <c r="H3" s="307"/>
      <c r="I3" s="307"/>
      <c r="J3" s="307"/>
      <c r="K3" s="307"/>
      <c r="L3" s="307"/>
      <c r="M3" s="307"/>
      <c r="N3" s="307"/>
      <c r="O3" s="307"/>
      <c r="P3" s="307"/>
      <c r="Q3" s="307"/>
      <c r="R3" s="307"/>
      <c r="S3" s="308"/>
      <c r="T3" s="408" t="s">
        <v>384</v>
      </c>
      <c r="U3" s="408"/>
      <c r="V3" s="408"/>
      <c r="W3" s="409"/>
    </row>
    <row r="4" spans="1:24" ht="15.75" customHeight="1" x14ac:dyDescent="0.25">
      <c r="A4" s="405"/>
      <c r="B4" s="372"/>
      <c r="C4" s="372"/>
      <c r="D4" s="372"/>
      <c r="E4" s="372"/>
      <c r="F4" s="372"/>
      <c r="G4" s="372"/>
      <c r="H4" s="372"/>
      <c r="I4" s="372"/>
      <c r="J4" s="372"/>
      <c r="K4" s="372"/>
      <c r="L4" s="372"/>
      <c r="M4" s="372"/>
      <c r="N4" s="372"/>
      <c r="O4" s="372"/>
      <c r="P4" s="372"/>
      <c r="Q4" s="372"/>
      <c r="R4" s="372"/>
      <c r="S4" s="410"/>
      <c r="T4" s="408" t="s">
        <v>369</v>
      </c>
      <c r="U4" s="408"/>
      <c r="V4" s="408"/>
      <c r="W4" s="409"/>
    </row>
    <row r="5" spans="1:24" ht="15.75" customHeight="1" x14ac:dyDescent="0.25">
      <c r="A5" s="405"/>
      <c r="B5" s="405"/>
      <c r="C5" s="405"/>
      <c r="D5" s="405"/>
      <c r="E5" s="405"/>
      <c r="F5" s="405"/>
      <c r="G5" s="405"/>
      <c r="H5" s="405"/>
      <c r="I5" s="405"/>
      <c r="J5" s="405"/>
      <c r="K5" s="405"/>
      <c r="L5" s="405"/>
      <c r="M5" s="405"/>
      <c r="N5" s="405"/>
      <c r="O5" s="405"/>
      <c r="P5" s="405"/>
      <c r="Q5" s="405"/>
      <c r="R5" s="405"/>
      <c r="S5" s="405"/>
      <c r="T5" s="411"/>
      <c r="U5" s="184"/>
      <c r="V5" s="184"/>
      <c r="W5" s="185"/>
    </row>
    <row r="6" spans="1:24" s="186" customFormat="1" ht="27" customHeight="1" x14ac:dyDescent="0.2">
      <c r="A6" s="412" t="str">
        <f>CONTEXTO!A8</f>
        <v>PROCESO: PLANEACIÓN ESTRATÉGICA Y TERRITORIAL</v>
      </c>
      <c r="B6" s="412"/>
      <c r="C6" s="412"/>
      <c r="D6" s="412"/>
      <c r="E6" s="412"/>
      <c r="F6" s="412"/>
      <c r="G6" s="412"/>
      <c r="H6" s="412"/>
      <c r="I6" s="412"/>
      <c r="J6" s="412"/>
      <c r="K6" s="412"/>
      <c r="L6" s="412"/>
      <c r="M6" s="412"/>
      <c r="N6" s="412"/>
      <c r="O6" s="412"/>
      <c r="P6" s="412"/>
      <c r="Q6" s="412"/>
      <c r="R6" s="412"/>
      <c r="S6" s="412"/>
      <c r="T6" s="412"/>
      <c r="W6" s="187"/>
    </row>
    <row r="7" spans="1:24" s="186" customFormat="1" ht="56.25" customHeight="1" thickBot="1" x14ac:dyDescent="0.25">
      <c r="A7" s="413" t="str">
        <f>CONTEXTO!A9</f>
        <v xml:space="preserve">OBJETIVO: Planear el desarrollo territorial sostenible a través de la formulación, implementación y seguimiento a políticas, planes, programas del Municipio de Ibagué, que permitan cumplir con los objetivos establecidos por parte de la alta dirección y satisfacer las necesidades de la comunidad.
</v>
      </c>
      <c r="B7" s="413"/>
      <c r="C7" s="413"/>
      <c r="D7" s="413"/>
      <c r="E7" s="413"/>
      <c r="F7" s="413"/>
      <c r="G7" s="413"/>
      <c r="H7" s="413"/>
      <c r="I7" s="413"/>
      <c r="J7" s="413"/>
      <c r="K7" s="413"/>
      <c r="L7" s="413"/>
      <c r="M7" s="413"/>
      <c r="N7" s="413"/>
      <c r="O7" s="413"/>
      <c r="P7" s="413"/>
      <c r="Q7" s="413"/>
      <c r="R7" s="413"/>
      <c r="S7" s="413"/>
      <c r="T7" s="413"/>
      <c r="U7" s="188"/>
      <c r="V7" s="188"/>
      <c r="W7" s="189"/>
    </row>
    <row r="8" spans="1:24" s="186" customFormat="1" ht="26.25" customHeight="1" thickBot="1" x14ac:dyDescent="0.25">
      <c r="A8" s="190"/>
      <c r="B8" s="190"/>
      <c r="C8" s="190"/>
      <c r="D8" s="190"/>
      <c r="E8" s="190"/>
      <c r="F8" s="190"/>
      <c r="G8" s="190"/>
      <c r="H8" s="190"/>
      <c r="I8" s="190"/>
      <c r="J8" s="190"/>
      <c r="K8" s="190"/>
      <c r="L8" s="190"/>
      <c r="M8" s="190"/>
      <c r="N8" s="190"/>
      <c r="O8" s="190"/>
      <c r="P8" s="190"/>
      <c r="Q8" s="190"/>
      <c r="R8" s="190"/>
      <c r="S8" s="190"/>
      <c r="T8" s="191"/>
      <c r="X8" s="192"/>
    </row>
    <row r="9" spans="1:24" s="186" customFormat="1" ht="15.75" thickBot="1" x14ac:dyDescent="0.25">
      <c r="A9" s="414"/>
      <c r="B9" s="414"/>
      <c r="C9" s="414" t="b">
        <v>0</v>
      </c>
      <c r="D9" s="414"/>
      <c r="E9" s="414"/>
      <c r="F9" s="414"/>
      <c r="G9" s="414"/>
      <c r="H9" s="414"/>
      <c r="I9" s="414"/>
      <c r="J9" s="414"/>
      <c r="K9" s="414"/>
      <c r="L9" s="414"/>
      <c r="M9" s="414"/>
      <c r="N9" s="414"/>
      <c r="O9" s="414"/>
      <c r="P9" s="414"/>
      <c r="Q9" s="414"/>
      <c r="R9" s="414"/>
      <c r="S9" s="414"/>
      <c r="T9" s="415"/>
    </row>
    <row r="10" spans="1:24" s="36" customFormat="1" ht="24.75" thickBot="1" x14ac:dyDescent="0.3">
      <c r="A10" s="133" t="s">
        <v>42</v>
      </c>
      <c r="B10" s="134" t="s">
        <v>252</v>
      </c>
      <c r="C10" s="134" t="s">
        <v>43</v>
      </c>
      <c r="D10" s="134" t="s">
        <v>44</v>
      </c>
      <c r="E10" s="134" t="s">
        <v>45</v>
      </c>
      <c r="F10" s="134" t="s">
        <v>46</v>
      </c>
      <c r="G10" s="134" t="s">
        <v>47</v>
      </c>
      <c r="H10" s="134" t="s">
        <v>48</v>
      </c>
      <c r="I10" s="134" t="s">
        <v>49</v>
      </c>
      <c r="J10" s="134" t="s">
        <v>50</v>
      </c>
      <c r="K10" s="134" t="s">
        <v>51</v>
      </c>
      <c r="L10" s="134" t="s">
        <v>52</v>
      </c>
      <c r="M10" s="134" t="s">
        <v>53</v>
      </c>
      <c r="N10" s="134" t="s">
        <v>54</v>
      </c>
      <c r="O10" s="134" t="s">
        <v>55</v>
      </c>
      <c r="P10" s="134" t="s">
        <v>56</v>
      </c>
      <c r="Q10" s="134" t="s">
        <v>57</v>
      </c>
      <c r="R10" s="135" t="s">
        <v>58</v>
      </c>
      <c r="S10" s="136" t="s">
        <v>59</v>
      </c>
      <c r="T10" s="137" t="s">
        <v>299</v>
      </c>
    </row>
    <row r="11" spans="1:24" ht="15.75" thickBot="1" x14ac:dyDescent="0.3">
      <c r="A11" s="193">
        <v>1</v>
      </c>
      <c r="B11" s="154" t="str">
        <f>CONTEXTO!B12</f>
        <v xml:space="preserve">Cambios de gobierno </v>
      </c>
      <c r="C11" s="180">
        <v>3</v>
      </c>
      <c r="D11" s="181">
        <v>5</v>
      </c>
      <c r="E11" s="181">
        <v>4</v>
      </c>
      <c r="F11" s="181">
        <v>3</v>
      </c>
      <c r="G11" s="181">
        <v>2</v>
      </c>
      <c r="H11" s="181">
        <v>3</v>
      </c>
      <c r="I11" s="181">
        <v>3</v>
      </c>
      <c r="J11" s="194"/>
      <c r="K11" s="194"/>
      <c r="L11" s="194"/>
      <c r="M11" s="194"/>
      <c r="N11" s="194"/>
      <c r="O11" s="194"/>
      <c r="P11" s="194"/>
      <c r="Q11" s="194"/>
      <c r="R11" s="193">
        <f t="shared" ref="R11" si="0">SUM(C11:Q11)</f>
        <v>23</v>
      </c>
      <c r="S11" s="195">
        <f t="shared" ref="S11" si="1">IF(ISERROR(AVERAGE(C11:Q11)),0,AVERAGE(C11:Q11))</f>
        <v>3.2857142857142856</v>
      </c>
      <c r="T11" s="138" t="s">
        <v>528</v>
      </c>
    </row>
    <row r="12" spans="1:24" ht="15.75" thickBot="1" x14ac:dyDescent="0.3">
      <c r="A12" s="193">
        <v>2</v>
      </c>
      <c r="B12" s="154" t="str">
        <f>CONTEXTO!B13</f>
        <v xml:space="preserve"> Modificación de politicas publicas </v>
      </c>
      <c r="C12" s="180">
        <v>4</v>
      </c>
      <c r="D12" s="181">
        <v>4</v>
      </c>
      <c r="E12" s="181">
        <v>4</v>
      </c>
      <c r="F12" s="181">
        <v>3</v>
      </c>
      <c r="G12" s="181">
        <v>4</v>
      </c>
      <c r="H12" s="181">
        <v>4</v>
      </c>
      <c r="I12" s="181">
        <v>3</v>
      </c>
      <c r="J12" s="194"/>
      <c r="K12" s="194"/>
      <c r="L12" s="194"/>
      <c r="M12" s="194"/>
      <c r="N12" s="194"/>
      <c r="O12" s="194"/>
      <c r="P12" s="194"/>
      <c r="Q12" s="194"/>
      <c r="R12" s="193">
        <f t="shared" ref="R12:R38" si="2">SUM(C12:Q12)</f>
        <v>26</v>
      </c>
      <c r="S12" s="195">
        <f t="shared" ref="S12:S38" si="3">IF(ISERROR(AVERAGE(C12:Q12)),0,AVERAGE(C12:Q12))</f>
        <v>3.7142857142857144</v>
      </c>
      <c r="T12" s="138" t="s">
        <v>528</v>
      </c>
    </row>
    <row r="13" spans="1:24" ht="28.5" x14ac:dyDescent="0.25">
      <c r="A13" s="193">
        <v>3</v>
      </c>
      <c r="B13" s="154" t="str">
        <f>CONTEXTO!B14</f>
        <v>Cambios demograficos que influyen en la planeación</v>
      </c>
      <c r="C13" s="180">
        <v>5</v>
      </c>
      <c r="D13" s="181">
        <v>4</v>
      </c>
      <c r="E13" s="181">
        <v>4</v>
      </c>
      <c r="F13" s="181">
        <v>4</v>
      </c>
      <c r="G13" s="181">
        <v>3</v>
      </c>
      <c r="H13" s="181">
        <v>3</v>
      </c>
      <c r="I13" s="181">
        <v>4</v>
      </c>
      <c r="J13" s="194"/>
      <c r="K13" s="194"/>
      <c r="L13" s="194"/>
      <c r="M13" s="194"/>
      <c r="N13" s="194"/>
      <c r="O13" s="194"/>
      <c r="P13" s="194"/>
      <c r="Q13" s="194"/>
      <c r="R13" s="193">
        <f t="shared" si="2"/>
        <v>27</v>
      </c>
      <c r="S13" s="195">
        <f t="shared" si="3"/>
        <v>3.8571428571428572</v>
      </c>
      <c r="T13" s="138" t="s">
        <v>528</v>
      </c>
    </row>
    <row r="14" spans="1:24" x14ac:dyDescent="0.25">
      <c r="A14" s="193">
        <v>4</v>
      </c>
      <c r="B14" s="154">
        <f>CONTEXTO!B15</f>
        <v>0</v>
      </c>
      <c r="C14" s="180">
        <v>5</v>
      </c>
      <c r="D14" s="181">
        <v>4</v>
      </c>
      <c r="E14" s="181">
        <v>4</v>
      </c>
      <c r="F14" s="181">
        <v>4</v>
      </c>
      <c r="G14" s="181">
        <v>5</v>
      </c>
      <c r="H14" s="181">
        <v>5</v>
      </c>
      <c r="I14" s="181">
        <v>4</v>
      </c>
      <c r="J14" s="194"/>
      <c r="K14" s="194"/>
      <c r="L14" s="194"/>
      <c r="M14" s="194"/>
      <c r="N14" s="194"/>
      <c r="O14" s="194"/>
      <c r="P14" s="194"/>
      <c r="Q14" s="194"/>
      <c r="R14" s="193">
        <f t="shared" si="2"/>
        <v>31</v>
      </c>
      <c r="S14" s="195">
        <f t="shared" si="3"/>
        <v>4.4285714285714288</v>
      </c>
      <c r="T14" s="263" t="s">
        <v>527</v>
      </c>
    </row>
    <row r="15" spans="1:24" ht="28.5" x14ac:dyDescent="0.25">
      <c r="A15" s="193">
        <v>5</v>
      </c>
      <c r="B15" s="154" t="str">
        <f>CONTEXTO!B16</f>
        <v>Obsolesencia de las herramientas tecnologicas</v>
      </c>
      <c r="C15" s="180">
        <v>5</v>
      </c>
      <c r="D15" s="181">
        <v>5</v>
      </c>
      <c r="E15" s="181">
        <v>5</v>
      </c>
      <c r="F15" s="181">
        <v>5</v>
      </c>
      <c r="G15" s="181">
        <v>5</v>
      </c>
      <c r="H15" s="181">
        <v>5</v>
      </c>
      <c r="I15" s="181">
        <v>5</v>
      </c>
      <c r="J15" s="194"/>
      <c r="K15" s="194"/>
      <c r="L15" s="194"/>
      <c r="M15" s="194"/>
      <c r="N15" s="194"/>
      <c r="O15" s="194"/>
      <c r="P15" s="194"/>
      <c r="Q15" s="194"/>
      <c r="R15" s="193">
        <f t="shared" si="2"/>
        <v>35</v>
      </c>
      <c r="S15" s="195">
        <f t="shared" si="3"/>
        <v>5</v>
      </c>
      <c r="T15" s="263" t="s">
        <v>527</v>
      </c>
    </row>
    <row r="16" spans="1:24" ht="29.25" thickBot="1" x14ac:dyDescent="0.3">
      <c r="A16" s="193">
        <v>6</v>
      </c>
      <c r="B16" s="154" t="str">
        <f>CONTEXTO!B17</f>
        <v>Acceso a sistemas de información externos.</v>
      </c>
      <c r="C16" s="180">
        <v>5</v>
      </c>
      <c r="D16" s="181">
        <v>5</v>
      </c>
      <c r="E16" s="181">
        <v>5</v>
      </c>
      <c r="F16" s="181">
        <v>5</v>
      </c>
      <c r="G16" s="181">
        <v>5</v>
      </c>
      <c r="H16" s="181">
        <v>5</v>
      </c>
      <c r="I16" s="181">
        <v>5</v>
      </c>
      <c r="J16" s="194"/>
      <c r="K16" s="194"/>
      <c r="L16" s="194"/>
      <c r="M16" s="194"/>
      <c r="N16" s="194"/>
      <c r="O16" s="194"/>
      <c r="P16" s="194"/>
      <c r="Q16" s="194"/>
      <c r="R16" s="193">
        <f t="shared" si="2"/>
        <v>35</v>
      </c>
      <c r="S16" s="195">
        <f t="shared" si="3"/>
        <v>5</v>
      </c>
      <c r="T16" s="263" t="s">
        <v>527</v>
      </c>
    </row>
    <row r="17" spans="1:20" ht="15.75" thickBot="1" x14ac:dyDescent="0.3">
      <c r="A17" s="193">
        <v>7</v>
      </c>
      <c r="B17" s="154" t="str">
        <f>CONTEXTO!B18</f>
        <v>Catastrofes naturales</v>
      </c>
      <c r="C17" s="180">
        <v>5</v>
      </c>
      <c r="D17" s="181">
        <v>3</v>
      </c>
      <c r="E17" s="181">
        <v>4</v>
      </c>
      <c r="F17" s="181">
        <v>4</v>
      </c>
      <c r="G17" s="181">
        <v>4</v>
      </c>
      <c r="H17" s="181">
        <v>4</v>
      </c>
      <c r="I17" s="181">
        <v>4</v>
      </c>
      <c r="J17" s="194"/>
      <c r="K17" s="194"/>
      <c r="L17" s="194"/>
      <c r="M17" s="194"/>
      <c r="N17" s="194"/>
      <c r="O17" s="194"/>
      <c r="P17" s="194"/>
      <c r="Q17" s="194"/>
      <c r="R17" s="193">
        <f t="shared" si="2"/>
        <v>28</v>
      </c>
      <c r="S17" s="195">
        <f t="shared" si="3"/>
        <v>4</v>
      </c>
      <c r="T17" s="138" t="s">
        <v>528</v>
      </c>
    </row>
    <row r="18" spans="1:20" ht="28.5" x14ac:dyDescent="0.25">
      <c r="A18" s="193">
        <v>8</v>
      </c>
      <c r="B18" s="154" t="str">
        <f>CONTEXTO!B19</f>
        <v xml:space="preserve">Decretos emitidos para evitar el contacto social y hacer trabajo en casa </v>
      </c>
      <c r="C18" s="180">
        <v>3</v>
      </c>
      <c r="D18" s="181">
        <v>4</v>
      </c>
      <c r="E18" s="181">
        <v>3</v>
      </c>
      <c r="F18" s="181">
        <v>3</v>
      </c>
      <c r="G18" s="181">
        <v>3</v>
      </c>
      <c r="H18" s="181">
        <v>3</v>
      </c>
      <c r="I18" s="181">
        <v>3</v>
      </c>
      <c r="J18" s="194"/>
      <c r="K18" s="194"/>
      <c r="L18" s="194"/>
      <c r="M18" s="194"/>
      <c r="N18" s="194"/>
      <c r="O18" s="194"/>
      <c r="P18" s="194"/>
      <c r="Q18" s="194"/>
      <c r="R18" s="193">
        <f t="shared" si="2"/>
        <v>22</v>
      </c>
      <c r="S18" s="195">
        <f t="shared" si="3"/>
        <v>3.1428571428571428</v>
      </c>
      <c r="T18" s="138" t="s">
        <v>528</v>
      </c>
    </row>
    <row r="19" spans="1:20" ht="29.25" thickBot="1" x14ac:dyDescent="0.3">
      <c r="A19" s="193">
        <v>9</v>
      </c>
      <c r="B19" s="154" t="str">
        <f>CONTEXTO!B20</f>
        <v xml:space="preserve">Decretos emitidos para evitar el contacto social y hacer trabajo en casa </v>
      </c>
      <c r="C19" s="180">
        <v>5</v>
      </c>
      <c r="D19" s="181">
        <v>4</v>
      </c>
      <c r="E19" s="181">
        <v>4</v>
      </c>
      <c r="F19" s="181">
        <v>4</v>
      </c>
      <c r="G19" s="181">
        <v>4</v>
      </c>
      <c r="H19" s="181">
        <v>5</v>
      </c>
      <c r="I19" s="181">
        <v>5</v>
      </c>
      <c r="J19" s="194"/>
      <c r="K19" s="194"/>
      <c r="L19" s="194"/>
      <c r="M19" s="194"/>
      <c r="N19" s="194"/>
      <c r="O19" s="194"/>
      <c r="P19" s="194"/>
      <c r="Q19" s="194"/>
      <c r="R19" s="193">
        <f t="shared" si="2"/>
        <v>31</v>
      </c>
      <c r="S19" s="195">
        <f t="shared" si="3"/>
        <v>4.4285714285714288</v>
      </c>
      <c r="T19" s="263" t="s">
        <v>527</v>
      </c>
    </row>
    <row r="20" spans="1:20" ht="29.25" thickBot="1" x14ac:dyDescent="0.3">
      <c r="A20" s="193">
        <v>10</v>
      </c>
      <c r="B20" s="154" t="str">
        <f>CONTEXTO!B21</f>
        <v xml:space="preserve">Difultad en la comunicación con los usuarios o grupos de interes </v>
      </c>
      <c r="C20" s="180">
        <v>3</v>
      </c>
      <c r="D20" s="181">
        <v>3</v>
      </c>
      <c r="E20" s="181">
        <v>4</v>
      </c>
      <c r="F20" s="181">
        <v>2</v>
      </c>
      <c r="G20" s="181">
        <v>3</v>
      </c>
      <c r="H20" s="181">
        <v>5</v>
      </c>
      <c r="I20" s="181">
        <v>3</v>
      </c>
      <c r="J20" s="194"/>
      <c r="K20" s="194"/>
      <c r="L20" s="194"/>
      <c r="M20" s="194"/>
      <c r="N20" s="194"/>
      <c r="O20" s="194"/>
      <c r="P20" s="194"/>
      <c r="Q20" s="194"/>
      <c r="R20" s="193">
        <f t="shared" si="2"/>
        <v>23</v>
      </c>
      <c r="S20" s="195">
        <f t="shared" si="3"/>
        <v>3.2857142857142856</v>
      </c>
      <c r="T20" s="138" t="s">
        <v>528</v>
      </c>
    </row>
    <row r="21" spans="1:20" ht="28.5" x14ac:dyDescent="0.25">
      <c r="A21" s="193">
        <v>11</v>
      </c>
      <c r="B21" s="154" t="str">
        <f>CONTEXTO!B22</f>
        <v xml:space="preserve">Ocurrecia de un evento catastrofico que afecte el territorio municipal </v>
      </c>
      <c r="C21" s="180">
        <v>5</v>
      </c>
      <c r="D21" s="181">
        <v>3</v>
      </c>
      <c r="E21" s="181">
        <v>4</v>
      </c>
      <c r="F21" s="181">
        <v>4</v>
      </c>
      <c r="G21" s="181">
        <v>4</v>
      </c>
      <c r="H21" s="181">
        <v>4</v>
      </c>
      <c r="I21" s="181">
        <v>4</v>
      </c>
      <c r="J21" s="194"/>
      <c r="K21" s="194"/>
      <c r="L21" s="194"/>
      <c r="M21" s="194"/>
      <c r="N21" s="194"/>
      <c r="O21" s="194"/>
      <c r="P21" s="194"/>
      <c r="Q21" s="194"/>
      <c r="R21" s="193">
        <f t="shared" si="2"/>
        <v>28</v>
      </c>
      <c r="S21" s="195">
        <f t="shared" si="3"/>
        <v>4</v>
      </c>
      <c r="T21" s="138" t="s">
        <v>528</v>
      </c>
    </row>
    <row r="22" spans="1:20" ht="29.25" thickBot="1" x14ac:dyDescent="0.3">
      <c r="A22" s="193">
        <v>12</v>
      </c>
      <c r="B22" s="154" t="str">
        <f>CONTEXTO!D12</f>
        <v xml:space="preserve">Personal insuficiente para apoyar la totalidad de procesos </v>
      </c>
      <c r="C22" s="183">
        <v>4</v>
      </c>
      <c r="D22" s="182">
        <v>4</v>
      </c>
      <c r="E22" s="182">
        <v>4</v>
      </c>
      <c r="F22" s="182">
        <v>4</v>
      </c>
      <c r="G22" s="181">
        <v>4</v>
      </c>
      <c r="H22" s="181">
        <v>5</v>
      </c>
      <c r="I22" s="181">
        <v>4</v>
      </c>
      <c r="J22" s="194"/>
      <c r="K22" s="194"/>
      <c r="L22" s="194"/>
      <c r="M22" s="194"/>
      <c r="N22" s="194"/>
      <c r="O22" s="194"/>
      <c r="P22" s="194"/>
      <c r="Q22" s="194"/>
      <c r="R22" s="193">
        <f t="shared" si="2"/>
        <v>29</v>
      </c>
      <c r="S22" s="195">
        <f t="shared" si="3"/>
        <v>4.1428571428571432</v>
      </c>
      <c r="T22" s="263" t="s">
        <v>527</v>
      </c>
    </row>
    <row r="23" spans="1:20" ht="42.75" x14ac:dyDescent="0.25">
      <c r="A23" s="193">
        <v>13</v>
      </c>
      <c r="B23" s="154" t="str">
        <f>CONTEXTO!D13</f>
        <v xml:space="preserve">Dificultad en la continuidad de las actividades del proceso debido a la alta rotacion de personal. </v>
      </c>
      <c r="C23" s="180">
        <v>4</v>
      </c>
      <c r="D23" s="181">
        <v>3</v>
      </c>
      <c r="E23" s="181">
        <v>3</v>
      </c>
      <c r="F23" s="181">
        <v>3</v>
      </c>
      <c r="G23" s="181">
        <v>3</v>
      </c>
      <c r="H23" s="181">
        <v>3</v>
      </c>
      <c r="I23" s="181">
        <v>3</v>
      </c>
      <c r="J23" s="194"/>
      <c r="K23" s="194"/>
      <c r="L23" s="194"/>
      <c r="M23" s="194"/>
      <c r="N23" s="194"/>
      <c r="O23" s="194"/>
      <c r="P23" s="194"/>
      <c r="Q23" s="194"/>
      <c r="R23" s="193">
        <f t="shared" si="2"/>
        <v>22</v>
      </c>
      <c r="S23" s="195">
        <f t="shared" si="3"/>
        <v>3.1428571428571428</v>
      </c>
      <c r="T23" s="138" t="s">
        <v>528</v>
      </c>
    </row>
    <row r="24" spans="1:20" ht="28.5" x14ac:dyDescent="0.25">
      <c r="A24" s="193">
        <v>14</v>
      </c>
      <c r="B24" s="154" t="str">
        <f>CONTEXTO!D14</f>
        <v>Fallas en la cultura de la probidad (Honradez)</v>
      </c>
      <c r="C24" s="180">
        <v>5</v>
      </c>
      <c r="D24" s="181">
        <v>4</v>
      </c>
      <c r="E24" s="181">
        <v>4</v>
      </c>
      <c r="F24" s="181">
        <v>4</v>
      </c>
      <c r="G24" s="181">
        <v>4</v>
      </c>
      <c r="H24" s="181">
        <v>3</v>
      </c>
      <c r="I24" s="181">
        <v>5</v>
      </c>
      <c r="J24" s="194"/>
      <c r="K24" s="194"/>
      <c r="L24" s="194"/>
      <c r="M24" s="194"/>
      <c r="N24" s="194"/>
      <c r="O24" s="194"/>
      <c r="P24" s="194"/>
      <c r="Q24" s="194"/>
      <c r="R24" s="193">
        <f t="shared" si="2"/>
        <v>29</v>
      </c>
      <c r="S24" s="195">
        <f t="shared" si="3"/>
        <v>4.1428571428571432</v>
      </c>
      <c r="T24" s="263" t="s">
        <v>527</v>
      </c>
    </row>
    <row r="25" spans="1:20" ht="28.5" x14ac:dyDescent="0.25">
      <c r="A25" s="193">
        <v>15</v>
      </c>
      <c r="B25" s="154" t="str">
        <f>CONTEXTO!D15</f>
        <v xml:space="preserve">Ausencia de  sentido de pertenencia por parte del personal con la entidad </v>
      </c>
      <c r="C25" s="180">
        <v>5</v>
      </c>
      <c r="D25" s="181">
        <v>3</v>
      </c>
      <c r="E25" s="181">
        <v>4</v>
      </c>
      <c r="F25" s="181">
        <v>3</v>
      </c>
      <c r="G25" s="181">
        <v>5</v>
      </c>
      <c r="H25" s="181">
        <v>5</v>
      </c>
      <c r="I25" s="181">
        <v>5</v>
      </c>
      <c r="J25" s="194"/>
      <c r="K25" s="194"/>
      <c r="L25" s="194"/>
      <c r="M25" s="194"/>
      <c r="N25" s="194"/>
      <c r="O25" s="194"/>
      <c r="P25" s="194"/>
      <c r="Q25" s="194"/>
      <c r="R25" s="193">
        <f t="shared" si="2"/>
        <v>30</v>
      </c>
      <c r="S25" s="195">
        <f t="shared" si="3"/>
        <v>4.2857142857142856</v>
      </c>
      <c r="T25" s="263" t="s">
        <v>527</v>
      </c>
    </row>
    <row r="26" spans="1:20" ht="29.25" thickBot="1" x14ac:dyDescent="0.3">
      <c r="A26" s="193">
        <v>16</v>
      </c>
      <c r="B26" s="154" t="str">
        <f>CONTEXTO!D16</f>
        <v>Falta de idoneidad del personal asignado a cada proceso</v>
      </c>
      <c r="C26" s="180">
        <v>5</v>
      </c>
      <c r="D26" s="181">
        <v>4</v>
      </c>
      <c r="E26" s="181">
        <v>4</v>
      </c>
      <c r="F26" s="181">
        <v>4</v>
      </c>
      <c r="G26" s="181">
        <v>4</v>
      </c>
      <c r="H26" s="181">
        <v>3</v>
      </c>
      <c r="I26" s="181">
        <v>5</v>
      </c>
      <c r="J26" s="194"/>
      <c r="K26" s="194"/>
      <c r="L26" s="194"/>
      <c r="M26" s="194"/>
      <c r="N26" s="194"/>
      <c r="O26" s="194"/>
      <c r="P26" s="194"/>
      <c r="Q26" s="194"/>
      <c r="R26" s="193">
        <f t="shared" si="2"/>
        <v>29</v>
      </c>
      <c r="S26" s="195">
        <f t="shared" si="3"/>
        <v>4.1428571428571432</v>
      </c>
      <c r="T26" s="263" t="s">
        <v>527</v>
      </c>
    </row>
    <row r="27" spans="1:20" ht="28.5" x14ac:dyDescent="0.25">
      <c r="A27" s="193">
        <v>17</v>
      </c>
      <c r="B27" s="154" t="str">
        <f>CONTEXTO!D17</f>
        <v>Presupuesto insuficiente para la consecución de objetivos</v>
      </c>
      <c r="C27" s="180">
        <v>5</v>
      </c>
      <c r="D27" s="181">
        <v>3</v>
      </c>
      <c r="E27" s="181">
        <v>4</v>
      </c>
      <c r="F27" s="181">
        <v>4</v>
      </c>
      <c r="G27" s="181">
        <v>4</v>
      </c>
      <c r="H27" s="181">
        <v>4</v>
      </c>
      <c r="I27" s="181">
        <v>4</v>
      </c>
      <c r="J27" s="194"/>
      <c r="K27" s="194"/>
      <c r="L27" s="194"/>
      <c r="M27" s="194"/>
      <c r="N27" s="194"/>
      <c r="O27" s="194"/>
      <c r="P27" s="194"/>
      <c r="Q27" s="194"/>
      <c r="R27" s="193">
        <f t="shared" si="2"/>
        <v>28</v>
      </c>
      <c r="S27" s="195">
        <f t="shared" si="3"/>
        <v>4</v>
      </c>
      <c r="T27" s="138" t="s">
        <v>528</v>
      </c>
    </row>
    <row r="28" spans="1:20" x14ac:dyDescent="0.25">
      <c r="A28" s="193">
        <v>18</v>
      </c>
      <c r="B28" s="154" t="str">
        <f>CONTEXTO!D18</f>
        <v>Incumplimiento de los planes de acción.</v>
      </c>
      <c r="C28" s="180">
        <v>5</v>
      </c>
      <c r="D28" s="181">
        <v>4</v>
      </c>
      <c r="E28" s="181">
        <v>4</v>
      </c>
      <c r="F28" s="181">
        <v>4</v>
      </c>
      <c r="G28" s="181">
        <v>4</v>
      </c>
      <c r="H28" s="181">
        <v>5</v>
      </c>
      <c r="I28" s="181">
        <v>5</v>
      </c>
      <c r="J28" s="194"/>
      <c r="K28" s="194"/>
      <c r="L28" s="194"/>
      <c r="M28" s="194"/>
      <c r="N28" s="194"/>
      <c r="O28" s="194"/>
      <c r="P28" s="194"/>
      <c r="Q28" s="194"/>
      <c r="R28" s="193">
        <f t="shared" si="2"/>
        <v>31</v>
      </c>
      <c r="S28" s="195">
        <f t="shared" si="3"/>
        <v>4.4285714285714288</v>
      </c>
      <c r="T28" s="263" t="s">
        <v>527</v>
      </c>
    </row>
    <row r="29" spans="1:20" ht="15.75" thickBot="1" x14ac:dyDescent="0.3">
      <c r="A29" s="193">
        <v>19</v>
      </c>
      <c r="B29" s="154" t="str">
        <f>CONTEXTO!D19</f>
        <v xml:space="preserve">Dificultad del trabajo en equipo </v>
      </c>
      <c r="C29" s="180">
        <v>5</v>
      </c>
      <c r="D29" s="181">
        <v>5</v>
      </c>
      <c r="E29" s="181">
        <v>4</v>
      </c>
      <c r="F29" s="181">
        <v>4</v>
      </c>
      <c r="G29" s="181">
        <v>4</v>
      </c>
      <c r="H29" s="181">
        <v>5</v>
      </c>
      <c r="I29" s="181">
        <v>5</v>
      </c>
      <c r="J29" s="194"/>
      <c r="K29" s="194"/>
      <c r="L29" s="194"/>
      <c r="M29" s="194"/>
      <c r="N29" s="194"/>
      <c r="O29" s="194"/>
      <c r="P29" s="194"/>
      <c r="Q29" s="194"/>
      <c r="R29" s="193">
        <f t="shared" si="2"/>
        <v>32</v>
      </c>
      <c r="S29" s="195">
        <f t="shared" si="3"/>
        <v>4.5714285714285712</v>
      </c>
      <c r="T29" s="263" t="s">
        <v>527</v>
      </c>
    </row>
    <row r="30" spans="1:20" ht="29.25" thickBot="1" x14ac:dyDescent="0.3">
      <c r="A30" s="193">
        <v>20</v>
      </c>
      <c r="B30" s="154" t="str">
        <f>CONTEXTO!D20</f>
        <v>Dificultad de la unificación de criterios por parte de los lideres de proceso.</v>
      </c>
      <c r="C30" s="180">
        <v>5</v>
      </c>
      <c r="D30" s="181">
        <v>4</v>
      </c>
      <c r="E30" s="181">
        <v>4</v>
      </c>
      <c r="F30" s="181">
        <v>4</v>
      </c>
      <c r="G30" s="181">
        <v>2</v>
      </c>
      <c r="H30" s="181">
        <v>5</v>
      </c>
      <c r="I30" s="181">
        <v>4</v>
      </c>
      <c r="J30" s="194"/>
      <c r="K30" s="194"/>
      <c r="L30" s="194"/>
      <c r="M30" s="194"/>
      <c r="N30" s="194"/>
      <c r="O30" s="194"/>
      <c r="P30" s="194"/>
      <c r="Q30" s="194"/>
      <c r="R30" s="193">
        <f t="shared" si="2"/>
        <v>28</v>
      </c>
      <c r="S30" s="195">
        <f t="shared" si="3"/>
        <v>4</v>
      </c>
      <c r="T30" s="138" t="s">
        <v>528</v>
      </c>
    </row>
    <row r="31" spans="1:20" ht="72" thickBot="1" x14ac:dyDescent="0.3">
      <c r="A31" s="193">
        <v>21</v>
      </c>
      <c r="B31" s="154" t="str">
        <f>CONTEXTO!D21</f>
        <v xml:space="preserve">Debíl en la gestión administrativa en la consecución de recursos fisicos (herramientas ofimaticas Hardware Software y suministros de gestión documental).  y humanos. </v>
      </c>
      <c r="C31" s="181">
        <v>4</v>
      </c>
      <c r="D31" s="181">
        <v>3</v>
      </c>
      <c r="E31" s="181">
        <v>4</v>
      </c>
      <c r="F31" s="181">
        <v>4</v>
      </c>
      <c r="G31" s="181">
        <v>3</v>
      </c>
      <c r="H31" s="181">
        <v>3</v>
      </c>
      <c r="I31" s="181">
        <v>3</v>
      </c>
      <c r="J31" s="194"/>
      <c r="K31" s="194"/>
      <c r="L31" s="194"/>
      <c r="M31" s="194"/>
      <c r="N31" s="194"/>
      <c r="O31" s="194"/>
      <c r="P31" s="194"/>
      <c r="Q31" s="194"/>
      <c r="R31" s="193">
        <f t="shared" si="2"/>
        <v>24</v>
      </c>
      <c r="S31" s="195">
        <f t="shared" si="3"/>
        <v>3.4285714285714284</v>
      </c>
      <c r="T31" s="138" t="s">
        <v>528</v>
      </c>
    </row>
    <row r="32" spans="1:20" ht="29.25" thickBot="1" x14ac:dyDescent="0.3">
      <c r="A32" s="193">
        <v>22</v>
      </c>
      <c r="B32" s="154" t="str">
        <f>CONTEXTO!D22</f>
        <v>Incumplimiento de la ejecución de los procedimientos y tramites internos</v>
      </c>
      <c r="C32" s="180">
        <v>4</v>
      </c>
      <c r="D32" s="181">
        <v>4</v>
      </c>
      <c r="E32" s="181">
        <v>4</v>
      </c>
      <c r="F32" s="181">
        <v>4</v>
      </c>
      <c r="G32" s="181">
        <v>4</v>
      </c>
      <c r="H32" s="181">
        <v>3</v>
      </c>
      <c r="I32" s="181">
        <v>4</v>
      </c>
      <c r="J32" s="194"/>
      <c r="K32" s="194"/>
      <c r="L32" s="194"/>
      <c r="M32" s="194"/>
      <c r="N32" s="194"/>
      <c r="O32" s="194"/>
      <c r="P32" s="194"/>
      <c r="Q32" s="194"/>
      <c r="R32" s="193">
        <f t="shared" si="2"/>
        <v>27</v>
      </c>
      <c r="S32" s="195">
        <f t="shared" si="3"/>
        <v>3.8571428571428572</v>
      </c>
      <c r="T32" s="138" t="s">
        <v>528</v>
      </c>
    </row>
    <row r="33" spans="1:20" ht="57" x14ac:dyDescent="0.25">
      <c r="A33" s="193">
        <v>23</v>
      </c>
      <c r="B33" s="154" t="str">
        <f>CONTEXTO!D23</f>
        <v xml:space="preserve">Complejidad de los requisitos y  procedimientos del trámite que desbordan la capacidad de comprensión del usuario y/o funcionario </v>
      </c>
      <c r="C33" s="180">
        <v>4</v>
      </c>
      <c r="D33" s="181">
        <v>4</v>
      </c>
      <c r="E33" s="181">
        <v>4</v>
      </c>
      <c r="F33" s="181">
        <v>4</v>
      </c>
      <c r="G33" s="181">
        <v>4</v>
      </c>
      <c r="H33" s="181">
        <v>4</v>
      </c>
      <c r="I33" s="181">
        <v>4</v>
      </c>
      <c r="J33" s="194"/>
      <c r="K33" s="194"/>
      <c r="L33" s="194"/>
      <c r="M33" s="194"/>
      <c r="N33" s="194"/>
      <c r="O33" s="194"/>
      <c r="P33" s="194"/>
      <c r="Q33" s="194"/>
      <c r="R33" s="193">
        <f t="shared" si="2"/>
        <v>28</v>
      </c>
      <c r="S33" s="195">
        <f t="shared" si="3"/>
        <v>4</v>
      </c>
      <c r="T33" s="138" t="s">
        <v>528</v>
      </c>
    </row>
    <row r="34" spans="1:20" ht="42.75" x14ac:dyDescent="0.25">
      <c r="A34" s="193">
        <v>24</v>
      </c>
      <c r="B34" s="154" t="str">
        <f>CONTEXTO!D24</f>
        <v>Personas externas que  puedan acceder modificar o alterar la información de uso exclusivo de la entidad.</v>
      </c>
      <c r="C34" s="180">
        <v>4</v>
      </c>
      <c r="D34" s="181">
        <v>4</v>
      </c>
      <c r="E34" s="181">
        <v>4</v>
      </c>
      <c r="F34" s="181">
        <v>4</v>
      </c>
      <c r="G34" s="181">
        <v>4</v>
      </c>
      <c r="H34" s="181">
        <v>5</v>
      </c>
      <c r="I34" s="181">
        <v>4</v>
      </c>
      <c r="J34" s="194"/>
      <c r="K34" s="194"/>
      <c r="L34" s="194"/>
      <c r="M34" s="194"/>
      <c r="N34" s="194"/>
      <c r="O34" s="194"/>
      <c r="P34" s="194"/>
      <c r="Q34" s="194"/>
      <c r="R34" s="193">
        <f t="shared" si="2"/>
        <v>29</v>
      </c>
      <c r="S34" s="195">
        <f t="shared" si="3"/>
        <v>4.1428571428571432</v>
      </c>
      <c r="T34" s="263" t="s">
        <v>527</v>
      </c>
    </row>
    <row r="35" spans="1:20" ht="42.75" x14ac:dyDescent="0.25">
      <c r="A35" s="193">
        <v>25</v>
      </c>
      <c r="B35" s="154" t="str">
        <f>CONTEXTO!D25</f>
        <v>Dificultad en la oportunidad de la información solicitada a las demás dependencias de la alcaldía.</v>
      </c>
      <c r="C35" s="180">
        <v>4</v>
      </c>
      <c r="D35" s="181">
        <v>4</v>
      </c>
      <c r="E35" s="181">
        <v>4</v>
      </c>
      <c r="F35" s="181">
        <v>4</v>
      </c>
      <c r="G35" s="181">
        <v>5</v>
      </c>
      <c r="H35" s="181">
        <v>5</v>
      </c>
      <c r="I35" s="181">
        <v>4</v>
      </c>
      <c r="J35" s="194"/>
      <c r="K35" s="194"/>
      <c r="L35" s="194"/>
      <c r="M35" s="194"/>
      <c r="N35" s="194"/>
      <c r="O35" s="194"/>
      <c r="P35" s="194"/>
      <c r="Q35" s="194"/>
      <c r="R35" s="193">
        <f t="shared" si="2"/>
        <v>30</v>
      </c>
      <c r="S35" s="195">
        <f t="shared" si="3"/>
        <v>4.2857142857142856</v>
      </c>
      <c r="T35" s="263" t="s">
        <v>527</v>
      </c>
    </row>
    <row r="36" spans="1:20" ht="28.5" x14ac:dyDescent="0.25">
      <c r="A36" s="193">
        <v>26</v>
      </c>
      <c r="B36" s="154" t="str">
        <f>CONTEXTO!D26</f>
        <v>Dificultad en la comunicación en los diferentes niveles jerarquicos</v>
      </c>
      <c r="C36" s="180">
        <v>5</v>
      </c>
      <c r="D36" s="181">
        <v>4</v>
      </c>
      <c r="E36" s="181">
        <v>4</v>
      </c>
      <c r="F36" s="181">
        <v>4</v>
      </c>
      <c r="G36" s="181">
        <v>4</v>
      </c>
      <c r="H36" s="181">
        <v>5</v>
      </c>
      <c r="I36" s="181">
        <v>4</v>
      </c>
      <c r="J36" s="194"/>
      <c r="K36" s="194"/>
      <c r="L36" s="194"/>
      <c r="M36" s="194"/>
      <c r="N36" s="194"/>
      <c r="O36" s="194"/>
      <c r="P36" s="194"/>
      <c r="Q36" s="194"/>
      <c r="R36" s="193">
        <f t="shared" si="2"/>
        <v>30</v>
      </c>
      <c r="S36" s="195">
        <f t="shared" si="3"/>
        <v>4.2857142857142856</v>
      </c>
      <c r="T36" s="263" t="s">
        <v>527</v>
      </c>
    </row>
    <row r="37" spans="1:20" ht="28.5" x14ac:dyDescent="0.25">
      <c r="A37" s="193">
        <v>27</v>
      </c>
      <c r="B37" s="154" t="str">
        <f>CONTEXTO!D27</f>
        <v>Deficiencia de desarrollos tecnologicos que permitan tener tramites en linea</v>
      </c>
      <c r="C37" s="180">
        <v>5</v>
      </c>
      <c r="D37" s="181">
        <v>5</v>
      </c>
      <c r="E37" s="181">
        <v>4</v>
      </c>
      <c r="F37" s="181">
        <v>5</v>
      </c>
      <c r="G37" s="181">
        <v>5</v>
      </c>
      <c r="H37" s="181">
        <v>5</v>
      </c>
      <c r="I37" s="181">
        <v>5</v>
      </c>
      <c r="J37" s="194"/>
      <c r="K37" s="194"/>
      <c r="L37" s="194"/>
      <c r="M37" s="194"/>
      <c r="N37" s="194"/>
      <c r="O37" s="194"/>
      <c r="P37" s="194"/>
      <c r="Q37" s="194"/>
      <c r="R37" s="193">
        <f t="shared" si="2"/>
        <v>34</v>
      </c>
      <c r="S37" s="195">
        <f t="shared" si="3"/>
        <v>4.8571428571428568</v>
      </c>
      <c r="T37" s="263" t="s">
        <v>527</v>
      </c>
    </row>
    <row r="38" spans="1:20" ht="57" x14ac:dyDescent="0.25">
      <c r="A38" s="193">
        <v>28</v>
      </c>
      <c r="B38" s="154" t="str">
        <f>CONTEXTO!D28</f>
        <v>Ausencia de herramientas tecnológicas que soporten la  ejecución de los tramites en todas sus fases  para prevenir las acciones presenciales</v>
      </c>
      <c r="C38" s="180">
        <v>5</v>
      </c>
      <c r="D38" s="181">
        <v>4</v>
      </c>
      <c r="E38" s="181">
        <v>4</v>
      </c>
      <c r="F38" s="181">
        <v>4</v>
      </c>
      <c r="G38" s="181">
        <v>4</v>
      </c>
      <c r="H38" s="181">
        <v>3</v>
      </c>
      <c r="I38" s="181">
        <v>5</v>
      </c>
      <c r="J38" s="194"/>
      <c r="K38" s="194"/>
      <c r="L38" s="194"/>
      <c r="M38" s="194"/>
      <c r="N38" s="194"/>
      <c r="O38" s="194"/>
      <c r="P38" s="194"/>
      <c r="Q38" s="194"/>
      <c r="R38" s="193">
        <f t="shared" si="2"/>
        <v>29</v>
      </c>
      <c r="S38" s="195">
        <f t="shared" si="3"/>
        <v>4.1428571428571432</v>
      </c>
      <c r="T38" s="263" t="s">
        <v>527</v>
      </c>
    </row>
    <row r="39" spans="1:20" ht="42.75" x14ac:dyDescent="0.25">
      <c r="A39" s="193">
        <v>29</v>
      </c>
      <c r="B39" s="154" t="str">
        <f>CONTEXTO!D29</f>
        <v xml:space="preserve">Dificultad de la sistematización de la documentación fisica,  al no contar con la infraestructura tecnologica necesaria </v>
      </c>
      <c r="C39" s="180">
        <v>5</v>
      </c>
      <c r="D39" s="181">
        <v>3</v>
      </c>
      <c r="E39" s="181">
        <v>4</v>
      </c>
      <c r="F39" s="181">
        <v>3</v>
      </c>
      <c r="G39" s="181">
        <v>5</v>
      </c>
      <c r="H39" s="181">
        <v>5</v>
      </c>
      <c r="I39" s="181">
        <v>5</v>
      </c>
      <c r="J39" s="194"/>
      <c r="K39" s="194"/>
      <c r="L39" s="194"/>
      <c r="M39" s="194"/>
      <c r="N39" s="194"/>
      <c r="O39" s="194"/>
      <c r="P39" s="194"/>
      <c r="Q39" s="194"/>
      <c r="R39" s="193">
        <f t="shared" ref="R39:R53" si="4">SUM(C39:Q39)</f>
        <v>30</v>
      </c>
      <c r="S39" s="195">
        <f t="shared" ref="S39:S53" si="5">IF(ISERROR(AVERAGE(C39:Q39)),0,AVERAGE(C39:Q39))</f>
        <v>4.2857142857142856</v>
      </c>
      <c r="T39" s="263" t="s">
        <v>527</v>
      </c>
    </row>
    <row r="40" spans="1:20" ht="43.5" thickBot="1" x14ac:dyDescent="0.3">
      <c r="A40" s="193">
        <v>30</v>
      </c>
      <c r="B40" s="154" t="str">
        <f>CONTEXTO!D30</f>
        <v>falta de equipos tecnologicos que permitan salvaguardar la informacion (ups)</v>
      </c>
      <c r="C40" s="180">
        <v>5</v>
      </c>
      <c r="D40" s="181">
        <v>4</v>
      </c>
      <c r="E40" s="181">
        <v>4</v>
      </c>
      <c r="F40" s="181">
        <v>4</v>
      </c>
      <c r="G40" s="181">
        <v>4</v>
      </c>
      <c r="H40" s="181">
        <v>3</v>
      </c>
      <c r="I40" s="181">
        <v>5</v>
      </c>
      <c r="J40" s="194"/>
      <c r="K40" s="194"/>
      <c r="L40" s="194"/>
      <c r="M40" s="194"/>
      <c r="N40" s="194"/>
      <c r="O40" s="194"/>
      <c r="P40" s="194"/>
      <c r="Q40" s="194"/>
      <c r="R40" s="193">
        <f t="shared" si="4"/>
        <v>29</v>
      </c>
      <c r="S40" s="195">
        <f t="shared" si="5"/>
        <v>4.1428571428571432</v>
      </c>
      <c r="T40" s="263" t="s">
        <v>527</v>
      </c>
    </row>
    <row r="41" spans="1:20" ht="28.5" x14ac:dyDescent="0.25">
      <c r="A41" s="193">
        <v>31</v>
      </c>
      <c r="B41" s="154" t="str">
        <f>CONTEXTO!D31</f>
        <v>Retraso en la adopción y consecución  de equipos acordes a la necesidad.</v>
      </c>
      <c r="C41" s="180">
        <v>5</v>
      </c>
      <c r="D41" s="181">
        <v>3</v>
      </c>
      <c r="E41" s="181">
        <v>4</v>
      </c>
      <c r="F41" s="181">
        <v>4</v>
      </c>
      <c r="G41" s="181">
        <v>4</v>
      </c>
      <c r="H41" s="181">
        <v>4</v>
      </c>
      <c r="I41" s="181">
        <v>4</v>
      </c>
      <c r="J41" s="194"/>
      <c r="K41" s="194"/>
      <c r="L41" s="194"/>
      <c r="M41" s="194"/>
      <c r="N41" s="194"/>
      <c r="O41" s="194"/>
      <c r="P41" s="194"/>
      <c r="Q41" s="194"/>
      <c r="R41" s="193">
        <f t="shared" si="4"/>
        <v>28</v>
      </c>
      <c r="S41" s="195">
        <f t="shared" si="5"/>
        <v>4</v>
      </c>
      <c r="T41" s="138" t="s">
        <v>528</v>
      </c>
    </row>
    <row r="42" spans="1:20" ht="28.5" x14ac:dyDescent="0.25">
      <c r="A42" s="193">
        <v>32</v>
      </c>
      <c r="B42" s="154" t="str">
        <f>CONTEXTO!D32</f>
        <v>Dificultades en la carga y descarga de la información en la plataforma institucional.</v>
      </c>
      <c r="C42" s="180">
        <v>5</v>
      </c>
      <c r="D42" s="181">
        <v>4</v>
      </c>
      <c r="E42" s="181">
        <v>4</v>
      </c>
      <c r="F42" s="181">
        <v>4</v>
      </c>
      <c r="G42" s="181">
        <v>4</v>
      </c>
      <c r="H42" s="181">
        <v>5</v>
      </c>
      <c r="I42" s="181">
        <v>5</v>
      </c>
      <c r="J42" s="194"/>
      <c r="K42" s="194"/>
      <c r="L42" s="194"/>
      <c r="M42" s="194"/>
      <c r="N42" s="194"/>
      <c r="O42" s="194"/>
      <c r="P42" s="194"/>
      <c r="Q42" s="194"/>
      <c r="R42" s="193">
        <f t="shared" si="4"/>
        <v>31</v>
      </c>
      <c r="S42" s="195">
        <f t="shared" si="5"/>
        <v>4.4285714285714288</v>
      </c>
      <c r="T42" s="263" t="s">
        <v>527</v>
      </c>
    </row>
    <row r="43" spans="1:20" ht="29.25" thickBot="1" x14ac:dyDescent="0.3">
      <c r="A43" s="193">
        <v>33</v>
      </c>
      <c r="B43" s="154" t="str">
        <f>CONTEXTO!D33</f>
        <v>Ausencia de  internet o equipos tecnologicos para realizar trabajo.</v>
      </c>
      <c r="C43" s="180">
        <v>5</v>
      </c>
      <c r="D43" s="181">
        <v>5</v>
      </c>
      <c r="E43" s="181">
        <v>4</v>
      </c>
      <c r="F43" s="181">
        <v>4</v>
      </c>
      <c r="G43" s="181">
        <v>4</v>
      </c>
      <c r="H43" s="181">
        <v>5</v>
      </c>
      <c r="I43" s="181">
        <v>5</v>
      </c>
      <c r="J43" s="194"/>
      <c r="K43" s="194"/>
      <c r="L43" s="194"/>
      <c r="M43" s="194"/>
      <c r="N43" s="194"/>
      <c r="O43" s="194"/>
      <c r="P43" s="194"/>
      <c r="Q43" s="194"/>
      <c r="R43" s="193">
        <f t="shared" si="4"/>
        <v>32</v>
      </c>
      <c r="S43" s="195">
        <f t="shared" si="5"/>
        <v>4.5714285714285712</v>
      </c>
      <c r="T43" s="263" t="s">
        <v>527</v>
      </c>
    </row>
    <row r="44" spans="1:20" ht="29.25" thickBot="1" x14ac:dyDescent="0.3">
      <c r="A44" s="193">
        <v>34</v>
      </c>
      <c r="B44" s="154" t="str">
        <f>CONTEXTO!F12</f>
        <v>Falta de interación con los demas procesos.</v>
      </c>
      <c r="C44" s="180">
        <v>5</v>
      </c>
      <c r="D44" s="181">
        <v>4</v>
      </c>
      <c r="E44" s="181">
        <v>4</v>
      </c>
      <c r="F44" s="181">
        <v>4</v>
      </c>
      <c r="G44" s="181">
        <v>2</v>
      </c>
      <c r="H44" s="181">
        <v>5</v>
      </c>
      <c r="I44" s="181">
        <v>4</v>
      </c>
      <c r="J44" s="194"/>
      <c r="K44" s="194"/>
      <c r="L44" s="194"/>
      <c r="M44" s="194"/>
      <c r="N44" s="194"/>
      <c r="O44" s="194"/>
      <c r="P44" s="194"/>
      <c r="Q44" s="194"/>
      <c r="R44" s="193">
        <f t="shared" si="4"/>
        <v>28</v>
      </c>
      <c r="S44" s="195">
        <f t="shared" si="5"/>
        <v>4</v>
      </c>
      <c r="T44" s="138" t="s">
        <v>528</v>
      </c>
    </row>
    <row r="45" spans="1:20" ht="29.25" thickBot="1" x14ac:dyDescent="0.3">
      <c r="A45" s="193">
        <v>35</v>
      </c>
      <c r="B45" s="154" t="str">
        <f>CONTEXTO!F13</f>
        <v>Reportes de información no enviados a tiempo por los diferentes procesos</v>
      </c>
      <c r="C45" s="181">
        <v>4</v>
      </c>
      <c r="D45" s="181">
        <v>3</v>
      </c>
      <c r="E45" s="181">
        <v>4</v>
      </c>
      <c r="F45" s="181">
        <v>4</v>
      </c>
      <c r="G45" s="181">
        <v>3</v>
      </c>
      <c r="H45" s="181">
        <v>3</v>
      </c>
      <c r="I45" s="181">
        <v>3</v>
      </c>
      <c r="J45" s="194"/>
      <c r="K45" s="194"/>
      <c r="L45" s="194"/>
      <c r="M45" s="194"/>
      <c r="N45" s="194"/>
      <c r="O45" s="194"/>
      <c r="P45" s="194"/>
      <c r="Q45" s="194"/>
      <c r="R45" s="193">
        <f t="shared" si="4"/>
        <v>24</v>
      </c>
      <c r="S45" s="195">
        <f t="shared" si="5"/>
        <v>3.4285714285714284</v>
      </c>
      <c r="T45" s="138" t="s">
        <v>528</v>
      </c>
    </row>
    <row r="46" spans="1:20" ht="43.5" thickBot="1" x14ac:dyDescent="0.3">
      <c r="A46" s="193">
        <v>36</v>
      </c>
      <c r="B46" s="154" t="str">
        <f>CONTEXTO!F14</f>
        <v>Incumplimiento de las metas de los programas y demas directrices definidas por la entidad</v>
      </c>
      <c r="C46" s="180">
        <v>4</v>
      </c>
      <c r="D46" s="181">
        <v>4</v>
      </c>
      <c r="E46" s="181">
        <v>4</v>
      </c>
      <c r="F46" s="181">
        <v>4</v>
      </c>
      <c r="G46" s="181">
        <v>4</v>
      </c>
      <c r="H46" s="181">
        <v>3</v>
      </c>
      <c r="I46" s="181">
        <v>4</v>
      </c>
      <c r="J46" s="194"/>
      <c r="K46" s="194"/>
      <c r="L46" s="194"/>
      <c r="M46" s="194"/>
      <c r="N46" s="194"/>
      <c r="O46" s="194"/>
      <c r="P46" s="194"/>
      <c r="Q46" s="194"/>
      <c r="R46" s="193">
        <f t="shared" si="4"/>
        <v>27</v>
      </c>
      <c r="S46" s="195">
        <f t="shared" si="5"/>
        <v>3.8571428571428572</v>
      </c>
      <c r="T46" s="138" t="s">
        <v>528</v>
      </c>
    </row>
    <row r="47" spans="1:20" ht="28.5" x14ac:dyDescent="0.25">
      <c r="A47" s="193">
        <v>37</v>
      </c>
      <c r="B47" s="154" t="str">
        <f>CONTEXTO!F15</f>
        <v xml:space="preserve">Falta articular la totalidad de las actividades dentro del proceso </v>
      </c>
      <c r="C47" s="180">
        <v>4</v>
      </c>
      <c r="D47" s="181">
        <v>4</v>
      </c>
      <c r="E47" s="181">
        <v>4</v>
      </c>
      <c r="F47" s="181">
        <v>4</v>
      </c>
      <c r="G47" s="181">
        <v>4</v>
      </c>
      <c r="H47" s="181">
        <v>4</v>
      </c>
      <c r="I47" s="181">
        <v>4</v>
      </c>
      <c r="J47" s="194"/>
      <c r="K47" s="194"/>
      <c r="L47" s="194"/>
      <c r="M47" s="194"/>
      <c r="N47" s="194"/>
      <c r="O47" s="194"/>
      <c r="P47" s="194"/>
      <c r="Q47" s="194"/>
      <c r="R47" s="193">
        <f t="shared" si="4"/>
        <v>28</v>
      </c>
      <c r="S47" s="195">
        <f t="shared" si="5"/>
        <v>4</v>
      </c>
      <c r="T47" s="138" t="s">
        <v>528</v>
      </c>
    </row>
    <row r="48" spans="1:20" ht="43.5" thickBot="1" x14ac:dyDescent="0.3">
      <c r="A48" s="193">
        <v>38</v>
      </c>
      <c r="B48" s="154" t="str">
        <f>CONTEXTO!F16</f>
        <v xml:space="preserve">Desconocimiento del proceso y procedimientos  por parte del personal de planta y contrato. </v>
      </c>
      <c r="C48" s="183">
        <v>4</v>
      </c>
      <c r="D48" s="182">
        <v>4</v>
      </c>
      <c r="E48" s="182">
        <v>4</v>
      </c>
      <c r="F48" s="182">
        <v>4</v>
      </c>
      <c r="G48" s="181">
        <v>4</v>
      </c>
      <c r="H48" s="181">
        <v>5</v>
      </c>
      <c r="I48" s="181">
        <v>4</v>
      </c>
      <c r="J48" s="194"/>
      <c r="K48" s="194"/>
      <c r="L48" s="194"/>
      <c r="M48" s="194"/>
      <c r="N48" s="194"/>
      <c r="O48" s="194"/>
      <c r="P48" s="194"/>
      <c r="Q48" s="194"/>
      <c r="R48" s="193">
        <f t="shared" si="4"/>
        <v>29</v>
      </c>
      <c r="S48" s="195">
        <f t="shared" si="5"/>
        <v>4.1428571428571432</v>
      </c>
      <c r="T48" s="263" t="s">
        <v>527</v>
      </c>
    </row>
    <row r="49" spans="1:31" ht="57" x14ac:dyDescent="0.25">
      <c r="A49" s="193">
        <v>39</v>
      </c>
      <c r="B49" s="154" t="str">
        <f>CONTEXTO!F17</f>
        <v>Falta de personal de planta que asuma las responsabilidades propias de los tramites del proceso (estratificacion, uso del suelo, aptitud urbanistica)</v>
      </c>
      <c r="C49" s="180">
        <v>4</v>
      </c>
      <c r="D49" s="181">
        <v>3</v>
      </c>
      <c r="E49" s="181">
        <v>3</v>
      </c>
      <c r="F49" s="181">
        <v>3</v>
      </c>
      <c r="G49" s="181">
        <v>3</v>
      </c>
      <c r="H49" s="181">
        <v>3</v>
      </c>
      <c r="I49" s="181">
        <v>3</v>
      </c>
      <c r="J49" s="197"/>
      <c r="K49" s="197"/>
      <c r="L49" s="197"/>
      <c r="M49" s="197"/>
      <c r="N49" s="197"/>
      <c r="O49" s="197"/>
      <c r="P49" s="197"/>
      <c r="Q49" s="197"/>
      <c r="R49" s="193">
        <f t="shared" si="4"/>
        <v>22</v>
      </c>
      <c r="S49" s="195">
        <f t="shared" si="5"/>
        <v>3.1428571428571428</v>
      </c>
      <c r="T49" s="138" t="s">
        <v>528</v>
      </c>
    </row>
    <row r="50" spans="1:31" ht="42.75" x14ac:dyDescent="0.25">
      <c r="A50" s="193">
        <v>40</v>
      </c>
      <c r="B50" s="154" t="str">
        <f>CONTEXTO!F18</f>
        <v>Concentracion del poder y/o responsabilidad en un solo funcionario y/o contratistas</v>
      </c>
      <c r="C50" s="180">
        <v>5</v>
      </c>
      <c r="D50" s="181">
        <v>4</v>
      </c>
      <c r="E50" s="181">
        <v>4</v>
      </c>
      <c r="F50" s="181">
        <v>4</v>
      </c>
      <c r="G50" s="181">
        <v>4</v>
      </c>
      <c r="H50" s="181">
        <v>3</v>
      </c>
      <c r="I50" s="181">
        <v>5</v>
      </c>
      <c r="J50" s="197"/>
      <c r="K50" s="197"/>
      <c r="L50" s="197"/>
      <c r="M50" s="197"/>
      <c r="N50" s="197"/>
      <c r="O50" s="197"/>
      <c r="P50" s="197"/>
      <c r="Q50" s="197"/>
      <c r="R50" s="193">
        <f t="shared" si="4"/>
        <v>29</v>
      </c>
      <c r="S50" s="195">
        <f t="shared" si="5"/>
        <v>4.1428571428571432</v>
      </c>
      <c r="T50" s="263" t="s">
        <v>527</v>
      </c>
    </row>
    <row r="51" spans="1:31" x14ac:dyDescent="0.25">
      <c r="A51" s="193">
        <v>41</v>
      </c>
      <c r="B51" s="154" t="str">
        <f>CONTEXTO!F19</f>
        <v>alta rotacion de personal contratista</v>
      </c>
      <c r="C51" s="180">
        <v>5</v>
      </c>
      <c r="D51" s="181">
        <v>3</v>
      </c>
      <c r="E51" s="181">
        <v>4</v>
      </c>
      <c r="F51" s="181">
        <v>3</v>
      </c>
      <c r="G51" s="181">
        <v>5</v>
      </c>
      <c r="H51" s="181">
        <v>5</v>
      </c>
      <c r="I51" s="181">
        <v>5</v>
      </c>
      <c r="J51" s="197"/>
      <c r="K51" s="197"/>
      <c r="L51" s="197"/>
      <c r="M51" s="197"/>
      <c r="N51" s="197"/>
      <c r="O51" s="197"/>
      <c r="P51" s="197"/>
      <c r="Q51" s="197"/>
      <c r="R51" s="193">
        <f t="shared" si="4"/>
        <v>30</v>
      </c>
      <c r="S51" s="195">
        <f t="shared" si="5"/>
        <v>4.2857142857142856</v>
      </c>
      <c r="T51" s="263" t="s">
        <v>527</v>
      </c>
    </row>
    <row r="52" spans="1:31" ht="28.5" x14ac:dyDescent="0.25">
      <c r="A52" s="193">
        <v>42</v>
      </c>
      <c r="B52" s="154" t="str">
        <f>CONTEXTO!F20</f>
        <v>falta de idoneidad del personal que asume la responsabilidad de los tramites</v>
      </c>
      <c r="C52" s="180">
        <v>5</v>
      </c>
      <c r="D52" s="181">
        <v>4</v>
      </c>
      <c r="E52" s="181">
        <v>4</v>
      </c>
      <c r="F52" s="181">
        <v>4</v>
      </c>
      <c r="G52" s="181">
        <v>4</v>
      </c>
      <c r="H52" s="181">
        <v>3</v>
      </c>
      <c r="I52" s="181">
        <v>5</v>
      </c>
      <c r="J52" s="197"/>
      <c r="K52" s="197"/>
      <c r="L52" s="197"/>
      <c r="M52" s="197"/>
      <c r="N52" s="197"/>
      <c r="O52" s="197"/>
      <c r="P52" s="197"/>
      <c r="Q52" s="197"/>
      <c r="R52" s="193">
        <f t="shared" si="4"/>
        <v>29</v>
      </c>
      <c r="S52" s="195">
        <f t="shared" si="5"/>
        <v>4.1428571428571432</v>
      </c>
      <c r="T52" s="263" t="s">
        <v>527</v>
      </c>
    </row>
    <row r="53" spans="1:31" ht="55.5" customHeight="1" x14ac:dyDescent="0.25">
      <c r="A53" s="196"/>
      <c r="B53" s="261" t="str">
        <f>+CONTEXTO!B23</f>
        <v>Falsificación de documentos públicos</v>
      </c>
      <c r="C53" s="180">
        <v>5</v>
      </c>
      <c r="D53" s="181">
        <v>5</v>
      </c>
      <c r="E53" s="181">
        <v>4</v>
      </c>
      <c r="F53" s="181">
        <v>5</v>
      </c>
      <c r="G53" s="181">
        <v>5</v>
      </c>
      <c r="H53" s="181">
        <v>4</v>
      </c>
      <c r="I53" s="181">
        <v>5</v>
      </c>
      <c r="J53" s="197"/>
      <c r="K53" s="197"/>
      <c r="L53" s="197"/>
      <c r="M53" s="197"/>
      <c r="N53" s="197"/>
      <c r="O53" s="197"/>
      <c r="P53" s="197"/>
      <c r="Q53" s="197"/>
      <c r="R53" s="196">
        <f t="shared" si="4"/>
        <v>33</v>
      </c>
      <c r="S53" s="198">
        <f t="shared" si="5"/>
        <v>4.7142857142857144</v>
      </c>
      <c r="T53" s="263" t="s">
        <v>527</v>
      </c>
    </row>
    <row r="54" spans="1:31" ht="43.5" thickBot="1" x14ac:dyDescent="0.3">
      <c r="A54" s="196">
        <v>43</v>
      </c>
      <c r="B54" s="154" t="str">
        <f>CONTEXTO!F21</f>
        <v>concentracion de informacion en personal contratista que pueden generar fuga de informacion institucional.</v>
      </c>
      <c r="C54" s="180">
        <v>5</v>
      </c>
      <c r="D54" s="181">
        <v>5</v>
      </c>
      <c r="E54" s="182">
        <v>3</v>
      </c>
      <c r="F54" s="181">
        <v>4</v>
      </c>
      <c r="G54" s="181">
        <v>5</v>
      </c>
      <c r="H54" s="181">
        <v>4</v>
      </c>
      <c r="I54" s="181">
        <v>4</v>
      </c>
      <c r="J54" s="197"/>
      <c r="K54" s="197"/>
      <c r="L54" s="197"/>
      <c r="M54" s="197"/>
      <c r="N54" s="197"/>
      <c r="O54" s="197"/>
      <c r="P54" s="197"/>
      <c r="Q54" s="197"/>
      <c r="R54" s="196">
        <f>SUM(C54:Q54)</f>
        <v>30</v>
      </c>
      <c r="S54" s="198">
        <f>IF(ISERROR(AVERAGE(C54:Q54)),0,AVERAGE(C54:Q54))</f>
        <v>4.2857142857142856</v>
      </c>
      <c r="T54" s="263" t="s">
        <v>527</v>
      </c>
    </row>
    <row r="55" spans="1:31" ht="24" customHeight="1" x14ac:dyDescent="0.25">
      <c r="A55" s="416" t="s">
        <v>360</v>
      </c>
      <c r="B55" s="417"/>
      <c r="C55" s="417"/>
      <c r="D55" s="417"/>
      <c r="E55" s="417"/>
      <c r="F55" s="417"/>
      <c r="G55" s="417"/>
      <c r="H55" s="417"/>
      <c r="I55" s="417"/>
      <c r="J55" s="417"/>
      <c r="K55" s="417"/>
      <c r="L55" s="417"/>
      <c r="M55" s="417"/>
      <c r="N55" s="417"/>
      <c r="O55" s="417"/>
      <c r="P55" s="417"/>
      <c r="Q55" s="417"/>
      <c r="R55" s="418"/>
      <c r="S55" s="199">
        <f>SUM(S11:S54)</f>
        <v>179.57142857142858</v>
      </c>
    </row>
    <row r="56" spans="1:31" ht="28.5" customHeight="1" thickBot="1" x14ac:dyDescent="0.3">
      <c r="A56" s="401" t="s">
        <v>59</v>
      </c>
      <c r="B56" s="402"/>
      <c r="C56" s="402"/>
      <c r="D56" s="402"/>
      <c r="E56" s="402"/>
      <c r="F56" s="402"/>
      <c r="G56" s="402"/>
      <c r="H56" s="402"/>
      <c r="I56" s="402"/>
      <c r="J56" s="402"/>
      <c r="K56" s="402"/>
      <c r="L56" s="402"/>
      <c r="M56" s="402"/>
      <c r="N56" s="402"/>
      <c r="O56" s="402"/>
      <c r="P56" s="402"/>
      <c r="Q56" s="402"/>
      <c r="R56" s="402"/>
      <c r="S56" s="200">
        <f>+AVERAGE(S11:S54)</f>
        <v>4.0811688311688314</v>
      </c>
      <c r="Y56" s="262" t="s">
        <v>526</v>
      </c>
      <c r="Z56" s="262"/>
      <c r="AA56" s="262"/>
      <c r="AB56" s="262"/>
      <c r="AC56" s="262"/>
      <c r="AD56" s="262"/>
      <c r="AE56" s="262"/>
    </row>
  </sheetData>
  <sheetProtection selectLockedCells="1"/>
  <mergeCells count="13">
    <mergeCell ref="A56:R56"/>
    <mergeCell ref="A1:A4"/>
    <mergeCell ref="B1:S2"/>
    <mergeCell ref="T1:W1"/>
    <mergeCell ref="T2:W2"/>
    <mergeCell ref="B3:S4"/>
    <mergeCell ref="T3:W3"/>
    <mergeCell ref="T4:W4"/>
    <mergeCell ref="A5:T5"/>
    <mergeCell ref="A6:T6"/>
    <mergeCell ref="A7:T7"/>
    <mergeCell ref="A9:T9"/>
    <mergeCell ref="A55:R55"/>
  </mergeCells>
  <conditionalFormatting sqref="Z14">
    <cfRule type="dataBar" priority="1">
      <dataBar>
        <cfvo type="min"/>
        <cfvo type="max"/>
        <color rgb="FFFFB628"/>
      </dataBar>
    </cfRule>
  </conditionalFormatting>
  <dataValidations count="3">
    <dataValidation type="whole" showErrorMessage="1" error="DATO INVÁLIDO_x000a_Tenga en cuenta que la escala de calificación va de 1 a 5" sqref="J11:Q54">
      <formula1>1</formula1>
      <formula2>5</formula2>
    </dataValidation>
    <dataValidation type="decimal" allowBlank="1" showInputMessage="1" showErrorMessage="1" prompt="DATO INVÁLIDO_x000a_Tenga en cuenta que la escala de calificación va de 1 a 5" sqref="G11:I30 G33:I44 G47:I54">
      <formula1>1</formula1>
      <formula2>5</formula2>
    </dataValidation>
    <dataValidation type="decimal" allowBlank="1" showErrorMessage="1" sqref="C11:F30 C38:F44 C33:F35 C47:F54">
      <formula1>1</formula1>
      <formula2>10</formula2>
    </dataValidation>
  </dataValidations>
  <pageMargins left="0.7" right="0.7" top="0.75" bottom="0.75" header="0.3" footer="0.3"/>
  <pageSetup paperSize="9" orientation="portrait" r:id="rId1"/>
  <drawing r:id="rId2"/>
  <legacyDrawing r:id="rId3"/>
  <controls>
    <mc:AlternateContent xmlns:mc="http://schemas.openxmlformats.org/markup-compatibility/2006">
      <mc:Choice Requires="x14">
        <control shapeId="5165" r:id="rId4" name="CheckBox46">
          <controlPr defaultSize="0" autoLine="0" r:id="rId5">
            <anchor moveWithCells="1">
              <from>
                <xdr:col>19</xdr:col>
                <xdr:colOff>771525</xdr:colOff>
                <xdr:row>54</xdr:row>
                <xdr:rowOff>0</xdr:rowOff>
              </from>
              <to>
                <xdr:col>19</xdr:col>
                <xdr:colOff>1057275</xdr:colOff>
                <xdr:row>54</xdr:row>
                <xdr:rowOff>257175</xdr:rowOff>
              </to>
            </anchor>
          </controlPr>
        </control>
      </mc:Choice>
      <mc:Fallback>
        <control shapeId="5165" r:id="rId4" name="CheckBox46"/>
      </mc:Fallback>
    </mc:AlternateContent>
    <mc:AlternateContent xmlns:mc="http://schemas.openxmlformats.org/markup-compatibility/2006">
      <mc:Choice Requires="x14">
        <control shapeId="5164" r:id="rId6" name="CheckBox45">
          <controlPr defaultSize="0" autoLine="0" r:id="rId7">
            <anchor moveWithCells="1">
              <from>
                <xdr:col>19</xdr:col>
                <xdr:colOff>771525</xdr:colOff>
                <xdr:row>54</xdr:row>
                <xdr:rowOff>0</xdr:rowOff>
              </from>
              <to>
                <xdr:col>19</xdr:col>
                <xdr:colOff>1057275</xdr:colOff>
                <xdr:row>54</xdr:row>
                <xdr:rowOff>257175</xdr:rowOff>
              </to>
            </anchor>
          </controlPr>
        </control>
      </mc:Choice>
      <mc:Fallback>
        <control shapeId="5164" r:id="rId6" name="CheckBox45"/>
      </mc:Fallback>
    </mc:AlternateContent>
    <mc:AlternateContent xmlns:mc="http://schemas.openxmlformats.org/markup-compatibility/2006">
      <mc:Choice Requires="x14">
        <control shapeId="5163" r:id="rId8" name="CheckBox44">
          <controlPr defaultSize="0" autoLine="0" r:id="rId7">
            <anchor moveWithCells="1">
              <from>
                <xdr:col>19</xdr:col>
                <xdr:colOff>771525</xdr:colOff>
                <xdr:row>54</xdr:row>
                <xdr:rowOff>0</xdr:rowOff>
              </from>
              <to>
                <xdr:col>19</xdr:col>
                <xdr:colOff>1057275</xdr:colOff>
                <xdr:row>54</xdr:row>
                <xdr:rowOff>257175</xdr:rowOff>
              </to>
            </anchor>
          </controlPr>
        </control>
      </mc:Choice>
      <mc:Fallback>
        <control shapeId="5163" r:id="rId8" name="CheckBox44"/>
      </mc:Fallback>
    </mc:AlternateContent>
    <mc:AlternateContent xmlns:mc="http://schemas.openxmlformats.org/markup-compatibility/2006">
      <mc:Choice Requires="x14">
        <control shapeId="5162" r:id="rId9" name="CheckBox43">
          <controlPr defaultSize="0" autoLine="0" r:id="rId7">
            <anchor moveWithCells="1">
              <from>
                <xdr:col>19</xdr:col>
                <xdr:colOff>771525</xdr:colOff>
                <xdr:row>54</xdr:row>
                <xdr:rowOff>0</xdr:rowOff>
              </from>
              <to>
                <xdr:col>19</xdr:col>
                <xdr:colOff>1057275</xdr:colOff>
                <xdr:row>54</xdr:row>
                <xdr:rowOff>257175</xdr:rowOff>
              </to>
            </anchor>
          </controlPr>
        </control>
      </mc:Choice>
      <mc:Fallback>
        <control shapeId="5162" r:id="rId9" name="CheckBox43"/>
      </mc:Fallback>
    </mc:AlternateContent>
    <mc:AlternateContent xmlns:mc="http://schemas.openxmlformats.org/markup-compatibility/2006">
      <mc:Choice Requires="x14">
        <control shapeId="5161" r:id="rId10" name="CheckBox42">
          <controlPr defaultSize="0" autoLine="0" r:id="rId7">
            <anchor moveWithCells="1">
              <from>
                <xdr:col>19</xdr:col>
                <xdr:colOff>771525</xdr:colOff>
                <xdr:row>54</xdr:row>
                <xdr:rowOff>0</xdr:rowOff>
              </from>
              <to>
                <xdr:col>19</xdr:col>
                <xdr:colOff>1057275</xdr:colOff>
                <xdr:row>54</xdr:row>
                <xdr:rowOff>257175</xdr:rowOff>
              </to>
            </anchor>
          </controlPr>
        </control>
      </mc:Choice>
      <mc:Fallback>
        <control shapeId="5161" r:id="rId10" name="CheckBox42"/>
      </mc:Fallback>
    </mc:AlternateContent>
    <mc:AlternateContent xmlns:mc="http://schemas.openxmlformats.org/markup-compatibility/2006">
      <mc:Choice Requires="x14">
        <control shapeId="5160" r:id="rId11" name="CheckBox41">
          <controlPr defaultSize="0" autoLine="0" r:id="rId7">
            <anchor moveWithCells="1">
              <from>
                <xdr:col>19</xdr:col>
                <xdr:colOff>771525</xdr:colOff>
                <xdr:row>54</xdr:row>
                <xdr:rowOff>0</xdr:rowOff>
              </from>
              <to>
                <xdr:col>19</xdr:col>
                <xdr:colOff>1057275</xdr:colOff>
                <xdr:row>54</xdr:row>
                <xdr:rowOff>257175</xdr:rowOff>
              </to>
            </anchor>
          </controlPr>
        </control>
      </mc:Choice>
      <mc:Fallback>
        <control shapeId="5160" r:id="rId11" name="CheckBox41"/>
      </mc:Fallback>
    </mc:AlternateContent>
    <mc:AlternateContent xmlns:mc="http://schemas.openxmlformats.org/markup-compatibility/2006">
      <mc:Choice Requires="x14">
        <control shapeId="5159" r:id="rId12" name="CheckBox40">
          <controlPr defaultSize="0" autoLine="0" r:id="rId7">
            <anchor moveWithCells="1">
              <from>
                <xdr:col>19</xdr:col>
                <xdr:colOff>771525</xdr:colOff>
                <xdr:row>54</xdr:row>
                <xdr:rowOff>0</xdr:rowOff>
              </from>
              <to>
                <xdr:col>19</xdr:col>
                <xdr:colOff>1057275</xdr:colOff>
                <xdr:row>54</xdr:row>
                <xdr:rowOff>257175</xdr:rowOff>
              </to>
            </anchor>
          </controlPr>
        </control>
      </mc:Choice>
      <mc:Fallback>
        <control shapeId="5159" r:id="rId12" name="CheckBox40"/>
      </mc:Fallback>
    </mc:AlternateContent>
    <mc:AlternateContent xmlns:mc="http://schemas.openxmlformats.org/markup-compatibility/2006">
      <mc:Choice Requires="x14">
        <control shapeId="5158" r:id="rId13" name="CheckBox39">
          <controlPr defaultSize="0" autoLine="0" r:id="rId7">
            <anchor moveWithCells="1">
              <from>
                <xdr:col>19</xdr:col>
                <xdr:colOff>771525</xdr:colOff>
                <xdr:row>54</xdr:row>
                <xdr:rowOff>0</xdr:rowOff>
              </from>
              <to>
                <xdr:col>19</xdr:col>
                <xdr:colOff>1057275</xdr:colOff>
                <xdr:row>54</xdr:row>
                <xdr:rowOff>257175</xdr:rowOff>
              </to>
            </anchor>
          </controlPr>
        </control>
      </mc:Choice>
      <mc:Fallback>
        <control shapeId="5158" r:id="rId13" name="CheckBox39"/>
      </mc:Fallback>
    </mc:AlternateContent>
    <mc:AlternateContent xmlns:mc="http://schemas.openxmlformats.org/markup-compatibility/2006">
      <mc:Choice Requires="x14">
        <control shapeId="5157" r:id="rId14" name="CheckBox38">
          <controlPr defaultSize="0" autoLine="0" r:id="rId7">
            <anchor moveWithCells="1">
              <from>
                <xdr:col>19</xdr:col>
                <xdr:colOff>771525</xdr:colOff>
                <xdr:row>54</xdr:row>
                <xdr:rowOff>0</xdr:rowOff>
              </from>
              <to>
                <xdr:col>19</xdr:col>
                <xdr:colOff>1057275</xdr:colOff>
                <xdr:row>54</xdr:row>
                <xdr:rowOff>257175</xdr:rowOff>
              </to>
            </anchor>
          </controlPr>
        </control>
      </mc:Choice>
      <mc:Fallback>
        <control shapeId="5157" r:id="rId14" name="CheckBox38"/>
      </mc:Fallback>
    </mc:AlternateContent>
    <mc:AlternateContent xmlns:mc="http://schemas.openxmlformats.org/markup-compatibility/2006">
      <mc:Choice Requires="x14">
        <control shapeId="5156" r:id="rId15" name="CheckBox36">
          <controlPr defaultSize="0" autoLine="0" r:id="rId7">
            <anchor moveWithCells="1">
              <from>
                <xdr:col>19</xdr:col>
                <xdr:colOff>771525</xdr:colOff>
                <xdr:row>54</xdr:row>
                <xdr:rowOff>0</xdr:rowOff>
              </from>
              <to>
                <xdr:col>19</xdr:col>
                <xdr:colOff>1057275</xdr:colOff>
                <xdr:row>54</xdr:row>
                <xdr:rowOff>257175</xdr:rowOff>
              </to>
            </anchor>
          </controlPr>
        </control>
      </mc:Choice>
      <mc:Fallback>
        <control shapeId="5156" r:id="rId15" name="CheckBox36"/>
      </mc:Fallback>
    </mc:AlternateContent>
    <mc:AlternateContent xmlns:mc="http://schemas.openxmlformats.org/markup-compatibility/2006">
      <mc:Choice Requires="x14">
        <control shapeId="5155" r:id="rId16" name="CheckBox35">
          <controlPr defaultSize="0" autoLine="0" r:id="rId7">
            <anchor moveWithCells="1">
              <from>
                <xdr:col>19</xdr:col>
                <xdr:colOff>771525</xdr:colOff>
                <xdr:row>54</xdr:row>
                <xdr:rowOff>0</xdr:rowOff>
              </from>
              <to>
                <xdr:col>19</xdr:col>
                <xdr:colOff>1057275</xdr:colOff>
                <xdr:row>54</xdr:row>
                <xdr:rowOff>257175</xdr:rowOff>
              </to>
            </anchor>
          </controlPr>
        </control>
      </mc:Choice>
      <mc:Fallback>
        <control shapeId="5155" r:id="rId16" name="CheckBox35"/>
      </mc:Fallback>
    </mc:AlternateContent>
    <mc:AlternateContent xmlns:mc="http://schemas.openxmlformats.org/markup-compatibility/2006">
      <mc:Choice Requires="x14">
        <control shapeId="5154" r:id="rId17" name="CheckBox34">
          <controlPr defaultSize="0" autoLine="0" r:id="rId7">
            <anchor moveWithCells="1">
              <from>
                <xdr:col>19</xdr:col>
                <xdr:colOff>771525</xdr:colOff>
                <xdr:row>54</xdr:row>
                <xdr:rowOff>0</xdr:rowOff>
              </from>
              <to>
                <xdr:col>19</xdr:col>
                <xdr:colOff>1057275</xdr:colOff>
                <xdr:row>54</xdr:row>
                <xdr:rowOff>257175</xdr:rowOff>
              </to>
            </anchor>
          </controlPr>
        </control>
      </mc:Choice>
      <mc:Fallback>
        <control shapeId="5154" r:id="rId17" name="CheckBox34"/>
      </mc:Fallback>
    </mc:AlternateContent>
    <mc:AlternateContent xmlns:mc="http://schemas.openxmlformats.org/markup-compatibility/2006">
      <mc:Choice Requires="x14">
        <control shapeId="5153" r:id="rId18" name="CheckBox33">
          <controlPr defaultSize="0" autoLine="0" r:id="rId7">
            <anchor moveWithCells="1">
              <from>
                <xdr:col>19</xdr:col>
                <xdr:colOff>771525</xdr:colOff>
                <xdr:row>54</xdr:row>
                <xdr:rowOff>0</xdr:rowOff>
              </from>
              <to>
                <xdr:col>19</xdr:col>
                <xdr:colOff>1057275</xdr:colOff>
                <xdr:row>54</xdr:row>
                <xdr:rowOff>257175</xdr:rowOff>
              </to>
            </anchor>
          </controlPr>
        </control>
      </mc:Choice>
      <mc:Fallback>
        <control shapeId="5153" r:id="rId18" name="CheckBox33"/>
      </mc:Fallback>
    </mc:AlternateContent>
    <mc:AlternateContent xmlns:mc="http://schemas.openxmlformats.org/markup-compatibility/2006">
      <mc:Choice Requires="x14">
        <control shapeId="5152" r:id="rId19" name="CheckBox32">
          <controlPr defaultSize="0" autoLine="0" r:id="rId7">
            <anchor moveWithCells="1">
              <from>
                <xdr:col>19</xdr:col>
                <xdr:colOff>771525</xdr:colOff>
                <xdr:row>54</xdr:row>
                <xdr:rowOff>0</xdr:rowOff>
              </from>
              <to>
                <xdr:col>19</xdr:col>
                <xdr:colOff>1057275</xdr:colOff>
                <xdr:row>54</xdr:row>
                <xdr:rowOff>257175</xdr:rowOff>
              </to>
            </anchor>
          </controlPr>
        </control>
      </mc:Choice>
      <mc:Fallback>
        <control shapeId="5152" r:id="rId19" name="CheckBox32"/>
      </mc:Fallback>
    </mc:AlternateContent>
    <mc:AlternateContent xmlns:mc="http://schemas.openxmlformats.org/markup-compatibility/2006">
      <mc:Choice Requires="x14">
        <control shapeId="5151" r:id="rId20" name="CheckBox31">
          <controlPr defaultSize="0" autoLine="0" r:id="rId7">
            <anchor moveWithCells="1">
              <from>
                <xdr:col>19</xdr:col>
                <xdr:colOff>771525</xdr:colOff>
                <xdr:row>54</xdr:row>
                <xdr:rowOff>0</xdr:rowOff>
              </from>
              <to>
                <xdr:col>19</xdr:col>
                <xdr:colOff>1057275</xdr:colOff>
                <xdr:row>54</xdr:row>
                <xdr:rowOff>257175</xdr:rowOff>
              </to>
            </anchor>
          </controlPr>
        </control>
      </mc:Choice>
      <mc:Fallback>
        <control shapeId="5151" r:id="rId20" name="CheckBox31"/>
      </mc:Fallback>
    </mc:AlternateContent>
    <mc:AlternateContent xmlns:mc="http://schemas.openxmlformats.org/markup-compatibility/2006">
      <mc:Choice Requires="x14">
        <control shapeId="5150" r:id="rId21" name="CheckBox30">
          <controlPr defaultSize="0" autoLine="0" r:id="rId5">
            <anchor moveWithCells="1">
              <from>
                <xdr:col>19</xdr:col>
                <xdr:colOff>771525</xdr:colOff>
                <xdr:row>53</xdr:row>
                <xdr:rowOff>200025</xdr:rowOff>
              </from>
              <to>
                <xdr:col>19</xdr:col>
                <xdr:colOff>1057275</xdr:colOff>
                <xdr:row>53</xdr:row>
                <xdr:rowOff>457200</xdr:rowOff>
              </to>
            </anchor>
          </controlPr>
        </control>
      </mc:Choice>
      <mc:Fallback>
        <control shapeId="5150" r:id="rId21" name="CheckBox30"/>
      </mc:Fallback>
    </mc:AlternateContent>
    <mc:AlternateContent xmlns:mc="http://schemas.openxmlformats.org/markup-compatibility/2006">
      <mc:Choice Requires="x14">
        <control shapeId="5149" r:id="rId22" name="CheckBox29">
          <controlPr defaultSize="0" autoLine="0" r:id="rId5">
            <anchor moveWithCells="1">
              <from>
                <xdr:col>19</xdr:col>
                <xdr:colOff>771525</xdr:colOff>
                <xdr:row>47</xdr:row>
                <xdr:rowOff>200025</xdr:rowOff>
              </from>
              <to>
                <xdr:col>19</xdr:col>
                <xdr:colOff>1057275</xdr:colOff>
                <xdr:row>47</xdr:row>
                <xdr:rowOff>457200</xdr:rowOff>
              </to>
            </anchor>
          </controlPr>
        </control>
      </mc:Choice>
      <mc:Fallback>
        <control shapeId="5149" r:id="rId22" name="CheckBox29"/>
      </mc:Fallback>
    </mc:AlternateContent>
    <mc:AlternateContent xmlns:mc="http://schemas.openxmlformats.org/markup-compatibility/2006">
      <mc:Choice Requires="x14">
        <control shapeId="5148" r:id="rId23" name="CheckBox28">
          <controlPr defaultSize="0" autoLine="0" r:id="rId24">
            <anchor moveWithCells="1">
              <from>
                <xdr:col>19</xdr:col>
                <xdr:colOff>771525</xdr:colOff>
                <xdr:row>46</xdr:row>
                <xdr:rowOff>200025</xdr:rowOff>
              </from>
              <to>
                <xdr:col>19</xdr:col>
                <xdr:colOff>1057275</xdr:colOff>
                <xdr:row>47</xdr:row>
                <xdr:rowOff>104775</xdr:rowOff>
              </to>
            </anchor>
          </controlPr>
        </control>
      </mc:Choice>
      <mc:Fallback>
        <control shapeId="5148" r:id="rId23" name="CheckBox28"/>
      </mc:Fallback>
    </mc:AlternateContent>
    <mc:AlternateContent xmlns:mc="http://schemas.openxmlformats.org/markup-compatibility/2006">
      <mc:Choice Requires="x14">
        <control shapeId="5147" r:id="rId25" name="CheckBox27">
          <controlPr defaultSize="0" autoLine="0" r:id="rId26">
            <anchor moveWithCells="1">
              <from>
                <xdr:col>19</xdr:col>
                <xdr:colOff>771525</xdr:colOff>
                <xdr:row>36</xdr:row>
                <xdr:rowOff>200025</xdr:rowOff>
              </from>
              <to>
                <xdr:col>19</xdr:col>
                <xdr:colOff>1057275</xdr:colOff>
                <xdr:row>37</xdr:row>
                <xdr:rowOff>104775</xdr:rowOff>
              </to>
            </anchor>
          </controlPr>
        </control>
      </mc:Choice>
      <mc:Fallback>
        <control shapeId="5147" r:id="rId25" name="CheckBox27"/>
      </mc:Fallback>
    </mc:AlternateContent>
    <mc:AlternateContent xmlns:mc="http://schemas.openxmlformats.org/markup-compatibility/2006">
      <mc:Choice Requires="x14">
        <control shapeId="5146" r:id="rId27" name="CheckBox26">
          <controlPr defaultSize="0" autoLine="0" r:id="rId26">
            <anchor moveWithCells="1">
              <from>
                <xdr:col>19</xdr:col>
                <xdr:colOff>771525</xdr:colOff>
                <xdr:row>35</xdr:row>
                <xdr:rowOff>200025</xdr:rowOff>
              </from>
              <to>
                <xdr:col>19</xdr:col>
                <xdr:colOff>1057275</xdr:colOff>
                <xdr:row>36</xdr:row>
                <xdr:rowOff>104775</xdr:rowOff>
              </to>
            </anchor>
          </controlPr>
        </control>
      </mc:Choice>
      <mc:Fallback>
        <control shapeId="5146" r:id="rId27" name="CheckBox26"/>
      </mc:Fallback>
    </mc:AlternateContent>
    <mc:AlternateContent xmlns:mc="http://schemas.openxmlformats.org/markup-compatibility/2006">
      <mc:Choice Requires="x14">
        <control shapeId="5145" r:id="rId28" name="CheckBox25">
          <controlPr defaultSize="0" autoLine="0" r:id="rId5">
            <anchor moveWithCells="1">
              <from>
                <xdr:col>19</xdr:col>
                <xdr:colOff>771525</xdr:colOff>
                <xdr:row>34</xdr:row>
                <xdr:rowOff>200025</xdr:rowOff>
              </from>
              <to>
                <xdr:col>19</xdr:col>
                <xdr:colOff>1057275</xdr:colOff>
                <xdr:row>34</xdr:row>
                <xdr:rowOff>457200</xdr:rowOff>
              </to>
            </anchor>
          </controlPr>
        </control>
      </mc:Choice>
      <mc:Fallback>
        <control shapeId="5145" r:id="rId28" name="CheckBox25"/>
      </mc:Fallback>
    </mc:AlternateContent>
    <mc:AlternateContent xmlns:mc="http://schemas.openxmlformats.org/markup-compatibility/2006">
      <mc:Choice Requires="x14">
        <control shapeId="5144" r:id="rId29" name="CheckBox24">
          <controlPr defaultSize="0" autoLine="0" r:id="rId5">
            <anchor moveWithCells="1">
              <from>
                <xdr:col>19</xdr:col>
                <xdr:colOff>771525</xdr:colOff>
                <xdr:row>33</xdr:row>
                <xdr:rowOff>200025</xdr:rowOff>
              </from>
              <to>
                <xdr:col>19</xdr:col>
                <xdr:colOff>1057275</xdr:colOff>
                <xdr:row>33</xdr:row>
                <xdr:rowOff>457200</xdr:rowOff>
              </to>
            </anchor>
          </controlPr>
        </control>
      </mc:Choice>
      <mc:Fallback>
        <control shapeId="5144" r:id="rId29" name="CheckBox24"/>
      </mc:Fallback>
    </mc:AlternateContent>
    <mc:AlternateContent xmlns:mc="http://schemas.openxmlformats.org/markup-compatibility/2006">
      <mc:Choice Requires="x14">
        <control shapeId="5143" r:id="rId30" name="CheckBox23">
          <controlPr defaultSize="0" autoLine="0" r:id="rId7">
            <anchor moveWithCells="1">
              <from>
                <xdr:col>19</xdr:col>
                <xdr:colOff>771525</xdr:colOff>
                <xdr:row>32</xdr:row>
                <xdr:rowOff>200025</xdr:rowOff>
              </from>
              <to>
                <xdr:col>19</xdr:col>
                <xdr:colOff>1057275</xdr:colOff>
                <xdr:row>32</xdr:row>
                <xdr:rowOff>457200</xdr:rowOff>
              </to>
            </anchor>
          </controlPr>
        </control>
      </mc:Choice>
      <mc:Fallback>
        <control shapeId="5143" r:id="rId30" name="CheckBox23"/>
      </mc:Fallback>
    </mc:AlternateContent>
    <mc:AlternateContent xmlns:mc="http://schemas.openxmlformats.org/markup-compatibility/2006">
      <mc:Choice Requires="x14">
        <control shapeId="5142" r:id="rId31" name="CheckBox22">
          <controlPr defaultSize="0" autoLine="0" r:id="rId24">
            <anchor moveWithCells="1">
              <from>
                <xdr:col>19</xdr:col>
                <xdr:colOff>771525</xdr:colOff>
                <xdr:row>31</xdr:row>
                <xdr:rowOff>200025</xdr:rowOff>
              </from>
              <to>
                <xdr:col>19</xdr:col>
                <xdr:colOff>1057275</xdr:colOff>
                <xdr:row>32</xdr:row>
                <xdr:rowOff>95250</xdr:rowOff>
              </to>
            </anchor>
          </controlPr>
        </control>
      </mc:Choice>
      <mc:Fallback>
        <control shapeId="5142" r:id="rId31" name="CheckBox22"/>
      </mc:Fallback>
    </mc:AlternateContent>
    <mc:AlternateContent xmlns:mc="http://schemas.openxmlformats.org/markup-compatibility/2006">
      <mc:Choice Requires="x14">
        <control shapeId="5141" r:id="rId32" name="CheckBox21">
          <controlPr defaultSize="0" autoLine="0" r:id="rId7">
            <anchor moveWithCells="1">
              <from>
                <xdr:col>19</xdr:col>
                <xdr:colOff>771525</xdr:colOff>
                <xdr:row>30</xdr:row>
                <xdr:rowOff>200025</xdr:rowOff>
              </from>
              <to>
                <xdr:col>19</xdr:col>
                <xdr:colOff>1057275</xdr:colOff>
                <xdr:row>30</xdr:row>
                <xdr:rowOff>457200</xdr:rowOff>
              </to>
            </anchor>
          </controlPr>
        </control>
      </mc:Choice>
      <mc:Fallback>
        <control shapeId="5141" r:id="rId32" name="CheckBox21"/>
      </mc:Fallback>
    </mc:AlternateContent>
    <mc:AlternateContent xmlns:mc="http://schemas.openxmlformats.org/markup-compatibility/2006">
      <mc:Choice Requires="x14">
        <control shapeId="5140" r:id="rId33" name="CheckBox20">
          <controlPr defaultSize="0" autoLine="0" r:id="rId24">
            <anchor moveWithCells="1">
              <from>
                <xdr:col>19</xdr:col>
                <xdr:colOff>771525</xdr:colOff>
                <xdr:row>29</xdr:row>
                <xdr:rowOff>200025</xdr:rowOff>
              </from>
              <to>
                <xdr:col>19</xdr:col>
                <xdr:colOff>1057275</xdr:colOff>
                <xdr:row>30</xdr:row>
                <xdr:rowOff>95250</xdr:rowOff>
              </to>
            </anchor>
          </controlPr>
        </control>
      </mc:Choice>
      <mc:Fallback>
        <control shapeId="5140" r:id="rId33" name="CheckBox20"/>
      </mc:Fallback>
    </mc:AlternateContent>
    <mc:AlternateContent xmlns:mc="http://schemas.openxmlformats.org/markup-compatibility/2006">
      <mc:Choice Requires="x14">
        <control shapeId="5139" r:id="rId34" name="CheckBox19">
          <controlPr defaultSize="0" autoLine="0" r:id="rId7">
            <anchor moveWithCells="1">
              <from>
                <xdr:col>19</xdr:col>
                <xdr:colOff>771525</xdr:colOff>
                <xdr:row>29</xdr:row>
                <xdr:rowOff>0</xdr:rowOff>
              </from>
              <to>
                <xdr:col>19</xdr:col>
                <xdr:colOff>1057275</xdr:colOff>
                <xdr:row>29</xdr:row>
                <xdr:rowOff>257175</xdr:rowOff>
              </to>
            </anchor>
          </controlPr>
        </control>
      </mc:Choice>
      <mc:Fallback>
        <control shapeId="5139" r:id="rId34" name="CheckBox19"/>
      </mc:Fallback>
    </mc:AlternateContent>
    <mc:AlternateContent xmlns:mc="http://schemas.openxmlformats.org/markup-compatibility/2006">
      <mc:Choice Requires="x14">
        <control shapeId="5138" r:id="rId35" name="CheckBox18">
          <controlPr defaultSize="0" autoLine="0" r:id="rId26">
            <anchor moveWithCells="1">
              <from>
                <xdr:col>19</xdr:col>
                <xdr:colOff>771525</xdr:colOff>
                <xdr:row>28</xdr:row>
                <xdr:rowOff>0</xdr:rowOff>
              </from>
              <to>
                <xdr:col>19</xdr:col>
                <xdr:colOff>1057275</xdr:colOff>
                <xdr:row>29</xdr:row>
                <xdr:rowOff>66675</xdr:rowOff>
              </to>
            </anchor>
          </controlPr>
        </control>
      </mc:Choice>
      <mc:Fallback>
        <control shapeId="5138" r:id="rId35" name="CheckBox18"/>
      </mc:Fallback>
    </mc:AlternateContent>
    <mc:AlternateContent xmlns:mc="http://schemas.openxmlformats.org/markup-compatibility/2006">
      <mc:Choice Requires="x14">
        <control shapeId="5137" r:id="rId36" name="CheckBox17">
          <controlPr defaultSize="0" autoLine="0" r:id="rId24">
            <anchor moveWithCells="1">
              <from>
                <xdr:col>19</xdr:col>
                <xdr:colOff>771525</xdr:colOff>
                <xdr:row>26</xdr:row>
                <xdr:rowOff>200025</xdr:rowOff>
              </from>
              <to>
                <xdr:col>19</xdr:col>
                <xdr:colOff>1057275</xdr:colOff>
                <xdr:row>27</xdr:row>
                <xdr:rowOff>104775</xdr:rowOff>
              </to>
            </anchor>
          </controlPr>
        </control>
      </mc:Choice>
      <mc:Fallback>
        <control shapeId="5137" r:id="rId36" name="CheckBox17"/>
      </mc:Fallback>
    </mc:AlternateContent>
    <mc:AlternateContent xmlns:mc="http://schemas.openxmlformats.org/markup-compatibility/2006">
      <mc:Choice Requires="x14">
        <control shapeId="5136" r:id="rId37" name="CheckBox16">
          <controlPr defaultSize="0" autoLine="0" r:id="rId26">
            <anchor moveWithCells="1">
              <from>
                <xdr:col>19</xdr:col>
                <xdr:colOff>771525</xdr:colOff>
                <xdr:row>25</xdr:row>
                <xdr:rowOff>200025</xdr:rowOff>
              </from>
              <to>
                <xdr:col>19</xdr:col>
                <xdr:colOff>1057275</xdr:colOff>
                <xdr:row>26</xdr:row>
                <xdr:rowOff>95250</xdr:rowOff>
              </to>
            </anchor>
          </controlPr>
        </control>
      </mc:Choice>
      <mc:Fallback>
        <control shapeId="5136" r:id="rId37" name="CheckBox16"/>
      </mc:Fallback>
    </mc:AlternateContent>
    <mc:AlternateContent xmlns:mc="http://schemas.openxmlformats.org/markup-compatibility/2006">
      <mc:Choice Requires="x14">
        <control shapeId="5135" r:id="rId38" name="CheckBox15">
          <controlPr defaultSize="0" autoLine="0" r:id="rId26">
            <anchor moveWithCells="1">
              <from>
                <xdr:col>19</xdr:col>
                <xdr:colOff>771525</xdr:colOff>
                <xdr:row>24</xdr:row>
                <xdr:rowOff>200025</xdr:rowOff>
              </from>
              <to>
                <xdr:col>19</xdr:col>
                <xdr:colOff>1057275</xdr:colOff>
                <xdr:row>25</xdr:row>
                <xdr:rowOff>104775</xdr:rowOff>
              </to>
            </anchor>
          </controlPr>
        </control>
      </mc:Choice>
      <mc:Fallback>
        <control shapeId="5135" r:id="rId38" name="CheckBox15"/>
      </mc:Fallback>
    </mc:AlternateContent>
    <mc:AlternateContent xmlns:mc="http://schemas.openxmlformats.org/markup-compatibility/2006">
      <mc:Choice Requires="x14">
        <control shapeId="5134" r:id="rId39" name="CheckBox14">
          <controlPr defaultSize="0" autoLine="0" r:id="rId26">
            <anchor moveWithCells="1">
              <from>
                <xdr:col>19</xdr:col>
                <xdr:colOff>771525</xdr:colOff>
                <xdr:row>23</xdr:row>
                <xdr:rowOff>200025</xdr:rowOff>
              </from>
              <to>
                <xdr:col>19</xdr:col>
                <xdr:colOff>1057275</xdr:colOff>
                <xdr:row>24</xdr:row>
                <xdr:rowOff>104775</xdr:rowOff>
              </to>
            </anchor>
          </controlPr>
        </control>
      </mc:Choice>
      <mc:Fallback>
        <control shapeId="5134" r:id="rId39" name="CheckBox14"/>
      </mc:Fallback>
    </mc:AlternateContent>
    <mc:AlternateContent xmlns:mc="http://schemas.openxmlformats.org/markup-compatibility/2006">
      <mc:Choice Requires="x14">
        <control shapeId="5133" r:id="rId40" name="CheckBox13">
          <controlPr defaultSize="0" autoLine="0" r:id="rId7">
            <anchor moveWithCells="1">
              <from>
                <xdr:col>19</xdr:col>
                <xdr:colOff>771525</xdr:colOff>
                <xdr:row>22</xdr:row>
                <xdr:rowOff>200025</xdr:rowOff>
              </from>
              <to>
                <xdr:col>19</xdr:col>
                <xdr:colOff>1057275</xdr:colOff>
                <xdr:row>22</xdr:row>
                <xdr:rowOff>457200</xdr:rowOff>
              </to>
            </anchor>
          </controlPr>
        </control>
      </mc:Choice>
      <mc:Fallback>
        <control shapeId="5133" r:id="rId40" name="CheckBox13"/>
      </mc:Fallback>
    </mc:AlternateContent>
    <mc:AlternateContent xmlns:mc="http://schemas.openxmlformats.org/markup-compatibility/2006">
      <mc:Choice Requires="x14">
        <control shapeId="5132" r:id="rId41" name="CheckBox12">
          <controlPr defaultSize="0" autoLine="0" r:id="rId26">
            <anchor moveWithCells="1">
              <from>
                <xdr:col>19</xdr:col>
                <xdr:colOff>771525</xdr:colOff>
                <xdr:row>21</xdr:row>
                <xdr:rowOff>200025</xdr:rowOff>
              </from>
              <to>
                <xdr:col>19</xdr:col>
                <xdr:colOff>1057275</xdr:colOff>
                <xdr:row>22</xdr:row>
                <xdr:rowOff>95250</xdr:rowOff>
              </to>
            </anchor>
          </controlPr>
        </control>
      </mc:Choice>
      <mc:Fallback>
        <control shapeId="5132" r:id="rId41" name="CheckBox12"/>
      </mc:Fallback>
    </mc:AlternateContent>
    <mc:AlternateContent xmlns:mc="http://schemas.openxmlformats.org/markup-compatibility/2006">
      <mc:Choice Requires="x14">
        <control shapeId="5131" r:id="rId42" name="CheckBox11">
          <controlPr defaultSize="0" autoLine="0" r:id="rId24">
            <anchor moveWithCells="1">
              <from>
                <xdr:col>19</xdr:col>
                <xdr:colOff>771525</xdr:colOff>
                <xdr:row>20</xdr:row>
                <xdr:rowOff>200025</xdr:rowOff>
              </from>
              <to>
                <xdr:col>19</xdr:col>
                <xdr:colOff>1057275</xdr:colOff>
                <xdr:row>21</xdr:row>
                <xdr:rowOff>104775</xdr:rowOff>
              </to>
            </anchor>
          </controlPr>
        </control>
      </mc:Choice>
      <mc:Fallback>
        <control shapeId="5131" r:id="rId42" name="CheckBox11"/>
      </mc:Fallback>
    </mc:AlternateContent>
    <mc:AlternateContent xmlns:mc="http://schemas.openxmlformats.org/markup-compatibility/2006">
      <mc:Choice Requires="x14">
        <control shapeId="5130" r:id="rId43" name="CheckBox10">
          <controlPr defaultSize="0" autoLine="0" r:id="rId24">
            <anchor moveWithCells="1">
              <from>
                <xdr:col>19</xdr:col>
                <xdr:colOff>771525</xdr:colOff>
                <xdr:row>19</xdr:row>
                <xdr:rowOff>200025</xdr:rowOff>
              </from>
              <to>
                <xdr:col>19</xdr:col>
                <xdr:colOff>1057275</xdr:colOff>
                <xdr:row>20</xdr:row>
                <xdr:rowOff>95250</xdr:rowOff>
              </to>
            </anchor>
          </controlPr>
        </control>
      </mc:Choice>
      <mc:Fallback>
        <control shapeId="5130" r:id="rId43" name="CheckBox10"/>
      </mc:Fallback>
    </mc:AlternateContent>
    <mc:AlternateContent xmlns:mc="http://schemas.openxmlformats.org/markup-compatibility/2006">
      <mc:Choice Requires="x14">
        <control shapeId="5129" r:id="rId44" name="CheckBox9">
          <controlPr defaultSize="0" autoLine="0" r:id="rId24">
            <anchor moveWithCells="1">
              <from>
                <xdr:col>19</xdr:col>
                <xdr:colOff>771525</xdr:colOff>
                <xdr:row>18</xdr:row>
                <xdr:rowOff>200025</xdr:rowOff>
              </from>
              <to>
                <xdr:col>19</xdr:col>
                <xdr:colOff>1057275</xdr:colOff>
                <xdr:row>19</xdr:row>
                <xdr:rowOff>95250</xdr:rowOff>
              </to>
            </anchor>
          </controlPr>
        </control>
      </mc:Choice>
      <mc:Fallback>
        <control shapeId="5129" r:id="rId44" name="CheckBox9"/>
      </mc:Fallback>
    </mc:AlternateContent>
    <mc:AlternateContent xmlns:mc="http://schemas.openxmlformats.org/markup-compatibility/2006">
      <mc:Choice Requires="x14">
        <control shapeId="5128" r:id="rId45" name="CheckBox8">
          <controlPr defaultSize="0" autoLine="0" r:id="rId24">
            <anchor moveWithCells="1">
              <from>
                <xdr:col>19</xdr:col>
                <xdr:colOff>771525</xdr:colOff>
                <xdr:row>17</xdr:row>
                <xdr:rowOff>200025</xdr:rowOff>
              </from>
              <to>
                <xdr:col>19</xdr:col>
                <xdr:colOff>1057275</xdr:colOff>
                <xdr:row>18</xdr:row>
                <xdr:rowOff>104775</xdr:rowOff>
              </to>
            </anchor>
          </controlPr>
        </control>
      </mc:Choice>
      <mc:Fallback>
        <control shapeId="5128" r:id="rId45" name="CheckBox8"/>
      </mc:Fallback>
    </mc:AlternateContent>
    <mc:AlternateContent xmlns:mc="http://schemas.openxmlformats.org/markup-compatibility/2006">
      <mc:Choice Requires="x14">
        <control shapeId="5127" r:id="rId46" name="CheckBox7">
          <controlPr defaultSize="0" autoLine="0" r:id="rId7">
            <anchor moveWithCells="1">
              <from>
                <xdr:col>19</xdr:col>
                <xdr:colOff>771525</xdr:colOff>
                <xdr:row>17</xdr:row>
                <xdr:rowOff>0</xdr:rowOff>
              </from>
              <to>
                <xdr:col>19</xdr:col>
                <xdr:colOff>1057275</xdr:colOff>
                <xdr:row>17</xdr:row>
                <xdr:rowOff>257175</xdr:rowOff>
              </to>
            </anchor>
          </controlPr>
        </control>
      </mc:Choice>
      <mc:Fallback>
        <control shapeId="5127" r:id="rId46" name="CheckBox7"/>
      </mc:Fallback>
    </mc:AlternateContent>
    <mc:AlternateContent xmlns:mc="http://schemas.openxmlformats.org/markup-compatibility/2006">
      <mc:Choice Requires="x14">
        <control shapeId="5126" r:id="rId47" name="CheckBox6">
          <controlPr defaultSize="0" autoLine="0" r:id="rId24">
            <anchor moveWithCells="1">
              <from>
                <xdr:col>19</xdr:col>
                <xdr:colOff>771525</xdr:colOff>
                <xdr:row>16</xdr:row>
                <xdr:rowOff>0</xdr:rowOff>
              </from>
              <to>
                <xdr:col>19</xdr:col>
                <xdr:colOff>1057275</xdr:colOff>
                <xdr:row>17</xdr:row>
                <xdr:rowOff>66675</xdr:rowOff>
              </to>
            </anchor>
          </controlPr>
        </control>
      </mc:Choice>
      <mc:Fallback>
        <control shapeId="5126" r:id="rId47" name="CheckBox6"/>
      </mc:Fallback>
    </mc:AlternateContent>
    <mc:AlternateContent xmlns:mc="http://schemas.openxmlformats.org/markup-compatibility/2006">
      <mc:Choice Requires="x14">
        <control shapeId="5125" r:id="rId48" name="CheckBox5">
          <controlPr defaultSize="0" autoLine="0" r:id="rId26">
            <anchor moveWithCells="1">
              <from>
                <xdr:col>19</xdr:col>
                <xdr:colOff>771525</xdr:colOff>
                <xdr:row>14</xdr:row>
                <xdr:rowOff>219075</xdr:rowOff>
              </from>
              <to>
                <xdr:col>19</xdr:col>
                <xdr:colOff>1057275</xdr:colOff>
                <xdr:row>15</xdr:row>
                <xdr:rowOff>123825</xdr:rowOff>
              </to>
            </anchor>
          </controlPr>
        </control>
      </mc:Choice>
      <mc:Fallback>
        <control shapeId="5125" r:id="rId48" name="CheckBox5"/>
      </mc:Fallback>
    </mc:AlternateContent>
    <mc:AlternateContent xmlns:mc="http://schemas.openxmlformats.org/markup-compatibility/2006">
      <mc:Choice Requires="x14">
        <control shapeId="5124" r:id="rId49" name="CheckBox4">
          <controlPr defaultSize="0" autoLine="0" r:id="rId5">
            <anchor moveWithCells="1">
              <from>
                <xdr:col>19</xdr:col>
                <xdr:colOff>771525</xdr:colOff>
                <xdr:row>14</xdr:row>
                <xdr:rowOff>0</xdr:rowOff>
              </from>
              <to>
                <xdr:col>19</xdr:col>
                <xdr:colOff>1057275</xdr:colOff>
                <xdr:row>14</xdr:row>
                <xdr:rowOff>257175</xdr:rowOff>
              </to>
            </anchor>
          </controlPr>
        </control>
      </mc:Choice>
      <mc:Fallback>
        <control shapeId="5124" r:id="rId49" name="CheckBox4"/>
      </mc:Fallback>
    </mc:AlternateContent>
    <mc:AlternateContent xmlns:mc="http://schemas.openxmlformats.org/markup-compatibility/2006">
      <mc:Choice Requires="x14">
        <control shapeId="5123" r:id="rId50" name="CheckBox3">
          <controlPr defaultSize="0" autoLine="0" r:id="rId26">
            <anchor moveWithCells="1">
              <from>
                <xdr:col>19</xdr:col>
                <xdr:colOff>771525</xdr:colOff>
                <xdr:row>12</xdr:row>
                <xdr:rowOff>200025</xdr:rowOff>
              </from>
              <to>
                <xdr:col>19</xdr:col>
                <xdr:colOff>1057275</xdr:colOff>
                <xdr:row>13</xdr:row>
                <xdr:rowOff>104775</xdr:rowOff>
              </to>
            </anchor>
          </controlPr>
        </control>
      </mc:Choice>
      <mc:Fallback>
        <control shapeId="5123" r:id="rId50" name="CheckBox3"/>
      </mc:Fallback>
    </mc:AlternateContent>
    <mc:AlternateContent xmlns:mc="http://schemas.openxmlformats.org/markup-compatibility/2006">
      <mc:Choice Requires="x14">
        <control shapeId="5122" r:id="rId51" name="CheckBox2">
          <controlPr defaultSize="0" autoLine="0" r:id="rId7">
            <anchor moveWithCells="1">
              <from>
                <xdr:col>19</xdr:col>
                <xdr:colOff>771525</xdr:colOff>
                <xdr:row>12</xdr:row>
                <xdr:rowOff>0</xdr:rowOff>
              </from>
              <to>
                <xdr:col>19</xdr:col>
                <xdr:colOff>1057275</xdr:colOff>
                <xdr:row>12</xdr:row>
                <xdr:rowOff>257175</xdr:rowOff>
              </to>
            </anchor>
          </controlPr>
        </control>
      </mc:Choice>
      <mc:Fallback>
        <control shapeId="5122" r:id="rId51" name="CheckBox2"/>
      </mc:Fallback>
    </mc:AlternateContent>
    <mc:AlternateContent xmlns:mc="http://schemas.openxmlformats.org/markup-compatibility/2006">
      <mc:Choice Requires="x14">
        <control shapeId="5121" r:id="rId52" name="CheckBox1">
          <controlPr defaultSize="0" autoLine="0" r:id="rId53">
            <anchor moveWithCells="1">
              <from>
                <xdr:col>19</xdr:col>
                <xdr:colOff>790575</xdr:colOff>
                <xdr:row>10</xdr:row>
                <xdr:rowOff>76200</xdr:rowOff>
              </from>
              <to>
                <xdr:col>19</xdr:col>
                <xdr:colOff>1047750</xdr:colOff>
                <xdr:row>12</xdr:row>
                <xdr:rowOff>66675</xdr:rowOff>
              </to>
            </anchor>
          </controlPr>
        </control>
      </mc:Choice>
      <mc:Fallback>
        <control shapeId="5121" r:id="rId52" name="CheckBox1"/>
      </mc:Fallback>
    </mc:AlternateContent>
  </control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E47"/>
  <sheetViews>
    <sheetView topLeftCell="A31" zoomScale="90" zoomScaleNormal="90" workbookViewId="0">
      <selection activeCell="B43" sqref="B43:C43"/>
    </sheetView>
  </sheetViews>
  <sheetFormatPr baseColWidth="10" defaultRowHeight="15" x14ac:dyDescent="0.25"/>
  <cols>
    <col min="1" max="1" width="30.42578125" customWidth="1"/>
    <col min="2" max="2" width="78.85546875" customWidth="1"/>
    <col min="3" max="3" width="10" customWidth="1"/>
    <col min="4" max="4" width="20.140625" style="144" customWidth="1"/>
    <col min="5" max="5" width="15.85546875" customWidth="1"/>
  </cols>
  <sheetData>
    <row r="1" spans="1:5" x14ac:dyDescent="0.25">
      <c r="A1" s="431"/>
      <c r="B1" s="381" t="str">
        <f>CONTEXTO!B1</f>
        <v xml:space="preserve">PROCESO:  SISTEMA INTEGRADO DE GESTIÓN </v>
      </c>
      <c r="C1" s="26" t="s">
        <v>80</v>
      </c>
      <c r="D1" s="81" t="s">
        <v>385</v>
      </c>
      <c r="E1" s="425"/>
    </row>
    <row r="2" spans="1:5" x14ac:dyDescent="0.25">
      <c r="A2" s="432"/>
      <c r="B2" s="382"/>
      <c r="C2" s="27" t="s">
        <v>2</v>
      </c>
      <c r="D2" s="82">
        <v>5</v>
      </c>
      <c r="E2" s="426"/>
    </row>
    <row r="3" spans="1:5" x14ac:dyDescent="0.25">
      <c r="A3" s="432"/>
      <c r="B3" s="434" t="s">
        <v>363</v>
      </c>
      <c r="C3" s="27" t="s">
        <v>81</v>
      </c>
      <c r="D3" s="150">
        <v>45343</v>
      </c>
      <c r="E3" s="426"/>
    </row>
    <row r="4" spans="1:5" ht="15.75" thickBot="1" x14ac:dyDescent="0.3">
      <c r="A4" s="433"/>
      <c r="B4" s="435"/>
      <c r="C4" s="143" t="s">
        <v>5</v>
      </c>
      <c r="D4" s="149" t="s">
        <v>370</v>
      </c>
      <c r="E4" s="427"/>
    </row>
    <row r="5" spans="1:5" ht="15.75" thickBot="1" x14ac:dyDescent="0.3">
      <c r="A5" s="436"/>
      <c r="B5" s="334"/>
      <c r="C5" s="334"/>
      <c r="D5" s="334"/>
      <c r="E5" s="334"/>
    </row>
    <row r="6" spans="1:5" x14ac:dyDescent="0.25">
      <c r="A6" s="437" t="str">
        <f>+CONTEXTO!A8</f>
        <v>PROCESO: PLANEACIÓN ESTRATÉGICA Y TERRITORIAL</v>
      </c>
      <c r="B6" s="438"/>
      <c r="C6" s="438"/>
      <c r="D6" s="438"/>
      <c r="E6" s="439"/>
    </row>
    <row r="7" spans="1:5" x14ac:dyDescent="0.25">
      <c r="A7" s="440"/>
      <c r="B7" s="441"/>
      <c r="C7" s="441"/>
      <c r="D7" s="441"/>
      <c r="E7" s="442"/>
    </row>
    <row r="8" spans="1:5" x14ac:dyDescent="0.25">
      <c r="A8" s="443" t="str">
        <f>+CONTEXTO!A9</f>
        <v xml:space="preserve">OBJETIVO: Planear el desarrollo territorial sostenible a través de la formulación, implementación y seguimiento a políticas, planes, programas del Municipio de Ibagué, que permitan cumplir con los objetivos establecidos por parte de la alta dirección y satisfacer las necesidades de la comunidad.
</v>
      </c>
      <c r="B8" s="444"/>
      <c r="C8" s="444"/>
      <c r="D8" s="444"/>
      <c r="E8" s="445"/>
    </row>
    <row r="9" spans="1:5" ht="17.25" customHeight="1" thickBot="1" x14ac:dyDescent="0.3">
      <c r="A9" s="446"/>
      <c r="B9" s="447"/>
      <c r="C9" s="447"/>
      <c r="D9" s="447"/>
      <c r="E9" s="448"/>
    </row>
    <row r="10" spans="1:5" ht="15.75" thickBot="1" x14ac:dyDescent="0.3">
      <c r="A10" s="449"/>
      <c r="B10" s="449"/>
      <c r="C10" s="449"/>
      <c r="D10" s="449"/>
      <c r="E10" s="449"/>
    </row>
    <row r="11" spans="1:5" ht="27.75" customHeight="1" x14ac:dyDescent="0.25">
      <c r="A11" s="450" t="s">
        <v>355</v>
      </c>
      <c r="B11" s="452" t="s">
        <v>354</v>
      </c>
      <c r="C11" s="452"/>
      <c r="D11" s="454" t="s">
        <v>356</v>
      </c>
      <c r="E11" s="455"/>
    </row>
    <row r="12" spans="1:5" x14ac:dyDescent="0.25">
      <c r="A12" s="451"/>
      <c r="B12" s="453"/>
      <c r="C12" s="453"/>
      <c r="D12" s="78" t="s">
        <v>89</v>
      </c>
      <c r="E12" s="142" t="s">
        <v>90</v>
      </c>
    </row>
    <row r="13" spans="1:5" ht="33" customHeight="1" x14ac:dyDescent="0.25">
      <c r="A13" s="456" t="s">
        <v>366</v>
      </c>
      <c r="B13" s="419" t="s">
        <v>301</v>
      </c>
      <c r="C13" s="420"/>
      <c r="D13" s="201" t="s">
        <v>129</v>
      </c>
      <c r="E13" s="202"/>
    </row>
    <row r="14" spans="1:5" ht="33" customHeight="1" x14ac:dyDescent="0.25">
      <c r="A14" s="457"/>
      <c r="B14" s="419" t="s">
        <v>305</v>
      </c>
      <c r="C14" s="420"/>
      <c r="D14" s="201"/>
      <c r="E14" s="202" t="s">
        <v>129</v>
      </c>
    </row>
    <row r="15" spans="1:5" ht="33" customHeight="1" x14ac:dyDescent="0.25">
      <c r="A15" s="457"/>
      <c r="B15" s="419" t="s">
        <v>302</v>
      </c>
      <c r="C15" s="420"/>
      <c r="D15" s="201"/>
      <c r="E15" s="202" t="s">
        <v>129</v>
      </c>
    </row>
    <row r="16" spans="1:5" ht="33" customHeight="1" x14ac:dyDescent="0.25">
      <c r="A16" s="457"/>
      <c r="B16" s="419" t="s">
        <v>303</v>
      </c>
      <c r="C16" s="420"/>
      <c r="D16" s="201" t="s">
        <v>129</v>
      </c>
      <c r="E16" s="202"/>
    </row>
    <row r="17" spans="1:5" ht="33" customHeight="1" x14ac:dyDescent="0.25">
      <c r="A17" s="457"/>
      <c r="B17" s="419" t="s">
        <v>304</v>
      </c>
      <c r="C17" s="420"/>
      <c r="D17" s="201"/>
      <c r="E17" s="202" t="s">
        <v>129</v>
      </c>
    </row>
    <row r="18" spans="1:5" ht="33" customHeight="1" x14ac:dyDescent="0.25">
      <c r="A18" s="457"/>
      <c r="B18" s="419" t="s">
        <v>306</v>
      </c>
      <c r="C18" s="420"/>
      <c r="D18" s="201" t="s">
        <v>129</v>
      </c>
      <c r="E18" s="202"/>
    </row>
    <row r="19" spans="1:5" ht="33" customHeight="1" x14ac:dyDescent="0.25">
      <c r="A19" s="457"/>
      <c r="B19" s="419" t="s">
        <v>307</v>
      </c>
      <c r="C19" s="420"/>
      <c r="D19" s="201" t="s">
        <v>129</v>
      </c>
      <c r="E19" s="202"/>
    </row>
    <row r="20" spans="1:5" ht="33" customHeight="1" x14ac:dyDescent="0.25">
      <c r="A20" s="457"/>
      <c r="B20" s="419" t="s">
        <v>308</v>
      </c>
      <c r="C20" s="420"/>
      <c r="D20" s="201"/>
      <c r="E20" s="202" t="s">
        <v>129</v>
      </c>
    </row>
    <row r="21" spans="1:5" ht="33" customHeight="1" x14ac:dyDescent="0.25">
      <c r="A21" s="457"/>
      <c r="B21" s="419" t="s">
        <v>309</v>
      </c>
      <c r="C21" s="420"/>
      <c r="D21" s="201" t="s">
        <v>129</v>
      </c>
      <c r="E21" s="202"/>
    </row>
    <row r="22" spans="1:5" ht="33" customHeight="1" x14ac:dyDescent="0.25">
      <c r="A22" s="457"/>
      <c r="B22" s="419" t="s">
        <v>310</v>
      </c>
      <c r="C22" s="420"/>
      <c r="D22" s="201"/>
      <c r="E22" s="202" t="s">
        <v>129</v>
      </c>
    </row>
    <row r="23" spans="1:5" ht="33" customHeight="1" x14ac:dyDescent="0.25">
      <c r="A23" s="457"/>
      <c r="B23" s="419" t="s">
        <v>311</v>
      </c>
      <c r="C23" s="420"/>
      <c r="D23" s="201"/>
      <c r="E23" s="202" t="s">
        <v>129</v>
      </c>
    </row>
    <row r="24" spans="1:5" ht="33" customHeight="1" x14ac:dyDescent="0.25">
      <c r="A24" s="457"/>
      <c r="B24" s="419" t="s">
        <v>312</v>
      </c>
      <c r="C24" s="420"/>
      <c r="D24" s="201" t="s">
        <v>129</v>
      </c>
      <c r="E24" s="202"/>
    </row>
    <row r="25" spans="1:5" ht="33" customHeight="1" x14ac:dyDescent="0.25">
      <c r="A25" s="457"/>
      <c r="B25" s="419" t="s">
        <v>313</v>
      </c>
      <c r="C25" s="420"/>
      <c r="D25" s="201"/>
      <c r="E25" s="202" t="s">
        <v>129</v>
      </c>
    </row>
    <row r="26" spans="1:5" ht="33" customHeight="1" x14ac:dyDescent="0.25">
      <c r="A26" s="457"/>
      <c r="B26" s="419" t="s">
        <v>314</v>
      </c>
      <c r="C26" s="420"/>
      <c r="D26" s="201" t="s">
        <v>129</v>
      </c>
      <c r="E26" s="202"/>
    </row>
    <row r="27" spans="1:5" ht="33" customHeight="1" x14ac:dyDescent="0.25">
      <c r="A27" s="457"/>
      <c r="B27" s="419" t="s">
        <v>315</v>
      </c>
      <c r="C27" s="420"/>
      <c r="D27" s="201"/>
      <c r="E27" s="202" t="s">
        <v>129</v>
      </c>
    </row>
    <row r="28" spans="1:5" ht="33" customHeight="1" x14ac:dyDescent="0.25">
      <c r="A28" s="457"/>
      <c r="B28" s="419" t="s">
        <v>316</v>
      </c>
      <c r="C28" s="420"/>
      <c r="D28" s="201" t="s">
        <v>129</v>
      </c>
      <c r="E28" s="202"/>
    </row>
    <row r="29" spans="1:5" ht="33" customHeight="1" x14ac:dyDescent="0.25">
      <c r="A29" s="457"/>
      <c r="B29" s="419" t="s">
        <v>317</v>
      </c>
      <c r="C29" s="420"/>
      <c r="D29" s="201" t="s">
        <v>129</v>
      </c>
      <c r="E29" s="202"/>
    </row>
    <row r="30" spans="1:5" ht="33" customHeight="1" x14ac:dyDescent="0.25">
      <c r="A30" s="457"/>
      <c r="B30" s="459" t="s">
        <v>318</v>
      </c>
      <c r="C30" s="420"/>
      <c r="D30" s="203" t="s">
        <v>129</v>
      </c>
      <c r="E30" s="204"/>
    </row>
    <row r="31" spans="1:5" ht="33" customHeight="1" x14ac:dyDescent="0.25">
      <c r="A31" s="457"/>
      <c r="B31" s="423" t="s">
        <v>319</v>
      </c>
      <c r="C31" s="420"/>
      <c r="D31" s="201" t="s">
        <v>129</v>
      </c>
      <c r="E31" s="202"/>
    </row>
    <row r="32" spans="1:5" ht="33" customHeight="1" x14ac:dyDescent="0.25">
      <c r="A32" s="457"/>
      <c r="B32" s="459" t="s">
        <v>320</v>
      </c>
      <c r="C32" s="420"/>
      <c r="D32" s="203"/>
      <c r="E32" s="204" t="s">
        <v>129</v>
      </c>
    </row>
    <row r="33" spans="1:5" ht="22.5" customHeight="1" x14ac:dyDescent="0.25">
      <c r="A33" s="457"/>
      <c r="B33" s="428" t="s">
        <v>353</v>
      </c>
      <c r="C33" s="429"/>
      <c r="D33" s="429"/>
      <c r="E33" s="430"/>
    </row>
    <row r="34" spans="1:5" ht="33" customHeight="1" x14ac:dyDescent="0.25">
      <c r="A34" s="457"/>
      <c r="B34" s="423" t="s">
        <v>342</v>
      </c>
      <c r="C34" s="420"/>
      <c r="D34" s="201" t="s">
        <v>129</v>
      </c>
      <c r="E34" s="202"/>
    </row>
    <row r="35" spans="1:5" ht="33" customHeight="1" x14ac:dyDescent="0.25">
      <c r="A35" s="457"/>
      <c r="B35" s="424" t="s">
        <v>339</v>
      </c>
      <c r="C35" s="420"/>
      <c r="D35" s="203" t="s">
        <v>129</v>
      </c>
      <c r="E35" s="204"/>
    </row>
    <row r="36" spans="1:5" ht="33" customHeight="1" x14ac:dyDescent="0.25">
      <c r="A36" s="457"/>
      <c r="B36" s="423" t="s">
        <v>340</v>
      </c>
      <c r="C36" s="420"/>
      <c r="D36" s="201" t="s">
        <v>129</v>
      </c>
      <c r="E36" s="202"/>
    </row>
    <row r="37" spans="1:5" ht="33" customHeight="1" x14ac:dyDescent="0.25">
      <c r="A37" s="457"/>
      <c r="B37" s="421" t="s">
        <v>341</v>
      </c>
      <c r="C37" s="422"/>
      <c r="D37" s="201" t="s">
        <v>129</v>
      </c>
      <c r="E37" s="202"/>
    </row>
    <row r="38" spans="1:5" ht="33" customHeight="1" x14ac:dyDescent="0.25">
      <c r="A38" s="457"/>
      <c r="B38" s="423" t="s">
        <v>343</v>
      </c>
      <c r="C38" s="420"/>
      <c r="D38" s="201" t="s">
        <v>129</v>
      </c>
      <c r="E38" s="202"/>
    </row>
    <row r="39" spans="1:5" ht="33" customHeight="1" x14ac:dyDescent="0.25">
      <c r="A39" s="457"/>
      <c r="B39" s="423" t="s">
        <v>344</v>
      </c>
      <c r="C39" s="420"/>
      <c r="D39" s="201"/>
      <c r="E39" s="202" t="s">
        <v>129</v>
      </c>
    </row>
    <row r="40" spans="1:5" ht="33" customHeight="1" x14ac:dyDescent="0.25">
      <c r="A40" s="457"/>
      <c r="B40" s="421" t="s">
        <v>345</v>
      </c>
      <c r="C40" s="422"/>
      <c r="D40" s="201" t="s">
        <v>129</v>
      </c>
      <c r="E40" s="202"/>
    </row>
    <row r="41" spans="1:5" ht="33" customHeight="1" x14ac:dyDescent="0.25">
      <c r="A41" s="457"/>
      <c r="B41" s="423" t="s">
        <v>346</v>
      </c>
      <c r="C41" s="420"/>
      <c r="D41" s="201" t="s">
        <v>129</v>
      </c>
      <c r="E41" s="202"/>
    </row>
    <row r="42" spans="1:5" ht="33" customHeight="1" x14ac:dyDescent="0.25">
      <c r="A42" s="457"/>
      <c r="B42" s="423" t="s">
        <v>347</v>
      </c>
      <c r="C42" s="420"/>
      <c r="D42" s="201" t="s">
        <v>129</v>
      </c>
      <c r="E42" s="202"/>
    </row>
    <row r="43" spans="1:5" ht="33" customHeight="1" x14ac:dyDescent="0.25">
      <c r="A43" s="457"/>
      <c r="B43" s="421" t="s">
        <v>348</v>
      </c>
      <c r="C43" s="422"/>
      <c r="D43" s="201" t="s">
        <v>129</v>
      </c>
      <c r="E43" s="202"/>
    </row>
    <row r="44" spans="1:5" ht="33" customHeight="1" x14ac:dyDescent="0.25">
      <c r="A44" s="457"/>
      <c r="B44" s="423" t="s">
        <v>349</v>
      </c>
      <c r="C44" s="420"/>
      <c r="D44" s="205"/>
      <c r="E44" s="202" t="s">
        <v>129</v>
      </c>
    </row>
    <row r="45" spans="1:5" ht="33" customHeight="1" x14ac:dyDescent="0.25">
      <c r="A45" s="457"/>
      <c r="B45" s="423" t="s">
        <v>350</v>
      </c>
      <c r="C45" s="420"/>
      <c r="D45" s="201" t="s">
        <v>129</v>
      </c>
      <c r="E45" s="202"/>
    </row>
    <row r="46" spans="1:5" ht="33" customHeight="1" x14ac:dyDescent="0.25">
      <c r="A46" s="457"/>
      <c r="B46" s="423" t="s">
        <v>351</v>
      </c>
      <c r="C46" s="420"/>
      <c r="D46" s="201" t="s">
        <v>129</v>
      </c>
      <c r="E46" s="202"/>
    </row>
    <row r="47" spans="1:5" ht="33" customHeight="1" thickBot="1" x14ac:dyDescent="0.3">
      <c r="A47" s="458"/>
      <c r="B47" s="460" t="s">
        <v>352</v>
      </c>
      <c r="C47" s="461"/>
      <c r="D47" s="206" t="s">
        <v>129</v>
      </c>
      <c r="E47" s="207"/>
    </row>
  </sheetData>
  <mergeCells count="47">
    <mergeCell ref="A13:A47"/>
    <mergeCell ref="B13:C13"/>
    <mergeCell ref="B14:C14"/>
    <mergeCell ref="B15:C15"/>
    <mergeCell ref="B16:C16"/>
    <mergeCell ref="B17:C17"/>
    <mergeCell ref="B40:C40"/>
    <mergeCell ref="B39:C39"/>
    <mergeCell ref="B30:C30"/>
    <mergeCell ref="B46:C46"/>
    <mergeCell ref="B47:C47"/>
    <mergeCell ref="B38:C38"/>
    <mergeCell ref="B32:C32"/>
    <mergeCell ref="B25:C25"/>
    <mergeCell ref="B26:C26"/>
    <mergeCell ref="B27:C27"/>
    <mergeCell ref="A8:E9"/>
    <mergeCell ref="A10:E10"/>
    <mergeCell ref="A11:A12"/>
    <mergeCell ref="B11:C12"/>
    <mergeCell ref="D11:E11"/>
    <mergeCell ref="E1:E4"/>
    <mergeCell ref="B33:E33"/>
    <mergeCell ref="B41:C41"/>
    <mergeCell ref="A1:A4"/>
    <mergeCell ref="B1:B2"/>
    <mergeCell ref="B3:B4"/>
    <mergeCell ref="A5:E5"/>
    <mergeCell ref="A6:E7"/>
    <mergeCell ref="B18:C18"/>
    <mergeCell ref="B19:C19"/>
    <mergeCell ref="B20:C20"/>
    <mergeCell ref="B31:C31"/>
    <mergeCell ref="B21:C21"/>
    <mergeCell ref="B22:C22"/>
    <mergeCell ref="B23:C23"/>
    <mergeCell ref="B24:C24"/>
    <mergeCell ref="B28:C28"/>
    <mergeCell ref="B29:C29"/>
    <mergeCell ref="B43:C43"/>
    <mergeCell ref="B44:C44"/>
    <mergeCell ref="B45:C45"/>
    <mergeCell ref="B34:C34"/>
    <mergeCell ref="B35:C35"/>
    <mergeCell ref="B36:C36"/>
    <mergeCell ref="B37:C37"/>
    <mergeCell ref="B42:C42"/>
  </mergeCell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disablePrompts="1" count="2">
        <x14:dataValidation type="list" allowBlank="1" showErrorMessage="1">
          <x14:formula1>
            <xm:f>'F:\[03 Mapa de Riesgos de Corrupcion PET May-Jun 2024.xlsx]NOOO'!#REF!</xm:f>
          </x14:formula1>
          <xm:sqref>D13:E32 D45:E47 E44 D34:E43</xm:sqref>
        </x14:dataValidation>
        <x14:dataValidation type="list" operator="equal" allowBlank="1" showInputMessage="1" showErrorMessage="1">
          <x14:formula1>
            <xm:f>NOOO!$C$35:$C$36</xm:f>
          </x14:formula1>
          <xm:sqref>D13:E32 D34:E47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FFC000"/>
  </sheetPr>
  <dimension ref="A1:N131"/>
  <sheetViews>
    <sheetView topLeftCell="A37" zoomScale="90" zoomScaleNormal="90" workbookViewId="0">
      <selection activeCell="G22" sqref="G22:J22"/>
    </sheetView>
  </sheetViews>
  <sheetFormatPr baseColWidth="10" defaultColWidth="11.42578125" defaultRowHeight="14.25" x14ac:dyDescent="0.2"/>
  <cols>
    <col min="1" max="2" width="6.5703125" style="1" customWidth="1"/>
    <col min="3" max="3" width="32.7109375" style="1" customWidth="1"/>
    <col min="4" max="4" width="27.5703125" style="1" customWidth="1"/>
    <col min="5" max="5" width="38" style="1" customWidth="1"/>
    <col min="6" max="6" width="30.28515625" style="1" customWidth="1"/>
    <col min="7" max="7" width="18.28515625" style="1" customWidth="1"/>
    <col min="8" max="8" width="15.5703125" style="1" customWidth="1"/>
    <col min="9" max="9" width="19.28515625" style="1" customWidth="1"/>
    <col min="10" max="10" width="14.5703125" style="1" customWidth="1"/>
    <col min="11" max="16384" width="11.42578125" style="1"/>
  </cols>
  <sheetData>
    <row r="1" spans="1:14" ht="15" customHeight="1" x14ac:dyDescent="0.2">
      <c r="A1" s="474" t="str">
        <f>CONTEXTO!B1</f>
        <v xml:space="preserve">PROCESO:  SISTEMA INTEGRADO DE GESTIÓN </v>
      </c>
      <c r="B1" s="304"/>
      <c r="C1" s="304"/>
      <c r="D1" s="304"/>
      <c r="E1" s="304"/>
      <c r="F1" s="304"/>
      <c r="G1" s="305"/>
      <c r="H1" s="406" t="s">
        <v>380</v>
      </c>
      <c r="I1" s="312"/>
      <c r="J1" s="486"/>
      <c r="K1" s="2"/>
      <c r="N1" s="399"/>
    </row>
    <row r="2" spans="1:14" ht="15" customHeight="1" x14ac:dyDescent="0.2">
      <c r="A2" s="475"/>
      <c r="B2" s="307"/>
      <c r="C2" s="307"/>
      <c r="D2" s="307"/>
      <c r="E2" s="307"/>
      <c r="F2" s="307"/>
      <c r="G2" s="308"/>
      <c r="H2" s="408" t="s">
        <v>381</v>
      </c>
      <c r="I2" s="468"/>
      <c r="J2" s="487"/>
      <c r="K2" s="2"/>
      <c r="N2" s="399"/>
    </row>
    <row r="3" spans="1:14" ht="15" customHeight="1" x14ac:dyDescent="0.2">
      <c r="A3" s="475" t="s">
        <v>60</v>
      </c>
      <c r="B3" s="307"/>
      <c r="C3" s="307"/>
      <c r="D3" s="307"/>
      <c r="E3" s="307"/>
      <c r="F3" s="307"/>
      <c r="G3" s="308"/>
      <c r="H3" s="408" t="s">
        <v>382</v>
      </c>
      <c r="I3" s="468"/>
      <c r="J3" s="487"/>
      <c r="K3" s="2"/>
      <c r="N3" s="399"/>
    </row>
    <row r="4" spans="1:14" ht="15.75" customHeight="1" x14ac:dyDescent="0.2">
      <c r="A4" s="476"/>
      <c r="B4" s="372"/>
      <c r="C4" s="372"/>
      <c r="D4" s="372"/>
      <c r="E4" s="372"/>
      <c r="F4" s="372"/>
      <c r="G4" s="410"/>
      <c r="H4" s="408" t="s">
        <v>371</v>
      </c>
      <c r="I4" s="468"/>
      <c r="J4" s="488"/>
      <c r="K4" s="2"/>
      <c r="N4" s="399"/>
    </row>
    <row r="5" spans="1:14" ht="15.75" customHeight="1" x14ac:dyDescent="0.2">
      <c r="A5" s="483"/>
      <c r="B5" s="484"/>
      <c r="C5" s="484"/>
      <c r="D5" s="484"/>
      <c r="E5" s="484"/>
      <c r="F5" s="484"/>
      <c r="G5" s="484"/>
      <c r="H5" s="484"/>
      <c r="I5" s="484"/>
      <c r="J5" s="485"/>
      <c r="K5" s="2"/>
      <c r="N5" s="55"/>
    </row>
    <row r="6" spans="1:14" ht="15" customHeight="1" x14ac:dyDescent="0.2">
      <c r="A6" s="477" t="str">
        <f>CONTEXTO!A8</f>
        <v>PROCESO: PLANEACIÓN ESTRATÉGICA Y TERRITORIAL</v>
      </c>
      <c r="B6" s="478"/>
      <c r="C6" s="478"/>
      <c r="D6" s="478"/>
      <c r="E6" s="478"/>
      <c r="F6" s="478"/>
      <c r="G6" s="478"/>
      <c r="H6" s="478"/>
      <c r="I6" s="478"/>
      <c r="J6" s="479"/>
    </row>
    <row r="7" spans="1:14" ht="32.25" customHeight="1" thickBot="1" x14ac:dyDescent="0.25">
      <c r="A7" s="480"/>
      <c r="B7" s="481"/>
      <c r="C7" s="481"/>
      <c r="D7" s="481"/>
      <c r="E7" s="481"/>
      <c r="F7" s="481"/>
      <c r="G7" s="481"/>
      <c r="H7" s="481"/>
      <c r="I7" s="481"/>
      <c r="J7" s="482"/>
    </row>
    <row r="8" spans="1:14" ht="23.25" customHeight="1" x14ac:dyDescent="0.2">
      <c r="A8" s="492" t="s">
        <v>61</v>
      </c>
      <c r="B8" s="492"/>
      <c r="C8" s="492"/>
      <c r="D8" s="492"/>
      <c r="E8" s="489" t="s">
        <v>9</v>
      </c>
      <c r="F8" s="490"/>
      <c r="G8" s="490"/>
      <c r="H8" s="490"/>
      <c r="I8" s="490"/>
      <c r="J8" s="491"/>
    </row>
    <row r="9" spans="1:14" ht="23.25" customHeight="1" x14ac:dyDescent="0.2">
      <c r="A9" s="492"/>
      <c r="B9" s="492"/>
      <c r="C9" s="492"/>
      <c r="D9" s="492"/>
      <c r="E9" s="469" t="s">
        <v>62</v>
      </c>
      <c r="F9" s="469"/>
      <c r="G9" s="469" t="s">
        <v>63</v>
      </c>
      <c r="H9" s="469"/>
      <c r="I9" s="469"/>
      <c r="J9" s="469"/>
    </row>
    <row r="10" spans="1:14" ht="23.25" customHeight="1" x14ac:dyDescent="0.25">
      <c r="A10" s="492"/>
      <c r="B10" s="492"/>
      <c r="C10" s="492"/>
      <c r="D10" s="492"/>
      <c r="E10" s="470" t="s">
        <v>64</v>
      </c>
      <c r="F10" s="470"/>
      <c r="G10" s="471" t="s">
        <v>65</v>
      </c>
      <c r="H10" s="472"/>
      <c r="I10" s="472"/>
      <c r="J10" s="473"/>
    </row>
    <row r="11" spans="1:14" ht="43.5" customHeight="1" x14ac:dyDescent="0.2">
      <c r="A11" s="492"/>
      <c r="B11" s="492"/>
      <c r="C11" s="492"/>
      <c r="D11" s="492"/>
      <c r="E11" s="462" t="s">
        <v>529</v>
      </c>
      <c r="F11" s="463"/>
      <c r="G11" s="462" t="s">
        <v>546</v>
      </c>
      <c r="H11" s="464"/>
      <c r="I11" s="464"/>
      <c r="J11" s="463"/>
    </row>
    <row r="12" spans="1:14" ht="43.5" customHeight="1" x14ac:dyDescent="0.2">
      <c r="A12" s="492"/>
      <c r="B12" s="492"/>
      <c r="C12" s="492"/>
      <c r="D12" s="492"/>
      <c r="E12" s="462" t="s">
        <v>530</v>
      </c>
      <c r="F12" s="463"/>
      <c r="G12" s="462" t="s">
        <v>547</v>
      </c>
      <c r="H12" s="464"/>
      <c r="I12" s="464"/>
      <c r="J12" s="463"/>
    </row>
    <row r="13" spans="1:14" ht="43.5" customHeight="1" x14ac:dyDescent="0.2">
      <c r="A13" s="492"/>
      <c r="B13" s="492"/>
      <c r="C13" s="492"/>
      <c r="D13" s="492"/>
      <c r="E13" s="462" t="s">
        <v>531</v>
      </c>
      <c r="F13" s="463"/>
      <c r="G13" s="465" t="s">
        <v>548</v>
      </c>
      <c r="H13" s="466"/>
      <c r="I13" s="466"/>
      <c r="J13" s="467"/>
    </row>
    <row r="14" spans="1:14" ht="43.5" customHeight="1" x14ac:dyDescent="0.2">
      <c r="A14" s="492"/>
      <c r="B14" s="492"/>
      <c r="C14" s="492"/>
      <c r="D14" s="492"/>
      <c r="E14" s="465" t="s">
        <v>532</v>
      </c>
      <c r="F14" s="467"/>
      <c r="G14" s="462" t="s">
        <v>549</v>
      </c>
      <c r="H14" s="464"/>
      <c r="I14" s="464"/>
      <c r="J14" s="463"/>
    </row>
    <row r="15" spans="1:14" ht="49.5" customHeight="1" x14ac:dyDescent="0.2">
      <c r="A15" s="492"/>
      <c r="B15" s="492"/>
      <c r="C15" s="492"/>
      <c r="D15" s="492"/>
      <c r="E15" s="462" t="s">
        <v>533</v>
      </c>
      <c r="F15" s="463"/>
      <c r="G15" s="462" t="s">
        <v>550</v>
      </c>
      <c r="H15" s="464"/>
      <c r="I15" s="464"/>
      <c r="J15" s="463"/>
    </row>
    <row r="16" spans="1:14" ht="49.5" customHeight="1" x14ac:dyDescent="0.2">
      <c r="A16" s="492"/>
      <c r="B16" s="492"/>
      <c r="C16" s="492"/>
      <c r="D16" s="492"/>
      <c r="E16" s="462" t="s">
        <v>534</v>
      </c>
      <c r="F16" s="463"/>
      <c r="G16" s="462" t="s">
        <v>551</v>
      </c>
      <c r="H16" s="464"/>
      <c r="I16" s="464"/>
      <c r="J16" s="463"/>
    </row>
    <row r="17" spans="1:10" ht="54.75" customHeight="1" x14ac:dyDescent="0.2">
      <c r="A17" s="492"/>
      <c r="B17" s="492"/>
      <c r="C17" s="492"/>
      <c r="D17" s="492"/>
      <c r="E17" s="462" t="s">
        <v>535</v>
      </c>
      <c r="F17" s="463"/>
      <c r="G17" s="462" t="s">
        <v>552</v>
      </c>
      <c r="H17" s="464"/>
      <c r="I17" s="464"/>
      <c r="J17" s="463"/>
    </row>
    <row r="18" spans="1:10" ht="48.75" customHeight="1" x14ac:dyDescent="0.2">
      <c r="A18" s="492"/>
      <c r="B18" s="492"/>
      <c r="C18" s="492"/>
      <c r="D18" s="492"/>
      <c r="E18" s="462" t="s">
        <v>536</v>
      </c>
      <c r="F18" s="463"/>
      <c r="G18" s="462" t="s">
        <v>553</v>
      </c>
      <c r="H18" s="464"/>
      <c r="I18" s="464"/>
      <c r="J18" s="463"/>
    </row>
    <row r="19" spans="1:10" ht="54.75" customHeight="1" x14ac:dyDescent="0.2">
      <c r="A19" s="492"/>
      <c r="B19" s="492"/>
      <c r="C19" s="492"/>
      <c r="D19" s="492"/>
      <c r="E19" s="462" t="s">
        <v>537</v>
      </c>
      <c r="F19" s="463"/>
      <c r="G19" s="465" t="s">
        <v>554</v>
      </c>
      <c r="H19" s="466"/>
      <c r="I19" s="466"/>
      <c r="J19" s="467"/>
    </row>
    <row r="20" spans="1:10" ht="59.25" customHeight="1" x14ac:dyDescent="0.2">
      <c r="A20" s="492"/>
      <c r="B20" s="492"/>
      <c r="C20" s="492"/>
      <c r="D20" s="492"/>
      <c r="E20" s="462" t="s">
        <v>538</v>
      </c>
      <c r="F20" s="463"/>
      <c r="G20" s="462" t="s">
        <v>555</v>
      </c>
      <c r="H20" s="464"/>
      <c r="I20" s="464"/>
      <c r="J20" s="463"/>
    </row>
    <row r="21" spans="1:10" ht="49.5" customHeight="1" x14ac:dyDescent="0.2">
      <c r="A21" s="492"/>
      <c r="B21" s="492"/>
      <c r="C21" s="492"/>
      <c r="D21" s="492"/>
      <c r="E21" s="462" t="s">
        <v>539</v>
      </c>
      <c r="F21" s="463"/>
      <c r="G21" s="462" t="s">
        <v>556</v>
      </c>
      <c r="H21" s="464"/>
      <c r="I21" s="464"/>
      <c r="J21" s="463"/>
    </row>
    <row r="22" spans="1:10" ht="49.5" customHeight="1" x14ac:dyDescent="0.2">
      <c r="A22" s="492"/>
      <c r="B22" s="492"/>
      <c r="C22" s="492"/>
      <c r="D22" s="492"/>
      <c r="E22" s="462" t="s">
        <v>540</v>
      </c>
      <c r="F22" s="463"/>
      <c r="G22" s="465" t="s">
        <v>557</v>
      </c>
      <c r="H22" s="466"/>
      <c r="I22" s="466"/>
      <c r="J22" s="467"/>
    </row>
    <row r="23" spans="1:10" ht="49.5" customHeight="1" x14ac:dyDescent="0.2">
      <c r="A23" s="492"/>
      <c r="B23" s="492"/>
      <c r="C23" s="492"/>
      <c r="D23" s="492"/>
      <c r="E23" s="462" t="s">
        <v>541</v>
      </c>
      <c r="F23" s="463"/>
      <c r="G23" s="462" t="s">
        <v>558</v>
      </c>
      <c r="H23" s="464"/>
      <c r="I23" s="464"/>
      <c r="J23" s="463"/>
    </row>
    <row r="24" spans="1:10" ht="49.5" customHeight="1" thickBot="1" x14ac:dyDescent="0.25">
      <c r="A24" s="492"/>
      <c r="B24" s="492"/>
      <c r="C24" s="492"/>
      <c r="D24" s="492"/>
      <c r="E24" s="462" t="s">
        <v>542</v>
      </c>
      <c r="F24" s="463"/>
      <c r="G24" s="462" t="s">
        <v>559</v>
      </c>
      <c r="H24" s="464"/>
      <c r="I24" s="464"/>
      <c r="J24" s="463"/>
    </row>
    <row r="25" spans="1:10" ht="49.5" customHeight="1" thickTop="1" thickBot="1" x14ac:dyDescent="0.25">
      <c r="A25" s="492"/>
      <c r="B25" s="492"/>
      <c r="C25" s="492"/>
      <c r="D25" s="492"/>
      <c r="E25" s="462" t="s">
        <v>543</v>
      </c>
      <c r="F25" s="463"/>
      <c r="G25" s="493"/>
      <c r="H25" s="493"/>
      <c r="I25" s="493"/>
      <c r="J25" s="493"/>
    </row>
    <row r="26" spans="1:10" ht="49.5" customHeight="1" thickTop="1" thickBot="1" x14ac:dyDescent="0.25">
      <c r="A26" s="492"/>
      <c r="B26" s="492"/>
      <c r="C26" s="492"/>
      <c r="D26" s="492"/>
      <c r="E26" s="462" t="s">
        <v>567</v>
      </c>
      <c r="F26" s="463"/>
      <c r="G26" s="493"/>
      <c r="H26" s="493"/>
      <c r="I26" s="493"/>
      <c r="J26" s="493"/>
    </row>
    <row r="27" spans="1:10" ht="49.5" customHeight="1" thickTop="1" thickBot="1" x14ac:dyDescent="0.25">
      <c r="A27" s="492"/>
      <c r="B27" s="492"/>
      <c r="C27" s="492"/>
      <c r="D27" s="492"/>
      <c r="E27" s="462" t="s">
        <v>544</v>
      </c>
      <c r="F27" s="463"/>
      <c r="G27" s="493"/>
      <c r="H27" s="493"/>
      <c r="I27" s="493"/>
      <c r="J27" s="493"/>
    </row>
    <row r="28" spans="1:10" ht="49.5" customHeight="1" thickTop="1" thickBot="1" x14ac:dyDescent="0.25">
      <c r="A28" s="492"/>
      <c r="B28" s="492"/>
      <c r="C28" s="492"/>
      <c r="D28" s="492"/>
      <c r="E28" s="462" t="s">
        <v>545</v>
      </c>
      <c r="F28" s="463"/>
      <c r="G28" s="493"/>
      <c r="H28" s="493"/>
      <c r="I28" s="493"/>
      <c r="J28" s="493"/>
    </row>
    <row r="29" spans="1:10" ht="51.75" customHeight="1" thickTop="1" x14ac:dyDescent="0.2">
      <c r="A29" s="503" t="s">
        <v>7</v>
      </c>
      <c r="B29" s="503" t="s">
        <v>63</v>
      </c>
      <c r="C29" s="470" t="s">
        <v>66</v>
      </c>
      <c r="D29" s="470"/>
      <c r="E29" s="489" t="s">
        <v>248</v>
      </c>
      <c r="F29" s="491"/>
      <c r="G29" s="489" t="s">
        <v>249</v>
      </c>
      <c r="H29" s="490"/>
      <c r="I29" s="490"/>
      <c r="J29" s="491"/>
    </row>
    <row r="30" spans="1:10" ht="67.5" customHeight="1" x14ac:dyDescent="0.25">
      <c r="A30" s="503"/>
      <c r="B30" s="503"/>
      <c r="C30" s="507" t="s">
        <v>448</v>
      </c>
      <c r="D30" s="420"/>
      <c r="E30" s="419" t="s">
        <v>458</v>
      </c>
      <c r="F30" s="429"/>
      <c r="G30" s="419" t="s">
        <v>454</v>
      </c>
      <c r="H30" s="429"/>
      <c r="I30" s="429"/>
      <c r="J30" s="420"/>
    </row>
    <row r="31" spans="1:10" ht="51" customHeight="1" x14ac:dyDescent="0.25">
      <c r="A31" s="503"/>
      <c r="B31" s="503"/>
      <c r="C31" s="419" t="s">
        <v>449</v>
      </c>
      <c r="D31" s="420"/>
      <c r="E31" s="419" t="s">
        <v>459</v>
      </c>
      <c r="F31" s="429"/>
      <c r="G31" s="419" t="s">
        <v>455</v>
      </c>
      <c r="H31" s="429"/>
      <c r="I31" s="429"/>
      <c r="J31" s="420"/>
    </row>
    <row r="32" spans="1:10" ht="54.75" customHeight="1" x14ac:dyDescent="0.25">
      <c r="A32" s="503"/>
      <c r="B32" s="503"/>
      <c r="C32" s="419" t="s">
        <v>450</v>
      </c>
      <c r="D32" s="420"/>
      <c r="E32" s="419" t="s">
        <v>460</v>
      </c>
      <c r="F32" s="429"/>
      <c r="G32" s="419" t="s">
        <v>456</v>
      </c>
      <c r="H32" s="429"/>
      <c r="I32" s="429"/>
      <c r="J32" s="420"/>
    </row>
    <row r="33" spans="1:10" ht="49.5" customHeight="1" thickBot="1" x14ac:dyDescent="0.3">
      <c r="A33" s="503"/>
      <c r="B33" s="503"/>
      <c r="C33" s="419" t="s">
        <v>451</v>
      </c>
      <c r="D33" s="420"/>
      <c r="E33" s="419" t="s">
        <v>461</v>
      </c>
      <c r="F33" s="429"/>
      <c r="G33" s="419" t="s">
        <v>457</v>
      </c>
      <c r="H33" s="429"/>
      <c r="I33" s="429"/>
      <c r="J33" s="420"/>
    </row>
    <row r="34" spans="1:10" ht="33" customHeight="1" thickTop="1" thickBot="1" x14ac:dyDescent="0.3">
      <c r="A34" s="503"/>
      <c r="B34" s="503"/>
      <c r="C34" s="507" t="s">
        <v>452</v>
      </c>
      <c r="D34" s="420"/>
      <c r="E34" s="419" t="s">
        <v>462</v>
      </c>
      <c r="F34" s="429"/>
      <c r="G34" s="497"/>
      <c r="H34" s="497"/>
      <c r="I34" s="497"/>
      <c r="J34" s="497"/>
    </row>
    <row r="35" spans="1:10" ht="52.5" customHeight="1" thickTop="1" thickBot="1" x14ac:dyDescent="0.3">
      <c r="A35" s="503"/>
      <c r="B35" s="503"/>
      <c r="C35" s="511" t="s">
        <v>453</v>
      </c>
      <c r="D35" s="420"/>
      <c r="E35" s="507" t="s">
        <v>463</v>
      </c>
      <c r="F35" s="429"/>
      <c r="G35" s="497"/>
      <c r="H35" s="497"/>
      <c r="I35" s="497"/>
      <c r="J35" s="497"/>
    </row>
    <row r="36" spans="1:10" ht="69.75" customHeight="1" thickTop="1" thickBot="1" x14ac:dyDescent="0.3">
      <c r="A36" s="503"/>
      <c r="B36" s="503"/>
      <c r="C36" s="508" t="s">
        <v>560</v>
      </c>
      <c r="D36" s="420"/>
      <c r="E36" s="507" t="s">
        <v>464</v>
      </c>
      <c r="F36" s="429"/>
      <c r="G36" s="497"/>
      <c r="H36" s="497"/>
      <c r="I36" s="497"/>
      <c r="J36" s="497"/>
    </row>
    <row r="37" spans="1:10" ht="51" customHeight="1" thickTop="1" thickBot="1" x14ac:dyDescent="0.3">
      <c r="A37" s="503"/>
      <c r="B37" s="503"/>
      <c r="C37" s="509" t="s">
        <v>561</v>
      </c>
      <c r="D37" s="420"/>
      <c r="E37" s="419" t="s">
        <v>465</v>
      </c>
      <c r="F37" s="429"/>
      <c r="G37" s="497"/>
      <c r="H37" s="497"/>
      <c r="I37" s="497"/>
      <c r="J37" s="497"/>
    </row>
    <row r="38" spans="1:10" ht="51" customHeight="1" thickTop="1" thickBot="1" x14ac:dyDescent="0.3">
      <c r="A38" s="503"/>
      <c r="B38" s="503"/>
      <c r="C38" s="510" t="s">
        <v>562</v>
      </c>
      <c r="D38" s="420"/>
      <c r="E38" s="507" t="s">
        <v>466</v>
      </c>
      <c r="F38" s="429"/>
      <c r="G38" s="497"/>
      <c r="H38" s="497"/>
      <c r="I38" s="497"/>
      <c r="J38" s="497"/>
    </row>
    <row r="39" spans="1:10" ht="51" customHeight="1" thickTop="1" thickBot="1" x14ac:dyDescent="0.3">
      <c r="A39" s="503"/>
      <c r="B39" s="503"/>
      <c r="C39" s="264" t="s">
        <v>563</v>
      </c>
      <c r="D39" s="208"/>
      <c r="E39" s="419" t="s">
        <v>467</v>
      </c>
      <c r="F39" s="429"/>
      <c r="G39" s="497"/>
      <c r="H39" s="497"/>
      <c r="I39" s="497"/>
      <c r="J39" s="497"/>
    </row>
    <row r="40" spans="1:10" ht="63.75" customHeight="1" thickTop="1" thickBot="1" x14ac:dyDescent="0.3">
      <c r="A40" s="503"/>
      <c r="B40" s="503"/>
      <c r="C40" s="509" t="s">
        <v>564</v>
      </c>
      <c r="D40" s="420"/>
      <c r="E40" s="459" t="s">
        <v>468</v>
      </c>
      <c r="F40" s="429"/>
      <c r="G40" s="497"/>
      <c r="H40" s="497"/>
      <c r="I40" s="497"/>
      <c r="J40" s="497"/>
    </row>
    <row r="41" spans="1:10" ht="63.75" customHeight="1" thickTop="1" thickBot="1" x14ac:dyDescent="0.3">
      <c r="A41" s="503"/>
      <c r="B41" s="503"/>
      <c r="C41" s="509" t="s">
        <v>565</v>
      </c>
      <c r="D41" s="420"/>
      <c r="E41" s="459" t="s">
        <v>469</v>
      </c>
      <c r="F41" s="429"/>
      <c r="G41" s="497"/>
      <c r="H41" s="497"/>
      <c r="I41" s="497"/>
      <c r="J41" s="497"/>
    </row>
    <row r="42" spans="1:10" ht="45.75" customHeight="1" thickTop="1" thickBot="1" x14ac:dyDescent="0.3">
      <c r="A42" s="503"/>
      <c r="B42" s="503"/>
      <c r="C42" s="509" t="s">
        <v>566</v>
      </c>
      <c r="D42" s="420"/>
      <c r="E42" s="501" t="s">
        <v>570</v>
      </c>
      <c r="F42" s="502"/>
      <c r="G42" s="497"/>
      <c r="H42" s="497"/>
      <c r="I42" s="497"/>
      <c r="J42" s="497"/>
    </row>
    <row r="43" spans="1:10" ht="45.75" customHeight="1" thickTop="1" thickBot="1" x14ac:dyDescent="0.3">
      <c r="A43" s="503"/>
      <c r="B43" s="503"/>
      <c r="C43" s="509" t="s">
        <v>568</v>
      </c>
      <c r="D43" s="420"/>
      <c r="E43" s="497"/>
      <c r="F43" s="497"/>
      <c r="G43" s="497"/>
      <c r="H43" s="497"/>
      <c r="I43" s="497"/>
      <c r="J43" s="497"/>
    </row>
    <row r="44" spans="1:10" ht="41.25" customHeight="1" thickTop="1" thickBot="1" x14ac:dyDescent="0.3">
      <c r="A44" s="503"/>
      <c r="B44" s="503"/>
      <c r="C44" s="509" t="s">
        <v>569</v>
      </c>
      <c r="D44" s="420"/>
      <c r="E44" s="497"/>
      <c r="F44" s="497"/>
      <c r="G44" s="497"/>
      <c r="H44" s="497"/>
      <c r="I44" s="497"/>
      <c r="J44" s="497"/>
    </row>
    <row r="45" spans="1:10" ht="76.5" customHeight="1" thickTop="1" x14ac:dyDescent="0.25">
      <c r="A45" s="503"/>
      <c r="B45" s="503" t="s">
        <v>62</v>
      </c>
      <c r="C45" s="506" t="s">
        <v>67</v>
      </c>
      <c r="D45" s="499"/>
      <c r="E45" s="504" t="s">
        <v>250</v>
      </c>
      <c r="F45" s="505"/>
      <c r="G45" s="489" t="s">
        <v>251</v>
      </c>
      <c r="H45" s="498"/>
      <c r="I45" s="498"/>
      <c r="J45" s="499"/>
    </row>
    <row r="46" spans="1:10" ht="33.75" customHeight="1" x14ac:dyDescent="0.2">
      <c r="A46" s="503"/>
      <c r="B46" s="503"/>
      <c r="C46" s="465" t="s">
        <v>391</v>
      </c>
      <c r="D46" s="467"/>
      <c r="E46" s="465" t="s">
        <v>470</v>
      </c>
      <c r="F46" s="467"/>
      <c r="G46" s="465" t="s">
        <v>471</v>
      </c>
      <c r="H46" s="466"/>
      <c r="I46" s="466"/>
      <c r="J46" s="467"/>
    </row>
    <row r="47" spans="1:10" ht="47.25" customHeight="1" x14ac:dyDescent="0.2">
      <c r="A47" s="503"/>
      <c r="B47" s="503"/>
      <c r="C47" s="465" t="s">
        <v>396</v>
      </c>
      <c r="D47" s="467"/>
      <c r="E47" s="465" t="s">
        <v>472</v>
      </c>
      <c r="F47" s="467"/>
      <c r="G47" s="465" t="s">
        <v>473</v>
      </c>
      <c r="H47" s="466"/>
      <c r="I47" s="466"/>
      <c r="J47" s="467"/>
    </row>
    <row r="48" spans="1:10" ht="40.5" customHeight="1" x14ac:dyDescent="0.2">
      <c r="A48" s="503"/>
      <c r="B48" s="503"/>
      <c r="C48" s="465" t="s">
        <v>402</v>
      </c>
      <c r="D48" s="467"/>
      <c r="E48" s="465" t="s">
        <v>474</v>
      </c>
      <c r="F48" s="467"/>
      <c r="G48" s="465" t="s">
        <v>475</v>
      </c>
      <c r="H48" s="466"/>
      <c r="I48" s="466"/>
      <c r="J48" s="467"/>
    </row>
    <row r="49" spans="1:10" ht="28.5" customHeight="1" x14ac:dyDescent="0.2">
      <c r="A49" s="503"/>
      <c r="B49" s="503"/>
      <c r="C49" s="465" t="s">
        <v>407</v>
      </c>
      <c r="D49" s="467"/>
      <c r="E49" s="465" t="s">
        <v>476</v>
      </c>
      <c r="F49" s="467"/>
      <c r="G49" s="465" t="s">
        <v>477</v>
      </c>
      <c r="H49" s="466"/>
      <c r="I49" s="466"/>
      <c r="J49" s="467"/>
    </row>
    <row r="50" spans="1:10" ht="45.75" customHeight="1" x14ac:dyDescent="0.2">
      <c r="A50" s="503"/>
      <c r="B50" s="503"/>
      <c r="C50" s="465" t="s">
        <v>441</v>
      </c>
      <c r="D50" s="467"/>
      <c r="E50" s="465" t="s">
        <v>478</v>
      </c>
      <c r="F50" s="467"/>
      <c r="G50" s="465" t="s">
        <v>479</v>
      </c>
      <c r="H50" s="466"/>
      <c r="I50" s="466"/>
      <c r="J50" s="467"/>
    </row>
    <row r="51" spans="1:10" ht="45.75" customHeight="1" x14ac:dyDescent="0.2">
      <c r="A51" s="503"/>
      <c r="B51" s="503"/>
      <c r="C51" s="494" t="s">
        <v>440</v>
      </c>
      <c r="D51" s="496"/>
      <c r="E51" s="465" t="s">
        <v>480</v>
      </c>
      <c r="F51" s="467"/>
      <c r="G51" s="465" t="s">
        <v>481</v>
      </c>
      <c r="H51" s="466"/>
      <c r="I51" s="466"/>
      <c r="J51" s="467"/>
    </row>
    <row r="52" spans="1:10" ht="63" customHeight="1" x14ac:dyDescent="0.2">
      <c r="A52" s="503"/>
      <c r="B52" s="503"/>
      <c r="C52" s="465" t="s">
        <v>437</v>
      </c>
      <c r="D52" s="467"/>
      <c r="E52" s="465" t="s">
        <v>520</v>
      </c>
      <c r="F52" s="467"/>
      <c r="G52" s="465" t="s">
        <v>521</v>
      </c>
      <c r="H52" s="466"/>
      <c r="I52" s="466"/>
      <c r="J52" s="467"/>
    </row>
    <row r="53" spans="1:10" ht="57.75" customHeight="1" x14ac:dyDescent="0.2">
      <c r="A53" s="503"/>
      <c r="B53" s="503"/>
      <c r="C53" s="465" t="s">
        <v>519</v>
      </c>
      <c r="D53" s="467"/>
      <c r="E53" s="465" t="s">
        <v>522</v>
      </c>
      <c r="F53" s="467"/>
      <c r="G53" s="494" t="s">
        <v>523</v>
      </c>
      <c r="H53" s="495"/>
      <c r="I53" s="495"/>
      <c r="J53" s="496"/>
    </row>
    <row r="54" spans="1:10" x14ac:dyDescent="0.2">
      <c r="C54" s="58"/>
      <c r="D54" s="58"/>
      <c r="E54" s="500"/>
      <c r="F54" s="500"/>
      <c r="G54" s="500"/>
      <c r="H54" s="500"/>
      <c r="I54" s="500"/>
      <c r="J54" s="500"/>
    </row>
    <row r="55" spans="1:10" x14ac:dyDescent="0.2">
      <c r="C55" s="58"/>
      <c r="D55" s="58"/>
      <c r="E55" s="500"/>
      <c r="F55" s="500"/>
      <c r="G55" s="500"/>
      <c r="H55" s="500"/>
      <c r="I55" s="500"/>
      <c r="J55" s="500"/>
    </row>
    <row r="56" spans="1:10" x14ac:dyDescent="0.2">
      <c r="E56" s="334"/>
      <c r="F56" s="334"/>
      <c r="G56" s="334"/>
      <c r="H56" s="334"/>
      <c r="I56" s="334"/>
      <c r="J56" s="334"/>
    </row>
    <row r="57" spans="1:10" x14ac:dyDescent="0.2">
      <c r="E57" s="334"/>
      <c r="F57" s="334"/>
      <c r="G57" s="334"/>
      <c r="H57" s="334"/>
      <c r="I57" s="334"/>
      <c r="J57" s="334"/>
    </row>
    <row r="58" spans="1:10" x14ac:dyDescent="0.2">
      <c r="E58" s="334"/>
      <c r="F58" s="334"/>
      <c r="G58" s="334"/>
      <c r="H58" s="334"/>
      <c r="I58" s="334"/>
      <c r="J58" s="334"/>
    </row>
    <row r="59" spans="1:10" x14ac:dyDescent="0.2">
      <c r="E59" s="334"/>
      <c r="F59" s="334"/>
      <c r="G59" s="334"/>
      <c r="H59" s="334"/>
      <c r="I59" s="334"/>
      <c r="J59" s="334"/>
    </row>
    <row r="60" spans="1:10" x14ac:dyDescent="0.2">
      <c r="E60" s="334"/>
      <c r="F60" s="334"/>
      <c r="G60" s="334"/>
      <c r="H60" s="334"/>
      <c r="I60" s="334"/>
      <c r="J60" s="334"/>
    </row>
    <row r="61" spans="1:10" x14ac:dyDescent="0.2">
      <c r="E61" s="334"/>
      <c r="F61" s="334"/>
      <c r="G61" s="334"/>
      <c r="H61" s="334"/>
      <c r="I61" s="334"/>
      <c r="J61" s="334"/>
    </row>
    <row r="62" spans="1:10" x14ac:dyDescent="0.2">
      <c r="E62" s="334"/>
      <c r="F62" s="334"/>
      <c r="G62" s="334"/>
      <c r="H62" s="334"/>
      <c r="I62" s="334"/>
      <c r="J62" s="334"/>
    </row>
    <row r="63" spans="1:10" x14ac:dyDescent="0.2">
      <c r="E63" s="334"/>
      <c r="F63" s="334"/>
      <c r="G63" s="334"/>
      <c r="H63" s="334"/>
      <c r="I63" s="334"/>
      <c r="J63" s="334"/>
    </row>
    <row r="64" spans="1:10" x14ac:dyDescent="0.2">
      <c r="E64" s="334"/>
      <c r="F64" s="334"/>
      <c r="G64" s="334"/>
      <c r="H64" s="334"/>
      <c r="I64" s="334"/>
      <c r="J64" s="334"/>
    </row>
    <row r="65" spans="5:10" x14ac:dyDescent="0.2">
      <c r="E65" s="334"/>
      <c r="F65" s="334"/>
      <c r="G65" s="334"/>
      <c r="H65" s="334"/>
      <c r="I65" s="334"/>
      <c r="J65" s="334"/>
    </row>
    <row r="66" spans="5:10" x14ac:dyDescent="0.2">
      <c r="E66" s="334"/>
      <c r="F66" s="334"/>
      <c r="G66" s="334"/>
      <c r="H66" s="334"/>
      <c r="I66" s="334"/>
      <c r="J66" s="334"/>
    </row>
    <row r="67" spans="5:10" x14ac:dyDescent="0.2">
      <c r="E67" s="334"/>
      <c r="F67" s="334"/>
      <c r="G67" s="334"/>
      <c r="H67" s="334"/>
      <c r="I67" s="334"/>
      <c r="J67" s="334"/>
    </row>
    <row r="68" spans="5:10" x14ac:dyDescent="0.2">
      <c r="E68" s="334"/>
      <c r="F68" s="334"/>
      <c r="G68" s="334"/>
      <c r="H68" s="334"/>
      <c r="I68" s="334"/>
      <c r="J68" s="334"/>
    </row>
    <row r="69" spans="5:10" x14ac:dyDescent="0.2">
      <c r="E69" s="334"/>
      <c r="F69" s="334"/>
      <c r="G69" s="334"/>
      <c r="H69" s="334"/>
      <c r="I69" s="334"/>
      <c r="J69" s="334"/>
    </row>
    <row r="70" spans="5:10" x14ac:dyDescent="0.2">
      <c r="E70" s="334"/>
      <c r="F70" s="334"/>
      <c r="G70" s="334"/>
      <c r="H70" s="334"/>
      <c r="I70" s="334"/>
      <c r="J70" s="334"/>
    </row>
    <row r="71" spans="5:10" x14ac:dyDescent="0.2">
      <c r="E71" s="334"/>
      <c r="F71" s="334"/>
      <c r="G71" s="334"/>
      <c r="H71" s="334"/>
      <c r="I71" s="334"/>
      <c r="J71" s="334"/>
    </row>
    <row r="72" spans="5:10" x14ac:dyDescent="0.2">
      <c r="E72" s="334"/>
      <c r="F72" s="334"/>
      <c r="G72" s="334"/>
      <c r="H72" s="334"/>
      <c r="I72" s="334"/>
      <c r="J72" s="334"/>
    </row>
    <row r="73" spans="5:10" x14ac:dyDescent="0.2">
      <c r="E73" s="334"/>
      <c r="F73" s="334"/>
      <c r="G73" s="334"/>
      <c r="H73" s="334"/>
      <c r="I73" s="334"/>
      <c r="J73" s="334"/>
    </row>
    <row r="74" spans="5:10" x14ac:dyDescent="0.2">
      <c r="E74" s="334"/>
      <c r="F74" s="334"/>
      <c r="G74" s="334"/>
      <c r="H74" s="334"/>
      <c r="I74" s="334"/>
      <c r="J74" s="334"/>
    </row>
    <row r="75" spans="5:10" x14ac:dyDescent="0.2">
      <c r="E75" s="334"/>
      <c r="F75" s="334"/>
      <c r="G75" s="334"/>
      <c r="H75" s="334"/>
      <c r="I75" s="334"/>
      <c r="J75" s="334"/>
    </row>
    <row r="76" spans="5:10" x14ac:dyDescent="0.2">
      <c r="E76" s="334"/>
      <c r="F76" s="334"/>
      <c r="G76" s="334"/>
      <c r="H76" s="334"/>
      <c r="I76" s="334"/>
      <c r="J76" s="334"/>
    </row>
    <row r="77" spans="5:10" x14ac:dyDescent="0.2">
      <c r="E77" s="334"/>
      <c r="F77" s="334"/>
      <c r="G77" s="334"/>
      <c r="H77" s="334"/>
      <c r="I77" s="334"/>
      <c r="J77" s="334"/>
    </row>
    <row r="78" spans="5:10" x14ac:dyDescent="0.2">
      <c r="E78" s="334"/>
      <c r="F78" s="334"/>
      <c r="G78" s="334"/>
      <c r="H78" s="334"/>
      <c r="I78" s="334"/>
      <c r="J78" s="334"/>
    </row>
    <row r="79" spans="5:10" x14ac:dyDescent="0.2">
      <c r="E79" s="334"/>
      <c r="F79" s="334"/>
      <c r="G79" s="334"/>
      <c r="H79" s="334"/>
      <c r="I79" s="334"/>
      <c r="J79" s="334"/>
    </row>
    <row r="80" spans="5:10" x14ac:dyDescent="0.2">
      <c r="E80" s="334"/>
      <c r="F80" s="334"/>
      <c r="G80" s="334"/>
      <c r="H80" s="334"/>
      <c r="I80" s="334"/>
      <c r="J80" s="334"/>
    </row>
    <row r="81" spans="5:10" x14ac:dyDescent="0.2">
      <c r="E81" s="334"/>
      <c r="F81" s="334"/>
      <c r="G81" s="334"/>
      <c r="H81" s="334"/>
      <c r="I81" s="334"/>
      <c r="J81" s="334"/>
    </row>
    <row r="82" spans="5:10" x14ac:dyDescent="0.2">
      <c r="E82" s="334"/>
      <c r="F82" s="334"/>
      <c r="G82" s="334"/>
      <c r="H82" s="334"/>
      <c r="I82" s="334"/>
      <c r="J82" s="334"/>
    </row>
    <row r="83" spans="5:10" x14ac:dyDescent="0.2">
      <c r="E83" s="334"/>
      <c r="F83" s="334"/>
      <c r="G83" s="334"/>
      <c r="H83" s="334"/>
      <c r="I83" s="334"/>
      <c r="J83" s="334"/>
    </row>
    <row r="84" spans="5:10" x14ac:dyDescent="0.2">
      <c r="E84" s="334"/>
      <c r="F84" s="334"/>
      <c r="G84" s="334"/>
      <c r="H84" s="334"/>
      <c r="I84" s="334"/>
      <c r="J84" s="334"/>
    </row>
    <row r="85" spans="5:10" x14ac:dyDescent="0.2">
      <c r="E85" s="334"/>
      <c r="F85" s="334"/>
      <c r="G85" s="334"/>
      <c r="H85" s="334"/>
      <c r="I85" s="334"/>
      <c r="J85" s="334"/>
    </row>
    <row r="86" spans="5:10" x14ac:dyDescent="0.2">
      <c r="E86" s="334"/>
      <c r="F86" s="334"/>
      <c r="G86" s="334"/>
      <c r="H86" s="334"/>
      <c r="I86" s="334"/>
      <c r="J86" s="334"/>
    </row>
    <row r="87" spans="5:10" x14ac:dyDescent="0.2">
      <c r="E87" s="334"/>
      <c r="F87" s="334"/>
      <c r="G87" s="334"/>
      <c r="H87" s="334"/>
      <c r="I87" s="334"/>
      <c r="J87" s="334"/>
    </row>
    <row r="88" spans="5:10" x14ac:dyDescent="0.2">
      <c r="E88" s="334"/>
      <c r="F88" s="334"/>
      <c r="G88" s="334"/>
      <c r="H88" s="334"/>
      <c r="I88" s="334"/>
      <c r="J88" s="334"/>
    </row>
    <row r="89" spans="5:10" x14ac:dyDescent="0.2">
      <c r="E89" s="334"/>
      <c r="F89" s="334"/>
      <c r="G89" s="334"/>
      <c r="H89" s="334"/>
      <c r="I89" s="334"/>
      <c r="J89" s="334"/>
    </row>
    <row r="90" spans="5:10" x14ac:dyDescent="0.2">
      <c r="E90" s="334"/>
      <c r="F90" s="334"/>
      <c r="G90" s="334"/>
      <c r="H90" s="334"/>
      <c r="I90" s="334"/>
      <c r="J90" s="334"/>
    </row>
    <row r="91" spans="5:10" x14ac:dyDescent="0.2">
      <c r="E91" s="334"/>
      <c r="F91" s="334"/>
      <c r="G91" s="334"/>
      <c r="H91" s="334"/>
      <c r="I91" s="334"/>
      <c r="J91" s="334"/>
    </row>
    <row r="92" spans="5:10" x14ac:dyDescent="0.2">
      <c r="E92" s="334"/>
      <c r="F92" s="334"/>
      <c r="G92" s="334"/>
      <c r="H92" s="334"/>
      <c r="I92" s="334"/>
      <c r="J92" s="334"/>
    </row>
    <row r="93" spans="5:10" x14ac:dyDescent="0.2">
      <c r="E93" s="334"/>
      <c r="F93" s="334"/>
      <c r="G93" s="334"/>
      <c r="H93" s="334"/>
      <c r="I93" s="334"/>
      <c r="J93" s="334"/>
    </row>
    <row r="94" spans="5:10" x14ac:dyDescent="0.2">
      <c r="E94" s="334"/>
      <c r="F94" s="334"/>
      <c r="G94" s="334"/>
      <c r="H94" s="334"/>
      <c r="I94" s="334"/>
      <c r="J94" s="334"/>
    </row>
    <row r="95" spans="5:10" x14ac:dyDescent="0.2">
      <c r="E95" s="334"/>
      <c r="F95" s="334"/>
      <c r="G95" s="334"/>
      <c r="H95" s="334"/>
      <c r="I95" s="334"/>
      <c r="J95" s="334"/>
    </row>
    <row r="96" spans="5:10" x14ac:dyDescent="0.2">
      <c r="E96" s="334"/>
      <c r="F96" s="334"/>
      <c r="G96" s="334"/>
      <c r="H96" s="334"/>
      <c r="I96" s="334"/>
      <c r="J96" s="334"/>
    </row>
    <row r="97" spans="5:10" x14ac:dyDescent="0.2">
      <c r="E97" s="334"/>
      <c r="F97" s="334"/>
      <c r="G97" s="334"/>
      <c r="H97" s="334"/>
      <c r="I97" s="334"/>
      <c r="J97" s="334"/>
    </row>
    <row r="98" spans="5:10" x14ac:dyDescent="0.2">
      <c r="E98" s="334"/>
      <c r="F98" s="334"/>
      <c r="G98" s="334"/>
      <c r="H98" s="334"/>
      <c r="I98" s="334"/>
      <c r="J98" s="334"/>
    </row>
    <row r="99" spans="5:10" x14ac:dyDescent="0.2">
      <c r="E99" s="334"/>
      <c r="F99" s="334"/>
      <c r="G99" s="334"/>
      <c r="H99" s="334"/>
      <c r="I99" s="334"/>
      <c r="J99" s="334"/>
    </row>
    <row r="100" spans="5:10" x14ac:dyDescent="0.2">
      <c r="E100" s="334"/>
      <c r="F100" s="334"/>
      <c r="G100" s="334"/>
      <c r="H100" s="334"/>
      <c r="I100" s="334"/>
      <c r="J100" s="334"/>
    </row>
    <row r="101" spans="5:10" x14ac:dyDescent="0.2">
      <c r="E101" s="334"/>
      <c r="F101" s="334"/>
      <c r="G101" s="334"/>
      <c r="H101" s="334"/>
      <c r="I101" s="334"/>
      <c r="J101" s="334"/>
    </row>
    <row r="102" spans="5:10" x14ac:dyDescent="0.2">
      <c r="E102" s="334"/>
      <c r="F102" s="334"/>
      <c r="G102" s="334"/>
      <c r="H102" s="334"/>
      <c r="I102" s="334"/>
      <c r="J102" s="334"/>
    </row>
    <row r="103" spans="5:10" x14ac:dyDescent="0.2">
      <c r="E103" s="334"/>
      <c r="F103" s="334"/>
      <c r="G103" s="334"/>
      <c r="H103" s="334"/>
      <c r="I103" s="334"/>
      <c r="J103" s="334"/>
    </row>
    <row r="104" spans="5:10" x14ac:dyDescent="0.2">
      <c r="E104" s="334"/>
      <c r="F104" s="334"/>
      <c r="G104" s="334"/>
      <c r="H104" s="334"/>
      <c r="I104" s="334"/>
      <c r="J104" s="334"/>
    </row>
    <row r="105" spans="5:10" x14ac:dyDescent="0.2">
      <c r="E105" s="334"/>
      <c r="F105" s="334"/>
      <c r="G105" s="334"/>
      <c r="H105" s="334"/>
      <c r="I105" s="334"/>
      <c r="J105" s="334"/>
    </row>
    <row r="106" spans="5:10" x14ac:dyDescent="0.2">
      <c r="E106" s="334"/>
      <c r="F106" s="334"/>
      <c r="G106" s="334"/>
      <c r="H106" s="334"/>
      <c r="I106" s="334"/>
      <c r="J106" s="334"/>
    </row>
    <row r="107" spans="5:10" x14ac:dyDescent="0.2">
      <c r="E107" s="334"/>
      <c r="F107" s="334"/>
      <c r="G107" s="334"/>
      <c r="H107" s="334"/>
      <c r="I107" s="334"/>
      <c r="J107" s="334"/>
    </row>
    <row r="108" spans="5:10" x14ac:dyDescent="0.2">
      <c r="E108" s="334"/>
      <c r="F108" s="334"/>
      <c r="G108" s="334"/>
      <c r="H108" s="334"/>
      <c r="I108" s="334"/>
      <c r="J108" s="334"/>
    </row>
    <row r="109" spans="5:10" x14ac:dyDescent="0.2">
      <c r="E109" s="334"/>
      <c r="F109" s="334"/>
      <c r="G109" s="334"/>
      <c r="H109" s="334"/>
      <c r="I109" s="334"/>
      <c r="J109" s="334"/>
    </row>
    <row r="110" spans="5:10" x14ac:dyDescent="0.2">
      <c r="E110" s="334"/>
      <c r="F110" s="334"/>
      <c r="G110" s="334"/>
      <c r="H110" s="334"/>
      <c r="I110" s="334"/>
      <c r="J110" s="334"/>
    </row>
    <row r="111" spans="5:10" x14ac:dyDescent="0.2">
      <c r="E111" s="334"/>
      <c r="F111" s="334"/>
      <c r="G111" s="334"/>
      <c r="H111" s="334"/>
      <c r="I111" s="334"/>
      <c r="J111" s="334"/>
    </row>
    <row r="112" spans="5:10" x14ac:dyDescent="0.2">
      <c r="E112" s="334"/>
      <c r="F112" s="334"/>
      <c r="G112" s="334"/>
      <c r="H112" s="334"/>
      <c r="I112" s="334"/>
      <c r="J112" s="334"/>
    </row>
    <row r="113" spans="5:10" x14ac:dyDescent="0.2">
      <c r="E113" s="334"/>
      <c r="F113" s="334"/>
      <c r="G113" s="334"/>
      <c r="H113" s="334"/>
      <c r="I113" s="334"/>
      <c r="J113" s="334"/>
    </row>
    <row r="114" spans="5:10" x14ac:dyDescent="0.2">
      <c r="E114" s="334"/>
      <c r="F114" s="334"/>
      <c r="G114" s="334"/>
      <c r="H114" s="334"/>
      <c r="I114" s="334"/>
      <c r="J114" s="334"/>
    </row>
    <row r="115" spans="5:10" x14ac:dyDescent="0.2">
      <c r="E115" s="334"/>
      <c r="F115" s="334"/>
      <c r="G115" s="334"/>
      <c r="H115" s="334"/>
      <c r="I115" s="334"/>
      <c r="J115" s="334"/>
    </row>
    <row r="116" spans="5:10" x14ac:dyDescent="0.2">
      <c r="E116" s="334"/>
      <c r="F116" s="334"/>
      <c r="G116" s="334"/>
      <c r="H116" s="334"/>
      <c r="I116" s="334"/>
      <c r="J116" s="334"/>
    </row>
    <row r="117" spans="5:10" x14ac:dyDescent="0.2">
      <c r="E117" s="334"/>
      <c r="F117" s="334"/>
      <c r="G117" s="334"/>
      <c r="H117" s="334"/>
      <c r="I117" s="334"/>
      <c r="J117" s="334"/>
    </row>
    <row r="118" spans="5:10" x14ac:dyDescent="0.2">
      <c r="E118" s="334"/>
      <c r="F118" s="334"/>
      <c r="G118" s="334"/>
      <c r="H118" s="334"/>
      <c r="I118" s="334"/>
      <c r="J118" s="334"/>
    </row>
    <row r="119" spans="5:10" x14ac:dyDescent="0.2">
      <c r="E119" s="334"/>
      <c r="F119" s="334"/>
      <c r="G119" s="334"/>
      <c r="H119" s="334"/>
      <c r="I119" s="334"/>
      <c r="J119" s="334"/>
    </row>
    <row r="120" spans="5:10" x14ac:dyDescent="0.2">
      <c r="E120" s="334"/>
      <c r="F120" s="334"/>
      <c r="G120" s="334"/>
      <c r="H120" s="334"/>
      <c r="I120" s="334"/>
      <c r="J120" s="334"/>
    </row>
    <row r="121" spans="5:10" x14ac:dyDescent="0.2">
      <c r="E121" s="334"/>
      <c r="F121" s="334"/>
      <c r="G121" s="334"/>
      <c r="H121" s="334"/>
      <c r="I121" s="334"/>
      <c r="J121" s="334"/>
    </row>
    <row r="122" spans="5:10" x14ac:dyDescent="0.2">
      <c r="E122" s="334"/>
      <c r="F122" s="334"/>
      <c r="G122" s="334"/>
      <c r="H122" s="334"/>
      <c r="I122" s="334"/>
      <c r="J122" s="334"/>
    </row>
    <row r="123" spans="5:10" x14ac:dyDescent="0.2">
      <c r="E123" s="334"/>
      <c r="F123" s="334"/>
      <c r="G123" s="334"/>
      <c r="H123" s="334"/>
      <c r="I123" s="334"/>
      <c r="J123" s="334"/>
    </row>
    <row r="124" spans="5:10" x14ac:dyDescent="0.2">
      <c r="E124" s="334"/>
      <c r="F124" s="334"/>
      <c r="G124" s="334"/>
      <c r="H124" s="334"/>
      <c r="I124" s="334"/>
      <c r="J124" s="334"/>
    </row>
    <row r="125" spans="5:10" x14ac:dyDescent="0.2">
      <c r="E125" s="334"/>
      <c r="F125" s="334"/>
      <c r="G125" s="334"/>
      <c r="H125" s="334"/>
      <c r="I125" s="334"/>
      <c r="J125" s="334"/>
    </row>
    <row r="126" spans="5:10" x14ac:dyDescent="0.2">
      <c r="E126" s="334"/>
      <c r="F126" s="334"/>
      <c r="G126" s="334"/>
      <c r="H126" s="334"/>
      <c r="I126" s="334"/>
      <c r="J126" s="334"/>
    </row>
    <row r="127" spans="5:10" x14ac:dyDescent="0.2">
      <c r="E127" s="334"/>
      <c r="F127" s="334"/>
      <c r="G127" s="334"/>
      <c r="H127" s="334"/>
      <c r="I127" s="334"/>
      <c r="J127" s="334"/>
    </row>
    <row r="128" spans="5:10" x14ac:dyDescent="0.2">
      <c r="E128" s="334"/>
      <c r="F128" s="334"/>
      <c r="G128" s="334"/>
      <c r="H128" s="334"/>
      <c r="I128" s="334"/>
      <c r="J128" s="334"/>
    </row>
    <row r="129" spans="5:10" x14ac:dyDescent="0.2">
      <c r="E129" s="334"/>
      <c r="F129" s="334"/>
      <c r="G129" s="334"/>
      <c r="H129" s="334"/>
      <c r="I129" s="334"/>
      <c r="J129" s="334"/>
    </row>
    <row r="130" spans="5:10" x14ac:dyDescent="0.2">
      <c r="E130" s="334"/>
      <c r="F130" s="334"/>
      <c r="G130" s="334"/>
      <c r="H130" s="334"/>
      <c r="I130" s="334"/>
      <c r="J130" s="334"/>
    </row>
    <row r="131" spans="5:10" x14ac:dyDescent="0.2">
      <c r="E131" s="334"/>
      <c r="F131" s="334"/>
      <c r="G131" s="334"/>
      <c r="H131" s="334"/>
      <c r="I131" s="334"/>
      <c r="J131" s="334"/>
    </row>
  </sheetData>
  <sheetProtection selectLockedCells="1"/>
  <mergeCells count="285">
    <mergeCell ref="G37:J37"/>
    <mergeCell ref="E39:F39"/>
    <mergeCell ref="E38:F38"/>
    <mergeCell ref="G38:J38"/>
    <mergeCell ref="C46:D46"/>
    <mergeCell ref="C47:D47"/>
    <mergeCell ref="C32:D32"/>
    <mergeCell ref="C33:D33"/>
    <mergeCell ref="C34:D34"/>
    <mergeCell ref="C35:D35"/>
    <mergeCell ref="E34:F34"/>
    <mergeCell ref="C42:D42"/>
    <mergeCell ref="E44:F44"/>
    <mergeCell ref="G44:J44"/>
    <mergeCell ref="C43:D43"/>
    <mergeCell ref="G43:J43"/>
    <mergeCell ref="E43:F43"/>
    <mergeCell ref="A29:A53"/>
    <mergeCell ref="E45:F45"/>
    <mergeCell ref="B45:B53"/>
    <mergeCell ref="C45:D45"/>
    <mergeCell ref="C29:D29"/>
    <mergeCell ref="B29:B44"/>
    <mergeCell ref="C30:D30"/>
    <mergeCell ref="C31:D31"/>
    <mergeCell ref="C48:D48"/>
    <mergeCell ref="C49:D49"/>
    <mergeCell ref="C50:D50"/>
    <mergeCell ref="C51:D51"/>
    <mergeCell ref="C36:D36"/>
    <mergeCell ref="C37:D37"/>
    <mergeCell ref="C38:D38"/>
    <mergeCell ref="C44:D44"/>
    <mergeCell ref="C41:D41"/>
    <mergeCell ref="E41:F41"/>
    <mergeCell ref="C40:D40"/>
    <mergeCell ref="E40:F40"/>
    <mergeCell ref="E35:F35"/>
    <mergeCell ref="E36:F36"/>
    <mergeCell ref="E37:F37"/>
    <mergeCell ref="C52:D52"/>
    <mergeCell ref="C53:D53"/>
    <mergeCell ref="E60:F60"/>
    <mergeCell ref="E42:F42"/>
    <mergeCell ref="E57:F57"/>
    <mergeCell ref="E131:F131"/>
    <mergeCell ref="G131:J131"/>
    <mergeCell ref="G130:J130"/>
    <mergeCell ref="E118:F118"/>
    <mergeCell ref="G118:J118"/>
    <mergeCell ref="E119:F119"/>
    <mergeCell ref="G119:J119"/>
    <mergeCell ref="E120:F120"/>
    <mergeCell ref="G120:J120"/>
    <mergeCell ref="E130:F130"/>
    <mergeCell ref="E121:F121"/>
    <mergeCell ref="G121:J121"/>
    <mergeCell ref="E122:F122"/>
    <mergeCell ref="G122:J122"/>
    <mergeCell ref="E123:F123"/>
    <mergeCell ref="G123:J123"/>
    <mergeCell ref="E129:F129"/>
    <mergeCell ref="E112:F112"/>
    <mergeCell ref="G129:J129"/>
    <mergeCell ref="G106:J106"/>
    <mergeCell ref="E107:F107"/>
    <mergeCell ref="G107:J107"/>
    <mergeCell ref="E108:F108"/>
    <mergeCell ref="G108:J108"/>
    <mergeCell ref="E103:F103"/>
    <mergeCell ref="G103:J103"/>
    <mergeCell ref="E104:F104"/>
    <mergeCell ref="G104:J104"/>
    <mergeCell ref="E105:F105"/>
    <mergeCell ref="G105:J105"/>
    <mergeCell ref="E106:F106"/>
    <mergeCell ref="G114:J114"/>
    <mergeCell ref="E111:F111"/>
    <mergeCell ref="G111:J111"/>
    <mergeCell ref="G112:J112"/>
    <mergeCell ref="E113:F113"/>
    <mergeCell ref="G113:J113"/>
    <mergeCell ref="E114:F114"/>
    <mergeCell ref="E109:F109"/>
    <mergeCell ref="G109:J109"/>
    <mergeCell ref="E110:F110"/>
    <mergeCell ref="G110:J110"/>
    <mergeCell ref="E115:F115"/>
    <mergeCell ref="G115:J115"/>
    <mergeCell ref="E116:F116"/>
    <mergeCell ref="G116:J116"/>
    <mergeCell ref="E117:F117"/>
    <mergeCell ref="E127:F127"/>
    <mergeCell ref="G127:J127"/>
    <mergeCell ref="E128:F128"/>
    <mergeCell ref="G128:J128"/>
    <mergeCell ref="E124:F124"/>
    <mergeCell ref="G124:J124"/>
    <mergeCell ref="E125:F125"/>
    <mergeCell ref="G125:J125"/>
    <mergeCell ref="E126:F126"/>
    <mergeCell ref="G126:J126"/>
    <mergeCell ref="G117:J117"/>
    <mergeCell ref="G100:J100"/>
    <mergeCell ref="E101:F101"/>
    <mergeCell ref="G101:J101"/>
    <mergeCell ref="E102:F102"/>
    <mergeCell ref="G102:J102"/>
    <mergeCell ref="E97:F97"/>
    <mergeCell ref="G97:J97"/>
    <mergeCell ref="E98:F98"/>
    <mergeCell ref="G98:J98"/>
    <mergeCell ref="E99:F99"/>
    <mergeCell ref="G99:J99"/>
    <mergeCell ref="E100:F100"/>
    <mergeCell ref="G94:J94"/>
    <mergeCell ref="E95:F95"/>
    <mergeCell ref="G95:J95"/>
    <mergeCell ref="E96:F96"/>
    <mergeCell ref="G96:J96"/>
    <mergeCell ref="E91:F91"/>
    <mergeCell ref="G91:J91"/>
    <mergeCell ref="E92:F92"/>
    <mergeCell ref="G92:J92"/>
    <mergeCell ref="E93:F93"/>
    <mergeCell ref="G93:J93"/>
    <mergeCell ref="E94:F94"/>
    <mergeCell ref="G88:J88"/>
    <mergeCell ref="E89:F89"/>
    <mergeCell ref="G89:J89"/>
    <mergeCell ref="E90:F90"/>
    <mergeCell ref="G90:J90"/>
    <mergeCell ref="E85:F85"/>
    <mergeCell ref="G85:J85"/>
    <mergeCell ref="E86:F86"/>
    <mergeCell ref="G86:J86"/>
    <mergeCell ref="E87:F87"/>
    <mergeCell ref="G87:J87"/>
    <mergeCell ref="E88:F88"/>
    <mergeCell ref="G82:J82"/>
    <mergeCell ref="E83:F83"/>
    <mergeCell ref="G83:J83"/>
    <mergeCell ref="E84:F84"/>
    <mergeCell ref="G84:J84"/>
    <mergeCell ref="E79:F79"/>
    <mergeCell ref="G79:J79"/>
    <mergeCell ref="E80:F80"/>
    <mergeCell ref="G80:J80"/>
    <mergeCell ref="E81:F81"/>
    <mergeCell ref="G81:J81"/>
    <mergeCell ref="E82:F82"/>
    <mergeCell ref="G76:J76"/>
    <mergeCell ref="E77:F77"/>
    <mergeCell ref="G77:J77"/>
    <mergeCell ref="E78:F78"/>
    <mergeCell ref="G78:J78"/>
    <mergeCell ref="E73:F73"/>
    <mergeCell ref="G73:J73"/>
    <mergeCell ref="E74:F74"/>
    <mergeCell ref="G74:J74"/>
    <mergeCell ref="E75:F75"/>
    <mergeCell ref="G75:J75"/>
    <mergeCell ref="E76:F76"/>
    <mergeCell ref="G70:J70"/>
    <mergeCell ref="E71:F71"/>
    <mergeCell ref="G71:J71"/>
    <mergeCell ref="E72:F72"/>
    <mergeCell ref="G72:J72"/>
    <mergeCell ref="E67:F67"/>
    <mergeCell ref="G67:J67"/>
    <mergeCell ref="E68:F68"/>
    <mergeCell ref="G68:J68"/>
    <mergeCell ref="E69:F69"/>
    <mergeCell ref="G69:J69"/>
    <mergeCell ref="E70:F70"/>
    <mergeCell ref="G64:J64"/>
    <mergeCell ref="E65:F65"/>
    <mergeCell ref="G65:J65"/>
    <mergeCell ref="E66:F66"/>
    <mergeCell ref="G66:J66"/>
    <mergeCell ref="E61:F61"/>
    <mergeCell ref="G61:J61"/>
    <mergeCell ref="E62:F62"/>
    <mergeCell ref="G62:J62"/>
    <mergeCell ref="E63:F63"/>
    <mergeCell ref="G63:J63"/>
    <mergeCell ref="E64:F64"/>
    <mergeCell ref="G60:J60"/>
    <mergeCell ref="E46:F46"/>
    <mergeCell ref="G46:J46"/>
    <mergeCell ref="E47:F47"/>
    <mergeCell ref="G47:J47"/>
    <mergeCell ref="E54:F54"/>
    <mergeCell ref="G54:J54"/>
    <mergeCell ref="E50:F50"/>
    <mergeCell ref="G50:J50"/>
    <mergeCell ref="E51:F51"/>
    <mergeCell ref="G51:J51"/>
    <mergeCell ref="E48:F48"/>
    <mergeCell ref="G48:J48"/>
    <mergeCell ref="E55:F55"/>
    <mergeCell ref="G55:J55"/>
    <mergeCell ref="E56:F56"/>
    <mergeCell ref="G58:J58"/>
    <mergeCell ref="E59:F59"/>
    <mergeCell ref="G59:J59"/>
    <mergeCell ref="G56:J56"/>
    <mergeCell ref="G57:J57"/>
    <mergeCell ref="E49:F49"/>
    <mergeCell ref="G49:J49"/>
    <mergeCell ref="E58:F58"/>
    <mergeCell ref="G52:J52"/>
    <mergeCell ref="G53:J53"/>
    <mergeCell ref="G39:J39"/>
    <mergeCell ref="G42:J42"/>
    <mergeCell ref="E52:F52"/>
    <mergeCell ref="E53:F53"/>
    <mergeCell ref="G45:J45"/>
    <mergeCell ref="E21:F21"/>
    <mergeCell ref="E28:F28"/>
    <mergeCell ref="E33:F33"/>
    <mergeCell ref="G33:J33"/>
    <mergeCell ref="E31:F31"/>
    <mergeCell ref="G31:J31"/>
    <mergeCell ref="E32:F32"/>
    <mergeCell ref="G32:J32"/>
    <mergeCell ref="E23:F23"/>
    <mergeCell ref="G23:J23"/>
    <mergeCell ref="E24:F24"/>
    <mergeCell ref="G24:J24"/>
    <mergeCell ref="G41:J41"/>
    <mergeCell ref="G40:J40"/>
    <mergeCell ref="G34:J34"/>
    <mergeCell ref="G35:J35"/>
    <mergeCell ref="G36:J36"/>
    <mergeCell ref="E20:F20"/>
    <mergeCell ref="G20:J20"/>
    <mergeCell ref="E29:F29"/>
    <mergeCell ref="G29:J29"/>
    <mergeCell ref="E30:F30"/>
    <mergeCell ref="G30:J30"/>
    <mergeCell ref="G21:J21"/>
    <mergeCell ref="G28:J28"/>
    <mergeCell ref="G25:J25"/>
    <mergeCell ref="G26:J26"/>
    <mergeCell ref="G27:J27"/>
    <mergeCell ref="E25:F25"/>
    <mergeCell ref="E26:F26"/>
    <mergeCell ref="E27:F27"/>
    <mergeCell ref="E22:F22"/>
    <mergeCell ref="G22:J22"/>
    <mergeCell ref="N1:N4"/>
    <mergeCell ref="H1:I1"/>
    <mergeCell ref="H2:I2"/>
    <mergeCell ref="H3:I3"/>
    <mergeCell ref="H4:I4"/>
    <mergeCell ref="E11:F11"/>
    <mergeCell ref="G11:J11"/>
    <mergeCell ref="E12:F12"/>
    <mergeCell ref="G12:J12"/>
    <mergeCell ref="E9:F9"/>
    <mergeCell ref="E10:F10"/>
    <mergeCell ref="G9:J9"/>
    <mergeCell ref="G10:J10"/>
    <mergeCell ref="A1:G2"/>
    <mergeCell ref="A3:G4"/>
    <mergeCell ref="A6:J7"/>
    <mergeCell ref="A5:J5"/>
    <mergeCell ref="J1:J4"/>
    <mergeCell ref="E8:J8"/>
    <mergeCell ref="A8:D28"/>
    <mergeCell ref="E13:F13"/>
    <mergeCell ref="G13:J13"/>
    <mergeCell ref="E17:F17"/>
    <mergeCell ref="G17:J17"/>
    <mergeCell ref="E18:F18"/>
    <mergeCell ref="G18:J18"/>
    <mergeCell ref="E19:F19"/>
    <mergeCell ref="G19:J19"/>
    <mergeCell ref="E14:F14"/>
    <mergeCell ref="G14:J14"/>
    <mergeCell ref="E15:F15"/>
    <mergeCell ref="G15:J15"/>
    <mergeCell ref="E16:F16"/>
    <mergeCell ref="G16:J16"/>
  </mergeCells>
  <pageMargins left="0.25" right="0.25" top="0.75" bottom="0.75" header="0.3" footer="0.3"/>
  <pageSetup paperSize="258" scale="7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32</vt:i4>
      </vt:variant>
      <vt:variant>
        <vt:lpstr>Rangos con nombre</vt:lpstr>
      </vt:variant>
      <vt:variant>
        <vt:i4>2</vt:i4>
      </vt:variant>
    </vt:vector>
  </HeadingPairs>
  <TitlesOfParts>
    <vt:vector size="34" baseType="lpstr">
      <vt:lpstr>INSTRUCTIVO</vt:lpstr>
      <vt:lpstr>Hoja1</vt:lpstr>
      <vt:lpstr>LISTAS CONTEXTO</vt:lpstr>
      <vt:lpstr>matriz definicion riesgo</vt:lpstr>
      <vt:lpstr>IDENTIFICACION</vt:lpstr>
      <vt:lpstr>CONTEXTO</vt:lpstr>
      <vt:lpstr>PRIORIZACIÓN DE CAUSA</vt:lpstr>
      <vt:lpstr>PRIORIZ CAUSA R CORUP TRÁMITES</vt:lpstr>
      <vt:lpstr>DOFA</vt:lpstr>
      <vt:lpstr>IDENTIFICACION DE RIESGOS</vt:lpstr>
      <vt:lpstr>DESCRIPCION</vt:lpstr>
      <vt:lpstr>PROBABILIDAD</vt:lpstr>
      <vt:lpstr> IMPACTO RIESGOS CORRUPCION</vt:lpstr>
      <vt:lpstr>Hoja4</vt:lpstr>
      <vt:lpstr>Hoja5</vt:lpstr>
      <vt:lpstr>Hoja6</vt:lpstr>
      <vt:lpstr>Hoja7</vt:lpstr>
      <vt:lpstr>Hoja8</vt:lpstr>
      <vt:lpstr>Hoja9</vt:lpstr>
      <vt:lpstr>Hoja10</vt:lpstr>
      <vt:lpstr>Hoja11</vt:lpstr>
      <vt:lpstr>Hoja12</vt:lpstr>
      <vt:lpstr>VALORACION RIESGOS INHERENTES</vt:lpstr>
      <vt:lpstr>Hoja3</vt:lpstr>
      <vt:lpstr>NOOO</vt:lpstr>
      <vt:lpstr>Hoja2</vt:lpstr>
      <vt:lpstr>CONTROLES Y EVALUACIÓN</vt:lpstr>
      <vt:lpstr>EVALUACIÓN SOLIDEZ CONTROLES</vt:lpstr>
      <vt:lpstr>VALORACIÓN RIESGOS RESIDUAL</vt:lpstr>
      <vt:lpstr>MAPA CORRUPCIÓN</vt:lpstr>
      <vt:lpstr>NOO</vt:lpstr>
      <vt:lpstr>NO</vt:lpstr>
      <vt:lpstr>DESCRIPCION!Títulos_a_imprimir</vt:lpstr>
      <vt:lpstr>'IDENTIFICACION DE RIESGOS'!Títulos_a_imprimir</vt:lpstr>
    </vt:vector>
  </TitlesOfParts>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Sandy Poveda Vargas</cp:lastModifiedBy>
  <cp:revision/>
  <cp:lastPrinted>2018-11-07T13:36:21Z</cp:lastPrinted>
  <dcterms:created xsi:type="dcterms:W3CDTF">2014-12-30T19:27:19Z</dcterms:created>
  <dcterms:modified xsi:type="dcterms:W3CDTF">2025-02-05T15:43:10Z</dcterms:modified>
</cp:coreProperties>
</file>