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623"/>
  <workbookPr codeName="ThisWorkbook" autoCompressPictures="0"/>
  <mc:AlternateContent xmlns:mc="http://schemas.openxmlformats.org/markup-compatibility/2006">
    <mc:Choice Requires="x15">
      <x15ac:absPath xmlns:x15ac="http://schemas.microsoft.com/office/spreadsheetml/2010/11/ac" url="C:\Users\EDUARDO HERNANDEZ\OneDrive\Documentos\SECRETARIA DE PLANEACION MPAL\2024\INFORME DE ACTIVIDADES\REVISION DEPENDENCIAS\MATRIZ\1. MONITOREO\10-8-24 REV SIGAMI RIESGOS GEST-CORRUPCION\6. BIM (NOV-DIC24)\21. GEST JURIDICA\"/>
    </mc:Choice>
  </mc:AlternateContent>
  <xr:revisionPtr revIDLastSave="0" documentId="13_ncr:1_{47F5958D-A978-4CF5-84CE-2352FDD4003A}" xr6:coauthVersionLast="47" xr6:coauthVersionMax="47" xr10:uidLastSave="{00000000-0000-0000-0000-000000000000}"/>
  <bookViews>
    <workbookView xWindow="-96" yWindow="-96" windowWidth="23232" windowHeight="12432" tabRatio="867" firstSheet="17" activeTab="20" xr2:uid="{00000000-000D-0000-FFFF-FFFF00000000}"/>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CORRUPCION" sheetId="25" r:id="rId13"/>
    <sheet name="VALORACION RIESGOS INHERENTES" sheetId="16" r:id="rId14"/>
    <sheet name="Hoja3" sheetId="36" state="hidden" r:id="rId15"/>
    <sheet name="NOOO" sheetId="21" state="hidden" r:id="rId16"/>
    <sheet name="Hoja2" sheetId="35" state="hidden" r:id="rId17"/>
    <sheet name="CONTROLES Y EVALUACIÓN" sheetId="3" r:id="rId18"/>
    <sheet name="EVALUACIÓN SOLIDEZ CONTROLES" sheetId="26" r:id="rId19"/>
    <sheet name="VALORACIÓN RIESGOS RESIDUAL" sheetId="29" r:id="rId20"/>
    <sheet name="MAPA DE RIESGO ADMON" sheetId="1" r:id="rId21"/>
    <sheet name="NOO" sheetId="33" state="hidden" r:id="rId22"/>
    <sheet name="NO" sheetId="32" state="hidden" r:id="rId23"/>
  </sheets>
  <definedNames>
    <definedName name="_xlnm.Print_Area" localSheetId="20">'MAPA DE RIESGO ADMON'!$A$1:$P$12</definedName>
    <definedName name="_xlnm.Print_Titles" localSheetId="10">DESCRIPCION!$1:$9</definedName>
    <definedName name="_xlnm.Print_Titles" localSheetId="9">'IDENTIFICACION DE RIESGOS'!$1:$11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7" i="24" l="1"/>
  <c r="A6" i="24"/>
  <c r="A13" i="22" l="1"/>
  <c r="E10" i="1" l="1"/>
  <c r="F10" i="1"/>
  <c r="I10" i="1"/>
  <c r="B20" i="26" l="1"/>
  <c r="B12" i="26"/>
  <c r="D13" i="22"/>
  <c r="D10" i="1" s="1"/>
  <c r="I11" i="1"/>
  <c r="D14" i="22"/>
  <c r="D11" i="1" s="1"/>
  <c r="I12" i="1"/>
  <c r="A55" i="3"/>
  <c r="A22" i="3"/>
  <c r="B1" i="34"/>
  <c r="E11" i="26"/>
  <c r="E12" i="26"/>
  <c r="A6" i="34"/>
  <c r="S40" i="24"/>
  <c r="R40" i="24"/>
  <c r="R11" i="24"/>
  <c r="S35" i="24"/>
  <c r="S36" i="24"/>
  <c r="S37" i="24"/>
  <c r="S38" i="24"/>
  <c r="S39" i="24"/>
  <c r="R35" i="24"/>
  <c r="R36" i="24"/>
  <c r="R37" i="24"/>
  <c r="R38" i="24"/>
  <c r="R39" i="24"/>
  <c r="J214" i="29"/>
  <c r="J212" i="29"/>
  <c r="J210" i="29"/>
  <c r="J208" i="29"/>
  <c r="K201" i="29" s="1"/>
  <c r="J193" i="29"/>
  <c r="J191" i="29"/>
  <c r="J189" i="29"/>
  <c r="J187" i="29"/>
  <c r="J171" i="29"/>
  <c r="J169" i="29"/>
  <c r="J167" i="29"/>
  <c r="J165" i="29"/>
  <c r="K158" i="29" s="1"/>
  <c r="J150" i="29"/>
  <c r="J148" i="29"/>
  <c r="J146" i="29"/>
  <c r="J144" i="29"/>
  <c r="K137" i="29" s="1"/>
  <c r="J129" i="29"/>
  <c r="J127" i="29"/>
  <c r="J125" i="29"/>
  <c r="J123" i="29"/>
  <c r="J108" i="29"/>
  <c r="J106" i="29"/>
  <c r="J104" i="29"/>
  <c r="J102" i="29"/>
  <c r="K95" i="29" s="1"/>
  <c r="J87" i="29"/>
  <c r="J85" i="29"/>
  <c r="J83" i="29"/>
  <c r="J81" i="29"/>
  <c r="J66" i="29"/>
  <c r="J64" i="29"/>
  <c r="J62" i="29"/>
  <c r="K53" i="29" s="1"/>
  <c r="J60" i="29"/>
  <c r="J45" i="29"/>
  <c r="J43" i="29"/>
  <c r="J41" i="29"/>
  <c r="J39" i="29"/>
  <c r="K32" i="29" s="1"/>
  <c r="G10" i="1" s="1"/>
  <c r="J24" i="29"/>
  <c r="J22" i="29"/>
  <c r="J20" i="29"/>
  <c r="J18" i="29"/>
  <c r="J204" i="16"/>
  <c r="J202" i="16"/>
  <c r="J200" i="16"/>
  <c r="J198" i="16"/>
  <c r="K192" i="16" s="1"/>
  <c r="K202" i="29" s="1"/>
  <c r="J184" i="16"/>
  <c r="J182" i="16"/>
  <c r="J180" i="16"/>
  <c r="J178" i="16"/>
  <c r="K172" i="16" s="1"/>
  <c r="K181" i="29" s="1"/>
  <c r="K74" i="29"/>
  <c r="K116" i="29"/>
  <c r="K180" i="29"/>
  <c r="J163" i="16"/>
  <c r="J161" i="16"/>
  <c r="J159" i="16"/>
  <c r="J157" i="16"/>
  <c r="K151" i="16" s="1"/>
  <c r="K159" i="29" s="1"/>
  <c r="J143" i="16"/>
  <c r="J141" i="16"/>
  <c r="J139" i="16"/>
  <c r="J137" i="16"/>
  <c r="J123" i="16"/>
  <c r="J121" i="16"/>
  <c r="K111" i="16" s="1"/>
  <c r="K117" i="29" s="1"/>
  <c r="J119" i="16"/>
  <c r="J117" i="16"/>
  <c r="J103" i="16"/>
  <c r="J101" i="16"/>
  <c r="J99" i="16"/>
  <c r="J97" i="16"/>
  <c r="J83" i="16"/>
  <c r="J81" i="16"/>
  <c r="J79" i="16"/>
  <c r="K71" i="16" s="1"/>
  <c r="K75" i="29" s="1"/>
  <c r="J77" i="16"/>
  <c r="J63" i="16"/>
  <c r="J61" i="16"/>
  <c r="J59" i="16"/>
  <c r="J57" i="16"/>
  <c r="J43" i="16"/>
  <c r="K51" i="16"/>
  <c r="K54" i="29" s="1"/>
  <c r="K91" i="16"/>
  <c r="K96" i="29"/>
  <c r="K131" i="16"/>
  <c r="K138" i="29" s="1"/>
  <c r="J41" i="16"/>
  <c r="J39" i="16"/>
  <c r="J23" i="16"/>
  <c r="J21" i="16"/>
  <c r="J19" i="16"/>
  <c r="J37" i="16"/>
  <c r="K31" i="16" s="1"/>
  <c r="K33" i="29" s="1"/>
  <c r="J17" i="16"/>
  <c r="S12" i="8"/>
  <c r="T12" i="8"/>
  <c r="D32" i="16" s="1"/>
  <c r="R12" i="8"/>
  <c r="E49" i="26"/>
  <c r="E48" i="26"/>
  <c r="E47" i="26"/>
  <c r="E45" i="26"/>
  <c r="E44" i="26"/>
  <c r="E43" i="26"/>
  <c r="E41" i="26"/>
  <c r="E40" i="26"/>
  <c r="E39" i="26"/>
  <c r="E37" i="26"/>
  <c r="E36" i="26"/>
  <c r="E35" i="26"/>
  <c r="E33" i="26"/>
  <c r="E32" i="26"/>
  <c r="E31" i="26"/>
  <c r="E29" i="26"/>
  <c r="E28" i="26"/>
  <c r="E27" i="26"/>
  <c r="E25" i="26"/>
  <c r="E24" i="26"/>
  <c r="E23" i="26"/>
  <c r="E21" i="26"/>
  <c r="E20" i="26"/>
  <c r="E19" i="26"/>
  <c r="E17" i="26"/>
  <c r="E16" i="26"/>
  <c r="E15" i="26"/>
  <c r="E13" i="26"/>
  <c r="C49" i="26"/>
  <c r="C48" i="26"/>
  <c r="C47" i="26"/>
  <c r="C45" i="26"/>
  <c r="C44" i="26"/>
  <c r="C43" i="26"/>
  <c r="C41" i="26"/>
  <c r="C40" i="26"/>
  <c r="C39" i="26"/>
  <c r="C37" i="26"/>
  <c r="C36" i="26"/>
  <c r="C35" i="26"/>
  <c r="C33" i="26"/>
  <c r="C32" i="26"/>
  <c r="C31" i="26"/>
  <c r="C29" i="26"/>
  <c r="C28" i="26"/>
  <c r="C27" i="26"/>
  <c r="C25" i="26"/>
  <c r="C24" i="26"/>
  <c r="C23" i="26"/>
  <c r="C21" i="26"/>
  <c r="C20" i="26"/>
  <c r="C19" i="26"/>
  <c r="C17" i="26"/>
  <c r="C16" i="26"/>
  <c r="C15" i="26"/>
  <c r="C13" i="26"/>
  <c r="C12" i="26"/>
  <c r="J10" i="20"/>
  <c r="A9" i="29"/>
  <c r="A8" i="29"/>
  <c r="C1" i="29"/>
  <c r="J28" i="20"/>
  <c r="C28" i="22" s="1"/>
  <c r="C11" i="26"/>
  <c r="B33" i="26"/>
  <c r="B32" i="26"/>
  <c r="G317" i="3"/>
  <c r="G318" i="3" s="1"/>
  <c r="H311" i="3" s="1"/>
  <c r="G316" i="3"/>
  <c r="G315" i="3"/>
  <c r="G314" i="3"/>
  <c r="G313" i="3"/>
  <c r="G312" i="3"/>
  <c r="G311" i="3"/>
  <c r="G306" i="3"/>
  <c r="G305" i="3"/>
  <c r="G304" i="3"/>
  <c r="G303" i="3"/>
  <c r="G302" i="3"/>
  <c r="G301" i="3"/>
  <c r="G300" i="3"/>
  <c r="G295" i="3"/>
  <c r="G294" i="3"/>
  <c r="G293" i="3"/>
  <c r="G292" i="3"/>
  <c r="G291" i="3"/>
  <c r="G290" i="3"/>
  <c r="G289" i="3"/>
  <c r="G284" i="3"/>
  <c r="G283" i="3"/>
  <c r="G282" i="3"/>
  <c r="G281" i="3"/>
  <c r="G280" i="3"/>
  <c r="G279" i="3"/>
  <c r="G278" i="3"/>
  <c r="G273" i="3"/>
  <c r="G272" i="3"/>
  <c r="G271" i="3"/>
  <c r="G270" i="3"/>
  <c r="G269" i="3"/>
  <c r="G268" i="3"/>
  <c r="G267" i="3"/>
  <c r="G262" i="3"/>
  <c r="G261" i="3"/>
  <c r="G260" i="3"/>
  <c r="G259" i="3"/>
  <c r="G258" i="3"/>
  <c r="G257" i="3"/>
  <c r="G256" i="3"/>
  <c r="G251" i="3"/>
  <c r="G250" i="3"/>
  <c r="G249" i="3"/>
  <c r="G248" i="3"/>
  <c r="G247" i="3"/>
  <c r="G246" i="3"/>
  <c r="G245" i="3"/>
  <c r="G240" i="3"/>
  <c r="G239" i="3"/>
  <c r="G238" i="3"/>
  <c r="G237" i="3"/>
  <c r="G236" i="3"/>
  <c r="G235" i="3"/>
  <c r="G234" i="3"/>
  <c r="G241" i="3" s="1"/>
  <c r="H234" i="3" s="1"/>
  <c r="G229" i="3"/>
  <c r="G228" i="3"/>
  <c r="G227" i="3"/>
  <c r="G226" i="3"/>
  <c r="G225" i="3"/>
  <c r="G224" i="3"/>
  <c r="G223" i="3"/>
  <c r="G218" i="3"/>
  <c r="G217" i="3"/>
  <c r="G216" i="3"/>
  <c r="G215" i="3"/>
  <c r="G214" i="3"/>
  <c r="G213" i="3"/>
  <c r="G212" i="3"/>
  <c r="G207" i="3"/>
  <c r="G206" i="3"/>
  <c r="G205" i="3"/>
  <c r="G204" i="3"/>
  <c r="G203" i="3"/>
  <c r="G202" i="3"/>
  <c r="G201" i="3"/>
  <c r="G196" i="3"/>
  <c r="G195" i="3"/>
  <c r="G194" i="3"/>
  <c r="G193" i="3"/>
  <c r="G192" i="3"/>
  <c r="G191" i="3"/>
  <c r="G190" i="3"/>
  <c r="G185" i="3"/>
  <c r="G184" i="3"/>
  <c r="G183" i="3"/>
  <c r="G182" i="3"/>
  <c r="G181" i="3"/>
  <c r="G180" i="3"/>
  <c r="G179" i="3"/>
  <c r="G174" i="3"/>
  <c r="G173" i="3"/>
  <c r="G172" i="3"/>
  <c r="G171" i="3"/>
  <c r="G170" i="3"/>
  <c r="G169" i="3"/>
  <c r="G168" i="3"/>
  <c r="G163" i="3"/>
  <c r="G162" i="3"/>
  <c r="G161" i="3"/>
  <c r="G160" i="3"/>
  <c r="G159" i="3"/>
  <c r="G158" i="3"/>
  <c r="G157" i="3"/>
  <c r="G152" i="3"/>
  <c r="G151" i="3"/>
  <c r="G150" i="3"/>
  <c r="G149" i="3"/>
  <c r="G148" i="3"/>
  <c r="G147" i="3"/>
  <c r="G146" i="3"/>
  <c r="G141" i="3"/>
  <c r="G140" i="3"/>
  <c r="G139" i="3"/>
  <c r="G138" i="3"/>
  <c r="G137" i="3"/>
  <c r="G136" i="3"/>
  <c r="G135" i="3"/>
  <c r="G130" i="3"/>
  <c r="G129" i="3"/>
  <c r="G128" i="3"/>
  <c r="G127" i="3"/>
  <c r="G126" i="3"/>
  <c r="G125" i="3"/>
  <c r="G124" i="3"/>
  <c r="G119" i="3"/>
  <c r="G118" i="3"/>
  <c r="G117" i="3"/>
  <c r="G116" i="3"/>
  <c r="G115" i="3"/>
  <c r="G114" i="3"/>
  <c r="G113" i="3"/>
  <c r="G102" i="3"/>
  <c r="G103" i="3"/>
  <c r="G104" i="3"/>
  <c r="G105" i="3"/>
  <c r="G106" i="3"/>
  <c r="G107" i="3"/>
  <c r="G108" i="3"/>
  <c r="G72" i="3"/>
  <c r="G71" i="3"/>
  <c r="G70" i="3"/>
  <c r="G69" i="3"/>
  <c r="G68" i="3"/>
  <c r="G67" i="3"/>
  <c r="G66" i="3"/>
  <c r="E39" i="22"/>
  <c r="E38" i="22"/>
  <c r="E37" i="22"/>
  <c r="D39" i="22"/>
  <c r="B49" i="26" s="1"/>
  <c r="D38" i="22"/>
  <c r="B48" i="26" s="1"/>
  <c r="D37" i="22"/>
  <c r="B47" i="26" s="1"/>
  <c r="E36" i="22"/>
  <c r="E35" i="22"/>
  <c r="E34" i="22"/>
  <c r="D36" i="22"/>
  <c r="B278" i="3" s="1"/>
  <c r="D35" i="22"/>
  <c r="D34" i="22"/>
  <c r="B43" i="26" s="1"/>
  <c r="E33" i="22"/>
  <c r="E32" i="22"/>
  <c r="E31" i="22"/>
  <c r="D33" i="22"/>
  <c r="B41" i="26" s="1"/>
  <c r="D32" i="22"/>
  <c r="B234" i="3" s="1"/>
  <c r="B40" i="26"/>
  <c r="D31" i="22"/>
  <c r="B223" i="3" s="1"/>
  <c r="E30" i="22"/>
  <c r="E29" i="22"/>
  <c r="E28" i="22"/>
  <c r="D30" i="22"/>
  <c r="B37" i="26" s="1"/>
  <c r="D29" i="22"/>
  <c r="B201" i="3" s="1"/>
  <c r="D28" i="22"/>
  <c r="B35" i="26" s="1"/>
  <c r="E27" i="22"/>
  <c r="E26" i="22"/>
  <c r="E25" i="22"/>
  <c r="D27" i="22"/>
  <c r="B179" i="3" s="1"/>
  <c r="D26" i="22"/>
  <c r="B168" i="3" s="1"/>
  <c r="D25" i="22"/>
  <c r="B31" i="26" s="1"/>
  <c r="E24" i="22"/>
  <c r="E23" i="22"/>
  <c r="E22" i="22"/>
  <c r="D24" i="22"/>
  <c r="D23" i="22"/>
  <c r="D22" i="22"/>
  <c r="B124" i="3" s="1"/>
  <c r="E21" i="22"/>
  <c r="E20" i="22"/>
  <c r="E19" i="22"/>
  <c r="D21" i="22"/>
  <c r="B113" i="3" s="1"/>
  <c r="D20" i="22"/>
  <c r="B24" i="26" s="1"/>
  <c r="D19" i="22"/>
  <c r="B91" i="3" s="1"/>
  <c r="B21" i="26"/>
  <c r="B19" i="26"/>
  <c r="E15" i="22"/>
  <c r="E14" i="22"/>
  <c r="E13" i="22"/>
  <c r="D15" i="22"/>
  <c r="B17" i="26" s="1"/>
  <c r="J13" i="20"/>
  <c r="C10" i="1" s="1"/>
  <c r="J16" i="20"/>
  <c r="J19" i="20"/>
  <c r="C19" i="22" s="1"/>
  <c r="J22" i="20"/>
  <c r="C22" i="22" s="1"/>
  <c r="J25" i="20"/>
  <c r="C25" i="22" s="1"/>
  <c r="J31" i="20"/>
  <c r="C31" i="22" s="1"/>
  <c r="J34" i="20"/>
  <c r="C34" i="22" s="1"/>
  <c r="J37" i="20"/>
  <c r="C37" i="22"/>
  <c r="B27" i="26"/>
  <c r="B146" i="3"/>
  <c r="B300" i="3"/>
  <c r="B16" i="26"/>
  <c r="B28" i="26"/>
  <c r="B44" i="26"/>
  <c r="B135" i="3"/>
  <c r="B267" i="3"/>
  <c r="B13" i="26"/>
  <c r="B25" i="26"/>
  <c r="B29" i="26"/>
  <c r="B23" i="26"/>
  <c r="G12" i="3"/>
  <c r="B1" i="1"/>
  <c r="B1" i="26"/>
  <c r="B1" i="3"/>
  <c r="C1" i="16"/>
  <c r="B1" i="25"/>
  <c r="A37" i="22"/>
  <c r="A289" i="3" s="1"/>
  <c r="A34" i="22"/>
  <c r="A43" i="26" s="1"/>
  <c r="A31" i="22"/>
  <c r="A39" i="26" s="1"/>
  <c r="A28" i="22"/>
  <c r="A35" i="26" s="1"/>
  <c r="A25" i="22"/>
  <c r="B111" i="16" s="1"/>
  <c r="A22" i="22"/>
  <c r="A27" i="26" s="1"/>
  <c r="A19" i="22"/>
  <c r="A102" i="3" s="1"/>
  <c r="B11" i="29"/>
  <c r="B1" i="8"/>
  <c r="B51" i="16"/>
  <c r="B10" i="1"/>
  <c r="B1" i="22"/>
  <c r="B1" i="20"/>
  <c r="S11" i="24"/>
  <c r="A6" i="23"/>
  <c r="A6" i="3"/>
  <c r="A9" i="16"/>
  <c r="A8" i="16"/>
  <c r="A7" i="8"/>
  <c r="A6" i="8"/>
  <c r="A7" i="22"/>
  <c r="A6" i="22"/>
  <c r="A6" i="20"/>
  <c r="A7" i="20"/>
  <c r="A91" i="3"/>
  <c r="A234" i="3"/>
  <c r="A190" i="3"/>
  <c r="B116" i="29"/>
  <c r="A168" i="3"/>
  <c r="A311" i="3"/>
  <c r="T11" i="8"/>
  <c r="D12" i="16" s="1"/>
  <c r="A7" i="26"/>
  <c r="A6" i="26"/>
  <c r="A7" i="3"/>
  <c r="A8" i="25"/>
  <c r="A6" i="25"/>
  <c r="R14" i="8"/>
  <c r="S12" i="24"/>
  <c r="S13" i="24"/>
  <c r="S14" i="24"/>
  <c r="S15" i="24"/>
  <c r="S16" i="24"/>
  <c r="S41" i="24" s="1"/>
  <c r="S42" i="24" s="1"/>
  <c r="S17" i="24"/>
  <c r="S18" i="24"/>
  <c r="S19" i="24"/>
  <c r="S20" i="24"/>
  <c r="S21" i="24"/>
  <c r="S22" i="24"/>
  <c r="S23" i="24"/>
  <c r="S24" i="24"/>
  <c r="S25" i="24"/>
  <c r="S26" i="24"/>
  <c r="S27" i="24"/>
  <c r="S28" i="24"/>
  <c r="S29" i="24"/>
  <c r="S30" i="24"/>
  <c r="S31" i="24"/>
  <c r="S32" i="24"/>
  <c r="S33" i="24"/>
  <c r="S34" i="24"/>
  <c r="R34" i="24"/>
  <c r="R33" i="24"/>
  <c r="R32" i="24"/>
  <c r="G97" i="3"/>
  <c r="G96" i="3"/>
  <c r="G95" i="3"/>
  <c r="G94" i="3"/>
  <c r="G93" i="3"/>
  <c r="G92" i="3"/>
  <c r="G91" i="3"/>
  <c r="G87"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46" i="21" s="1"/>
  <c r="D124" i="25" s="1"/>
  <c r="F105" i="25" s="1"/>
  <c r="B122" i="21"/>
  <c r="B121" i="21"/>
  <c r="B120" i="21"/>
  <c r="B119" i="21"/>
  <c r="B118" i="21"/>
  <c r="B117" i="21"/>
  <c r="B116" i="21"/>
  <c r="B115" i="21"/>
  <c r="B114" i="21"/>
  <c r="B113" i="21"/>
  <c r="B112" i="21"/>
  <c r="B111" i="21"/>
  <c r="B110" i="21"/>
  <c r="B109" i="21"/>
  <c r="B108" i="21"/>
  <c r="B107" i="21"/>
  <c r="B106" i="21"/>
  <c r="B105" i="21"/>
  <c r="B104" i="21"/>
  <c r="B123" i="21" s="1"/>
  <c r="D101" i="25" s="1"/>
  <c r="F82" i="25" s="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77" i="21" s="1"/>
  <c r="D55" i="25" s="1"/>
  <c r="F36" i="25" s="1"/>
  <c r="B58" i="21"/>
  <c r="B36" i="21"/>
  <c r="B37" i="21"/>
  <c r="B38" i="21"/>
  <c r="B39" i="21"/>
  <c r="B40" i="21"/>
  <c r="B41" i="21"/>
  <c r="B42" i="21"/>
  <c r="B43" i="21"/>
  <c r="B44" i="21"/>
  <c r="B45" i="21"/>
  <c r="B46" i="21"/>
  <c r="B47" i="21"/>
  <c r="B48" i="21"/>
  <c r="B49" i="21"/>
  <c r="B50" i="21"/>
  <c r="B51" i="21"/>
  <c r="B52" i="21"/>
  <c r="B53" i="21"/>
  <c r="B35" i="21"/>
  <c r="S20" i="8"/>
  <c r="T20" i="8"/>
  <c r="D193" i="16" s="1"/>
  <c r="R20" i="8"/>
  <c r="S19" i="8"/>
  <c r="T19" i="8" s="1"/>
  <c r="D173" i="16" s="1"/>
  <c r="R19" i="8"/>
  <c r="S18" i="8"/>
  <c r="T18" i="8"/>
  <c r="R18" i="8"/>
  <c r="S17" i="8"/>
  <c r="T17" i="8"/>
  <c r="D132" i="16" s="1"/>
  <c r="R17" i="8"/>
  <c r="S16" i="8"/>
  <c r="T16" i="8"/>
  <c r="D112" i="16" s="1"/>
  <c r="R16" i="8"/>
  <c r="S15" i="8"/>
  <c r="T15" i="8" s="1"/>
  <c r="D92" i="16" s="1"/>
  <c r="R15" i="8"/>
  <c r="S14" i="8"/>
  <c r="T14" i="8"/>
  <c r="D72" i="16" s="1"/>
  <c r="S13" i="8"/>
  <c r="T13" i="8" s="1"/>
  <c r="D52" i="16" s="1"/>
  <c r="R13" i="8"/>
  <c r="R31" i="24"/>
  <c r="R30" i="24"/>
  <c r="R29" i="24"/>
  <c r="R28" i="24"/>
  <c r="R27" i="24"/>
  <c r="R26" i="24"/>
  <c r="R25" i="24"/>
  <c r="R24" i="24"/>
  <c r="R23" i="24"/>
  <c r="R22" i="24"/>
  <c r="R21" i="24"/>
  <c r="R20" i="24"/>
  <c r="R19" i="24"/>
  <c r="R18" i="24"/>
  <c r="R17" i="24"/>
  <c r="R16" i="24"/>
  <c r="R15" i="24"/>
  <c r="R14" i="24"/>
  <c r="R13" i="24"/>
  <c r="R12" i="24"/>
  <c r="D152" i="16"/>
  <c r="B100" i="21"/>
  <c r="D78" i="25" s="1"/>
  <c r="F59" i="25" s="1"/>
  <c r="B54" i="21"/>
  <c r="D32" i="25" s="1"/>
  <c r="F13" i="25" s="1"/>
  <c r="D20" i="26"/>
  <c r="F20" i="26"/>
  <c r="G20" i="26" s="1"/>
  <c r="K11" i="29" l="1"/>
  <c r="K11" i="16"/>
  <c r="K12" i="29" s="1"/>
  <c r="G120" i="3"/>
  <c r="H113" i="3" s="1"/>
  <c r="B45" i="26"/>
  <c r="G73" i="3"/>
  <c r="H66" i="3" s="1"/>
  <c r="G285" i="3"/>
  <c r="H278" i="3" s="1"/>
  <c r="A300" i="3"/>
  <c r="B201" i="29"/>
  <c r="G164" i="3"/>
  <c r="H157" i="3" s="1"/>
  <c r="G197" i="3"/>
  <c r="H190" i="3" s="1"/>
  <c r="G274" i="3"/>
  <c r="H267" i="3" s="1"/>
  <c r="D44" i="26" s="1"/>
  <c r="G307" i="3"/>
  <c r="H300" i="3" s="1"/>
  <c r="A20" i="8"/>
  <c r="G186" i="3"/>
  <c r="H179" i="3" s="1"/>
  <c r="G219" i="3"/>
  <c r="H212" i="3" s="1"/>
  <c r="G263" i="3"/>
  <c r="H256" i="3" s="1"/>
  <c r="G131" i="3"/>
  <c r="H124" i="3" s="1"/>
  <c r="G252" i="3"/>
  <c r="H245" i="3" s="1"/>
  <c r="C13" i="22"/>
  <c r="A256" i="3"/>
  <c r="G208" i="3"/>
  <c r="H201" i="3" s="1"/>
  <c r="B158" i="29"/>
  <c r="B172" i="16"/>
  <c r="G153" i="3"/>
  <c r="H146" i="3" s="1"/>
  <c r="A278" i="3"/>
  <c r="B311" i="3"/>
  <c r="B15" i="26"/>
  <c r="B192" i="16"/>
  <c r="A135" i="3"/>
  <c r="A47" i="26"/>
  <c r="A124" i="3"/>
  <c r="A146" i="3"/>
  <c r="B289" i="3"/>
  <c r="B71" i="16"/>
  <c r="B157" i="3"/>
  <c r="A16" i="8"/>
  <c r="B95" i="29"/>
  <c r="B74" i="29"/>
  <c r="B256" i="3"/>
  <c r="B245" i="3"/>
  <c r="A15" i="8"/>
  <c r="A14" i="8"/>
  <c r="A157" i="3"/>
  <c r="B36" i="26"/>
  <c r="B190" i="3"/>
  <c r="A179" i="3"/>
  <c r="A31" i="26"/>
  <c r="B91" i="16"/>
  <c r="B102" i="3"/>
  <c r="A113" i="3"/>
  <c r="B39" i="26"/>
  <c r="A212" i="3"/>
  <c r="B137" i="29"/>
  <c r="A18" i="8"/>
  <c r="B212" i="3"/>
  <c r="B77" i="3"/>
  <c r="A267" i="3"/>
  <c r="A201" i="3"/>
  <c r="B180" i="29"/>
  <c r="A17" i="8"/>
  <c r="A12" i="8"/>
  <c r="A19" i="8"/>
  <c r="A13" i="8"/>
  <c r="A223" i="3"/>
  <c r="B32" i="29"/>
  <c r="B131" i="16"/>
  <c r="A245" i="3"/>
  <c r="B151" i="16"/>
  <c r="A23" i="26"/>
  <c r="B31" i="16"/>
  <c r="A15" i="26"/>
  <c r="A11" i="8"/>
  <c r="J311" i="3"/>
  <c r="K311" i="3" s="1"/>
  <c r="D49" i="26"/>
  <c r="G51" i="3"/>
  <c r="H44" i="3" s="1"/>
  <c r="G109" i="3"/>
  <c r="H102" i="3" s="1"/>
  <c r="G142" i="3"/>
  <c r="H135" i="3" s="1"/>
  <c r="J135" i="3" s="1"/>
  <c r="G230" i="3"/>
  <c r="H223" i="3" s="1"/>
  <c r="G40" i="3"/>
  <c r="H33" i="3" s="1"/>
  <c r="G62" i="3"/>
  <c r="H55" i="3" s="1"/>
  <c r="J55" i="3" s="1"/>
  <c r="G84" i="3"/>
  <c r="H77" i="3" s="1"/>
  <c r="J77" i="3" s="1"/>
  <c r="G29" i="3"/>
  <c r="H22" i="3" s="1"/>
  <c r="J22" i="3" s="1"/>
  <c r="K22" i="3" s="1"/>
  <c r="G18" i="3"/>
  <c r="H11" i="3" s="1"/>
  <c r="J11" i="3" s="1"/>
  <c r="K11" i="3" s="1"/>
  <c r="G296" i="3"/>
  <c r="H289" i="3" s="1"/>
  <c r="D47" i="26" s="1"/>
  <c r="G175" i="3"/>
  <c r="H168" i="3" s="1"/>
  <c r="D32" i="26" s="1"/>
  <c r="G98" i="3"/>
  <c r="H91" i="3" s="1"/>
  <c r="D24" i="26"/>
  <c r="J102" i="3"/>
  <c r="D28" i="26"/>
  <c r="J223" i="3"/>
  <c r="D39" i="26"/>
  <c r="J44" i="3"/>
  <c r="D15" i="26"/>
  <c r="J201" i="3"/>
  <c r="D36" i="26"/>
  <c r="D43" i="26"/>
  <c r="J256" i="3"/>
  <c r="D19" i="26"/>
  <c r="D12" i="26"/>
  <c r="F12" i="26" s="1"/>
  <c r="G12" i="26" s="1"/>
  <c r="D21" i="26"/>
  <c r="J289" i="3"/>
  <c r="J113" i="3"/>
  <c r="D25" i="26"/>
  <c r="J91" i="3"/>
  <c r="D23" i="26"/>
  <c r="D13" i="26"/>
  <c r="F13" i="26" s="1"/>
  <c r="G13" i="26" s="1"/>
  <c r="J33" i="3"/>
  <c r="K33" i="3" s="1"/>
  <c r="J66" i="3"/>
  <c r="D17" i="26"/>
  <c r="J124" i="3"/>
  <c r="D27" i="26"/>
  <c r="J146" i="3"/>
  <c r="D29" i="26"/>
  <c r="J157" i="3"/>
  <c r="D31" i="26"/>
  <c r="J179" i="3"/>
  <c r="D33" i="26"/>
  <c r="J190" i="3"/>
  <c r="D35" i="26"/>
  <c r="J212" i="3"/>
  <c r="D37" i="26"/>
  <c r="J234" i="3"/>
  <c r="D40" i="26"/>
  <c r="J245" i="3"/>
  <c r="D41" i="26"/>
  <c r="D45" i="26"/>
  <c r="J278" i="3"/>
  <c r="J300" i="3"/>
  <c r="D48" i="26"/>
  <c r="A19" i="26"/>
  <c r="B53" i="29"/>
  <c r="A11" i="26"/>
  <c r="D11" i="26" l="1"/>
  <c r="F11" i="26" s="1"/>
  <c r="G11" i="26" s="1"/>
  <c r="F49" i="26"/>
  <c r="G49" i="26" s="1"/>
  <c r="J168" i="3"/>
  <c r="J267" i="3"/>
  <c r="D16" i="26"/>
  <c r="K278" i="3"/>
  <c r="F45" i="26"/>
  <c r="G45" i="26" s="1"/>
  <c r="F19" i="26"/>
  <c r="G19" i="26" s="1"/>
  <c r="G22" i="26" s="1"/>
  <c r="H19" i="26" s="1"/>
  <c r="K55" i="29" s="1"/>
  <c r="K77" i="3"/>
  <c r="F35" i="26"/>
  <c r="G35" i="26" s="1"/>
  <c r="K190" i="3"/>
  <c r="K124" i="3"/>
  <c r="F27" i="26"/>
  <c r="G27" i="26" s="1"/>
  <c r="F25" i="26"/>
  <c r="G25" i="26" s="1"/>
  <c r="K113" i="3"/>
  <c r="K44" i="3"/>
  <c r="F15" i="26"/>
  <c r="G15" i="26" s="1"/>
  <c r="K168" i="3"/>
  <c r="F32" i="26"/>
  <c r="G32" i="26" s="1"/>
  <c r="F37" i="26"/>
  <c r="G37" i="26" s="1"/>
  <c r="K212" i="3"/>
  <c r="G14" i="26"/>
  <c r="H11" i="26" s="1"/>
  <c r="K13" i="29" s="1"/>
  <c r="K245" i="3"/>
  <c r="F41" i="26"/>
  <c r="G41" i="26" s="1"/>
  <c r="F47" i="26"/>
  <c r="G47" i="26" s="1"/>
  <c r="K289" i="3"/>
  <c r="K223" i="3"/>
  <c r="F39" i="26"/>
  <c r="G39" i="26" s="1"/>
  <c r="K267" i="3"/>
  <c r="F44" i="26"/>
  <c r="G44" i="26" s="1"/>
  <c r="K179" i="3"/>
  <c r="F33" i="26"/>
  <c r="G33" i="26" s="1"/>
  <c r="F43" i="26"/>
  <c r="G43" i="26" s="1"/>
  <c r="K256" i="3"/>
  <c r="K135" i="3"/>
  <c r="F28" i="26"/>
  <c r="G28" i="26" s="1"/>
  <c r="K234" i="3"/>
  <c r="F40" i="26"/>
  <c r="G40" i="26" s="1"/>
  <c r="K157" i="3"/>
  <c r="F31" i="26"/>
  <c r="G31" i="26" s="1"/>
  <c r="G34" i="26" s="1"/>
  <c r="H31" i="26" s="1"/>
  <c r="K118" i="29" s="1"/>
  <c r="K66" i="3"/>
  <c r="F17" i="26"/>
  <c r="G17" i="26" s="1"/>
  <c r="K91" i="3"/>
  <c r="F23" i="26"/>
  <c r="G23" i="26" s="1"/>
  <c r="F21" i="26"/>
  <c r="G21" i="26" s="1"/>
  <c r="K300" i="3"/>
  <c r="F48" i="26"/>
  <c r="G48" i="26" s="1"/>
  <c r="K102" i="3"/>
  <c r="F24" i="26"/>
  <c r="G24" i="26" s="1"/>
  <c r="K146" i="3"/>
  <c r="F29" i="26"/>
  <c r="G29" i="26" s="1"/>
  <c r="K55" i="3"/>
  <c r="F16" i="26"/>
  <c r="G16" i="26" s="1"/>
  <c r="K201" i="3"/>
  <c r="F36" i="26"/>
  <c r="G36" i="26" s="1"/>
  <c r="G30" i="26" l="1"/>
  <c r="H27" i="26" s="1"/>
  <c r="K97" i="29" s="1"/>
  <c r="G26" i="26"/>
  <c r="H23" i="26" s="1"/>
  <c r="K76" i="29" s="1"/>
  <c r="G42" i="26"/>
  <c r="H39" i="26" s="1"/>
  <c r="K160" i="29" s="1"/>
  <c r="G38" i="26"/>
  <c r="H35" i="26" s="1"/>
  <c r="K139" i="29" s="1"/>
  <c r="G46" i="26"/>
  <c r="H43" i="26" s="1"/>
  <c r="K182" i="29" s="1"/>
  <c r="G50" i="26"/>
  <c r="H47" i="26" s="1"/>
  <c r="K203" i="29" s="1"/>
  <c r="G18" i="26"/>
  <c r="H15" i="26" s="1"/>
  <c r="K34" i="29"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<sst xmlns="http://schemas.openxmlformats.org/spreadsheetml/2006/main" count="2452" uniqueCount="549">
  <si>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</si>
  <si>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</si>
  <si>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</si>
  <si>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</si>
  <si>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</si>
  <si>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</si>
  <si>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</si>
  <si>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</si>
  <si>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</si>
  <si>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</si>
  <si>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</si>
  <si>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</si>
  <si>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</si>
  <si>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</si>
  <si>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</si>
  <si>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</si>
  <si>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</si>
  <si>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</si>
  <si>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</si>
  <si>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</si>
  <si>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</si>
  <si>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</si>
  <si>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</si>
  <si>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</si>
  <si>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</si>
  <si>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</si>
  <si>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</si>
  <si>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</si>
  <si>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</si>
  <si>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</si>
  <si>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</si>
  <si>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</si>
  <si>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</si>
  <si>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</si>
  <si>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</si>
  <si>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</si>
  <si>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</si>
  <si>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</si>
  <si>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</si>
  <si>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</si>
  <si>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</si>
  <si>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</si>
  <si>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</si>
  <si>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</si>
  <si>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</si>
  <si>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</si>
  <si>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</si>
  <si>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</si>
  <si>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</si>
  <si>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</si>
  <si>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</si>
  <si>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</si>
  <si>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</si>
  <si>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</si>
  <si>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</si>
  <si>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</si>
  <si>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</si>
  <si>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</si>
  <si>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</si>
  <si>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</si>
  <si>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</si>
  <si>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</si>
  <si>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</si>
  <si>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</si>
  <si>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</si>
  <si>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</si>
  <si>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</si>
  <si>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</si>
  <si>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</si>
  <si>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</si>
  <si>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</si>
  <si>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</si>
  <si>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</si>
  <si>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</si>
  <si>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</si>
  <si>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</si>
  <si>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</si>
  <si>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</si>
  <si>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</si>
  <si>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</si>
  <si>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</si>
  <si>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</si>
  <si>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</si>
  <si>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</si>
  <si>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</si>
  <si>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Fecha:</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</si>
  <si>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</si>
  <si>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</si>
  <si>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</si>
  <si>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</si>
  <si>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</si>
  <si>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</si>
  <si>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</si>
  <si>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</si>
  <si>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</si>
  <si>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</si>
  <si>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</si>
  <si>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</si>
  <si>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</si>
  <si>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</si>
  <si>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</si>
  <si>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</si>
  <si>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</si>
  <si>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</si>
  <si>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</si>
  <si>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</si>
  <si>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</si>
  <si>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</si>
  <si>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</si>
  <si>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</si>
  <si>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</si>
  <si>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</si>
  <si>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</si>
  <si>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</si>
  <si>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</si>
  <si>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</si>
  <si>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</si>
  <si>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</si>
  <si>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</si>
  <si>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</si>
  <si>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</si>
  <si>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</si>
  <si>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</si>
  <si>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</si>
  <si>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</si>
  <si>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</si>
  <si>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</si>
  <si>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</si>
  <si>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</si>
  <si>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</si>
  <si>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</si>
  <si>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</si>
  <si>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</si>
  <si>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</si>
  <si>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</si>
  <si>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</si>
  <si>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</si>
  <si>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</si>
  <si>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</si>
  <si>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</si>
  <si>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</si>
  <si>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</si>
  <si>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</si>
  <si>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</si>
  <si>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</si>
  <si>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</si>
  <si>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</si>
  <si>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</si>
  <si>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</si>
  <si>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</si>
  <si>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</si>
  <si>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</si>
  <si>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</si>
  <si>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</si>
  <si>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</si>
  <si>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</si>
  <si>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</si>
  <si>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</si>
  <si>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</si>
  <si>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</si>
  <si>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</si>
  <si>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</si>
  <si>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</si>
  <si>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</si>
  <si>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</si>
  <si>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</si>
  <si>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</si>
  <si>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</si>
  <si>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</si>
  <si>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</si>
  <si>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</si>
  <si>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</si>
  <si>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</si>
  <si>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</si>
  <si>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</si>
  <si>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</si>
  <si>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</si>
  <si>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</si>
  <si>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</si>
  <si>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</si>
  <si>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</si>
  <si>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</si>
  <si>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</si>
  <si>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</si>
  <si>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</si>
  <si>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</si>
  <si>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</si>
  <si>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</si>
  <si>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</si>
  <si>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</si>
  <si>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</si>
  <si>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</si>
  <si>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</si>
  <si>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</si>
  <si>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</si>
  <si>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</si>
  <si>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</si>
  <si>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</si>
  <si>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</si>
  <si>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</si>
  <si>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</si>
  <si>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</si>
  <si>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</si>
  <si>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</si>
  <si>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</si>
  <si>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</si>
  <si>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</si>
  <si>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</si>
  <si>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</si>
  <si>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</si>
  <si>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</si>
  <si>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</si>
  <si>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</si>
  <si>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</si>
  <si>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</si>
  <si>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</si>
  <si>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</si>
  <si>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</si>
  <si>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</si>
  <si>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</si>
  <si>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</si>
  <si>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</si>
  <si>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</si>
  <si>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</si>
  <si>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</si>
  <si>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</si>
  <si>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</si>
  <si>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</si>
  <si>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</si>
  <si>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</si>
  <si>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</si>
  <si>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</si>
  <si>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</si>
  <si>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</si>
  <si>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</si>
  <si>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</si>
  <si>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</si>
  <si>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</si>
  <si>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</si>
  <si>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</si>
  <si>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</si>
  <si>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</si>
  <si>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</si>
  <si>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</si>
  <si>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</si>
  <si>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</si>
  <si>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</si>
  <si>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</si>
  <si>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</si>
  <si>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</si>
  <si>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</si>
  <si>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</si>
  <si>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</si>
  <si>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</si>
  <si>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</si>
  <si>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</si>
  <si>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</si>
  <si>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</si>
  <si>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</si>
  <si>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</si>
  <si>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</si>
  <si>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</si>
  <si>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</si>
  <si>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</si>
  <si>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</si>
  <si>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</si>
  <si>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</si>
  <si>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</si>
  <si>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</si>
  <si>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</si>
  <si>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</si>
  <si>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</si>
  <si>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</si>
  <si>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</si>
  <si>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</si>
  <si>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</si>
  <si>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</si>
  <si>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</si>
  <si>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</si>
  <si>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</si>
  <si>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</si>
  <si>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</si>
  <si>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</si>
  <si>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</si>
  <si>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</si>
  <si>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</si>
  <si>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</si>
  <si>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</si>
  <si>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</si>
  <si>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</si>
  <si>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</si>
  <si>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</si>
  <si>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</si>
  <si>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</si>
  <si>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</si>
  <si>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</si>
  <si>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</si>
  <si>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</si>
  <si>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</si>
  <si>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</si>
  <si>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</si>
  <si>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</si>
  <si>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</si>
  <si>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</si>
  <si>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</si>
  <si>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</si>
  <si>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</si>
  <si>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</si>
  <si>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</si>
  <si>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</si>
  <si>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</si>
  <si>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</si>
  <si>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</si>
  <si>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</si>
  <si>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</si>
  <si>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</si>
  <si>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</si>
  <si>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</si>
  <si>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</si>
  <si>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</si>
  <si>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</si>
  <si>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</si>
  <si>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</si>
  <si>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</si>
  <si>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</si>
  <si>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</si>
  <si>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</si>
  <si>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</si>
  <si>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</si>
  <si>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</si>
  <si>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</si>
  <si>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</si>
  <si>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</si>
  <si>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</si>
  <si>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</si>
  <si>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</si>
  <si>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</si>
  <si>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</si>
  <si>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</si>
  <si>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</si>
  <si>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</si>
  <si>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</si>
  <si>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</si>
  <si>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</si>
  <si>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</si>
  <si>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</si>
  <si>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</si>
  <si>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</si>
  <si>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</si>
  <si>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</si>
  <si>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</si>
  <si>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</si>
  <si>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</si>
  <si>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</si>
  <si>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</si>
  <si>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</si>
  <si>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</si>
  <si>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</si>
  <si>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</si>
  <si>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</si>
  <si>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</si>
  <si>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</si>
  <si>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</si>
  <si>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</si>
  <si>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</si>
  <si>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</si>
  <si>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</si>
  <si>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</si>
  <si>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</si>
  <si>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</si>
  <si>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</si>
  <si>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</si>
  <si>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</si>
  <si>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</si>
  <si>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</si>
  <si>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</si>
  <si>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</si>
  <si>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PROCESO: GESTIÓN JURÍDICA</t>
  </si>
  <si>
    <t xml:space="preserve">OBJETIVO: ASUMIR Y EJERCER LA TOTALIDAD DE LA DEFENSA JURÍDICA DEL MUNICIPIO DE IBAGUÉ, A PARTIR DE LA REPRESENTACIÓN JUDICIAL,  EXTRAJUDICIAL  O  ADMINISTRATIVA  Y  LA  ASESORÍA  SISTEMÁTICA, DE MANERA PERMANENTE  EN  LAS ACTUACIONES DE LA ADMINISTRACIÓN CENTRAL, EN ARAS DE LA PROTECCIÓN DEL PATRIMONIO PÚBLICO Y SALVAGUARDA DEL ORDENAMIENTO JURÍDICO.  
</t>
  </si>
  <si>
    <t>Desconocimiento y/o no aplicabilidad de la normatividad vigente a nivel nacional, departamental y territorial</t>
  </si>
  <si>
    <t>Constantes cambios constitucionales y legales, que generan confusiones en la interpretacion</t>
  </si>
  <si>
    <t xml:space="preserve">Inexistencia de unificación de criterios normativos aplicables a la administración municipal </t>
  </si>
  <si>
    <t>Cambios de gobierno</t>
  </si>
  <si>
    <t>Fallas en aplicativos de la Rama Judicial para la verificación de la información</t>
  </si>
  <si>
    <t>Constante innovación tecnológica.</t>
  </si>
  <si>
    <t>Emergencias sanitarias</t>
  </si>
  <si>
    <t>Catástrofes naturales</t>
  </si>
  <si>
    <t>Declaración de urgencia manifiesta</t>
  </si>
  <si>
    <t xml:space="preserve">Incumplimiento a los criterios definidos para la selección de los abogados externos que garantice su idoneidad y experiencia para la defensa de los interes públicos </t>
  </si>
  <si>
    <t>Insuficiente personal de planta para el cumplimiento de las funciones del proceso Gestión Jurídica</t>
  </si>
  <si>
    <t>Insuficiencia o inoportunidad en la entrega de informes y/o elementos materiales probatorios que se deban presentar en la actuaciones procesales por parte de las dependencias ejecutoras</t>
  </si>
  <si>
    <t xml:space="preserve">Sistemas de Información no integrados -Softcon- que puede generar la pérdida o inconsistencia de la información registrada en la plataforma. </t>
  </si>
  <si>
    <t xml:space="preserve">Poca renovación de equipos tecnológicos obsoletos y  mantenimiento preventivo a los mismos </t>
  </si>
  <si>
    <t>Demora en la adición de recursos presupuestales para el pago de sentencias, conciliaciones y laudos arbitrales</t>
  </si>
  <si>
    <t xml:space="preserve">Indebida defensa y/o desprovistas de pruebas para el litigio judicial    </t>
  </si>
  <si>
    <t>No comunicar las providencias condenatorias a las dependencias ejecutoras responsables del cumplimiento</t>
  </si>
  <si>
    <t>Falta de aplicación por parte de las Secretarías ejecutoras de las directrices y políticas del proceso de Gestión jurídica</t>
  </si>
  <si>
    <t xml:space="preserve">Falta de asistencia a las audiencias de procesos judiciales presenciales y/o virtuales  por parte de los Secretarios de despacho delegados, y/o  apoderados que ejercen la defensa jurídica y, en atención a las recomendaciones establecidas en las mesa de trabajo llevados a cabo por la Oficina Jurídica </t>
  </si>
  <si>
    <t>Gestión inoportuna para dar cumplimiento a las providencias  por parte de los Secretarios de Despacho</t>
  </si>
  <si>
    <t>No proyectar la adopción de las providencias por parte de los apoderados que ejercen la representación judicial y legal del municipio</t>
  </si>
  <si>
    <t xml:space="preserve">No someter de manera oportuna los procesos judiciales y extrajudiciales para estudio del comite de conciliación. </t>
  </si>
  <si>
    <t>Incumplimiento a providencias por parte de los Secretarios de Despacho y Directores según sus competencias</t>
  </si>
  <si>
    <t xml:space="preserve">Incumplimiento de los actos administrativos (resoluciones, memeorandos, oficios, circulares entre otros) establecidos por la oficina juridica, por parte de las dependencias adscritas  la Administración Central Municipal </t>
  </si>
  <si>
    <t>Posibilidad de omitir, retardar, negar o rehusarse a realizar actos propios que le corresponden de las funciones de servidor público y/o de apoderado para beneficio propio o de un tercero en las acciones legales</t>
  </si>
  <si>
    <t xml:space="preserve"> apertura de incidente de desacato</t>
  </si>
  <si>
    <t xml:space="preserve">Probabilidad de Providencias condenatorias incumplidas </t>
  </si>
  <si>
    <t>Que se incumpla con la orden que imparta un juez</t>
  </si>
  <si>
    <t>Caundo falle el juez y ordene una actuación</t>
  </si>
  <si>
    <t>Disciplinarios, sanciones</t>
  </si>
  <si>
    <t>Perdida de Imagen Institucional</t>
  </si>
  <si>
    <t>Cuando un apoderado omite cumplir con sus funciones en el ejercicio de la defensa judicial para beneficiarse a el mismo o a un tercero</t>
  </si>
  <si>
    <t>sanciones disciplinarias, penales, administrativas</t>
  </si>
  <si>
    <t>perdida de recursos</t>
  </si>
  <si>
    <t>Perdida de imagen institucional</t>
  </si>
  <si>
    <t>En cualquiera de las etapas del proceso judicial</t>
  </si>
  <si>
    <t>Posibilidad de presentar una defensa debil en las diferentes instancias del proceso</t>
  </si>
  <si>
    <t>Que no se utilicen todos los recursos para la defensa del municipio</t>
  </si>
  <si>
    <t>En todas las etapas del proceso judicial</t>
  </si>
  <si>
    <t>Perdida de procesos</t>
  </si>
  <si>
    <t>Perdida de recursos y de imagen institucional</t>
  </si>
  <si>
    <t>1) La Administración cuenta con acto administrativo, donde se delega a los Secretarios de Despacho la representación legal del Municipio de Ibagué para el cumplimiento de las ordenes impartidas en las providencias de la Administración de Justicia conforme sus competencias</t>
  </si>
  <si>
    <t>2) La Administración Central Municipal cuenta con un Comité de Conciliación, conformado por funcionarios de nivel directivo, sesiona como mínimo dos (2) veces al mes o cada vez que se requiere y un reglamento con normatividad concreta que regula el comportamiento de los miembros. Además, se constituye en una instancia administrativa que deberá actuar como sede de estudio, análisis y formulación de políticas sobre defensa de los intereses litigiosos de la entidad</t>
  </si>
  <si>
    <t>3) La entidad territorial cuenta con una Política de Prevención del Daño Antijurídico y el Reglamento Interno del Comité de Conciliación</t>
  </si>
  <si>
    <t>4) La Oficina Jurídica cuenta con alarmas en el sistema de información litigiosa propio de la Administración Municipal -Sistema de Control de Procesos Judiciales -SOFTCON, donde son registradas todas demandas y solicitudes de conciliaciones prejudiciales en contra de la entidad.</t>
  </si>
  <si>
    <t xml:space="preserve">5) Se cuenta con fichas técnicas creadas para estudio en los Comités de conciliación </t>
  </si>
  <si>
    <t xml:space="preserve">6) La Administración Municipal cuenta con alertas en la Plataforma Integrada de Sistemas de Alcaldía Municipal con alertas -módulo de Gestión Documental y módulo de Presupuesto -PISAMI </t>
  </si>
  <si>
    <t xml:space="preserve">7)  La Oficina Jurídica cuenta con participación en  Comité de Coordinación de Control Interno, Comité Interinstitucional de Gestión y Desempeño, Consejos Directivos
</t>
  </si>
  <si>
    <t xml:space="preserve">8) La oficina jurídica cuenta con un formato de evaluación de la Gestión Procesal de los profesionales, abogados, adscritos a la dependencia, ya sea por relación legal y reglamentaria o por contrato, que ejercen la representación Judicial del Municipio adscritos a la oficina jurídica </t>
  </si>
  <si>
    <t>9)  La Oficina Jurídica realiza con los apoderados Comités Jurídicos de estudio y Mesas de Trabajo con dependencias ejecutoras</t>
  </si>
  <si>
    <t xml:space="preserve">10) Manual de funciones actualizado -autonomía para  desarrollar las funcionesy competencias asignadas a la Oficina Jurídica </t>
  </si>
  <si>
    <t>11) Contamos con la Matriz de Programa de Capacitación Institucional -PIC, actualización en oralidad, normatividad y en temas transversales, dirigidas a los servidores públicos que permiten el mejoramiento del desempeño laboral  e institucional</t>
  </si>
  <si>
    <t>12) Conocimiento de la entidad, caracterizaciones de los procesos, procedimientos, mapas de riesgos, caracterización del ciudadano, indicadores</t>
  </si>
  <si>
    <t xml:space="preserve">1) Cambios de Gobierno (Estilos de Dirección) </t>
  </si>
  <si>
    <t xml:space="preserve">2) Acceso de consulta al Sistema de información de la Rama Judicial -Siglo XXI, facilitando la consulta a procesos judiciales </t>
  </si>
  <si>
    <t>3) Acceso a páginas web de entidades reguladoras ANDJE, DAFP, normas y disposiciones que regulan el Código de Procedimiento Administrativo y de lo Contencioso Administrativo, Procedimiento Civil, líneas jurisprudenciales, entre otras</t>
  </si>
  <si>
    <t xml:space="preserve">4) Constante normatividad vigente aplicada a nivel nacional, departamental y territorial </t>
  </si>
  <si>
    <t xml:space="preserve">5) El Departamento Administrativo de la Función Pública -DAFP genero una herramienta para la Gestión sistemática y transparente que nos permite dirigir y evaluar el desempeño institucional - Autodiagnóstico Defensa Jurídica, en términos de calidad y satisfacción social en la prestación de servicios -MIPG y de rendición FURAG </t>
  </si>
  <si>
    <t xml:space="preserve">6) Oferta de profesionales especializados con experiencia para suplir las necesidades de la repesentación judicial  </t>
  </si>
  <si>
    <t xml:space="preserve">7) Constante innovación tecnológica </t>
  </si>
  <si>
    <t>8) Se cuenta con la definición de los criterios para la selección de los abogados externos que garanticen su idoneidad y experiencia para la defensa de los intereses públicos</t>
  </si>
  <si>
    <t>10) Oferta de jornadas de actualización, seminarios, diplomados de normatividad vigente a nivel nacional, departamental y territorial</t>
  </si>
  <si>
    <t>13) Soporte técnico y de desarrolladores de programación de softwares por parte de la Dirección del Grupo de Informática</t>
  </si>
  <si>
    <t xml:space="preserve">14) Reorganización administrativa y de funciones de la administración central </t>
  </si>
  <si>
    <t>15) La oficina jurídica cuenta con criterios para la selección de los abogados externos que garanticen su idoneidad y experiencia para la defensa de los intereses públicos</t>
  </si>
  <si>
    <r>
      <t xml:space="preserve">D9 O1,4,5 </t>
    </r>
    <r>
      <rPr>
        <sz val="10"/>
        <rFont val="Arial"/>
        <family val="2"/>
      </rPr>
      <t>Aplicar los lineamientos de la Política de Prevención del Daño Antijurídico, de actos administrativos, directrices, procedimientos, circulares  establecidas y de la normatividad vigente al interior de la Administración Central Municipal</t>
    </r>
  </si>
  <si>
    <r>
      <t>D1 O 1,3</t>
    </r>
    <r>
      <rPr>
        <sz val="10"/>
        <rFont val="Arial"/>
        <family val="2"/>
      </rPr>
      <t xml:space="preserve"> La oficina jurídica por medio de su jefe de ofina realiza comites, reuniónes, talleres con el proposito de establecer unos lineamientos que unifiquen los críterios para los diferentes procesos.</t>
    </r>
  </si>
  <si>
    <t>2) Cambios de gobierno</t>
  </si>
  <si>
    <r>
      <rPr>
        <b/>
        <sz val="10"/>
        <rFont val="Arial"/>
        <family val="2"/>
      </rPr>
      <t>F11, 12</t>
    </r>
    <r>
      <rPr>
        <sz val="10"/>
        <rFont val="Arial"/>
        <family val="2"/>
      </rPr>
      <t xml:space="preserve"> </t>
    </r>
    <r>
      <rPr>
        <b/>
        <sz val="10"/>
        <rFont val="Arial"/>
        <family val="2"/>
      </rPr>
      <t xml:space="preserve">A1 </t>
    </r>
    <r>
      <rPr>
        <sz val="10"/>
        <rFont val="Arial"/>
        <family val="2"/>
      </rPr>
      <t>Solicitar capacitación en modificaciones normativas y procedimental vigentes y realizar jornadas internas de actualización.</t>
    </r>
  </si>
  <si>
    <r>
      <rPr>
        <b/>
        <sz val="10"/>
        <rFont val="Arial"/>
        <family val="2"/>
      </rPr>
      <t>D 6,7 A1,2</t>
    </r>
    <r>
      <rPr>
        <sz val="10"/>
        <rFont val="Arial"/>
        <family val="2"/>
      </rPr>
      <t xml:space="preserve"> Solicitar a las administración de turno y al personal de contrato con especialización, con conocimientos y experiencia que aporten al cumplimiento de las actividades de la defensa judicial propias de la Oficina Jurídica</t>
    </r>
  </si>
  <si>
    <r>
      <rPr>
        <b/>
        <sz val="11"/>
        <color theme="1"/>
        <rFont val="Arial"/>
        <family val="2"/>
      </rPr>
      <t xml:space="preserve">F1 O3,4,10 </t>
    </r>
    <r>
      <rPr>
        <sz val="11"/>
        <color theme="1"/>
        <rFont val="Arial"/>
        <family val="2"/>
      </rPr>
      <t>Fijar directrices institucionales para la aplicación de los mecanismos de arreglo directo, tales como la transacción y la conciliación, sin perjuicio de su estudio y decisión en cada caso concreto</t>
    </r>
  </si>
  <si>
    <r>
      <rPr>
        <b/>
        <sz val="11"/>
        <color theme="1"/>
        <rFont val="Arial"/>
        <family val="2"/>
      </rPr>
      <t>F2</t>
    </r>
    <r>
      <rPr>
        <b/>
        <sz val="9"/>
        <color theme="1"/>
        <rFont val="Arial"/>
        <family val="2"/>
      </rPr>
      <t xml:space="preserve"> </t>
    </r>
    <r>
      <rPr>
        <b/>
        <sz val="11"/>
        <color theme="1"/>
        <rFont val="Arial"/>
        <family val="2"/>
      </rPr>
      <t>O1,6</t>
    </r>
    <r>
      <rPr>
        <sz val="11"/>
        <color theme="1"/>
        <rFont val="Arial"/>
        <family val="2"/>
      </rPr>
      <t xml:space="preserve"> Asesorar y acompañar al nivel directivo desde el Comité de Conciliación, Comités Jurídicos y Mesas de Trabajo.</t>
    </r>
  </si>
  <si>
    <r>
      <rPr>
        <b/>
        <sz val="11"/>
        <color theme="1"/>
        <rFont val="Arial"/>
        <family val="2"/>
      </rPr>
      <t xml:space="preserve">F3,4  O3,4,6 </t>
    </r>
    <r>
      <rPr>
        <sz val="11"/>
        <color theme="1"/>
        <rFont val="Arial"/>
        <family val="2"/>
      </rPr>
      <t>Formular y ejecutar estrategias para la prevención del daño antijurídico</t>
    </r>
  </si>
  <si>
    <r>
      <rPr>
        <b/>
        <sz val="11"/>
        <color theme="1"/>
        <rFont val="Arial"/>
        <family val="2"/>
      </rPr>
      <t xml:space="preserve">F2,3 O3,4,6,10 </t>
    </r>
    <r>
      <rPr>
        <sz val="11"/>
        <color theme="1"/>
        <rFont val="Arial"/>
        <family val="2"/>
      </rPr>
      <t>Revisa por lo menos una vez al año el reglamento del Comité de Conciliación y la Polìtica de Prevención del Daño Antijurídico</t>
    </r>
  </si>
  <si>
    <r>
      <rPr>
        <b/>
        <sz val="11"/>
        <color theme="1"/>
        <rFont val="Arial"/>
        <family val="2"/>
      </rPr>
      <t>F2 O6</t>
    </r>
    <r>
      <rPr>
        <sz val="11"/>
        <color theme="1"/>
        <rFont val="Arial"/>
        <family val="2"/>
      </rPr>
      <t xml:space="preserve"> El Comite de Conciliación definió los criterios para la selección de abogados externos para la defensa judicial que garanticen su idoneidad para la defender los intereses públicos y realizar seguimiento sobre los procesos a ellos encomendados</t>
    </r>
  </si>
  <si>
    <r>
      <rPr>
        <b/>
        <sz val="11"/>
        <color theme="1"/>
        <rFont val="Arial"/>
        <family val="2"/>
      </rPr>
      <t>F12 O6,8</t>
    </r>
    <r>
      <rPr>
        <sz val="11"/>
        <color theme="1"/>
        <rFont val="Arial"/>
        <family val="2"/>
      </rPr>
      <t xml:space="preserve">  El Comité de Conciliación efectuará a traves de los supervisores seguimientos permanente a la gestión del apoderado externo sobre los procesos que se le hayan asignado</t>
    </r>
  </si>
  <si>
    <r>
      <rPr>
        <b/>
        <sz val="11"/>
        <color theme="1"/>
        <rFont val="Arial"/>
        <family val="2"/>
      </rPr>
      <t>F11 O6,9,10</t>
    </r>
    <r>
      <rPr>
        <sz val="11"/>
        <color theme="1"/>
        <rFont val="Arial"/>
        <family val="2"/>
      </rPr>
      <t xml:space="preserve"> Solicitar al Grupo de Gestión de Talento Humano capacitar a los abogados, especialmente en lo que se refiere a las competencias de actuación en los procesos orales y en los nuevos cambios normativos y otras temáticas requeridas   </t>
    </r>
  </si>
  <si>
    <r>
      <t xml:space="preserve">F5,8, 14,15 O6,9 </t>
    </r>
    <r>
      <rPr>
        <sz val="11"/>
        <color theme="1"/>
        <rFont val="Arial"/>
        <family val="2"/>
      </rPr>
      <t xml:space="preserve">Aplicar los criterios de evaluación de la Gestión Procesal de los Abogados que ejercen la representación Judicial del Municipio adscritos a la oficina jurídica </t>
    </r>
  </si>
  <si>
    <r>
      <rPr>
        <b/>
        <sz val="11"/>
        <color theme="1"/>
        <rFont val="Arial"/>
        <family val="2"/>
      </rPr>
      <t xml:space="preserve">F2,3 O5 </t>
    </r>
    <r>
      <rPr>
        <sz val="11"/>
        <color theme="1"/>
        <rFont val="Arial"/>
        <family val="2"/>
      </rPr>
      <t>El comité de conciliación mida la eficiencia de la gestión en materia de implementación de la conciliación, la eficacia de la conciliación, el ahorro patrimonial y la efectividad de las decisiones del comité de conciliación</t>
    </r>
  </si>
  <si>
    <r>
      <rPr>
        <b/>
        <sz val="11"/>
        <color theme="1"/>
        <rFont val="Arial"/>
        <family val="2"/>
      </rPr>
      <t>F4,6,11,13,14 O7</t>
    </r>
    <r>
      <rPr>
        <sz val="11"/>
        <color theme="1"/>
        <rFont val="Arial"/>
        <family val="2"/>
      </rPr>
      <t xml:space="preserve"> Mantener actualizado el sistema de control de procesos judiciales -Softcon y Pisami, utilizar y generar las alertas tempranasy alarmas para contestación de demandas, audiencias, alegatos, entre otras</t>
    </r>
  </si>
  <si>
    <r>
      <rPr>
        <b/>
        <sz val="11"/>
        <color theme="1"/>
        <rFont val="Arial"/>
        <family val="2"/>
      </rPr>
      <t xml:space="preserve">F3,10 O3,4 </t>
    </r>
    <r>
      <rPr>
        <sz val="11"/>
        <color theme="1"/>
        <rFont val="Arial"/>
        <family val="2"/>
      </rPr>
      <t>Implementar el plan de acción de su política de prevención del daño antijurídico dentro del año calendario para el cual fue diseñado</t>
    </r>
  </si>
  <si>
    <r>
      <rPr>
        <b/>
        <sz val="11"/>
        <color theme="1"/>
        <rFont val="Arial"/>
        <family val="2"/>
      </rPr>
      <t xml:space="preserve">F4,6 O7 </t>
    </r>
    <r>
      <rPr>
        <sz val="11"/>
        <color theme="1"/>
        <rFont val="Arial"/>
        <family val="2"/>
      </rPr>
      <t>Solicitar soporte técnico a la Dirección de Informática para el manejo de los aplicativos desarrollados por la entidad.</t>
    </r>
  </si>
  <si>
    <r>
      <t xml:space="preserve">F8,11 O6,10 </t>
    </r>
    <r>
      <rPr>
        <sz val="11"/>
        <color theme="1"/>
        <rFont val="Arial"/>
        <family val="2"/>
      </rPr>
      <t xml:space="preserve">Aplicación de la auto evaluación de gestión procesal de los profesionales, abogados, adscritos a la dependencia, ya sea por relación legal y reglamentaria o por contrato, con base a esta calificación solicitar los proyectos de aprendizaje que se requieren en normatividad vigente aplicada a nivel nacional, departamental y territorial. </t>
    </r>
  </si>
  <si>
    <r>
      <t xml:space="preserve">F15 O6 </t>
    </r>
    <r>
      <rPr>
        <sz val="11"/>
        <color theme="1"/>
        <rFont val="Arial"/>
        <family val="2"/>
      </rPr>
      <t xml:space="preserve"> - La Jefe Oficina Jurídica y la Jefe de Contratación cumplan con los criterios de selección de abogados externos para la defensa judicial que garanticen su idoneidad y experiencia para la defender los intereses públicos y realizar seguimiento sobre los procesos a ellos encomendados.       </t>
    </r>
  </si>
  <si>
    <r>
      <t xml:space="preserve">F7,14,15 O9  </t>
    </r>
    <r>
      <rPr>
        <sz val="11"/>
        <color theme="1"/>
        <rFont val="Arial"/>
        <family val="2"/>
      </rPr>
      <t>La alta dirección nombre, reemplace o sustituya de manera inmediata el personal de planta por provisión de nuevos cargos de la oficina jurídica</t>
    </r>
  </si>
  <si>
    <r>
      <t xml:space="preserve">F8,15 O6,8  - </t>
    </r>
    <r>
      <rPr>
        <sz val="11"/>
        <color theme="1"/>
        <rFont val="Arial"/>
        <family val="2"/>
      </rPr>
      <t>El Comité de Conciliación efectuará a traves de los supervisores seguimientos permanente a la gestión del apoderado externo sobre los procesos que se le hayan asignado</t>
    </r>
  </si>
  <si>
    <t xml:space="preserve">6) Falta de asistencia a las audiencias de procesos judiciales presenciales y/o virtuales  por parte de los Secretarios de despacho delegados, y/o  apoderados que ejercen la defensa jurídica y, en atención a las recomendaciones establecidas en las mesa de trabajo llevados a cabo por la Oficina Jurídica </t>
  </si>
  <si>
    <t>5) Demora en la adición de recursos presupuestales para el pago de sentencias, conciliaciones y laudos arbitrales</t>
  </si>
  <si>
    <t>7) Gestión inoportuna para dar cumplimiento a las providencias  por parte de los Secretarios de Despacho</t>
  </si>
  <si>
    <t>8) Incumplimiento a providencias por parte de los Secretarios de Despacho y Directores según sus competencias</t>
  </si>
  <si>
    <t>10) Falta de aplicación por parte de las Secretarías ejecutoras de las directrices y políticas del proceso de Gestión jurídica</t>
  </si>
  <si>
    <t xml:space="preserve">1) Inexistencia de unificación de criterios normativos aplicables a la administración municipal </t>
  </si>
  <si>
    <t>3) Insuficiencia o inoportunidad en la entrega de informes y/o elementos materiales probatorios que se deban presentar en la actuaciones procesales por parte de las dependencias ejecutoras</t>
  </si>
  <si>
    <t xml:space="preserve">4) Poca renovación de equipos tecnológicos obsoletos y  mantenimiento preventivo a los mismos </t>
  </si>
  <si>
    <t>2 ) Insuficiente personal de planta para el cumplimiento de las funciones del proceso Gestión Jurídica</t>
  </si>
  <si>
    <r>
      <t xml:space="preserve">D 6,7,3,9 O 1,3,4,6 </t>
    </r>
    <r>
      <rPr>
        <sz val="11"/>
        <color theme="1"/>
        <rFont val="Arial"/>
        <family val="2"/>
      </rPr>
      <t>Solicitar mediante memorandos la gestión oportuna a la asistencia a las audienciasde los Secretarios de Despachos con el fin de coadyuvar a los apoderados en la defensa judicial</t>
    </r>
  </si>
  <si>
    <r>
      <t xml:space="preserve">D 8, 9,10 O3,4,5 </t>
    </r>
    <r>
      <rPr>
        <sz val="11"/>
        <color theme="1"/>
        <rFont val="Arial"/>
        <family val="2"/>
      </rPr>
      <t>Aplicar el autodiagóstico Defensa Jurídica al interior de la Oficina Jurídica para evaluar el desempeño de la Oficina Jurídica -MIPG -Modelo Integrado de Planeación y Gestión y el FURAG</t>
    </r>
  </si>
  <si>
    <t xml:space="preserve">9) Incumplimiento de los actos administrativos (resoluciones, memorandos, oficios, circulares entre otros) establecidos por la oficina juridica, por parte de las dependencias adscritas  la Administración Central Municipal </t>
  </si>
  <si>
    <r>
      <t xml:space="preserve">D3 A2  </t>
    </r>
    <r>
      <rPr>
        <sz val="11"/>
        <rFont val="Arial"/>
        <family val="2"/>
      </rPr>
      <t>Solicitar mediante circular o memorando la oportunidad en la entrega de informes y/o elementos materiales probatorios que se deban presentar en la actuaciones procesales por parte de las dependencias ejecutoras</t>
    </r>
  </si>
  <si>
    <t>1) Desconocimiento y/o no aplicabilidad de la normatividad vigente a nivel nacional, departamental y territorial</t>
  </si>
  <si>
    <r>
      <rPr>
        <b/>
        <sz val="11"/>
        <rFont val="Arial"/>
        <family val="2"/>
      </rPr>
      <t>F1,4,6,7 A1</t>
    </r>
    <r>
      <rPr>
        <sz val="11"/>
        <rFont val="Arial"/>
        <family val="2"/>
      </rPr>
      <t xml:space="preserve"> Solicitar a los Secretarios de Despacho y Directores de Grupo, la información requerida a las dependencias con suficiente antelación a la fecha de vencimiento </t>
    </r>
  </si>
  <si>
    <r>
      <rPr>
        <b/>
        <sz val="11"/>
        <rFont val="Arial"/>
        <family val="2"/>
      </rPr>
      <t xml:space="preserve">F5 A1,2 </t>
    </r>
    <r>
      <rPr>
        <sz val="11"/>
        <rFont val="Arial"/>
        <family val="2"/>
      </rPr>
      <t>Los apoderados presenten las fichas técnicas de estudio al Comité de Conciliación para que este pueda determinar la procedencia del llamamiento en garantía, para fines de repetición en los procesos judiciales de responsabilidad patrimonial</t>
    </r>
  </si>
  <si>
    <r>
      <t>F15 A1</t>
    </r>
    <r>
      <rPr>
        <sz val="11"/>
        <rFont val="Arial"/>
        <family val="2"/>
      </rPr>
      <t xml:space="preserve"> Inducción y reinducción del manual de funciones y competencias laborales para los servidores públicos de la administración central</t>
    </r>
  </si>
  <si>
    <t>Acta</t>
  </si>
  <si>
    <r>
      <rPr>
        <b/>
        <sz val="10"/>
        <rFont val="Arial"/>
        <family val="2"/>
      </rPr>
      <t>D8 A1</t>
    </r>
    <r>
      <rPr>
        <sz val="10"/>
        <rFont val="Arial"/>
        <family val="2"/>
      </rPr>
      <t xml:space="preserve"> Reportar a la Oficina de Control Disciplinario cuando se materialicen sanciones por incumplimiento a las ordenes judiciales</t>
    </r>
  </si>
  <si>
    <t>Jefe de Oficina</t>
  </si>
  <si>
    <t xml:space="preserve">D9 A1 Convocar en forma extraordinaria Comité Jurídico de estudio para analizar y aplicar medidas inmediatas que dentro de la legalidad, permitan la unificación de criteros normativos aplicables a la Administración Municipal.  </t>
  </si>
  <si>
    <t>Versión: 04</t>
  </si>
  <si>
    <t>Fecha: 2020/06/26</t>
  </si>
  <si>
    <t>Pagina: 1 de 15</t>
  </si>
  <si>
    <t>Pagina:2 de 15</t>
  </si>
  <si>
    <t>Pagina: 3 de 15</t>
  </si>
  <si>
    <t>4 de 15</t>
  </si>
  <si>
    <t>Codigo: FOR-13-PRO-SIG-04</t>
  </si>
  <si>
    <t>Pagina: 5 de 15</t>
  </si>
  <si>
    <t>Pagina: 6 de 15</t>
  </si>
  <si>
    <t>Pagina: 7 de 15</t>
  </si>
  <si>
    <t>Pagina: 8 de 15</t>
  </si>
  <si>
    <t>Pagina: 10 de 15</t>
  </si>
  <si>
    <t>Pagina: 11 de 15</t>
  </si>
  <si>
    <t>Pagina: 12 de 15</t>
  </si>
  <si>
    <t>Pagina: 13 de 15</t>
  </si>
  <si>
    <t>Pagina: 14 de 15</t>
  </si>
  <si>
    <t>Pagina: 15 de 15</t>
  </si>
  <si>
    <t>PROCESO:  GESTIÓN JURÍDICA</t>
  </si>
  <si>
    <t xml:space="preserve">Actos Administrativos </t>
  </si>
  <si>
    <r>
      <rPr>
        <b/>
        <sz val="11"/>
        <color theme="1"/>
        <rFont val="Arial"/>
        <family val="2"/>
      </rPr>
      <t>F1,10 A1,2</t>
    </r>
    <r>
      <rPr>
        <sz val="11"/>
        <color theme="1"/>
        <rFont val="Arial"/>
        <family val="2"/>
      </rPr>
      <t xml:space="preserve"> Que los asesores de la oficina juridica, junto con los servidores publicos, que tengan a su cargo la representacion judicial y legal del Municipio, deberan adoptar las providencias dentro del termino legal mediante Resolucion de adopcion de fallo, las cuales deben ser cargadas a la plataforma PISAMI y SOFTCON.</t>
    </r>
  </si>
  <si>
    <t>Auto evaluacion Septiembre</t>
  </si>
  <si>
    <t xml:space="preserve">Memorando y/o Circular </t>
  </si>
  <si>
    <t>No se ha materializado el riesgo.</t>
  </si>
  <si>
    <t xml:space="preserve">F1,3,10,15 A1,2 Que el Jefe  de la Oficina Juridica, medainte memorando con copia a control interno, proyectado por los asesores de la Oficina,  exhorte a el cumplimiento a los servidores publicos, que tengan a su cargo  las actividades especificas de cumplimiento de fallos en contra y en los cuales se genere compromisos para contribuir al cumplimiento del fallo. </t>
  </si>
  <si>
    <t xml:space="preserve">F1,3,10,15 A1,2 Que el Jefe de la Oficina Juridica, mediante memorando, requiere de la asistencia de los asesores de la oficina juridica, a las audiencias de los procesos judiciales  y asi mismo,  solicite la  asistencia  de los secretarios de despacho a las audiencias de los procesos judiciale. </t>
  </si>
  <si>
    <t xml:space="preserve">PLAN DE ACCION </t>
  </si>
  <si>
    <r>
      <rPr>
        <sz val="11"/>
        <color rgb="FFFF0000"/>
        <rFont val="Arial"/>
        <family val="2"/>
      </rPr>
      <t xml:space="preserve"> 1. El Jefe de Oficina Juridica  </t>
    </r>
    <r>
      <rPr>
        <b/>
        <sz val="14"/>
        <color rgb="FFFF0000"/>
        <rFont val="Arial"/>
        <family val="2"/>
      </rPr>
      <t xml:space="preserve">2. Periodicamente </t>
    </r>
    <r>
      <rPr>
        <sz val="11"/>
        <color rgb="FFFF0000"/>
        <rFont val="Arial"/>
        <family val="2"/>
      </rPr>
      <t xml:space="preserve"> 3. en caso de ser necesario requerir  a los  secretarios de despacho para que presenten informe de las actividades de las gestiones realizadas para dar  cumplimiento a las ordenes judiciales 4. memeorandos  y/o circulares 5. se envia Memorando reiterativo solicitando  la entrega del informe, recordando  los terminos judiciales.  6. Memorandos, Dejando como evidencia las correspondencia que reposa en PISAMI </t>
    </r>
    <r>
      <rPr>
        <sz val="11"/>
        <color theme="1"/>
        <rFont val="Arial"/>
        <family val="2"/>
      </rPr>
      <t xml:space="preserve">                                                                                                                                                                                                                                                                                                         </t>
    </r>
  </si>
  <si>
    <t xml:space="preserve">Cada vez que se materialice el riesgo </t>
  </si>
  <si>
    <r>
      <rPr>
        <sz val="11"/>
        <color rgb="FFFF0000"/>
        <rFont val="Arial"/>
        <family val="2"/>
      </rPr>
      <t xml:space="preserve">1. El Jefe de Oficina Juridica  2. periodicamente 3. Requerir  a los  secretarios de despachopara realizar una gestion oportuna y dar  cumplimiento a las ordenes judiciales 4.  memeorandos  y/o circulares 5. conforme a los terminos judiciales y dependiendo la necesida se reitera a las secretarias y/o dependencias  ejecutoras  mediante memorando  el cumplimiento de las ordenes judiciales y se envia via Pisami   6.Dejando como evidencia la correspondencia  enla plataforma </t>
    </r>
    <r>
      <rPr>
        <sz val="11"/>
        <color theme="1"/>
        <rFont val="Arial"/>
        <family val="2"/>
      </rPr>
      <t xml:space="preserve">                                          </t>
    </r>
  </si>
  <si>
    <r>
      <t xml:space="preserve"> </t>
    </r>
    <r>
      <rPr>
        <sz val="11"/>
        <color rgb="FFFF0000"/>
        <rFont val="Arial"/>
        <family val="2"/>
      </rPr>
      <t xml:space="preserve">1. El Jefe de Oficina Juridica  2. mensualmente   3. Informar  a los los asesores de la oficina juridica y  a los secretarios de despacho para que asisitan a las audiencias de los procesos judiciales  4.  memeorandos  y/o circulares 5. Si se llegara a a faltar a las audiencias de los procesos judiciales,  se reitera mediante memorando la importancia de la asisitencia a las audiencias  6. Dejando como evidencia las correspondencia que reposa en PISAMI                                                                                  </t>
    </r>
    <r>
      <rPr>
        <sz val="11"/>
        <color theme="1"/>
        <rFont val="Arial"/>
        <family val="2"/>
      </rPr>
      <t xml:space="preserve">                                                                                                                                                                                                     </t>
    </r>
  </si>
  <si>
    <r>
      <rPr>
        <sz val="11"/>
        <color rgb="FFFF0000"/>
        <rFont val="Arial"/>
        <family val="2"/>
      </rPr>
      <t xml:space="preserve">  1. El Jefe de Oficina Juridica  2.</t>
    </r>
    <r>
      <rPr>
        <b/>
        <sz val="11"/>
        <color rgb="FFFF0000"/>
        <rFont val="Arial"/>
        <family val="2"/>
      </rPr>
      <t xml:space="preserve"> mensualmente</t>
    </r>
    <r>
      <rPr>
        <sz val="11"/>
        <color rgb="FFFF0000"/>
        <rFont val="Arial"/>
        <family val="2"/>
      </rPr>
      <t xml:space="preserve">  3. Remitir a los secretarias y/o dependencias de la Administracion las Resoluciones de Adopcion de Fallo, mediante memorando para que secretarias y/o dependencias involucradas acaten las providencias Judiciales   4. Resoluciones de Adopcion, memeorandos  5.  si pasado el termino judical, las secretarias y/o dependencias, no han acatado la providencia, se reitera la necesidad de darle cumplimiento a las providencias   6.  Dejando como evidencia las actuaciones administrativas en la plataforma PISAMI y SOFTCON.  </t>
    </r>
    <r>
      <rPr>
        <sz val="11"/>
        <color theme="1"/>
        <rFont val="Arial"/>
        <family val="2"/>
      </rPr>
      <t xml:space="preserve">                                                                                                                           </t>
    </r>
  </si>
  <si>
    <t>D7 O4.6 Que el Jefe  de la Oficina Juridica, medainte memorando,  exhorte a el cumplimiento a los servidores publicos, que tengan a su cargo  las actividades especificas de cumplimiento de fallos en contra y en los cuales se genere compromisos para contribuir al cumplimiento del fallo</t>
  </si>
  <si>
    <t xml:space="preserve">1  Memorando por mes y/o una circular </t>
  </si>
  <si>
    <t xml:space="preserve">3 Resoluciones por mes </t>
  </si>
  <si>
    <t xml:space="preserve">11) Incumplimiento a los criterios definidos para la selección de los abogados externos que garantice su idoneidad y experiencia para la defensa de los interes públicos </t>
  </si>
  <si>
    <t xml:space="preserve">El JEFE DE OFICINA JURIDICA REQUIERA mediante memorando Cuando se evidencie la no entrega de informes requerida  para el cumplimiento a las providencias condenatorias de procesos judiciales por  parte de  los Secretarios de Despacho, Directores de Grupo o dependencias ejecutoras. </t>
  </si>
  <si>
    <t>D11 O6,8 el Jefe de oficina juridica  emita cada vez que se requiera certificacion de idoneidad, en la que se acredite la experiencia profesional para desempeñar las labores propias del cargo</t>
  </si>
  <si>
    <t xml:space="preserve">D3  O4,6 EL JEFE DE OFICINA JURIDICA REQUIERA mediante memorando Cuando se evidencie la no entrega de informes requerida  para el cumplimiento a las providencias condenatorias de procesos judiciales por  parte de  los Secretarios de Despacho, Directores de Grupo o dependencias ejecutoras,    </t>
  </si>
  <si>
    <r>
      <t xml:space="preserve">Frente a la presente Actividad, y De acuerdo a lo previsto durante el monitoreo y revisión del Mapa de riesgos de la Oficina Jurídica, se propuso que en procura de mejorar el proceso, se reformulara  la presente actividad de control, ya que, la mejor manera de atacar la causa es mediante los memorandos, enviados   tanto a los asesores de la oficina como a los secretarios de despacho, para la asistencia a las audiencias de los procesoso judiciales,  cambios fueron a probados tanto para actividad como para el tiempo.     </t>
    </r>
    <r>
      <rPr>
        <b/>
        <sz val="10"/>
        <rFont val="Arial"/>
        <family val="2"/>
      </rPr>
      <t xml:space="preserve">AUTOEVALUCION: </t>
    </r>
    <r>
      <rPr>
        <sz val="10"/>
        <rFont val="Arial"/>
        <family val="2"/>
      </rPr>
      <t>para esta actividad de control, la oficina Juridica emitio durante el mes de enero: 28 memorandos, informando a los scretarios de despacho la asistencia a las audiencias de los procesos judiciales en los que se ha requerido su presencia. en el mes de Febrero: 25 memorandos, en el mes de Marzo: 8 memorandos, en el mes de Abril 0 mermotandos, en el mes de Mayo:  0 memorandos, en el mes de Junio:0 memorandos, en el mes de Julio 10 memorandos, en el mes de Agostoo: 2 memorandos,</t>
    </r>
  </si>
  <si>
    <r>
      <t xml:space="preserve">Frente a la presente Actividad, y De acuerdo a lo previsto durante el monitoreo y revisión del Mapa de riesgos de la Oficina Jurídica, se, evidencio que frente a la presente cuasa, no se encontraba relacionada niniguna actividad, por lo tanto, los integrantes del comité aprobaron para esta causa la siguiente  actividad: Que los asesores de la oficina juridica, junto con los servidores publicos, que tengan a su cargo la representacion judicial y legal del Municipio, deberan adoptar las providencias dentro del termino legal mediante Resolucion de adopcion de fallo, las cuales deben ser cargadas a la plataforma PISAMI y SOFTCON.                </t>
    </r>
    <r>
      <rPr>
        <b/>
        <sz val="10"/>
        <rFont val="Arial"/>
        <family val="2"/>
      </rPr>
      <t>AUTOEVALUACION:</t>
    </r>
    <r>
      <rPr>
        <sz val="10"/>
        <rFont val="Arial"/>
        <family val="2"/>
      </rPr>
      <t xml:space="preserve"> Para el cumplimiento de esta actividad de control , la oficina Juridica a emitido 260 Resoluciones de Adopcion de fallo, durante el periodo comprendido entre el 01 de enero al 31 de agosto de 2020, en las que ha adoptado las providenias judiciales.  </t>
    </r>
  </si>
  <si>
    <t xml:space="preserve">Indice de cumplimiento = (Actividades ejecutadas /Actividades programadas)*100.    
Indicador de efectividad= Efectividad del plan de manejo del riesgo  =  ( # de casos en que se le materializo el riesgo en el periodo actual -  # de casos en que se le materializó el riesgo en el periodo anterior) / # de casos en que se le materializó el riesgo en el periodo anterior  X 100. </t>
  </si>
  <si>
    <t xml:space="preserve">D7 O4.6 Que el Jefe  de la Oficina Juridica, medainte memorando,  exhorte a el cumplimiento a los servidores publicos, que tengan a su cargo  las actividades especificas de cumplimiento de fallos en contra y en los cuales se genere compromisos para contribuir al cumplimiento del fallo                                                                                      </t>
  </si>
  <si>
    <t>F1,7 A1 La jefe de la Oficina Jurídica lleva al Comité de Coordinación de Control Interno los fallos vencidos, con el propósito que sea conocido por la alta Dirección y por el Señor Alcalde y así tomar las decisiones necesarias</t>
  </si>
  <si>
    <t>D2 O6  el Jefe de oficina juridica, solicita mediante memorando a la Scretaria Administrativa - Direccion de Talento Humano, de acuerdo a la necesidad del servicio la contratacion de personal idoneo para la defensa del Municipio</t>
  </si>
  <si>
    <r>
      <rPr>
        <sz val="11"/>
        <color rgb="FFFF0000"/>
        <rFont val="Arial"/>
        <family val="2"/>
      </rPr>
      <t xml:space="preserve">1. El Jefe de Oficina Juridica  2. tres veces al mes 3.unifica los criterios frente a la interpretación normativa que se pueda dar en un caso concreto, mediante comités jurídicos de estudio,   4.generandose una directriz contenide en acta de reunión 5. En el caso que no se acate la directriz impartida, la jefe toma los correctivos necesarios para su cumplimiento y requiere al asesor y/o contratista mediante memorando  6.  Dejando como evidencia el acta de comite en la carpeta de mapa de riesgosI.    </t>
    </r>
    <r>
      <rPr>
        <sz val="11"/>
        <color theme="1"/>
        <rFont val="Arial"/>
        <family val="2"/>
      </rPr>
      <t xml:space="preserve">                                                                                                                                                 </t>
    </r>
  </si>
  <si>
    <t>D1 O4,6 el Jefe de Oficina Juridica una vez cada tres meses convoca a comités jurídicos y/o mesas de trabajo de los  temas que involucren las actuaciones e la Oficina Juridica.</t>
  </si>
  <si>
    <t xml:space="preserve">ENERO - FEBRERO </t>
  </si>
  <si>
    <t xml:space="preserve">
PROCESO: GESTION JURIDICA
OBJETIVO: ASUMIR Y EJERCER LA TOTALIDAD DE LA DEFENSA JURÍDICA DEL MUNICIPIO DE IBAGUÉ, A PARTIR DE LA REPRESENTACIÓN JUDICIAL,  EXTRAJUDICIAL  O  ADMINISTRATIVA  Y  LA  ASESORÍA  SISTEMÁTICA, DE MANERA PERMANENTE  EN  LAS ACTUACIONES DE LA ADMINISTRACIÓN CENTRAL, EN ARAS DE LA PROTECCIÓN DEL PATRIMONIO PÚBLICO Y SALVAGUARDA DEL ORDENAMIENTO JURÍDICO.  </t>
  </si>
  <si>
    <t xml:space="preserve">12)Sistemas de Información no integrados -Softcon- que puede generar la pérdida o inconsistencia de la información registrada en la plataforma. </t>
  </si>
  <si>
    <t xml:space="preserve">13) Indebida defensa y/o desprovistas de pruebas para el litigio judicial    </t>
  </si>
  <si>
    <t>3) Constantes cambios constitucionales y legales, que generan confusiones en la interpretacion</t>
  </si>
  <si>
    <t xml:space="preserve">, </t>
  </si>
  <si>
    <t xml:space="preserve">la combinacion de factores como la falta de asistencia a las audiencias de procesos judiciales presenciales y/o virtuales  por parte de los Secretarios de despacho delegados, y/o  apoderados que ejercen la defensa jurídica y, en atención a las recomendaciones establecidas en las mesa de trabajo llevados a cabo por la Oficina Jurídica y el no proyectar la adopción de las providencias por parte de los apoderados que ejercen la representación judicial y legal del municipi, puede ocasionar la Posibilidad de omitir, retardar, negar o rehusarse a realizar actos propios que le corresponden de las funciones de servidor público y/o de apoderado para beneficio propio o de un tercero en las acciones legales, teniendo como potenciales consecuancias sanciones disciplinarias, penales y administrativas, perdida de recursos y perdida e imagen institucional. </t>
  </si>
  <si>
    <t xml:space="preserve">Frente a la presente Actividad, y De acuerdo a lo previsto durante el monitoreo y revisión del Mapa de riesgos de la Oficina Jurídica, se realizó la   siguiente AUTOEVALUCION: para esta actividad de control: 
ENERO:
La Oficina Jurídico emitió el 2025-003446 del 27/01/2025, en el que se solicita de manera urgente informe en cumplimiento a fallo dentro de la acción popular promovida por la PERSONERIA MUNICIPAL DE IBAGUE, previa audiencia de pacto de cumplimiento RAD 00255-2024. el cual fue contestado mediante el memorando 4139 del 29/01/2025
Memorando No. 2025-003111 del 24/01/2025, en el que se solicita de manera urgente informe en cumplimiento a fallo judicial previa audiencia de verificación dentro de la acción popular promovida por GUILLERMO PARRA OSORIO RAD 00257-2015. el cual fue contestado por parte de la secretaria de agricultura mediante el memorando No. 2200-003842.
FEBRERO:
Durante el mes febrero, la oficina jurídica, para esta actividad de control, emitió la circular No. 2025-000003 del 05/02/2025, en la que se solicita cumplimiento de las obligaciones o funciones a los asesores de la oficina jurídica, con el fin de ejercer una adecuada defensa judicial. </t>
  </si>
  <si>
    <t>Frente a la presente Actividad, y De acuerdo a lo previsto durante el monitoreo y revisión del Mapa de riesgos de la Oficina Jurídica, se, evidencio que, para el cumplimiento de esta actividad de control adicional, la oficina Jurídica Ha emitido Resoluciones de Adopción de fallo, durante el mes de ENERO se emitieron 22 resoluciones de adopción de fallo judicial, se toman como muestra las Resoluciones No. 0001, 0009 y la No. 0020. 
Durante el mes de FEBRERO: se emitieron 33 resoluciones de adopción de fallo judicial: se toman como muestra las Resoluciones No. 0030, 0043 y la No. 0047</t>
  </si>
  <si>
    <t>Codigo:FOR-13-PRO-SIG-05</t>
  </si>
  <si>
    <t>Versión: 05</t>
  </si>
  <si>
    <t>Fecha: 21/02/2024</t>
  </si>
  <si>
    <t>FOR-13-PRO-SIG-05</t>
  </si>
  <si>
    <t>Codigo: FOR-13-PRO-SIG-05</t>
  </si>
  <si>
    <t xml:space="preserve">Codigo:FOR-13-PRO-SIG-05                             </t>
  </si>
  <si>
    <t xml:space="preserve">Codigo: FOR-13-PRO-SIG-05    </t>
  </si>
  <si>
    <t>Versión:05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</si>
</sst>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6"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b/>
      <sz val="11"/>
      <color rgb="FFFF0000"/>
      <name val="Arial"/>
      <family val="2"/>
    </font>
    <font>
      <b/>
      <sz val="14"/>
      <color rgb="FFFF0000"/>
      <name val="Arial"/>
      <family val="2"/>
    </font>
    <font>
      <u/>
      <sz val="11"/>
      <color theme="10"/>
      <name val="Calibri"/>
      <family val="2"/>
      <scheme val="minor"/>
    </font>
    <font>
      <u/>
      <sz val="11"/>
      <color theme="11"/>
      <name val="Calibri"/>
      <family val="2"/>
      <scheme val="minor"/>
    </font>
    <font>
      <sz val="10"/>
      <color rgb="FFFF0000"/>
      <name val="Arial"/>
      <family val="2"/>
    </font>
  </fonts>
  <fills count="33">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2FC9FF"/>
        <bgColor indexed="64"/>
      </patternFill>
    </fill>
    <fill>
      <patternFill patternType="solid">
        <fgColor rgb="FFFFD253"/>
        <bgColor indexed="64"/>
      </patternFill>
    </fill>
    <fill>
      <patternFill patternType="solid">
        <fgColor rgb="FFFF0000"/>
        <bgColor indexed="64"/>
      </patternFill>
    </fill>
    <fill>
      <patternFill patternType="solid">
        <fgColor rgb="FF99FFCC"/>
        <bgColor indexed="64"/>
      </patternFill>
    </fill>
    <fill>
      <patternFill patternType="solid">
        <fgColor theme="7" tint="0.79998168889431442"/>
        <bgColor indexed="64"/>
      </patternFill>
    </fill>
    <fill>
      <patternFill patternType="solid">
        <fgColor rgb="FFCCFF66"/>
        <bgColor indexed="64"/>
      </patternFill>
    </fill>
    <fill>
      <patternFill patternType="solid">
        <fgColor rgb="FFCCCC00"/>
        <bgColor indexed="64"/>
      </patternFill>
    </fill>
    <fill>
      <patternFill patternType="solid">
        <fgColor theme="8" tint="0.79998168889431442"/>
        <bgColor indexed="64"/>
      </patternFill>
    </fill>
    <fill>
      <patternFill patternType="solid">
        <fgColor theme="4" tint="0.79998168889431442"/>
        <bgColor indexed="64"/>
      </patternFill>
    </fill>
  </fills>
  <borders count="99">
    <border>
      <left/>
      <right/>
      <top/>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medium">
        <color auto="1"/>
      </right>
      <top/>
      <bottom/>
      <diagonal/>
    </border>
    <border>
      <left style="thin">
        <color auto="1"/>
      </left>
      <right style="medium">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top style="medium">
        <color auto="1"/>
      </top>
      <bottom/>
      <diagonal/>
    </border>
    <border>
      <left style="medium">
        <color auto="1"/>
      </left>
      <right style="thin">
        <color auto="1"/>
      </right>
      <top/>
      <bottom/>
      <diagonal/>
    </border>
    <border>
      <left/>
      <right style="medium">
        <color auto="1"/>
      </right>
      <top style="medium">
        <color auto="1"/>
      </top>
      <bottom/>
      <diagonal/>
    </border>
    <border>
      <left/>
      <right style="medium">
        <color auto="1"/>
      </right>
      <top/>
      <bottom/>
      <diagonal/>
    </border>
    <border>
      <left style="thin">
        <color auto="1"/>
      </left>
      <right/>
      <top/>
      <bottom style="medium">
        <color auto="1"/>
      </bottom>
      <diagonal/>
    </border>
    <border>
      <left/>
      <right style="medium">
        <color auto="1"/>
      </right>
      <top/>
      <bottom style="medium">
        <color auto="1"/>
      </bottom>
      <diagonal/>
    </border>
    <border>
      <left style="medium">
        <color auto="1"/>
      </left>
      <right style="thin">
        <color auto="1"/>
      </right>
      <top style="thin">
        <color auto="1"/>
      </top>
      <bottom/>
      <diagonal/>
    </border>
    <border>
      <left style="medium">
        <color auto="1"/>
      </left>
      <right/>
      <top style="medium">
        <color auto="1"/>
      </top>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medium">
        <color auto="1"/>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auto="1"/>
      </bottom>
      <diagonal/>
    </border>
    <border>
      <left/>
      <right style="medium">
        <color theme="0"/>
      </right>
      <top style="medium">
        <color theme="0"/>
      </top>
      <bottom style="medium">
        <color theme="0"/>
      </bottom>
      <diagonal/>
    </border>
    <border>
      <left/>
      <right style="medium">
        <color theme="0"/>
      </right>
      <top style="medium">
        <color theme="0"/>
      </top>
      <bottom style="medium">
        <color auto="1"/>
      </bottom>
      <diagonal/>
    </border>
    <border>
      <left style="medium">
        <color theme="0"/>
      </left>
      <right/>
      <top/>
      <bottom style="medium">
        <color auto="1"/>
      </bottom>
      <diagonal/>
    </border>
    <border>
      <left/>
      <right style="thin">
        <color auto="1"/>
      </right>
      <top/>
      <bottom/>
      <diagonal/>
    </border>
    <border>
      <left/>
      <right/>
      <top style="thin">
        <color auto="1"/>
      </top>
      <bottom/>
      <diagonal/>
    </border>
    <border>
      <left/>
      <right/>
      <top/>
      <bottom style="thin">
        <color auto="1"/>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style="medium">
        <color auto="1"/>
      </top>
      <bottom/>
      <diagonal/>
    </border>
    <border>
      <left/>
      <right style="thin">
        <color auto="1"/>
      </right>
      <top style="medium">
        <color auto="1"/>
      </top>
      <bottom/>
      <diagonal/>
    </border>
    <border>
      <left style="medium">
        <color auto="1"/>
      </left>
      <right style="thin">
        <color auto="1"/>
      </right>
      <top/>
      <bottom style="medium">
        <color auto="1"/>
      </bottom>
      <diagonal/>
    </border>
    <border>
      <left style="thin">
        <color auto="1"/>
      </left>
      <right style="medium">
        <color auto="1"/>
      </right>
      <top style="medium">
        <color auto="1"/>
      </top>
      <bottom/>
      <diagonal/>
    </border>
    <border>
      <left style="thin">
        <color auto="1"/>
      </left>
      <right style="medium">
        <color auto="1"/>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thin">
        <color auto="1"/>
      </top>
      <bottom style="thin">
        <color auto="1"/>
      </bottom>
      <diagonal/>
    </border>
    <border>
      <left/>
      <right/>
      <top style="medium">
        <color auto="1"/>
      </top>
      <bottom style="thin">
        <color auto="1"/>
      </bottom>
      <diagonal/>
    </border>
    <border>
      <left/>
      <right style="thin">
        <color auto="1"/>
      </right>
      <top style="thin">
        <color auto="1"/>
      </top>
      <bottom style="medium">
        <color auto="1"/>
      </bottom>
      <diagonal/>
    </border>
    <border>
      <left style="thin">
        <color auto="1"/>
      </left>
      <right/>
      <top style="medium">
        <color auto="1"/>
      </top>
      <bottom style="thin">
        <color auto="1"/>
      </bottom>
      <diagonal/>
    </border>
    <border>
      <left style="thin">
        <color auto="1"/>
      </left>
      <right/>
      <top style="thin">
        <color auto="1"/>
      </top>
      <bottom style="thin">
        <color auto="1"/>
      </bottom>
      <diagonal/>
    </border>
    <border>
      <left/>
      <right style="thin">
        <color auto="1"/>
      </right>
      <top style="medium">
        <color auto="1"/>
      </top>
      <bottom style="thin">
        <color auto="1"/>
      </bottom>
      <diagonal/>
    </border>
    <border>
      <left/>
      <right style="thin">
        <color auto="1"/>
      </right>
      <top style="thin">
        <color auto="1"/>
      </top>
      <bottom style="thin">
        <color auto="1"/>
      </bottom>
      <diagonal/>
    </border>
    <border>
      <left/>
      <right style="medium">
        <color auto="1"/>
      </right>
      <top style="thin">
        <color auto="1"/>
      </top>
      <bottom/>
      <diagonal/>
    </border>
    <border>
      <left style="thin">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thin">
        <color auto="1"/>
      </bottom>
      <diagonal/>
    </border>
    <border>
      <left style="medium">
        <color auto="1"/>
      </left>
      <right/>
      <top style="thin">
        <color auto="1"/>
      </top>
      <bottom/>
      <diagonal/>
    </border>
    <border>
      <left style="thin">
        <color theme="0"/>
      </left>
      <right style="thin">
        <color theme="0"/>
      </right>
      <top style="thin">
        <color theme="0"/>
      </top>
      <bottom style="thin">
        <color theme="0"/>
      </bottom>
      <diagonal/>
    </border>
    <border>
      <left style="thin">
        <color auto="1"/>
      </left>
      <right style="thin">
        <color theme="0"/>
      </right>
      <top style="thin">
        <color auto="1"/>
      </top>
      <bottom style="thin">
        <color theme="0"/>
      </bottom>
      <diagonal/>
    </border>
    <border>
      <left style="thin">
        <color auto="1"/>
      </left>
      <right style="thin">
        <color theme="0"/>
      </right>
      <top style="thin">
        <color auto="1"/>
      </top>
      <bottom style="thin">
        <color auto="1"/>
      </bottom>
      <diagonal/>
    </border>
    <border>
      <left style="thin">
        <color auto="1"/>
      </left>
      <right style="thin">
        <color theme="0"/>
      </right>
      <top style="thin">
        <color theme="0"/>
      </top>
      <bottom style="thin">
        <color auto="1"/>
      </bottom>
      <diagonal/>
    </border>
    <border>
      <left style="thin">
        <color theme="0"/>
      </left>
      <right style="thin">
        <color theme="0"/>
      </right>
      <top style="thin">
        <color theme="0"/>
      </top>
      <bottom style="thin">
        <color auto="1"/>
      </bottom>
      <diagonal/>
    </border>
    <border>
      <left style="thin">
        <color theme="0"/>
      </left>
      <right style="thin">
        <color theme="0"/>
      </right>
      <top style="thin">
        <color auto="1"/>
      </top>
      <bottom style="thin">
        <color auto="1"/>
      </bottom>
      <diagonal/>
    </border>
    <border>
      <left/>
      <right/>
      <top/>
      <bottom style="thin">
        <color theme="0"/>
      </bottom>
      <diagonal/>
    </border>
    <border>
      <left style="thin">
        <color auto="1"/>
      </left>
      <right style="thin">
        <color theme="0"/>
      </right>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theme="0"/>
      </left>
      <right/>
      <top/>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thin">
        <color theme="0"/>
      </right>
      <top style="medium">
        <color auto="1"/>
      </top>
      <bottom style="thin">
        <color theme="1"/>
      </bottom>
      <diagonal/>
    </border>
    <border>
      <left style="thin">
        <color theme="0"/>
      </left>
      <right style="thin">
        <color theme="0"/>
      </right>
      <top style="medium">
        <color auto="1"/>
      </top>
      <bottom style="thin">
        <color theme="1"/>
      </bottom>
      <diagonal/>
    </border>
    <border>
      <left style="thin">
        <color theme="0"/>
      </left>
      <right style="medium">
        <color auto="1"/>
      </right>
      <top style="medium">
        <color auto="1"/>
      </top>
      <bottom style="thin">
        <color theme="1"/>
      </bottom>
      <diagonal/>
    </border>
    <border>
      <left style="medium">
        <color auto="1"/>
      </left>
      <right style="thin">
        <color theme="0"/>
      </right>
      <top style="thin">
        <color theme="1"/>
      </top>
      <bottom style="medium">
        <color auto="1"/>
      </bottom>
      <diagonal/>
    </border>
    <border>
      <left style="thin">
        <color theme="0"/>
      </left>
      <right style="thin">
        <color theme="0"/>
      </right>
      <top style="thin">
        <color theme="1"/>
      </top>
      <bottom style="medium">
        <color auto="1"/>
      </bottom>
      <diagonal/>
    </border>
    <border>
      <left style="thin">
        <color theme="0"/>
      </left>
      <right style="medium">
        <color auto="1"/>
      </right>
      <top style="thin">
        <color theme="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medium">
        <color theme="0"/>
      </right>
      <top/>
      <bottom style="medium">
        <color theme="0"/>
      </bottom>
      <diagonal/>
    </border>
  </borders>
  <cellStyleXfs count="7">
    <xf numFmtId="0" fontId="0" fillId="0" borderId="0"/>
    <xf numFmtId="0" fontId="53"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xf numFmtId="0" fontId="54" fillId="0" borderId="0" applyNumberFormat="0" applyFill="0" applyBorder="0" applyAlignment="0" applyProtection="0"/>
  </cellStyleXfs>
  <cellXfs count="987">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15" fillId="5" borderId="13"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4" xfId="0" applyFont="1" applyFill="1" applyBorder="1" applyAlignment="1">
      <alignment horizontal="center" vertical="center" wrapText="1"/>
    </xf>
    <xf numFmtId="0" fontId="5" fillId="5" borderId="64"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0" xfId="0" applyFont="1" applyFill="1" applyBorder="1" applyAlignment="1">
      <alignment vertical="center" wrapText="1"/>
    </xf>
    <xf numFmtId="0" fontId="5" fillId="0" borderId="84"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5"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79"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7" xfId="0" applyFont="1" applyFill="1" applyBorder="1" applyAlignment="1">
      <alignment vertical="center" wrapText="1"/>
    </xf>
    <xf numFmtId="0" fontId="2" fillId="16" borderId="87" xfId="0" applyFont="1" applyFill="1" applyBorder="1" applyAlignment="1">
      <alignment vertical="center" wrapText="1"/>
    </xf>
    <xf numFmtId="0" fontId="2" fillId="16" borderId="87"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7" xfId="0" quotePrefix="1" applyFont="1" applyFill="1" applyBorder="1" applyAlignment="1">
      <alignment vertical="center" wrapText="1"/>
    </xf>
    <xf numFmtId="0" fontId="2" fillId="16" borderId="88"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7" fillId="0" borderId="1" xfId="0" applyFont="1" applyBorder="1" applyAlignment="1">
      <alignment horizontal="left"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6" xfId="0" applyFont="1" applyBorder="1" applyAlignment="1">
      <alignment horizontal="left" vertical="center" wrapText="1"/>
    </xf>
    <xf numFmtId="0" fontId="34" fillId="10" borderId="0" xfId="0" applyFont="1" applyFill="1" applyAlignment="1">
      <alignment horizontal="center" vertical="center"/>
    </xf>
    <xf numFmtId="0" fontId="34" fillId="3" borderId="0" xfId="0" applyFont="1" applyFill="1" applyAlignment="1">
      <alignment horizontal="center" vertical="center"/>
    </xf>
    <xf numFmtId="0" fontId="34" fillId="9" borderId="0" xfId="0" applyFont="1" applyFill="1" applyAlignment="1">
      <alignment horizontal="center" vertical="center"/>
    </xf>
    <xf numFmtId="0" fontId="34" fillId="0" borderId="0" xfId="0" applyFont="1" applyAlignment="1">
      <alignment horizontal="center" vertical="center"/>
    </xf>
    <xf numFmtId="0" fontId="34" fillId="8" borderId="0" xfId="0" applyFont="1" applyFill="1" applyAlignment="1">
      <alignment horizontal="center" vertical="center"/>
    </xf>
    <xf numFmtId="0" fontId="34"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7"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Alignment="1">
      <alignment horizontal="center" vertical="center"/>
    </xf>
    <xf numFmtId="0" fontId="40" fillId="3" borderId="0" xfId="0" applyFont="1" applyFill="1" applyAlignment="1">
      <alignment horizontal="center" vertical="center"/>
    </xf>
    <xf numFmtId="0" fontId="40" fillId="9" borderId="0" xfId="0" applyFont="1" applyFill="1" applyAlignment="1">
      <alignment horizontal="center" vertical="center"/>
    </xf>
    <xf numFmtId="0" fontId="40" fillId="0" borderId="0" xfId="0" applyFont="1" applyAlignment="1">
      <alignment horizontal="center" vertical="center"/>
    </xf>
    <xf numFmtId="0" fontId="40" fillId="8" borderId="0" xfId="0" applyFont="1" applyFill="1" applyAlignment="1">
      <alignment horizontal="center" vertical="center"/>
    </xf>
    <xf numFmtId="0" fontId="40" fillId="11" borderId="0" xfId="0" applyFont="1" applyFill="1" applyAlignment="1">
      <alignment horizontal="center" vertical="center"/>
    </xf>
    <xf numFmtId="0" fontId="41" fillId="3" borderId="0" xfId="0" applyFont="1" applyFill="1" applyAlignment="1">
      <alignment horizontal="center" vertical="center"/>
    </xf>
    <xf numFmtId="0" fontId="5" fillId="16" borderId="87" xfId="0" applyFont="1" applyFill="1" applyBorder="1" applyAlignment="1">
      <alignment horizontal="center" vertical="center"/>
    </xf>
    <xf numFmtId="0" fontId="5" fillId="16" borderId="87" xfId="0" applyFont="1" applyFill="1" applyBorder="1"/>
    <xf numFmtId="0" fontId="0" fillId="16" borderId="87" xfId="0" applyFill="1" applyBorder="1"/>
    <xf numFmtId="0" fontId="8" fillId="16" borderId="88" xfId="0" applyFont="1" applyFill="1" applyBorder="1" applyAlignment="1">
      <alignment horizontal="left" vertical="center"/>
    </xf>
    <xf numFmtId="0" fontId="8" fillId="16" borderId="82" xfId="0" applyFont="1" applyFill="1" applyBorder="1" applyAlignment="1">
      <alignment horizontal="left" vertical="center"/>
    </xf>
    <xf numFmtId="0" fontId="8" fillId="16" borderId="83"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4"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9" fillId="0" borderId="10" xfId="0" applyFont="1" applyBorder="1" applyAlignment="1" applyProtection="1">
      <alignment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5" fontId="5" fillId="0" borderId="60" xfId="0" applyNumberFormat="1" applyFont="1" applyBorder="1" applyAlignment="1">
      <alignment horizontal="center" vertical="center"/>
    </xf>
    <xf numFmtId="164" fontId="5" fillId="0" borderId="60" xfId="0" applyNumberFormat="1" applyFont="1" applyBorder="1" applyAlignment="1">
      <alignment horizontal="center" vertical="center"/>
    </xf>
    <xf numFmtId="0" fontId="0" fillId="0" borderId="96" xfId="0" applyBorder="1" applyAlignment="1" applyProtection="1">
      <alignment vertical="top"/>
      <protection locked="0"/>
    </xf>
    <xf numFmtId="0" fontId="0" fillId="0" borderId="96" xfId="0" applyBorder="1"/>
    <xf numFmtId="0" fontId="0" fillId="0" borderId="97" xfId="0" applyBorder="1"/>
    <xf numFmtId="0" fontId="46" fillId="15" borderId="54" xfId="0" applyFont="1" applyFill="1" applyBorder="1" applyAlignment="1">
      <alignment horizontal="center" vertical="center" wrapText="1"/>
    </xf>
    <xf numFmtId="0" fontId="0" fillId="0" borderId="95"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8"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5" fillId="16" borderId="87"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5" fillId="0" borderId="5" xfId="0" applyFont="1" applyBorder="1" applyAlignment="1">
      <alignment horizontal="left" vertical="center" wrapText="1"/>
    </xf>
    <xf numFmtId="0" fontId="8" fillId="5" borderId="64" xfId="0" applyFont="1" applyFill="1" applyBorder="1" applyAlignment="1">
      <alignment horizontal="center" vertical="center" wrapText="1"/>
    </xf>
    <xf numFmtId="0" fontId="5" fillId="0" borderId="0" xfId="0" applyFont="1" applyAlignment="1">
      <alignment wrapText="1"/>
    </xf>
    <xf numFmtId="0" fontId="5" fillId="23" borderId="2" xfId="0" applyFont="1" applyFill="1" applyBorder="1" applyAlignment="1">
      <alignment horizontal="center" vertical="center" wrapText="1"/>
    </xf>
    <xf numFmtId="0" fontId="1" fillId="0" borderId="3" xfId="0" applyFont="1" applyBorder="1" applyAlignment="1">
      <alignment horizontal="left" vertical="center" wrapText="1"/>
    </xf>
    <xf numFmtId="0" fontId="5" fillId="23" borderId="7" xfId="0" applyFont="1" applyFill="1" applyBorder="1" applyAlignment="1">
      <alignment horizontal="center" vertical="center" wrapText="1"/>
    </xf>
    <xf numFmtId="0" fontId="1" fillId="0" borderId="7" xfId="0" applyFont="1" applyBorder="1" applyAlignment="1">
      <alignment horizontal="center" vertical="center" wrapText="1"/>
    </xf>
    <xf numFmtId="0" fontId="1" fillId="3" borderId="1" xfId="0" applyFont="1" applyFill="1" applyBorder="1" applyAlignment="1">
      <alignment horizontal="center" vertical="center" wrapText="1"/>
    </xf>
    <xf numFmtId="0" fontId="5" fillId="23" borderId="1" xfId="0" applyFont="1" applyFill="1" applyBorder="1" applyAlignment="1">
      <alignment horizontal="center" vertical="center" wrapText="1"/>
    </xf>
    <xf numFmtId="0" fontId="1" fillId="0" borderId="3" xfId="0" applyFont="1" applyBorder="1" applyAlignment="1">
      <alignment horizontal="center" vertical="center" wrapText="1"/>
    </xf>
    <xf numFmtId="0" fontId="1" fillId="0" borderId="9" xfId="0" applyFont="1" applyBorder="1" applyAlignment="1">
      <alignment horizontal="center" vertical="center" wrapText="1"/>
    </xf>
    <xf numFmtId="0" fontId="43" fillId="0" borderId="1" xfId="0" applyFont="1" applyBorder="1" applyAlignment="1">
      <alignment horizontal="center" vertical="center" wrapText="1"/>
    </xf>
    <xf numFmtId="0" fontId="1" fillId="24" borderId="7" xfId="0" applyFont="1" applyFill="1" applyBorder="1" applyAlignment="1">
      <alignment horizontal="center" vertical="center" wrapText="1"/>
    </xf>
    <xf numFmtId="0" fontId="1" fillId="24" borderId="1" xfId="0" applyFont="1" applyFill="1" applyBorder="1" applyAlignment="1">
      <alignment horizontal="center" vertical="center" wrapText="1"/>
    </xf>
    <xf numFmtId="0" fontId="1" fillId="25" borderId="7" xfId="0" applyFont="1" applyFill="1" applyBorder="1" applyAlignment="1">
      <alignment horizontal="center" vertical="center" wrapText="1"/>
    </xf>
    <xf numFmtId="0" fontId="1" fillId="25" borderId="1" xfId="0" applyFont="1" applyFill="1" applyBorder="1" applyAlignment="1">
      <alignment horizontal="center" vertical="center" wrapText="1"/>
    </xf>
    <xf numFmtId="0" fontId="20" fillId="25" borderId="1" xfId="0" applyFont="1" applyFill="1" applyBorder="1" applyAlignment="1">
      <alignment horizontal="center" vertical="center" wrapText="1"/>
    </xf>
    <xf numFmtId="0" fontId="43" fillId="25" borderId="1" xfId="0" applyFont="1" applyFill="1" applyBorder="1" applyAlignment="1">
      <alignment horizontal="center" vertical="center" wrapText="1"/>
    </xf>
    <xf numFmtId="0" fontId="1" fillId="21" borderId="3" xfId="0" applyFont="1" applyFill="1" applyBorder="1" applyAlignment="1">
      <alignment horizontal="left" vertical="center" wrapText="1"/>
    </xf>
    <xf numFmtId="0" fontId="1" fillId="21" borderId="3" xfId="0" applyFont="1" applyFill="1" applyBorder="1" applyAlignment="1">
      <alignment horizontal="center" vertical="center" wrapText="1"/>
    </xf>
    <xf numFmtId="0" fontId="1" fillId="21" borderId="9" xfId="0" applyFont="1" applyFill="1" applyBorder="1" applyAlignment="1">
      <alignment horizontal="center" vertical="center" wrapText="1"/>
    </xf>
    <xf numFmtId="165" fontId="43" fillId="0" borderId="60" xfId="0" applyNumberFormat="1" applyFont="1" applyBorder="1" applyAlignment="1">
      <alignment horizontal="center" vertical="center"/>
    </xf>
    <xf numFmtId="0" fontId="43" fillId="0" borderId="60" xfId="0" applyFont="1" applyBorder="1" applyAlignment="1">
      <alignment horizontal="left" vertical="center" wrapText="1"/>
    </xf>
    <xf numFmtId="0" fontId="43" fillId="0" borderId="62" xfId="0" applyFont="1" applyBorder="1" applyAlignment="1">
      <alignment horizontal="left" vertical="center" wrapText="1"/>
    </xf>
    <xf numFmtId="0" fontId="23" fillId="3" borderId="60"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7" fillId="0" borderId="7" xfId="0" applyFont="1" applyBorder="1" applyAlignment="1">
      <alignment horizontal="center"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14" fontId="7" fillId="0" borderId="1" xfId="0" applyNumberFormat="1" applyFont="1" applyBorder="1" applyAlignment="1">
      <alignment horizontal="center" vertical="center" wrapText="1"/>
    </xf>
    <xf numFmtId="0" fontId="14" fillId="0" borderId="0" xfId="0" applyFont="1" applyAlignment="1">
      <alignment horizontal="center"/>
    </xf>
    <xf numFmtId="0" fontId="13" fillId="0" borderId="0" xfId="0" applyFont="1" applyAlignment="1">
      <alignment horizontal="center" vertical="center" wrapText="1"/>
    </xf>
    <xf numFmtId="0" fontId="7" fillId="0" borderId="0" xfId="0" applyFont="1" applyAlignment="1">
      <alignment horizontal="left"/>
    </xf>
    <xf numFmtId="0" fontId="7" fillId="0" borderId="0" xfId="0" applyFont="1" applyAlignment="1">
      <alignment horizontal="center"/>
    </xf>
    <xf numFmtId="0" fontId="1" fillId="0" borderId="1" xfId="0" applyFont="1" applyBorder="1" applyAlignment="1">
      <alignment horizontal="left" vertical="center" wrapText="1"/>
    </xf>
    <xf numFmtId="0" fontId="15" fillId="5" borderId="14" xfId="0" applyFont="1" applyFill="1" applyBorder="1" applyAlignment="1">
      <alignment horizontal="center" vertical="center" wrapText="1"/>
    </xf>
    <xf numFmtId="0" fontId="7" fillId="31" borderId="1" xfId="0" applyFont="1" applyFill="1" applyBorder="1" applyAlignment="1" applyProtection="1">
      <alignment horizontal="center" vertical="center" wrapText="1"/>
      <protection locked="0"/>
    </xf>
    <xf numFmtId="0" fontId="23" fillId="31" borderId="1" xfId="0" applyFont="1" applyFill="1" applyBorder="1" applyAlignment="1">
      <alignment vertical="center" wrapText="1"/>
    </xf>
    <xf numFmtId="0" fontId="23" fillId="31" borderId="1" xfId="0" applyFont="1" applyFill="1" applyBorder="1" applyAlignment="1" applyProtection="1">
      <alignment horizontal="left" vertical="center" wrapText="1"/>
      <protection locked="0"/>
    </xf>
    <xf numFmtId="0" fontId="7" fillId="31" borderId="1" xfId="0" applyFont="1" applyFill="1" applyBorder="1" applyAlignment="1" applyProtection="1">
      <alignment horizontal="left" vertical="center" wrapText="1"/>
      <protection locked="0"/>
    </xf>
    <xf numFmtId="0" fontId="19" fillId="31" borderId="1" xfId="0" applyFont="1" applyFill="1" applyBorder="1" applyAlignment="1">
      <alignment vertical="center" wrapText="1"/>
    </xf>
    <xf numFmtId="0" fontId="23" fillId="32" borderId="1" xfId="0" applyFont="1" applyFill="1" applyBorder="1" applyAlignment="1">
      <alignment vertical="center" wrapText="1"/>
    </xf>
    <xf numFmtId="0" fontId="7" fillId="31" borderId="1" xfId="0" applyFont="1" applyFill="1" applyBorder="1" applyAlignment="1">
      <alignment vertical="center" wrapText="1"/>
    </xf>
    <xf numFmtId="0" fontId="7" fillId="31" borderId="1" xfId="0" applyFont="1" applyFill="1" applyBorder="1" applyAlignment="1">
      <alignment horizontal="center"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6"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6" xfId="0" applyFont="1" applyFill="1" applyBorder="1" applyAlignment="1">
      <alignment horizontal="center" vertical="center"/>
    </xf>
    <xf numFmtId="0" fontId="5" fillId="0" borderId="79"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0"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6" fillId="8" borderId="89" xfId="0" applyFont="1" applyFill="1" applyBorder="1" applyAlignment="1">
      <alignment horizontal="center" vertic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1" fillId="0" borderId="92" xfId="0" applyFont="1" applyBorder="1" applyAlignment="1">
      <alignment horizontal="left" vertical="center" wrapText="1"/>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4"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2" fillId="0" borderId="67"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8"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wrapText="1"/>
    </xf>
    <xf numFmtId="0" fontId="17" fillId="16" borderId="6" xfId="0" applyFont="1" applyFill="1" applyBorder="1" applyAlignment="1">
      <alignment horizontal="left" vertical="top" wrapText="1"/>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5" fillId="23" borderId="10" xfId="0" applyFont="1" applyFill="1" applyBorder="1" applyAlignment="1">
      <alignment horizontal="center" vertical="center" wrapText="1"/>
    </xf>
    <xf numFmtId="0" fontId="5" fillId="23" borderId="28" xfId="0" applyFont="1" applyFill="1" applyBorder="1" applyAlignment="1">
      <alignment horizontal="center" vertical="center" wrapText="1"/>
    </xf>
    <xf numFmtId="0" fontId="5" fillId="23" borderId="64" xfId="0" applyFont="1" applyFill="1" applyBorder="1" applyAlignment="1">
      <alignment horizontal="center" vertical="center" wrapText="1"/>
    </xf>
    <xf numFmtId="0" fontId="5" fillId="23" borderId="11" xfId="0" applyFont="1" applyFill="1" applyBorder="1" applyAlignment="1">
      <alignment horizontal="center" vertical="center" wrapText="1"/>
    </xf>
    <xf numFmtId="0" fontId="8" fillId="3" borderId="0" xfId="0" applyFont="1" applyFill="1" applyAlignment="1">
      <alignment vertical="center"/>
    </xf>
    <xf numFmtId="0" fontId="9" fillId="3" borderId="0" xfId="0" applyFont="1" applyFill="1" applyAlignment="1">
      <alignment vertical="center"/>
    </xf>
    <xf numFmtId="0" fontId="17" fillId="3" borderId="0" xfId="0" applyFont="1" applyFill="1" applyAlignment="1">
      <alignment vertical="center" wrapText="1"/>
    </xf>
    <xf numFmtId="0" fontId="17" fillId="3" borderId="0" xfId="0" applyFont="1" applyFill="1" applyAlignment="1">
      <alignment horizontal="center" vertical="center" wrapText="1"/>
    </xf>
    <xf numFmtId="0" fontId="1" fillId="23" borderId="30" xfId="0" applyFont="1" applyFill="1" applyBorder="1" applyAlignment="1">
      <alignment horizontal="center" vertical="center" wrapText="1"/>
    </xf>
    <xf numFmtId="0" fontId="1" fillId="23" borderId="27" xfId="0" applyFont="1" applyFill="1" applyBorder="1" applyAlignment="1">
      <alignment horizontal="center" vertical="center" wrapText="1"/>
    </xf>
    <xf numFmtId="0" fontId="5" fillId="23" borderId="25" xfId="0" applyFont="1" applyFill="1" applyBorder="1" applyAlignment="1">
      <alignment horizontal="center" vertical="center" wrapText="1"/>
    </xf>
    <xf numFmtId="0" fontId="5" fillId="23" borderId="27" xfId="0" applyFont="1" applyFill="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2" xfId="0" applyFont="1" applyFill="1" applyBorder="1" applyAlignment="1">
      <alignment horizontal="center" vertical="center" wrapText="1"/>
    </xf>
    <xf numFmtId="0" fontId="6" fillId="15" borderId="83"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43" fillId="0" borderId="60" xfId="0" applyFont="1" applyBorder="1" applyAlignment="1">
      <alignment horizontal="left" vertical="center" wrapText="1"/>
    </xf>
    <xf numFmtId="0" fontId="43" fillId="0" borderId="56" xfId="0" applyFont="1" applyBorder="1" applyAlignment="1">
      <alignment horizontal="left" vertical="center" wrapText="1"/>
    </xf>
    <xf numFmtId="0" fontId="43" fillId="0" borderId="62" xfId="0" applyFont="1" applyBorder="1" applyAlignment="1">
      <alignment horizontal="left" vertical="center" wrapText="1"/>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43" fillId="4" borderId="60" xfId="0" applyFont="1" applyFill="1" applyBorder="1" applyAlignment="1">
      <alignment horizontal="left" vertical="center" wrapText="1"/>
    </xf>
    <xf numFmtId="0" fontId="43" fillId="4" borderId="56" xfId="0" applyFont="1" applyFill="1" applyBorder="1" applyAlignment="1">
      <alignment horizontal="left" vertical="center" wrapText="1"/>
    </xf>
    <xf numFmtId="0" fontId="43" fillId="4" borderId="62" xfId="0" applyFont="1" applyFill="1" applyBorder="1" applyAlignment="1">
      <alignment horizontal="left" vertical="center" wrapText="1"/>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43" fillId="0" borderId="60" xfId="0" applyFont="1" applyBorder="1" applyAlignment="1">
      <alignment vertical="top" wrapText="1"/>
    </xf>
    <xf numFmtId="0" fontId="43" fillId="0" borderId="56" xfId="0" applyFont="1" applyBorder="1" applyAlignment="1">
      <alignment vertical="top" wrapText="1"/>
    </xf>
    <xf numFmtId="0" fontId="43" fillId="0" borderId="62" xfId="0" applyFont="1" applyBorder="1" applyAlignment="1">
      <alignment vertical="top" wrapText="1"/>
    </xf>
    <xf numFmtId="0" fontId="7" fillId="0" borderId="60" xfId="0" applyFont="1" applyBorder="1" applyAlignment="1" applyProtection="1">
      <alignment horizontal="center" vertical="center" wrapText="1"/>
      <protection locked="0"/>
    </xf>
    <xf numFmtId="0" fontId="7" fillId="0" borderId="62" xfId="0" applyFont="1" applyBorder="1" applyAlignment="1" applyProtection="1">
      <alignment horizontal="center" vertical="center" wrapText="1"/>
      <protection locked="0"/>
    </xf>
    <xf numFmtId="0" fontId="23" fillId="0" borderId="60" xfId="0" applyFont="1" applyBorder="1" applyAlignment="1" applyProtection="1">
      <alignment horizontal="center" vertical="center" wrapText="1"/>
      <protection locked="0"/>
    </xf>
    <xf numFmtId="0" fontId="23" fillId="0" borderId="62" xfId="0" applyFont="1" applyBorder="1" applyAlignment="1" applyProtection="1">
      <alignment horizontal="center" vertical="center" wrapText="1"/>
      <protection locked="0"/>
    </xf>
    <xf numFmtId="0" fontId="43" fillId="26" borderId="60" xfId="0" applyFont="1" applyFill="1" applyBorder="1" applyAlignment="1">
      <alignment horizontal="left" vertical="center" wrapText="1"/>
    </xf>
    <xf numFmtId="0" fontId="43" fillId="26" borderId="56" xfId="0" applyFont="1" applyFill="1" applyBorder="1" applyAlignment="1">
      <alignment horizontal="left" vertical="center" wrapText="1"/>
    </xf>
    <xf numFmtId="0" fontId="43" fillId="26" borderId="62" xfId="0" applyFont="1" applyFill="1" applyBorder="1" applyAlignment="1">
      <alignment horizontal="left" vertical="center" wrapText="1"/>
    </xf>
    <xf numFmtId="0" fontId="6" fillId="17" borderId="70"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7"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8"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23" fillId="3" borderId="60" xfId="0" applyFont="1" applyFill="1" applyBorder="1" applyAlignment="1" applyProtection="1">
      <alignment vertical="center" wrapText="1"/>
      <protection locked="0"/>
    </xf>
    <xf numFmtId="0" fontId="23" fillId="3" borderId="62" xfId="0" applyFont="1" applyFill="1" applyBorder="1" applyAlignment="1" applyProtection="1">
      <alignment vertical="center" wrapText="1"/>
      <protection locked="0"/>
    </xf>
    <xf numFmtId="0" fontId="23" fillId="3" borderId="56" xfId="0" applyFont="1" applyFill="1" applyBorder="1" applyAlignment="1" applyProtection="1">
      <alignment horizontal="left" vertical="center" wrapText="1"/>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6" fillId="0" borderId="60" xfId="0" applyFont="1" applyBorder="1" applyAlignment="1">
      <alignment horizontal="left" vertical="center" wrapText="1"/>
    </xf>
    <xf numFmtId="0" fontId="6" fillId="0" borderId="62" xfId="0" applyFont="1" applyBorder="1" applyAlignment="1">
      <alignment horizontal="left" vertical="center" wrapText="1"/>
    </xf>
    <xf numFmtId="0" fontId="1" fillId="0" borderId="1" xfId="0" applyFont="1" applyBorder="1" applyAlignment="1">
      <alignment horizontal="left" vertical="center"/>
    </xf>
    <xf numFmtId="0" fontId="1" fillId="0" borderId="60" xfId="0" applyFont="1" applyBorder="1" applyAlignment="1">
      <alignment horizontal="left" vertical="center" wrapText="1"/>
    </xf>
    <xf numFmtId="0" fontId="1" fillId="0" borderId="56" xfId="0" applyFont="1" applyBorder="1" applyAlignment="1">
      <alignment horizontal="left" vertical="center" wrapText="1"/>
    </xf>
    <xf numFmtId="0" fontId="1" fillId="0" borderId="62" xfId="0" applyFont="1" applyBorder="1" applyAlignment="1">
      <alignment horizontal="left" vertical="center" wrapText="1"/>
    </xf>
    <xf numFmtId="0" fontId="1" fillId="0" borderId="56" xfId="0" applyFont="1" applyBorder="1" applyAlignment="1">
      <alignment horizontal="left" vertical="center"/>
    </xf>
    <xf numFmtId="0" fontId="1" fillId="0" borderId="62" xfId="0" applyFont="1" applyBorder="1" applyAlignment="1">
      <alignment horizontal="left" vertical="center"/>
    </xf>
    <xf numFmtId="0" fontId="25" fillId="3" borderId="60" xfId="0" applyFont="1" applyFill="1" applyBorder="1" applyAlignment="1" applyProtection="1">
      <alignment horizontal="left" vertical="center" wrapText="1"/>
      <protection locked="0"/>
    </xf>
    <xf numFmtId="0" fontId="6" fillId="28" borderId="60" xfId="0" applyFont="1" applyFill="1" applyBorder="1" applyAlignment="1">
      <alignment horizontal="left" vertical="center" wrapText="1"/>
    </xf>
    <xf numFmtId="0" fontId="6" fillId="28" borderId="62" xfId="0" applyFont="1" applyFill="1" applyBorder="1" applyAlignment="1">
      <alignment horizontal="left" vertical="center" wrapText="1"/>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25" fillId="3" borderId="62" xfId="0" applyFont="1" applyFill="1" applyBorder="1" applyAlignment="1" applyProtection="1">
      <alignment horizontal="left" vertical="center" wrapText="1"/>
      <protection locked="0"/>
    </xf>
    <xf numFmtId="0" fontId="6" fillId="3" borderId="60" xfId="0" applyFont="1" applyFill="1" applyBorder="1" applyAlignment="1">
      <alignment horizontal="left" vertical="center" wrapText="1"/>
    </xf>
    <xf numFmtId="0" fontId="6" fillId="3" borderId="56" xfId="0" applyFont="1" applyFill="1" applyBorder="1" applyAlignment="1">
      <alignment horizontal="left" vertical="center" wrapText="1"/>
    </xf>
    <xf numFmtId="0" fontId="6" fillId="3" borderId="62" xfId="0" applyFont="1" applyFill="1" applyBorder="1" applyAlignment="1">
      <alignment horizontal="left" vertical="center" wrapText="1"/>
    </xf>
    <xf numFmtId="0" fontId="23" fillId="3" borderId="1" xfId="0" applyFont="1" applyFill="1" applyBorder="1" applyAlignment="1" applyProtection="1">
      <alignment horizontal="left" vertical="center" wrapText="1"/>
      <protection locked="0"/>
    </xf>
    <xf numFmtId="0" fontId="6" fillId="0" borderId="56" xfId="0" applyFont="1" applyBorder="1" applyAlignment="1">
      <alignment horizontal="left" vertical="center" wrapText="1"/>
    </xf>
    <xf numFmtId="0" fontId="23" fillId="3" borderId="60"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55" fillId="3" borderId="60" xfId="0" applyFont="1" applyFill="1" applyBorder="1" applyAlignment="1" applyProtection="1">
      <alignment horizontal="left" vertical="center" wrapText="1"/>
      <protection locked="0"/>
    </xf>
    <xf numFmtId="0" fontId="55" fillId="3" borderId="56" xfId="0" applyFont="1" applyFill="1" applyBorder="1" applyAlignment="1" applyProtection="1">
      <alignment horizontal="left" vertical="center" wrapText="1"/>
      <protection locked="0"/>
    </xf>
    <xf numFmtId="0" fontId="55" fillId="3" borderId="62" xfId="0" applyFont="1" applyFill="1" applyBorder="1" applyAlignment="1" applyProtection="1">
      <alignment horizontal="left" vertical="center" wrapText="1"/>
      <protection locked="0"/>
    </xf>
    <xf numFmtId="0" fontId="23" fillId="3" borderId="56" xfId="0" applyFont="1" applyFill="1" applyBorder="1" applyAlignment="1" applyProtection="1">
      <alignment horizontal="left" vertical="center"/>
      <protection locked="0"/>
    </xf>
    <xf numFmtId="0" fontId="29" fillId="0" borderId="60" xfId="0" applyFont="1" applyBorder="1" applyAlignment="1">
      <alignment horizontal="left" vertical="center" wrapText="1"/>
    </xf>
    <xf numFmtId="0" fontId="29" fillId="0" borderId="62" xfId="0" applyFont="1" applyBorder="1" applyAlignment="1">
      <alignment horizontal="left" vertical="center" wrapText="1"/>
    </xf>
    <xf numFmtId="0" fontId="43" fillId="29" borderId="60" xfId="0" applyFont="1" applyFill="1" applyBorder="1" applyAlignment="1">
      <alignment horizontal="left" vertical="center" wrapText="1"/>
    </xf>
    <xf numFmtId="0" fontId="43" fillId="29" borderId="56" xfId="0" applyFont="1" applyFill="1" applyBorder="1" applyAlignment="1">
      <alignment horizontal="left" vertical="center" wrapText="1"/>
    </xf>
    <xf numFmtId="0" fontId="43" fillId="29" borderId="62" xfId="0" applyFont="1" applyFill="1" applyBorder="1" applyAlignment="1">
      <alignment horizontal="left" vertical="center" wrapText="1"/>
    </xf>
    <xf numFmtId="0" fontId="23" fillId="3" borderId="60" xfId="0" applyFont="1" applyFill="1" applyBorder="1" applyAlignment="1" applyProtection="1">
      <alignment horizontal="center" vertical="center" wrapText="1"/>
      <protection locked="0"/>
    </xf>
    <xf numFmtId="0" fontId="23" fillId="3" borderId="56" xfId="0" applyFont="1" applyFill="1" applyBorder="1" applyAlignment="1" applyProtection="1">
      <alignment horizontal="center" vertical="center" wrapText="1"/>
      <protection locked="0"/>
    </xf>
    <xf numFmtId="0" fontId="23" fillId="3" borderId="62" xfId="0" applyFont="1" applyFill="1" applyBorder="1" applyAlignment="1" applyProtection="1">
      <alignment horizontal="center" vertical="center" wrapText="1"/>
      <protection locked="0"/>
    </xf>
    <xf numFmtId="0" fontId="23" fillId="3" borderId="0" xfId="0" applyFont="1" applyFill="1" applyAlignment="1">
      <alignment horizontal="left"/>
    </xf>
    <xf numFmtId="0" fontId="23" fillId="3" borderId="1" xfId="0" applyFont="1" applyFill="1" applyBorder="1" applyAlignment="1" applyProtection="1">
      <alignment horizontal="left" vertical="center"/>
      <protection locked="0"/>
    </xf>
    <xf numFmtId="0" fontId="1" fillId="30" borderId="1" xfId="0" applyFont="1" applyFill="1" applyBorder="1" applyAlignment="1">
      <alignment horizontal="left" vertical="center" wrapText="1"/>
    </xf>
    <xf numFmtId="0" fontId="29" fillId="28" borderId="60" xfId="0" applyFont="1" applyFill="1" applyBorder="1" applyAlignment="1">
      <alignment horizontal="left" vertical="center" wrapText="1"/>
    </xf>
    <xf numFmtId="0" fontId="43" fillId="28" borderId="56" xfId="0" applyFont="1" applyFill="1" applyBorder="1" applyAlignment="1">
      <alignment horizontal="left" vertical="center" wrapText="1"/>
    </xf>
    <xf numFmtId="0" fontId="43" fillId="28" borderId="62" xfId="0" applyFont="1" applyFill="1" applyBorder="1" applyAlignment="1">
      <alignment horizontal="left" vertical="center" wrapText="1"/>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wrapText="1"/>
    </xf>
    <xf numFmtId="0" fontId="18" fillId="15" borderId="62" xfId="0" applyFont="1" applyFill="1" applyBorder="1" applyAlignment="1">
      <alignment horizontal="center" vertical="top" wrapText="1"/>
    </xf>
    <xf numFmtId="0" fontId="43" fillId="27" borderId="60" xfId="0" applyFont="1" applyFill="1" applyBorder="1" applyAlignment="1">
      <alignment horizontal="left" vertical="center" wrapText="1"/>
    </xf>
    <xf numFmtId="0" fontId="43" fillId="27" borderId="62" xfId="0" applyFont="1" applyFill="1" applyBorder="1" applyAlignment="1">
      <alignment horizontal="left"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5" fillId="0" borderId="1" xfId="0" applyFont="1" applyBorder="1" applyAlignment="1">
      <alignment horizontal="left" vertical="center" wrapText="1"/>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5"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7"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8"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7" fillId="0" borderId="60" xfId="0" applyFont="1" applyBorder="1" applyAlignment="1">
      <alignment horizontal="left" vertical="center" wrapText="1"/>
    </xf>
    <xf numFmtId="0" fontId="7" fillId="0" borderId="68" xfId="0" applyFont="1" applyBorder="1" applyAlignment="1">
      <alignment horizontal="left" vertical="center" wrapText="1"/>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8" xfId="0" applyFont="1" applyBorder="1" applyAlignment="1">
      <alignment horizontal="left" vertical="center"/>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60" xfId="0" applyFont="1" applyBorder="1" applyAlignment="1">
      <alignment horizontal="left" vertical="center"/>
    </xf>
    <xf numFmtId="0" fontId="7" fillId="0" borderId="68" xfId="0" applyFont="1" applyBorder="1" applyAlignment="1">
      <alignment horizontal="left" vertical="center"/>
    </xf>
    <xf numFmtId="0" fontId="5" fillId="0" borderId="65"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5" xfId="0" applyFont="1" applyBorder="1" applyAlignment="1" applyProtection="1">
      <alignment horizontal="left" vertical="center"/>
      <protection locked="0"/>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3" borderId="36" xfId="0" applyFont="1" applyFill="1" applyBorder="1" applyAlignment="1">
      <alignment horizontal="center"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6" fillId="17" borderId="67"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8" xfId="0" applyFont="1" applyFill="1" applyBorder="1" applyAlignment="1">
      <alignment horizontal="left" vertical="center"/>
    </xf>
    <xf numFmtId="0" fontId="7" fillId="17" borderId="79"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center" vertical="center"/>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17" borderId="79"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70"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69"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0" xfId="0" applyFont="1" applyBorder="1" applyAlignment="1">
      <alignment horizontal="left" vertical="top" wrapText="1"/>
    </xf>
    <xf numFmtId="0" fontId="7" fillId="0" borderId="15" xfId="0" applyFont="1" applyBorder="1" applyAlignment="1">
      <alignment horizontal="left" vertical="top" wrapText="1"/>
    </xf>
    <xf numFmtId="0" fontId="7" fillId="0" borderId="67" xfId="0" applyFont="1" applyBorder="1" applyAlignment="1">
      <alignment horizontal="left" vertical="top" wrapText="1"/>
    </xf>
    <xf numFmtId="0" fontId="7" fillId="0" borderId="62" xfId="0" applyFont="1" applyBorder="1" applyAlignment="1">
      <alignment horizontal="left" vertical="top" wrapText="1"/>
    </xf>
    <xf numFmtId="0" fontId="5" fillId="0" borderId="67" xfId="0" applyFont="1" applyBorder="1" applyAlignment="1">
      <alignment horizontal="center"/>
    </xf>
    <xf numFmtId="0" fontId="5" fillId="0" borderId="56" xfId="0" applyFont="1" applyBorder="1" applyAlignment="1">
      <alignment horizontal="center"/>
    </xf>
    <xf numFmtId="0" fontId="5" fillId="0" borderId="68"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35" fillId="7" borderId="71" xfId="0" applyFont="1" applyFill="1" applyBorder="1" applyAlignment="1" applyProtection="1">
      <alignment horizontal="center" vertical="center"/>
      <protection locked="0"/>
    </xf>
    <xf numFmtId="0" fontId="35" fillId="8" borderId="71" xfId="0" applyFont="1" applyFill="1" applyBorder="1" applyAlignment="1" applyProtection="1">
      <alignment horizontal="center" vertical="center" wrapText="1"/>
      <protection locked="0"/>
    </xf>
    <xf numFmtId="0" fontId="35" fillId="8" borderId="71" xfId="0" applyFont="1" applyFill="1" applyBorder="1" applyAlignment="1" applyProtection="1">
      <alignment horizontal="center" vertical="center"/>
      <protection locked="0"/>
    </xf>
    <xf numFmtId="0" fontId="35" fillId="9" borderId="71" xfId="0" applyFont="1" applyFill="1" applyBorder="1" applyAlignment="1" applyProtection="1">
      <alignment horizontal="center" vertical="center" wrapText="1"/>
      <protection locked="0"/>
    </xf>
    <xf numFmtId="0" fontId="35" fillId="9" borderId="71" xfId="0" applyFont="1" applyFill="1" applyBorder="1" applyAlignment="1" applyProtection="1">
      <alignment horizontal="center" vertical="center"/>
      <protection locked="0"/>
    </xf>
    <xf numFmtId="0" fontId="35" fillId="10" borderId="71" xfId="0" applyFont="1" applyFill="1" applyBorder="1" applyAlignment="1" applyProtection="1">
      <alignment horizontal="center" vertical="center"/>
      <protection locked="0"/>
    </xf>
    <xf numFmtId="0" fontId="26" fillId="3" borderId="0" xfId="0" applyFont="1" applyFill="1" applyAlignment="1">
      <alignment horizontal="center" vertical="center"/>
    </xf>
    <xf numFmtId="0" fontId="35" fillId="7" borderId="74" xfId="0" applyFont="1" applyFill="1" applyBorder="1" applyAlignment="1" applyProtection="1">
      <alignment horizontal="center" vertical="center"/>
      <protection locked="0"/>
    </xf>
    <xf numFmtId="0" fontId="35" fillId="7" borderId="73" xfId="0" applyFont="1" applyFill="1" applyBorder="1" applyAlignment="1" applyProtection="1">
      <alignment horizontal="center" vertical="center"/>
      <protection locked="0"/>
    </xf>
    <xf numFmtId="0" fontId="35" fillId="7" borderId="75"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6" fillId="8" borderId="75" xfId="0" applyFont="1" applyFill="1" applyBorder="1" applyAlignment="1" applyProtection="1">
      <alignment horizontal="center" vertical="center"/>
      <protection locked="0"/>
    </xf>
    <xf numFmtId="0" fontId="35" fillId="8" borderId="76" xfId="0" applyFont="1" applyFill="1" applyBorder="1" applyAlignment="1" applyProtection="1">
      <alignment horizontal="center" vertical="center"/>
      <protection locked="0"/>
    </xf>
    <xf numFmtId="0" fontId="36" fillId="9" borderId="75"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5" fillId="9" borderId="75"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10" borderId="71" xfId="0" applyFont="1" applyFill="1" applyBorder="1" applyAlignment="1" applyProtection="1">
      <alignment horizontal="center" vertical="center" wrapText="1"/>
      <protection locked="0"/>
    </xf>
    <xf numFmtId="0" fontId="35" fillId="7" borderId="72" xfId="0" applyFont="1" applyFill="1" applyBorder="1" applyAlignment="1" applyProtection="1">
      <alignment horizontal="center" vertical="center"/>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3" fillId="16" borderId="88" xfId="0" applyFont="1" applyFill="1" applyBorder="1" applyAlignment="1">
      <alignment vertical="center" wrapText="1"/>
    </xf>
    <xf numFmtId="0" fontId="3" fillId="16" borderId="82" xfId="0" applyFont="1" applyFill="1" applyBorder="1" applyAlignment="1">
      <alignment vertical="center" wrapText="1"/>
    </xf>
    <xf numFmtId="0" fontId="3" fillId="16" borderId="83" xfId="0" applyFont="1" applyFill="1" applyBorder="1" applyAlignment="1">
      <alignment vertical="center" wrapText="1"/>
    </xf>
    <xf numFmtId="0" fontId="26" fillId="0" borderId="39" xfId="0" applyFont="1" applyBorder="1" applyAlignment="1">
      <alignment horizontal="center" vertical="center" textRotation="90"/>
    </xf>
    <xf numFmtId="0" fontId="35" fillId="9" borderId="78"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protection locked="0"/>
    </xf>
    <xf numFmtId="0" fontId="35" fillId="8" borderId="74"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protection locked="0"/>
    </xf>
    <xf numFmtId="0" fontId="3" fillId="16" borderId="88" xfId="0" applyFont="1" applyFill="1" applyBorder="1" applyAlignment="1">
      <alignment horizontal="left" vertical="center" wrapText="1"/>
    </xf>
    <xf numFmtId="0" fontId="3" fillId="16" borderId="82"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41" fillId="7" borderId="71" xfId="0" applyFont="1" applyFill="1" applyBorder="1" applyAlignment="1" applyProtection="1">
      <alignment horizontal="center" vertical="center"/>
      <protection locked="0"/>
    </xf>
    <xf numFmtId="0" fontId="41" fillId="8" borderId="71" xfId="0" applyFont="1" applyFill="1" applyBorder="1" applyAlignment="1" applyProtection="1">
      <alignment horizontal="center" vertical="center" wrapText="1"/>
      <protection locked="0"/>
    </xf>
    <xf numFmtId="0" fontId="41" fillId="8" borderId="71" xfId="0" applyFont="1" applyFill="1" applyBorder="1" applyAlignment="1" applyProtection="1">
      <alignment horizontal="center" vertical="center"/>
      <protection locked="0"/>
    </xf>
    <xf numFmtId="0" fontId="41" fillId="9" borderId="71" xfId="0" applyFont="1" applyFill="1" applyBorder="1" applyAlignment="1" applyProtection="1">
      <alignment horizontal="center" vertical="center" wrapText="1"/>
      <protection locked="0"/>
    </xf>
    <xf numFmtId="0" fontId="41" fillId="9" borderId="71" xfId="0" applyFont="1" applyFill="1" applyBorder="1" applyAlignment="1" applyProtection="1">
      <alignment horizontal="center" vertical="center"/>
      <protection locked="0"/>
    </xf>
    <xf numFmtId="0" fontId="41" fillId="10" borderId="71" xfId="0" applyFont="1" applyFill="1" applyBorder="1" applyAlignment="1" applyProtection="1">
      <alignment horizontal="center" vertical="center"/>
      <protection locked="0"/>
    </xf>
    <xf numFmtId="0" fontId="8" fillId="16" borderId="88" xfId="0" applyFont="1" applyFill="1" applyBorder="1" applyAlignment="1">
      <alignment horizontal="left" vertical="center"/>
    </xf>
    <xf numFmtId="0" fontId="8" fillId="16" borderId="82" xfId="0" applyFont="1" applyFill="1" applyBorder="1" applyAlignment="1">
      <alignment horizontal="left" vertical="center"/>
    </xf>
    <xf numFmtId="0" fontId="9" fillId="16" borderId="88" xfId="0" applyFont="1" applyFill="1" applyBorder="1" applyAlignment="1">
      <alignment horizontal="left" vertical="center"/>
    </xf>
    <xf numFmtId="0" fontId="9" fillId="16" borderId="83" xfId="0" applyFont="1" applyFill="1" applyBorder="1" applyAlignment="1">
      <alignment horizontal="left" vertical="center"/>
    </xf>
    <xf numFmtId="0" fontId="8" fillId="16" borderId="83" xfId="0" applyFont="1" applyFill="1" applyBorder="1" applyAlignment="1">
      <alignment horizontal="left" vertical="center"/>
    </xf>
    <xf numFmtId="0" fontId="5" fillId="16" borderId="88" xfId="0" applyFont="1" applyFill="1" applyBorder="1" applyAlignment="1" applyProtection="1">
      <alignment horizontal="left" vertical="center"/>
      <protection locked="0"/>
    </xf>
    <xf numFmtId="0" fontId="5" fillId="16" borderId="83" xfId="0" applyFont="1" applyFill="1" applyBorder="1" applyAlignment="1" applyProtection="1">
      <alignment horizontal="left" vertical="center"/>
      <protection locked="0"/>
    </xf>
    <xf numFmtId="0" fontId="41" fillId="9" borderId="78"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protection locked="0"/>
    </xf>
    <xf numFmtId="0" fontId="41" fillId="8" borderId="74"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protection locked="0"/>
    </xf>
    <xf numFmtId="0" fontId="41" fillId="10" borderId="71" xfId="0" applyFont="1" applyFill="1" applyBorder="1" applyAlignment="1" applyProtection="1">
      <alignment horizontal="center" vertical="center" wrapText="1"/>
      <protection locked="0"/>
    </xf>
    <xf numFmtId="0" fontId="41" fillId="7" borderId="74" xfId="0" applyFont="1" applyFill="1" applyBorder="1" applyAlignment="1" applyProtection="1">
      <alignment horizontal="center" vertical="center"/>
      <protection locked="0"/>
    </xf>
    <xf numFmtId="0" fontId="41" fillId="7" borderId="72"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7" borderId="75"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2" fillId="8" borderId="75" xfId="0" applyFont="1" applyFill="1" applyBorder="1" applyAlignment="1" applyProtection="1">
      <alignment horizontal="center" vertical="center"/>
      <protection locked="0"/>
    </xf>
    <xf numFmtId="0" fontId="41" fillId="8" borderId="76" xfId="0" applyFont="1" applyFill="1" applyBorder="1" applyAlignment="1" applyProtection="1">
      <alignment horizontal="center" vertical="center"/>
      <protection locked="0"/>
    </xf>
    <xf numFmtId="0" fontId="42" fillId="9" borderId="75"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1" fillId="9" borderId="75"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8" borderId="31" xfId="0" applyFont="1" applyFill="1" applyBorder="1" applyAlignment="1" applyProtection="1">
      <alignment horizontal="center" vertical="center"/>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37" fillId="10" borderId="31" xfId="0" applyFont="1" applyFill="1" applyBorder="1" applyAlignment="1" applyProtection="1">
      <alignment horizontal="center" vertical="center"/>
      <protection locked="0"/>
    </xf>
    <xf numFmtId="0" fontId="11" fillId="3" borderId="0" xfId="0" applyFont="1" applyFill="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9"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1" xfId="0" applyFont="1" applyFill="1" applyBorder="1" applyAlignment="1">
      <alignment horizontal="left"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79"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6"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6" xfId="0" applyFont="1" applyFill="1" applyBorder="1" applyAlignment="1">
      <alignment horizontal="left" vertical="center"/>
    </xf>
    <xf numFmtId="0" fontId="3" fillId="16" borderId="79"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70"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1" fillId="0" borderId="48" xfId="0" applyFont="1" applyBorder="1" applyAlignment="1">
      <alignment horizontal="left" vertical="center" wrapText="1"/>
    </xf>
    <xf numFmtId="0" fontId="1" fillId="0" borderId="49" xfId="0" applyFont="1" applyBorder="1" applyAlignment="1">
      <alignment horizontal="left" vertical="center" wrapText="1"/>
    </xf>
    <xf numFmtId="0" fontId="1" fillId="0" borderId="58" xfId="0" applyFont="1" applyBorder="1" applyAlignment="1">
      <alignment horizontal="left" vertical="center" wrapText="1"/>
    </xf>
    <xf numFmtId="0" fontId="5" fillId="0" borderId="47" xfId="0" applyFont="1" applyBorder="1" applyAlignment="1">
      <alignment horizontal="center" vertical="center" wrapText="1"/>
    </xf>
    <xf numFmtId="0" fontId="0" fillId="0" borderId="30" xfId="0" applyBorder="1" applyAlignment="1">
      <alignment horizontal="center"/>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1" fillId="0" borderId="59" xfId="0" applyFont="1" applyBorder="1" applyAlignment="1">
      <alignment horizontal="left" vertical="center" wrapText="1"/>
    </xf>
    <xf numFmtId="0" fontId="1" fillId="0" borderId="57" xfId="0" applyFont="1" applyBorder="1" applyAlignment="1">
      <alignment horizontal="left" vertical="center" wrapText="1"/>
    </xf>
    <xf numFmtId="0" fontId="1" fillId="0" borderId="61" xfId="0" applyFont="1" applyBorder="1" applyAlignment="1">
      <alignment horizontal="left" vertical="center" wrapText="1"/>
    </xf>
    <xf numFmtId="0" fontId="0" fillId="13" borderId="1" xfId="0" applyFill="1" applyBorder="1" applyAlignment="1">
      <alignment horizontal="center" vertical="center" wrapText="1"/>
    </xf>
    <xf numFmtId="0" fontId="5" fillId="6" borderId="3"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29" xfId="0" applyFont="1" applyBorder="1" applyAlignment="1">
      <alignment horizontal="center" vertical="center"/>
    </xf>
    <xf numFmtId="0" fontId="5" fillId="0" borderId="70"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69"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64" xfId="0" applyFont="1" applyBorder="1" applyAlignment="1">
      <alignment horizontal="left" vertical="center" wrapText="1"/>
    </xf>
    <xf numFmtId="0" fontId="5" fillId="0" borderId="11" xfId="0" applyFont="1" applyBorder="1" applyAlignment="1">
      <alignment horizontal="left" vertical="center" wrapText="1"/>
    </xf>
    <xf numFmtId="0" fontId="5" fillId="0" borderId="6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4"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4"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4" xfId="0" applyFont="1" applyFill="1" applyBorder="1" applyAlignment="1">
      <alignment horizontal="center" vertical="center" wrapText="1"/>
    </xf>
    <xf numFmtId="0" fontId="6" fillId="13" borderId="65"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4" xfId="0" applyFont="1" applyFill="1" applyBorder="1" applyAlignment="1">
      <alignment horizontal="center" vertical="center" wrapText="1"/>
    </xf>
    <xf numFmtId="0" fontId="10" fillId="12" borderId="65" xfId="0" applyFont="1" applyFill="1" applyBorder="1" applyAlignment="1">
      <alignment horizontal="center" vertical="center" wrapText="1"/>
    </xf>
    <xf numFmtId="0" fontId="18" fillId="0" borderId="3" xfId="0" applyFont="1" applyBorder="1" applyAlignment="1">
      <alignment horizontal="center" vertical="center"/>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1" fillId="0" borderId="30" xfId="0" applyFont="1" applyBorder="1" applyAlignment="1">
      <alignment horizontal="center" vertical="center" wrapText="1"/>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1" fillId="0" borderId="20" xfId="0" applyFont="1" applyBorder="1" applyAlignment="1">
      <alignment horizontal="left"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1" fillId="0" borderId="11" xfId="0" applyFont="1" applyBorder="1" applyAlignment="1">
      <alignment horizontal="center" vertical="center" wrapText="1"/>
    </xf>
    <xf numFmtId="0" fontId="1" fillId="0" borderId="20" xfId="0" applyFont="1" applyBorder="1" applyAlignment="1">
      <alignment horizontal="center"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7" fillId="0" borderId="43"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0" xfId="0" applyFont="1" applyAlignment="1">
      <alignment horizontal="center" vertical="center" wrapText="1"/>
    </xf>
    <xf numFmtId="0" fontId="47" fillId="0" borderId="36"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5" xfId="0" applyFont="1" applyBorder="1" applyAlignment="1">
      <alignment horizontal="center" vertical="center" wrapText="1"/>
    </xf>
    <xf numFmtId="0" fontId="1" fillId="3" borderId="30" xfId="0" applyFont="1" applyFill="1" applyBorder="1" applyAlignment="1">
      <alignment horizontal="left" vertical="center" wrapText="1"/>
    </xf>
    <xf numFmtId="0" fontId="5" fillId="3" borderId="20" xfId="0" applyFont="1" applyFill="1" applyBorder="1" applyAlignment="1">
      <alignment horizontal="left" vertical="center" wrapText="1"/>
    </xf>
    <xf numFmtId="0" fontId="5" fillId="3" borderId="27" xfId="0" applyFont="1" applyFill="1" applyBorder="1" applyAlignment="1">
      <alignment horizontal="left" vertical="center" wrapText="1"/>
    </xf>
    <xf numFmtId="0" fontId="6" fillId="13" borderId="11" xfId="0" applyFont="1" applyFill="1" applyBorder="1" applyAlignment="1">
      <alignment horizontal="center" vertical="center"/>
    </xf>
    <xf numFmtId="0" fontId="5"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85" xfId="0" applyFont="1" applyBorder="1" applyAlignment="1">
      <alignment horizontal="center" vertical="center" wrapText="1"/>
    </xf>
    <xf numFmtId="0" fontId="1" fillId="0" borderId="53" xfId="0" applyFont="1" applyBorder="1" applyAlignment="1">
      <alignment horizontal="center" vertical="center" wrapText="1"/>
    </xf>
    <xf numFmtId="0" fontId="1" fillId="0" borderId="46" xfId="0" applyFont="1" applyBorder="1" applyAlignment="1">
      <alignment horizontal="center" vertical="center" wrapText="1"/>
    </xf>
    <xf numFmtId="0" fontId="5" fillId="0" borderId="30" xfId="0" applyFont="1" applyBorder="1" applyAlignment="1">
      <alignment horizontal="left" vertical="center" wrapText="1"/>
    </xf>
    <xf numFmtId="0" fontId="1" fillId="0" borderId="30" xfId="0" applyFont="1" applyBorder="1" applyAlignment="1">
      <alignment horizontal="left" vertical="center" wrapText="1"/>
    </xf>
    <xf numFmtId="0" fontId="5" fillId="0" borderId="10" xfId="0" applyFont="1" applyBorder="1" applyAlignment="1" applyProtection="1">
      <alignment horizontal="center" vertical="center" wrapText="1"/>
      <protection locked="0"/>
    </xf>
    <xf numFmtId="0" fontId="6" fillId="0" borderId="53" xfId="0" applyFont="1" applyBorder="1" applyAlignment="1">
      <alignment horizontal="center" vertical="center"/>
    </xf>
    <xf numFmtId="0" fontId="6" fillId="0" borderId="55" xfId="0" applyFont="1" applyBorder="1" applyAlignment="1">
      <alignment horizontal="center" vertical="center"/>
    </xf>
    <xf numFmtId="0" fontId="0" fillId="0" borderId="53" xfId="0" applyBorder="1" applyAlignment="1">
      <alignment horizontal="center" vertical="center" wrapText="1"/>
    </xf>
    <xf numFmtId="0" fontId="0" fillId="0" borderId="54" xfId="0" applyBorder="1" applyAlignment="1">
      <alignment horizontal="center" vertical="center" wrapText="1"/>
    </xf>
    <xf numFmtId="0" fontId="0" fillId="0" borderId="55" xfId="0" applyBorder="1" applyAlignment="1">
      <alignment horizontal="center" vertical="center" wrapText="1"/>
    </xf>
    <xf numFmtId="0" fontId="1" fillId="3" borderId="39" xfId="0" applyFont="1" applyFill="1" applyBorder="1" applyAlignment="1">
      <alignment horizontal="center" wrapText="1"/>
    </xf>
    <xf numFmtId="0" fontId="5" fillId="3" borderId="39" xfId="0" applyFont="1" applyFill="1" applyBorder="1" applyAlignment="1">
      <alignment horizontal="center" wrapText="1"/>
    </xf>
    <xf numFmtId="0" fontId="8" fillId="16" borderId="88" xfId="0" applyFont="1" applyFill="1" applyBorder="1" applyAlignment="1">
      <alignment horizontal="left"/>
    </xf>
    <xf numFmtId="0" fontId="8" fillId="16" borderId="83" xfId="0" applyFont="1" applyFill="1" applyBorder="1" applyAlignment="1">
      <alignment horizontal="left"/>
    </xf>
    <xf numFmtId="0" fontId="9" fillId="16" borderId="88" xfId="0" applyFont="1" applyFill="1" applyBorder="1" applyAlignment="1">
      <alignment horizontal="center" vertical="center"/>
    </xf>
    <xf numFmtId="0" fontId="9" fillId="16" borderId="82" xfId="0" applyFont="1" applyFill="1" applyBorder="1" applyAlignment="1">
      <alignment horizontal="center" vertical="center"/>
    </xf>
    <xf numFmtId="0" fontId="9" fillId="16" borderId="83" xfId="0" applyFont="1" applyFill="1" applyBorder="1" applyAlignment="1">
      <alignment horizontal="center" vertical="center"/>
    </xf>
    <xf numFmtId="0" fontId="2" fillId="16" borderId="82" xfId="0" applyFont="1" applyFill="1" applyBorder="1" applyAlignment="1">
      <alignment horizontal="left" vertical="center" wrapText="1"/>
    </xf>
    <xf numFmtId="0" fontId="2" fillId="16" borderId="83"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37" fillId="9" borderId="98" xfId="0" applyFont="1" applyFill="1" applyBorder="1" applyAlignment="1" applyProtection="1">
      <alignment horizontal="center" vertical="center"/>
      <protection locked="0"/>
    </xf>
    <xf numFmtId="0" fontId="6" fillId="0" borderId="0" xfId="0" applyFont="1" applyAlignment="1">
      <alignment horizontal="center"/>
    </xf>
    <xf numFmtId="0" fontId="5" fillId="0" borderId="0" xfId="0" applyFont="1" applyAlignment="1">
      <alignment horizontal="center" vertical="center" wrapText="1"/>
    </xf>
    <xf numFmtId="0" fontId="3" fillId="0" borderId="0" xfId="0" applyFont="1" applyAlignment="1">
      <alignment horizontal="left" vertical="center" wrapText="1"/>
    </xf>
    <xf numFmtId="0" fontId="26" fillId="0" borderId="0" xfId="0" applyFont="1" applyAlignment="1">
      <alignment vertical="center" textRotation="90"/>
    </xf>
    <xf numFmtId="0" fontId="5"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6" fillId="0" borderId="0" xfId="0" applyFont="1" applyAlignment="1">
      <alignment horizontal="center" vertical="top"/>
    </xf>
    <xf numFmtId="0" fontId="8" fillId="16" borderId="82" xfId="0" applyFont="1" applyFill="1" applyBorder="1" applyAlignment="1">
      <alignment horizontal="left"/>
    </xf>
    <xf numFmtId="0" fontId="7" fillId="31" borderId="1" xfId="0" applyFont="1" applyFill="1" applyBorder="1" applyAlignment="1" applyProtection="1">
      <alignment horizontal="center" vertical="center"/>
      <protection locked="0"/>
    </xf>
    <xf numFmtId="0" fontId="7" fillId="31" borderId="1" xfId="0" applyFont="1" applyFill="1" applyBorder="1" applyAlignment="1">
      <alignment horizontal="center" vertical="center"/>
    </xf>
    <xf numFmtId="0" fontId="13" fillId="0" borderId="7" xfId="0" applyFont="1" applyBorder="1" applyAlignment="1">
      <alignment horizontal="center" vertical="center" wrapText="1"/>
    </xf>
    <xf numFmtId="0" fontId="7" fillId="31" borderId="1" xfId="0" applyFont="1" applyFill="1" applyBorder="1" applyAlignment="1">
      <alignment horizontal="center" vertical="center" wrapText="1"/>
    </xf>
    <xf numFmtId="0" fontId="7" fillId="0" borderId="67" xfId="0" applyFont="1" applyBorder="1" applyAlignment="1">
      <alignment horizontal="center"/>
    </xf>
    <xf numFmtId="0" fontId="7" fillId="0" borderId="56" xfId="0" applyFont="1" applyBorder="1" applyAlignment="1">
      <alignment horizontal="center"/>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28" xfId="0" applyFont="1" applyBorder="1" applyAlignment="1">
      <alignment horizontal="center" vertical="center" wrapText="1"/>
    </xf>
    <xf numFmtId="0" fontId="13" fillId="0" borderId="67" xfId="0" applyFont="1" applyBorder="1" applyAlignment="1">
      <alignment horizontal="center" vertical="center" wrapText="1"/>
    </xf>
    <xf numFmtId="0" fontId="13" fillId="0" borderId="56" xfId="0" applyFont="1" applyBorder="1" applyAlignment="1">
      <alignment horizontal="center" vertical="center" wrapText="1"/>
    </xf>
    <xf numFmtId="0" fontId="7" fillId="0" borderId="1" xfId="0" applyFont="1" applyBorder="1" applyAlignment="1">
      <alignment horizontal="left"/>
    </xf>
    <xf numFmtId="0" fontId="7" fillId="0" borderId="60" xfId="0" applyFont="1" applyBorder="1" applyAlignment="1">
      <alignment horizontal="left"/>
    </xf>
    <xf numFmtId="0" fontId="0" fillId="0" borderId="1" xfId="0" applyBorder="1" applyAlignment="1">
      <alignment horizontal="center"/>
    </xf>
    <xf numFmtId="0" fontId="17" fillId="16" borderId="88" xfId="0" applyFont="1" applyFill="1" applyBorder="1" applyAlignment="1">
      <alignment horizontal="left" vertical="center" wrapText="1"/>
    </xf>
    <xf numFmtId="0" fontId="17" fillId="16" borderId="82" xfId="0" applyFont="1" applyFill="1" applyBorder="1" applyAlignment="1">
      <alignment horizontal="left" vertical="center" wrapText="1"/>
    </xf>
    <xf numFmtId="0" fontId="17" fillId="16" borderId="83" xfId="0" applyFont="1" applyFill="1" applyBorder="1" applyAlignment="1">
      <alignment horizontal="left" vertical="center" wrapText="1"/>
    </xf>
    <xf numFmtId="0" fontId="7" fillId="0" borderId="1" xfId="0" applyFont="1" applyBorder="1" applyAlignment="1">
      <alignment horizontal="center" vertical="center" wrapText="1"/>
    </xf>
    <xf numFmtId="0" fontId="7" fillId="31" borderId="1" xfId="0" applyFont="1" applyFill="1" applyBorder="1" applyAlignment="1" applyProtection="1">
      <alignment horizontal="center" vertical="center" wrapText="1"/>
      <protection locked="0"/>
    </xf>
  </cellXfs>
  <cellStyles count="7">
    <cellStyle name="Hipervínculo" xfId="1" builtinId="8" hidden="1"/>
    <cellStyle name="Hipervínculo" xfId="3" builtinId="8" hidden="1"/>
    <cellStyle name="Hipervínculo" xfId="5" builtinId="8" hidden="1"/>
    <cellStyle name="Hipervínculo visitado" xfId="2" builtinId="9" hidden="1"/>
    <cellStyle name="Hipervínculo visitado" xfId="4" builtinId="9" hidden="1"/>
    <cellStyle name="Hipervínculo visitado" xfId="6" builtinId="9" hidden="1"/>
    <cellStyle name="Normal" xfId="0" builtinId="0"/>
  </cellStyles>
  <dxfs count="0"/>
  <tableStyles count="0" defaultTableStyle="TableStyleMedium2" defaultPivotStyle="PivotStyleLight16"/>
  <colors>
    <mruColors>
      <color rgb="FFA568D2"/>
      <color rgb="FFFFD253"/>
      <color rgb="FF2FC9FF"/>
      <color rgb="FF00BBFE"/>
      <color rgb="FFFFA365"/>
      <color rgb="FFFFD2B3"/>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microsoft.com/office/2022/10/relationships/richValueRel" Target="richData/richValueRel.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 Id="rId30" Type="http://schemas.microsoft.com/office/2017/06/relationships/rdRichValueStructure" Target="richData/rdrichvaluestructure.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microsoft.com/office/2007/relationships/hdphoto" Target="../media/hdphoto1.wdp"/><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jpe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6.png"/><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png"/><Relationship Id="rId4" Type="http://schemas.openxmlformats.org/officeDocument/2006/relationships/image" Target="../media/image17.emf"/></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 cstate="print"/>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3" cstate="print"/>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4" cstate="print"/>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5" cstate="print"/>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6" cstate="print"/>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7" cstate="print"/>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8" cstate="print"/>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9" cstate="print"/>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0" cstate="print"/>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1" cstate="print"/>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2" cstate="print">
          <a:extLst>
            <a:ext uri="{BEBA8EAE-BF5A-486C-A8C5-ECC9F3942E4B}">
              <a14:imgProps xmlns:a14="http://schemas.microsoft.com/office/drawing/2010/main">
                <a14:imgLayer r:embed="rId13">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266700</xdr:colOff>
      <xdr:row>0</xdr:row>
      <xdr:rowOff>55245</xdr:rowOff>
    </xdr:from>
    <xdr:to>
      <xdr:col>19</xdr:col>
      <xdr:colOff>952500</xdr:colOff>
      <xdr:row>3</xdr:row>
      <xdr:rowOff>198120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92640" y="55245"/>
          <a:ext cx="685800" cy="80581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172440</xdr:colOff>
      <xdr:row>0</xdr:row>
      <xdr:rowOff>42801</xdr:rowOff>
    </xdr:from>
    <xdr:to>
      <xdr:col>5</xdr:col>
      <xdr:colOff>834794</xdr:colOff>
      <xdr:row>3</xdr:row>
      <xdr:rowOff>166625</xdr:rowOff>
    </xdr:to>
    <xdr:pic>
      <xdr:nvPicPr>
        <xdr:cNvPr id="2" name="1 Imagen" descr="logocapitalmusical">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45240" y="42801"/>
          <a:ext cx="662354" cy="8000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0E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0E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0E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0E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0E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0E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0E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0E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0E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0E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0E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0E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0E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0E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0E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0E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0E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0E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0E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0E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0E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0E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38645</xdr:rowOff>
    </xdr:to>
    <xdr:pic>
      <xdr:nvPicPr>
        <xdr:cNvPr id="28" name="Imagen 27">
          <a:extLst>
            <a:ext uri="{FF2B5EF4-FFF2-40B4-BE49-F238E27FC236}">
              <a16:creationId xmlns:a16="http://schemas.microsoft.com/office/drawing/2014/main" id="{00000000-0008-0000-0E00-00001C000000}"/>
            </a:ext>
          </a:extLst>
        </xdr:cNvPr>
        <xdr:cNvPicPr>
          <a:picLocks noChangeAspect="1"/>
        </xdr:cNvPicPr>
      </xdr:nvPicPr>
      <xdr:blipFill rotWithShape="1">
        <a:blip xmlns:r="http://schemas.openxmlformats.org/officeDocument/2006/relationships" r:embed="rId2" cstate="print"/>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0E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0E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0E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120813</xdr:colOff>
      <xdr:row>0</xdr:row>
      <xdr:rowOff>62866</xdr:rowOff>
    </xdr:from>
    <xdr:to>
      <xdr:col>1</xdr:col>
      <xdr:colOff>907887</xdr:colOff>
      <xdr:row>3</xdr:row>
      <xdr:rowOff>53340</xdr:rowOff>
    </xdr:to>
    <xdr:pic>
      <xdr:nvPicPr>
        <xdr:cNvPr id="23" name="Imagen 22">
          <a:extLst>
            <a:ext uri="{FF2B5EF4-FFF2-40B4-BE49-F238E27FC236}">
              <a16:creationId xmlns:a16="http://schemas.microsoft.com/office/drawing/2014/main" id="{59104B44-D052-E3A3-C208-9864F04BFB75}"/>
            </a:ext>
          </a:extLst>
        </xdr:cNvPr>
        <xdr:cNvPicPr>
          <a:picLocks noChangeAspect="1"/>
        </xdr:cNvPicPr>
      </xdr:nvPicPr>
      <xdr:blipFill>
        <a:blip xmlns:r="http://schemas.openxmlformats.org/officeDocument/2006/relationships" r:embed="rId3"/>
        <a:stretch>
          <a:fillRect/>
        </a:stretch>
      </xdr:blipFill>
      <xdr:spPr>
        <a:xfrm>
          <a:off x="120813" y="62866"/>
          <a:ext cx="1777674" cy="80581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436006</xdr:colOff>
      <xdr:row>0</xdr:row>
      <xdr:rowOff>114184</xdr:rowOff>
    </xdr:from>
    <xdr:to>
      <xdr:col>10</xdr:col>
      <xdr:colOff>1126569</xdr:colOff>
      <xdr:row>3</xdr:row>
      <xdr:rowOff>85609</xdr:rowOff>
    </xdr:to>
    <xdr:pic>
      <xdr:nvPicPr>
        <xdr:cNvPr id="3203" name="1 Imagen" descr="logocapitalmusical">
          <a:extLst>
            <a:ext uri="{FF2B5EF4-FFF2-40B4-BE49-F238E27FC236}">
              <a16:creationId xmlns:a16="http://schemas.microsoft.com/office/drawing/2014/main" id="{00000000-0008-0000-12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536977" y="114184"/>
          <a:ext cx="690563" cy="82051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311663</xdr:colOff>
      <xdr:row>0</xdr:row>
      <xdr:rowOff>0</xdr:rowOff>
    </xdr:from>
    <xdr:to>
      <xdr:col>0</xdr:col>
      <xdr:colOff>2371667</xdr:colOff>
      <xdr:row>3</xdr:row>
      <xdr:rowOff>65314</xdr:rowOff>
    </xdr:to>
    <xdr:pic>
      <xdr:nvPicPr>
        <xdr:cNvPr id="4" name="Imagen 3">
          <a:extLst>
            <a:ext uri="{FF2B5EF4-FFF2-40B4-BE49-F238E27FC236}">
              <a16:creationId xmlns:a16="http://schemas.microsoft.com/office/drawing/2014/main" id="{C40F7980-E335-DBD0-91DC-C02E4F2E874A}"/>
            </a:ext>
          </a:extLst>
        </xdr:cNvPr>
        <xdr:cNvPicPr>
          <a:picLocks noChangeAspect="1"/>
        </xdr:cNvPicPr>
      </xdr:nvPicPr>
      <xdr:blipFill>
        <a:blip xmlns:r="http://schemas.openxmlformats.org/officeDocument/2006/relationships" r:embed="rId2"/>
        <a:stretch>
          <a:fillRect/>
        </a:stretch>
      </xdr:blipFill>
      <xdr:spPr>
        <a:xfrm>
          <a:off x="311663" y="0"/>
          <a:ext cx="2060004" cy="9144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4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599797</xdr:colOff>
      <xdr:row>0</xdr:row>
      <xdr:rowOff>36367</xdr:rowOff>
    </xdr:from>
    <xdr:to>
      <xdr:col>10</xdr:col>
      <xdr:colOff>373484</xdr:colOff>
      <xdr:row>3</xdr:row>
      <xdr:rowOff>131619</xdr:rowOff>
    </xdr:to>
    <xdr:pic>
      <xdr:nvPicPr>
        <xdr:cNvPr id="4" name="1 Imagen" descr="logocapitalmusical">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54779" y="36367"/>
          <a:ext cx="563396" cy="66328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4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4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4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4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4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4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4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4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4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4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4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4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4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4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4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4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4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4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4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4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4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4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4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4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4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4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4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4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4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400-000030000000}"/>
            </a:ext>
          </a:extLst>
        </xdr:cNvPr>
        <xdr:cNvPicPr>
          <a:picLocks noChangeAspect="1"/>
        </xdr:cNvPicPr>
      </xdr:nvPicPr>
      <xdr:blipFill rotWithShape="1">
        <a:blip xmlns:r="http://schemas.openxmlformats.org/officeDocument/2006/relationships" r:embed="rId2" cstate="print"/>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4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4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4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4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4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731520</xdr:colOff>
      <xdr:row>0</xdr:row>
      <xdr:rowOff>64446</xdr:rowOff>
    </xdr:from>
    <xdr:to>
      <xdr:col>12</xdr:col>
      <xdr:colOff>1242630</xdr:colOff>
      <xdr:row>3</xdr:row>
      <xdr:rowOff>150171</xdr:rowOff>
    </xdr:to>
    <xdr:pic>
      <xdr:nvPicPr>
        <xdr:cNvPr id="1134" name="1 Imagen" descr="logocapitalmusical">
          <a:extLst>
            <a:ext uri="{FF2B5EF4-FFF2-40B4-BE49-F238E27FC236}">
              <a16:creationId xmlns:a16="http://schemas.microsoft.com/office/drawing/2014/main" id="{00000000-0008-0000-15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64200" y="64446"/>
          <a:ext cx="511110" cy="68008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16</xdr:col>
      <xdr:colOff>35718</xdr:colOff>
      <xdr:row>8</xdr:row>
      <xdr:rowOff>500065</xdr:rowOff>
    </xdr:from>
    <xdr:to>
      <xdr:col>22</xdr:col>
      <xdr:colOff>23812</xdr:colOff>
      <xdr:row>10</xdr:row>
      <xdr:rowOff>1750219</xdr:rowOff>
    </xdr:to>
    <xdr:sp macro="" textlink="">
      <xdr:nvSpPr>
        <xdr:cNvPr id="6" name="CuadroTexto 5">
          <a:extLst>
            <a:ext uri="{FF2B5EF4-FFF2-40B4-BE49-F238E27FC236}">
              <a16:creationId xmlns:a16="http://schemas.microsoft.com/office/drawing/2014/main" id="{00000000-0008-0000-1500-000006000000}"/>
            </a:ext>
          </a:extLst>
        </xdr:cNvPr>
        <xdr:cNvSpPr txBox="1"/>
      </xdr:nvSpPr>
      <xdr:spPr>
        <a:xfrm>
          <a:off x="26669999" y="2440784"/>
          <a:ext cx="4560094" cy="4869654"/>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76200</xdr:rowOff>
    </xdr:from>
    <xdr:to>
      <xdr:col>18</xdr:col>
      <xdr:colOff>760095</xdr:colOff>
      <xdr:row>3</xdr:row>
      <xdr:rowOff>76200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stretch>
          <a:fillRect/>
        </a:stretch>
      </xdr:blipFill>
      <xdr:spPr>
        <a:xfrm>
          <a:off x="10654055" y="76200"/>
          <a:ext cx="610754" cy="783771"/>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xdr:twoCellAnchor editAs="oneCell">
    <xdr:from>
      <xdr:col>19</xdr:col>
      <xdr:colOff>838200</xdr:colOff>
      <xdr:row>10</xdr:row>
      <xdr:rowOff>76200</xdr:rowOff>
    </xdr:from>
    <xdr:to>
      <xdr:col>19</xdr:col>
      <xdr:colOff>1168400</xdr:colOff>
      <xdr:row>10</xdr:row>
      <xdr:rowOff>609600</xdr:rowOff>
    </xdr:to>
    <xdr:pic>
      <xdr:nvPicPr>
        <xdr:cNvPr id="3073" name="CheckBox1">
          <a:extLst>
            <a:ext uri="{FF2B5EF4-FFF2-40B4-BE49-F238E27FC236}">
              <a16:creationId xmlns:a16="http://schemas.microsoft.com/office/drawing/2014/main" id="{540F1D2C-B6C9-5A49-BC41-B5DBBE0E3ECB}"/>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00100" y="3632200"/>
          <a:ext cx="330200" cy="5334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11</xdr:row>
      <xdr:rowOff>215900</xdr:rowOff>
    </xdr:from>
    <xdr:to>
      <xdr:col>19</xdr:col>
      <xdr:colOff>1206500</xdr:colOff>
      <xdr:row>11</xdr:row>
      <xdr:rowOff>558800</xdr:rowOff>
    </xdr:to>
    <xdr:pic>
      <xdr:nvPicPr>
        <xdr:cNvPr id="3074" name="CheckBox2">
          <a:extLst>
            <a:ext uri="{FF2B5EF4-FFF2-40B4-BE49-F238E27FC236}">
              <a16:creationId xmlns:a16="http://schemas.microsoft.com/office/drawing/2014/main" id="{7D8E3B0D-B65A-AF43-8990-3DDA58CEE510}"/>
            </a:ext>
          </a:extLst>
        </xdr:cNvPr>
        <xdr:cNvPicPr preferRelativeResize="0">
          <a:picLocks noChangeArrowheads="1" noChangeShapeType="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487400" y="4445000"/>
          <a:ext cx="381000" cy="3429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12</xdr:row>
      <xdr:rowOff>215900</xdr:rowOff>
    </xdr:from>
    <xdr:to>
      <xdr:col>19</xdr:col>
      <xdr:colOff>1206500</xdr:colOff>
      <xdr:row>13</xdr:row>
      <xdr:rowOff>76200</xdr:rowOff>
    </xdr:to>
    <xdr:pic>
      <xdr:nvPicPr>
        <xdr:cNvPr id="3075" name="CheckBox3">
          <a:extLst>
            <a:ext uri="{FF2B5EF4-FFF2-40B4-BE49-F238E27FC236}">
              <a16:creationId xmlns:a16="http://schemas.microsoft.com/office/drawing/2014/main" id="{A70DB228-2F23-7B4B-9673-EB7A7DE527D5}"/>
            </a:ext>
          </a:extLst>
        </xdr:cNvPr>
        <xdr:cNvPicPr preferRelativeResize="0">
          <a:picLocks noChangeArrowheads="1" noChangeShapeType="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487400" y="5016500"/>
          <a:ext cx="381000" cy="2159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13</xdr:row>
      <xdr:rowOff>215900</xdr:rowOff>
    </xdr:from>
    <xdr:to>
      <xdr:col>19</xdr:col>
      <xdr:colOff>1206500</xdr:colOff>
      <xdr:row>14</xdr:row>
      <xdr:rowOff>4717</xdr:rowOff>
    </xdr:to>
    <xdr:pic>
      <xdr:nvPicPr>
        <xdr:cNvPr id="3076" name="CheckBox4">
          <a:extLst>
            <a:ext uri="{FF2B5EF4-FFF2-40B4-BE49-F238E27FC236}">
              <a16:creationId xmlns:a16="http://schemas.microsoft.com/office/drawing/2014/main" id="{3C531DB5-D53B-6E4F-93EC-6FF7FF38F22D}"/>
            </a:ext>
          </a:extLst>
        </xdr:cNvPr>
        <xdr:cNvPicPr preferRelativeResize="0">
          <a:picLocks noChangeArrowheads="1" noChangeShapeType="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487400" y="5372100"/>
          <a:ext cx="381000" cy="2794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14</xdr:row>
      <xdr:rowOff>228600</xdr:rowOff>
    </xdr:from>
    <xdr:to>
      <xdr:col>19</xdr:col>
      <xdr:colOff>1206500</xdr:colOff>
      <xdr:row>15</xdr:row>
      <xdr:rowOff>139700</xdr:rowOff>
    </xdr:to>
    <xdr:pic>
      <xdr:nvPicPr>
        <xdr:cNvPr id="3077" name="CheckBox5">
          <a:extLst>
            <a:ext uri="{FF2B5EF4-FFF2-40B4-BE49-F238E27FC236}">
              <a16:creationId xmlns:a16="http://schemas.microsoft.com/office/drawing/2014/main" id="{7C13B51D-2EAF-E544-8405-B21E9A18FDAD}"/>
            </a:ext>
          </a:extLst>
        </xdr:cNvPr>
        <xdr:cNvPicPr preferRelativeResize="0">
          <a:picLocks noChangeArrowheads="1" noChangeShapeType="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487400" y="5880100"/>
          <a:ext cx="381000" cy="2286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15</xdr:row>
      <xdr:rowOff>215900</xdr:rowOff>
    </xdr:from>
    <xdr:to>
      <xdr:col>19</xdr:col>
      <xdr:colOff>1206500</xdr:colOff>
      <xdr:row>16</xdr:row>
      <xdr:rowOff>190500</xdr:rowOff>
    </xdr:to>
    <xdr:pic>
      <xdr:nvPicPr>
        <xdr:cNvPr id="3078" name="CheckBox6">
          <a:extLst>
            <a:ext uri="{FF2B5EF4-FFF2-40B4-BE49-F238E27FC236}">
              <a16:creationId xmlns:a16="http://schemas.microsoft.com/office/drawing/2014/main" id="{29F74E1A-AB7C-5B45-A5AC-016DB712E68C}"/>
            </a:ext>
          </a:extLst>
        </xdr:cNvPr>
        <xdr:cNvPicPr preferRelativeResize="0">
          <a:picLocks noChangeArrowheads="1" noChangeShapeType="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487400" y="6184900"/>
          <a:ext cx="381000" cy="2413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16</xdr:row>
      <xdr:rowOff>215900</xdr:rowOff>
    </xdr:from>
    <xdr:to>
      <xdr:col>19</xdr:col>
      <xdr:colOff>1206500</xdr:colOff>
      <xdr:row>17</xdr:row>
      <xdr:rowOff>152400</xdr:rowOff>
    </xdr:to>
    <xdr:pic>
      <xdr:nvPicPr>
        <xdr:cNvPr id="3079" name="CheckBox7">
          <a:extLst>
            <a:ext uri="{FF2B5EF4-FFF2-40B4-BE49-F238E27FC236}">
              <a16:creationId xmlns:a16="http://schemas.microsoft.com/office/drawing/2014/main" id="{E86F76C5-B3A9-5540-B8A9-2401399FAF39}"/>
            </a:ext>
          </a:extLst>
        </xdr:cNvPr>
        <xdr:cNvPicPr preferRelativeResize="0">
          <a:picLocks noChangeArrowheads="1" noChangeShapeType="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487400" y="6451600"/>
          <a:ext cx="381000" cy="2413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17</xdr:row>
      <xdr:rowOff>215900</xdr:rowOff>
    </xdr:from>
    <xdr:to>
      <xdr:col>19</xdr:col>
      <xdr:colOff>1206500</xdr:colOff>
      <xdr:row>18</xdr:row>
      <xdr:rowOff>25401</xdr:rowOff>
    </xdr:to>
    <xdr:pic>
      <xdr:nvPicPr>
        <xdr:cNvPr id="3080" name="CheckBox8">
          <a:extLst>
            <a:ext uri="{FF2B5EF4-FFF2-40B4-BE49-F238E27FC236}">
              <a16:creationId xmlns:a16="http://schemas.microsoft.com/office/drawing/2014/main" id="{32BBC5D7-7598-E041-B8B7-26B94C5B504D}"/>
            </a:ext>
          </a:extLst>
        </xdr:cNvPr>
        <xdr:cNvPicPr preferRelativeResize="0">
          <a:picLocks noChangeArrowheads="1" noChangeShapeType="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487400" y="6756400"/>
          <a:ext cx="381000" cy="2032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18</xdr:row>
      <xdr:rowOff>215900</xdr:rowOff>
    </xdr:from>
    <xdr:to>
      <xdr:col>19</xdr:col>
      <xdr:colOff>1206500</xdr:colOff>
      <xdr:row>18</xdr:row>
      <xdr:rowOff>558800</xdr:rowOff>
    </xdr:to>
    <xdr:pic>
      <xdr:nvPicPr>
        <xdr:cNvPr id="3081" name="CheckBox9">
          <a:extLst>
            <a:ext uri="{FF2B5EF4-FFF2-40B4-BE49-F238E27FC236}">
              <a16:creationId xmlns:a16="http://schemas.microsoft.com/office/drawing/2014/main" id="{972E5579-E078-0749-BEA1-86E82B9107F0}"/>
            </a:ext>
          </a:extLst>
        </xdr:cNvPr>
        <xdr:cNvPicPr preferRelativeResize="0">
          <a:picLocks noChangeArrowheads="1" noChangeShapeType="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487400" y="7150100"/>
          <a:ext cx="381000" cy="3429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19</xdr:row>
      <xdr:rowOff>215900</xdr:rowOff>
    </xdr:from>
    <xdr:to>
      <xdr:col>19</xdr:col>
      <xdr:colOff>1206500</xdr:colOff>
      <xdr:row>19</xdr:row>
      <xdr:rowOff>558800</xdr:rowOff>
    </xdr:to>
    <xdr:pic>
      <xdr:nvPicPr>
        <xdr:cNvPr id="3082" name="CheckBox10">
          <a:extLst>
            <a:ext uri="{FF2B5EF4-FFF2-40B4-BE49-F238E27FC236}">
              <a16:creationId xmlns:a16="http://schemas.microsoft.com/office/drawing/2014/main" id="{BDE647B9-2A75-D941-AB65-610832F47334}"/>
            </a:ext>
          </a:extLst>
        </xdr:cNvPr>
        <xdr:cNvPicPr preferRelativeResize="0">
          <a:picLocks noChangeArrowheads="1" noChangeShapeType="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487400" y="7747000"/>
          <a:ext cx="381000" cy="3429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20</xdr:row>
      <xdr:rowOff>215900</xdr:rowOff>
    </xdr:from>
    <xdr:to>
      <xdr:col>19</xdr:col>
      <xdr:colOff>1206500</xdr:colOff>
      <xdr:row>21</xdr:row>
      <xdr:rowOff>4717</xdr:rowOff>
    </xdr:to>
    <xdr:pic>
      <xdr:nvPicPr>
        <xdr:cNvPr id="3083" name="CheckBox11">
          <a:extLst>
            <a:ext uri="{FF2B5EF4-FFF2-40B4-BE49-F238E27FC236}">
              <a16:creationId xmlns:a16="http://schemas.microsoft.com/office/drawing/2014/main" id="{9EDAF250-1CF3-DE4D-9661-BA0D71911D18}"/>
            </a:ext>
          </a:extLst>
        </xdr:cNvPr>
        <xdr:cNvPicPr preferRelativeResize="0">
          <a:picLocks noChangeArrowheads="1" noChangeShapeType="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487400" y="8686800"/>
          <a:ext cx="381000" cy="2794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21</xdr:row>
      <xdr:rowOff>215900</xdr:rowOff>
    </xdr:from>
    <xdr:to>
      <xdr:col>19</xdr:col>
      <xdr:colOff>1206500</xdr:colOff>
      <xdr:row>21</xdr:row>
      <xdr:rowOff>558800</xdr:rowOff>
    </xdr:to>
    <xdr:pic>
      <xdr:nvPicPr>
        <xdr:cNvPr id="3084" name="CheckBox12">
          <a:extLst>
            <a:ext uri="{FF2B5EF4-FFF2-40B4-BE49-F238E27FC236}">
              <a16:creationId xmlns:a16="http://schemas.microsoft.com/office/drawing/2014/main" id="{ADCE1D90-A07B-9348-B512-7384977212EC}"/>
            </a:ext>
          </a:extLst>
        </xdr:cNvPr>
        <xdr:cNvPicPr preferRelativeResize="0">
          <a:picLocks noChangeArrowheads="1" noChangeShapeType="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487400" y="9182100"/>
          <a:ext cx="381000" cy="3429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22</xdr:row>
      <xdr:rowOff>215900</xdr:rowOff>
    </xdr:from>
    <xdr:to>
      <xdr:col>19</xdr:col>
      <xdr:colOff>1206500</xdr:colOff>
      <xdr:row>22</xdr:row>
      <xdr:rowOff>558800</xdr:rowOff>
    </xdr:to>
    <xdr:pic>
      <xdr:nvPicPr>
        <xdr:cNvPr id="3085" name="CheckBox13">
          <a:extLst>
            <a:ext uri="{FF2B5EF4-FFF2-40B4-BE49-F238E27FC236}">
              <a16:creationId xmlns:a16="http://schemas.microsoft.com/office/drawing/2014/main" id="{8D6379F0-AC69-164E-8165-62A589FDDCA9}"/>
            </a:ext>
          </a:extLst>
        </xdr:cNvPr>
        <xdr:cNvPicPr preferRelativeResize="0">
          <a:picLocks noChangeArrowheads="1" noChangeShapeType="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487400" y="10223500"/>
          <a:ext cx="381000" cy="3429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23</xdr:row>
      <xdr:rowOff>215900</xdr:rowOff>
    </xdr:from>
    <xdr:to>
      <xdr:col>19</xdr:col>
      <xdr:colOff>1206500</xdr:colOff>
      <xdr:row>24</xdr:row>
      <xdr:rowOff>4718</xdr:rowOff>
    </xdr:to>
    <xdr:pic>
      <xdr:nvPicPr>
        <xdr:cNvPr id="3086" name="CheckBox14">
          <a:extLst>
            <a:ext uri="{FF2B5EF4-FFF2-40B4-BE49-F238E27FC236}">
              <a16:creationId xmlns:a16="http://schemas.microsoft.com/office/drawing/2014/main" id="{AACB01F2-8EAE-4C4D-A8BD-CB9817A9B176}"/>
            </a:ext>
          </a:extLst>
        </xdr:cNvPr>
        <xdr:cNvPicPr preferRelativeResize="0">
          <a:picLocks noChangeArrowheads="1" noChangeShapeType="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487400" y="10985500"/>
          <a:ext cx="381000" cy="2794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24</xdr:row>
      <xdr:rowOff>215900</xdr:rowOff>
    </xdr:from>
    <xdr:to>
      <xdr:col>19</xdr:col>
      <xdr:colOff>1206500</xdr:colOff>
      <xdr:row>25</xdr:row>
      <xdr:rowOff>4717</xdr:rowOff>
    </xdr:to>
    <xdr:pic>
      <xdr:nvPicPr>
        <xdr:cNvPr id="3087" name="CheckBox15">
          <a:extLst>
            <a:ext uri="{FF2B5EF4-FFF2-40B4-BE49-F238E27FC236}">
              <a16:creationId xmlns:a16="http://schemas.microsoft.com/office/drawing/2014/main" id="{A5355CE2-8329-424F-A2D3-0AA3192B75E8}"/>
            </a:ext>
          </a:extLst>
        </xdr:cNvPr>
        <xdr:cNvPicPr preferRelativeResize="0">
          <a:picLocks noChangeArrowheads="1" noChangeShapeType="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487400" y="11480800"/>
          <a:ext cx="381000" cy="2794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25</xdr:row>
      <xdr:rowOff>215900</xdr:rowOff>
    </xdr:from>
    <xdr:to>
      <xdr:col>19</xdr:col>
      <xdr:colOff>1206500</xdr:colOff>
      <xdr:row>25</xdr:row>
      <xdr:rowOff>558800</xdr:rowOff>
    </xdr:to>
    <xdr:pic>
      <xdr:nvPicPr>
        <xdr:cNvPr id="3088" name="CheckBox16">
          <a:extLst>
            <a:ext uri="{FF2B5EF4-FFF2-40B4-BE49-F238E27FC236}">
              <a16:creationId xmlns:a16="http://schemas.microsoft.com/office/drawing/2014/main" id="{33E1A65D-EC50-944F-8834-F04C289C6484}"/>
            </a:ext>
          </a:extLst>
        </xdr:cNvPr>
        <xdr:cNvPicPr preferRelativeResize="0">
          <a:picLocks noChangeArrowheads="1" noChangeShapeType="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487400" y="11976100"/>
          <a:ext cx="381000" cy="3429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26</xdr:row>
      <xdr:rowOff>215900</xdr:rowOff>
    </xdr:from>
    <xdr:to>
      <xdr:col>19</xdr:col>
      <xdr:colOff>1206500</xdr:colOff>
      <xdr:row>26</xdr:row>
      <xdr:rowOff>558800</xdr:rowOff>
    </xdr:to>
    <xdr:pic>
      <xdr:nvPicPr>
        <xdr:cNvPr id="3089" name="CheckBox17">
          <a:extLst>
            <a:ext uri="{FF2B5EF4-FFF2-40B4-BE49-F238E27FC236}">
              <a16:creationId xmlns:a16="http://schemas.microsoft.com/office/drawing/2014/main" id="{2CAFE15F-8AD9-8048-8C11-2E008B3F1E13}"/>
            </a:ext>
          </a:extLst>
        </xdr:cNvPr>
        <xdr:cNvPicPr preferRelativeResize="0">
          <a:picLocks noChangeArrowheads="1" noChangeShapeType="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487400" y="13385800"/>
          <a:ext cx="381000" cy="3429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27</xdr:row>
      <xdr:rowOff>215900</xdr:rowOff>
    </xdr:from>
    <xdr:to>
      <xdr:col>19</xdr:col>
      <xdr:colOff>1206500</xdr:colOff>
      <xdr:row>28</xdr:row>
      <xdr:rowOff>4717</xdr:rowOff>
    </xdr:to>
    <xdr:pic>
      <xdr:nvPicPr>
        <xdr:cNvPr id="3090" name="CheckBox18">
          <a:extLst>
            <a:ext uri="{FF2B5EF4-FFF2-40B4-BE49-F238E27FC236}">
              <a16:creationId xmlns:a16="http://schemas.microsoft.com/office/drawing/2014/main" id="{0BDE56B8-92DB-A04B-A86A-C593BF52A1E9}"/>
            </a:ext>
          </a:extLst>
        </xdr:cNvPr>
        <xdr:cNvPicPr preferRelativeResize="0">
          <a:picLocks noChangeArrowheads="1" noChangeShapeType="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487400" y="14058900"/>
          <a:ext cx="381000" cy="2794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28</xdr:row>
      <xdr:rowOff>215900</xdr:rowOff>
    </xdr:from>
    <xdr:to>
      <xdr:col>19</xdr:col>
      <xdr:colOff>1206500</xdr:colOff>
      <xdr:row>28</xdr:row>
      <xdr:rowOff>558800</xdr:rowOff>
    </xdr:to>
    <xdr:pic>
      <xdr:nvPicPr>
        <xdr:cNvPr id="3091" name="CheckBox19">
          <a:extLst>
            <a:ext uri="{FF2B5EF4-FFF2-40B4-BE49-F238E27FC236}">
              <a16:creationId xmlns:a16="http://schemas.microsoft.com/office/drawing/2014/main" id="{B1191AB7-2505-DF4E-A6CD-7538E03AB833}"/>
            </a:ext>
          </a:extLst>
        </xdr:cNvPr>
        <xdr:cNvPicPr preferRelativeResize="0">
          <a:picLocks noChangeArrowheads="1" noChangeShapeType="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487400" y="14554200"/>
          <a:ext cx="381000" cy="3429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29</xdr:row>
      <xdr:rowOff>215900</xdr:rowOff>
    </xdr:from>
    <xdr:to>
      <xdr:col>19</xdr:col>
      <xdr:colOff>1206500</xdr:colOff>
      <xdr:row>29</xdr:row>
      <xdr:rowOff>558800</xdr:rowOff>
    </xdr:to>
    <xdr:pic>
      <xdr:nvPicPr>
        <xdr:cNvPr id="3092" name="CheckBox20">
          <a:extLst>
            <a:ext uri="{FF2B5EF4-FFF2-40B4-BE49-F238E27FC236}">
              <a16:creationId xmlns:a16="http://schemas.microsoft.com/office/drawing/2014/main" id="{D84CF01F-DF87-4B41-B6E6-89DF35D45C9E}"/>
            </a:ext>
          </a:extLst>
        </xdr:cNvPr>
        <xdr:cNvPicPr preferRelativeResize="0">
          <a:picLocks noChangeArrowheads="1" noChangeShapeType="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487400" y="15354300"/>
          <a:ext cx="381000" cy="3429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30</xdr:row>
      <xdr:rowOff>215900</xdr:rowOff>
    </xdr:from>
    <xdr:to>
      <xdr:col>19</xdr:col>
      <xdr:colOff>1206500</xdr:colOff>
      <xdr:row>30</xdr:row>
      <xdr:rowOff>558800</xdr:rowOff>
    </xdr:to>
    <xdr:pic>
      <xdr:nvPicPr>
        <xdr:cNvPr id="3093" name="CheckBox21">
          <a:extLst>
            <a:ext uri="{FF2B5EF4-FFF2-40B4-BE49-F238E27FC236}">
              <a16:creationId xmlns:a16="http://schemas.microsoft.com/office/drawing/2014/main" id="{5A528CC6-FEA1-3D4B-A597-A4A05FB72F4D}"/>
            </a:ext>
          </a:extLst>
        </xdr:cNvPr>
        <xdr:cNvPicPr preferRelativeResize="0">
          <a:picLocks noChangeArrowheads="1" noChangeShapeType="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487400" y="16052800"/>
          <a:ext cx="381000" cy="3429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31</xdr:row>
      <xdr:rowOff>215900</xdr:rowOff>
    </xdr:from>
    <xdr:to>
      <xdr:col>19</xdr:col>
      <xdr:colOff>1206500</xdr:colOff>
      <xdr:row>31</xdr:row>
      <xdr:rowOff>558800</xdr:rowOff>
    </xdr:to>
    <xdr:pic>
      <xdr:nvPicPr>
        <xdr:cNvPr id="3094" name="CheckBox22">
          <a:extLst>
            <a:ext uri="{FF2B5EF4-FFF2-40B4-BE49-F238E27FC236}">
              <a16:creationId xmlns:a16="http://schemas.microsoft.com/office/drawing/2014/main" id="{A90F70F9-36A5-AE42-925B-5C655CC44E60}"/>
            </a:ext>
          </a:extLst>
        </xdr:cNvPr>
        <xdr:cNvPicPr preferRelativeResize="0">
          <a:picLocks noChangeArrowheads="1" noChangeShapeType="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487400" y="16675100"/>
          <a:ext cx="381000" cy="3429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32</xdr:row>
      <xdr:rowOff>215900</xdr:rowOff>
    </xdr:from>
    <xdr:to>
      <xdr:col>19</xdr:col>
      <xdr:colOff>1206500</xdr:colOff>
      <xdr:row>32</xdr:row>
      <xdr:rowOff>558800</xdr:rowOff>
    </xdr:to>
    <xdr:pic>
      <xdr:nvPicPr>
        <xdr:cNvPr id="3095" name="CheckBox23">
          <a:extLst>
            <a:ext uri="{FF2B5EF4-FFF2-40B4-BE49-F238E27FC236}">
              <a16:creationId xmlns:a16="http://schemas.microsoft.com/office/drawing/2014/main" id="{44C9AB85-ADA9-F149-A571-70D2E60FB5E4}"/>
            </a:ext>
          </a:extLst>
        </xdr:cNvPr>
        <xdr:cNvPicPr preferRelativeResize="0">
          <a:picLocks noChangeArrowheads="1" noChangeShapeType="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487400" y="17411700"/>
          <a:ext cx="381000" cy="3429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33</xdr:row>
      <xdr:rowOff>215900</xdr:rowOff>
    </xdr:from>
    <xdr:to>
      <xdr:col>19</xdr:col>
      <xdr:colOff>1206500</xdr:colOff>
      <xdr:row>33</xdr:row>
      <xdr:rowOff>558800</xdr:rowOff>
    </xdr:to>
    <xdr:pic>
      <xdr:nvPicPr>
        <xdr:cNvPr id="3096" name="CheckBox24">
          <a:extLst>
            <a:ext uri="{FF2B5EF4-FFF2-40B4-BE49-F238E27FC236}">
              <a16:creationId xmlns:a16="http://schemas.microsoft.com/office/drawing/2014/main" id="{2A9A2FE0-26DB-0447-96D8-64F32F383B8A}"/>
            </a:ext>
          </a:extLst>
        </xdr:cNvPr>
        <xdr:cNvPicPr preferRelativeResize="0">
          <a:picLocks noChangeArrowheads="1" noChangeShapeType="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487400" y="18313400"/>
          <a:ext cx="381000" cy="3429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34</xdr:row>
      <xdr:rowOff>215900</xdr:rowOff>
    </xdr:from>
    <xdr:to>
      <xdr:col>19</xdr:col>
      <xdr:colOff>1206500</xdr:colOff>
      <xdr:row>35</xdr:row>
      <xdr:rowOff>3629</xdr:rowOff>
    </xdr:to>
    <xdr:pic>
      <xdr:nvPicPr>
        <xdr:cNvPr id="3097" name="CheckBox25">
          <a:extLst>
            <a:ext uri="{FF2B5EF4-FFF2-40B4-BE49-F238E27FC236}">
              <a16:creationId xmlns:a16="http://schemas.microsoft.com/office/drawing/2014/main" id="{BC10308C-41FB-4144-8404-47765AAA8796}"/>
            </a:ext>
          </a:extLst>
        </xdr:cNvPr>
        <xdr:cNvPicPr preferRelativeResize="0">
          <a:picLocks noChangeArrowheads="1" noChangeShapeType="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487400" y="18948400"/>
          <a:ext cx="381000" cy="3429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35</xdr:row>
      <xdr:rowOff>215900</xdr:rowOff>
    </xdr:from>
    <xdr:to>
      <xdr:col>19</xdr:col>
      <xdr:colOff>1206500</xdr:colOff>
      <xdr:row>35</xdr:row>
      <xdr:rowOff>543560</xdr:rowOff>
    </xdr:to>
    <xdr:pic>
      <xdr:nvPicPr>
        <xdr:cNvPr id="3098" name="CheckBox26">
          <a:extLst>
            <a:ext uri="{FF2B5EF4-FFF2-40B4-BE49-F238E27FC236}">
              <a16:creationId xmlns:a16="http://schemas.microsoft.com/office/drawing/2014/main" id="{33684960-F5BE-A14D-8F6E-98CB79321B85}"/>
            </a:ext>
          </a:extLst>
        </xdr:cNvPr>
        <xdr:cNvPicPr preferRelativeResize="0">
          <a:picLocks noChangeArrowheads="1" noChangeShapeType="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487400" y="19507200"/>
          <a:ext cx="381000" cy="3175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36</xdr:row>
      <xdr:rowOff>215900</xdr:rowOff>
    </xdr:from>
    <xdr:to>
      <xdr:col>19</xdr:col>
      <xdr:colOff>1206500</xdr:colOff>
      <xdr:row>37</xdr:row>
      <xdr:rowOff>2540</xdr:rowOff>
    </xdr:to>
    <xdr:pic>
      <xdr:nvPicPr>
        <xdr:cNvPr id="3099" name="CheckBox27">
          <a:extLst>
            <a:ext uri="{FF2B5EF4-FFF2-40B4-BE49-F238E27FC236}">
              <a16:creationId xmlns:a16="http://schemas.microsoft.com/office/drawing/2014/main" id="{EA23E306-8DE1-1949-BE28-F132BFE66C0A}"/>
            </a:ext>
          </a:extLst>
        </xdr:cNvPr>
        <xdr:cNvPicPr preferRelativeResize="0">
          <a:picLocks noChangeArrowheads="1" noChangeShapeType="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487400" y="20040600"/>
          <a:ext cx="381000" cy="3175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37</xdr:row>
      <xdr:rowOff>215900</xdr:rowOff>
    </xdr:from>
    <xdr:to>
      <xdr:col>19</xdr:col>
      <xdr:colOff>1206500</xdr:colOff>
      <xdr:row>37</xdr:row>
      <xdr:rowOff>543560</xdr:rowOff>
    </xdr:to>
    <xdr:pic>
      <xdr:nvPicPr>
        <xdr:cNvPr id="3100" name="CheckBox28">
          <a:extLst>
            <a:ext uri="{FF2B5EF4-FFF2-40B4-BE49-F238E27FC236}">
              <a16:creationId xmlns:a16="http://schemas.microsoft.com/office/drawing/2014/main" id="{6F29C94B-DD9F-CA49-B24C-63B1415EF567}"/>
            </a:ext>
          </a:extLst>
        </xdr:cNvPr>
        <xdr:cNvPicPr preferRelativeResize="0">
          <a:picLocks noChangeArrowheads="1" noChangeShapeType="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487400" y="20574000"/>
          <a:ext cx="381000" cy="3175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38</xdr:row>
      <xdr:rowOff>215900</xdr:rowOff>
    </xdr:from>
    <xdr:to>
      <xdr:col>19</xdr:col>
      <xdr:colOff>1206500</xdr:colOff>
      <xdr:row>38</xdr:row>
      <xdr:rowOff>558800</xdr:rowOff>
    </xdr:to>
    <xdr:pic>
      <xdr:nvPicPr>
        <xdr:cNvPr id="3101" name="CheckBox29">
          <a:extLst>
            <a:ext uri="{FF2B5EF4-FFF2-40B4-BE49-F238E27FC236}">
              <a16:creationId xmlns:a16="http://schemas.microsoft.com/office/drawing/2014/main" id="{A1B7CDDA-A526-264C-ABB2-86CBA7A25269}"/>
            </a:ext>
          </a:extLst>
        </xdr:cNvPr>
        <xdr:cNvPicPr preferRelativeResize="0">
          <a:picLocks noChangeArrowheads="1" noChangeShapeType="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487400" y="21107400"/>
          <a:ext cx="381000" cy="3429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39</xdr:row>
      <xdr:rowOff>215900</xdr:rowOff>
    </xdr:from>
    <xdr:to>
      <xdr:col>19</xdr:col>
      <xdr:colOff>1206500</xdr:colOff>
      <xdr:row>39</xdr:row>
      <xdr:rowOff>558800</xdr:rowOff>
    </xdr:to>
    <xdr:pic>
      <xdr:nvPicPr>
        <xdr:cNvPr id="3102" name="CheckBox30">
          <a:extLst>
            <a:ext uri="{FF2B5EF4-FFF2-40B4-BE49-F238E27FC236}">
              <a16:creationId xmlns:a16="http://schemas.microsoft.com/office/drawing/2014/main" id="{D431329E-F41F-104C-9FD5-AF5F36572FC4}"/>
            </a:ext>
          </a:extLst>
        </xdr:cNvPr>
        <xdr:cNvPicPr preferRelativeResize="0">
          <a:picLocks noChangeArrowheads="1" noChangeShapeType="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487400" y="21704300"/>
          <a:ext cx="381000" cy="3429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40</xdr:row>
      <xdr:rowOff>0</xdr:rowOff>
    </xdr:from>
    <xdr:to>
      <xdr:col>19</xdr:col>
      <xdr:colOff>1206500</xdr:colOff>
      <xdr:row>41</xdr:row>
      <xdr:rowOff>0</xdr:rowOff>
    </xdr:to>
    <xdr:pic>
      <xdr:nvPicPr>
        <xdr:cNvPr id="3103" name="CheckBox31">
          <a:extLst>
            <a:ext uri="{FF2B5EF4-FFF2-40B4-BE49-F238E27FC236}">
              <a16:creationId xmlns:a16="http://schemas.microsoft.com/office/drawing/2014/main" id="{1CB1831F-C434-C346-8ED3-B14B1CE2BE5B}"/>
            </a:ext>
          </a:extLst>
        </xdr:cNvPr>
        <xdr:cNvPicPr preferRelativeResize="0">
          <a:picLocks noChangeArrowheads="1" noChangeShapeType="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487400" y="22123400"/>
          <a:ext cx="381000" cy="3048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40</xdr:row>
      <xdr:rowOff>0</xdr:rowOff>
    </xdr:from>
    <xdr:to>
      <xdr:col>19</xdr:col>
      <xdr:colOff>1206500</xdr:colOff>
      <xdr:row>41</xdr:row>
      <xdr:rowOff>0</xdr:rowOff>
    </xdr:to>
    <xdr:pic>
      <xdr:nvPicPr>
        <xdr:cNvPr id="3104" name="CheckBox32">
          <a:extLst>
            <a:ext uri="{FF2B5EF4-FFF2-40B4-BE49-F238E27FC236}">
              <a16:creationId xmlns:a16="http://schemas.microsoft.com/office/drawing/2014/main" id="{A78296B9-4C28-1F47-83DE-F93FBA24D3A4}"/>
            </a:ext>
          </a:extLst>
        </xdr:cNvPr>
        <xdr:cNvPicPr preferRelativeResize="0">
          <a:picLocks noChangeArrowheads="1" noChangeShapeType="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487400" y="22123400"/>
          <a:ext cx="381000" cy="3048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40</xdr:row>
      <xdr:rowOff>0</xdr:rowOff>
    </xdr:from>
    <xdr:to>
      <xdr:col>19</xdr:col>
      <xdr:colOff>1206500</xdr:colOff>
      <xdr:row>41</xdr:row>
      <xdr:rowOff>0</xdr:rowOff>
    </xdr:to>
    <xdr:pic>
      <xdr:nvPicPr>
        <xdr:cNvPr id="3105" name="CheckBox33">
          <a:extLst>
            <a:ext uri="{FF2B5EF4-FFF2-40B4-BE49-F238E27FC236}">
              <a16:creationId xmlns:a16="http://schemas.microsoft.com/office/drawing/2014/main" id="{1C183D8D-E3C3-4B47-B5BC-258B6CE33AED}"/>
            </a:ext>
          </a:extLst>
        </xdr:cNvPr>
        <xdr:cNvPicPr preferRelativeResize="0">
          <a:picLocks noChangeArrowheads="1" noChangeShapeType="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487400" y="22123400"/>
          <a:ext cx="381000" cy="3048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40</xdr:row>
      <xdr:rowOff>0</xdr:rowOff>
    </xdr:from>
    <xdr:to>
      <xdr:col>19</xdr:col>
      <xdr:colOff>1206500</xdr:colOff>
      <xdr:row>41</xdr:row>
      <xdr:rowOff>0</xdr:rowOff>
    </xdr:to>
    <xdr:pic>
      <xdr:nvPicPr>
        <xdr:cNvPr id="3106" name="CheckBox34">
          <a:extLst>
            <a:ext uri="{FF2B5EF4-FFF2-40B4-BE49-F238E27FC236}">
              <a16:creationId xmlns:a16="http://schemas.microsoft.com/office/drawing/2014/main" id="{67481D96-31D2-B646-8A20-7644B4C00540}"/>
            </a:ext>
          </a:extLst>
        </xdr:cNvPr>
        <xdr:cNvPicPr preferRelativeResize="0">
          <a:picLocks noChangeArrowheads="1" noChangeShapeType="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487400" y="22123400"/>
          <a:ext cx="381000" cy="3048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40</xdr:row>
      <xdr:rowOff>0</xdr:rowOff>
    </xdr:from>
    <xdr:to>
      <xdr:col>19</xdr:col>
      <xdr:colOff>1206500</xdr:colOff>
      <xdr:row>41</xdr:row>
      <xdr:rowOff>0</xdr:rowOff>
    </xdr:to>
    <xdr:pic>
      <xdr:nvPicPr>
        <xdr:cNvPr id="3107" name="CheckBox35">
          <a:extLst>
            <a:ext uri="{FF2B5EF4-FFF2-40B4-BE49-F238E27FC236}">
              <a16:creationId xmlns:a16="http://schemas.microsoft.com/office/drawing/2014/main" id="{AE150A4F-02FE-7C4E-A891-D0418C85820E}"/>
            </a:ext>
          </a:extLst>
        </xdr:cNvPr>
        <xdr:cNvPicPr preferRelativeResize="0">
          <a:picLocks noChangeArrowheads="1" noChangeShapeType="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487400" y="22123400"/>
          <a:ext cx="381000" cy="3048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40</xdr:row>
      <xdr:rowOff>0</xdr:rowOff>
    </xdr:from>
    <xdr:to>
      <xdr:col>19</xdr:col>
      <xdr:colOff>1206500</xdr:colOff>
      <xdr:row>41</xdr:row>
      <xdr:rowOff>0</xdr:rowOff>
    </xdr:to>
    <xdr:pic>
      <xdr:nvPicPr>
        <xdr:cNvPr id="3108" name="CheckBox36">
          <a:extLst>
            <a:ext uri="{FF2B5EF4-FFF2-40B4-BE49-F238E27FC236}">
              <a16:creationId xmlns:a16="http://schemas.microsoft.com/office/drawing/2014/main" id="{08C77D3A-DC08-4C48-864C-E9912DF0BF9D}"/>
            </a:ext>
          </a:extLst>
        </xdr:cNvPr>
        <xdr:cNvPicPr preferRelativeResize="0">
          <a:picLocks noChangeArrowheads="1" noChangeShapeType="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487400" y="22123400"/>
          <a:ext cx="381000" cy="3048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40</xdr:row>
      <xdr:rowOff>0</xdr:rowOff>
    </xdr:from>
    <xdr:to>
      <xdr:col>19</xdr:col>
      <xdr:colOff>1206500</xdr:colOff>
      <xdr:row>41</xdr:row>
      <xdr:rowOff>0</xdr:rowOff>
    </xdr:to>
    <xdr:pic>
      <xdr:nvPicPr>
        <xdr:cNvPr id="3110" name="CheckBox38">
          <a:extLst>
            <a:ext uri="{FF2B5EF4-FFF2-40B4-BE49-F238E27FC236}">
              <a16:creationId xmlns:a16="http://schemas.microsoft.com/office/drawing/2014/main" id="{14C8C2FB-EE0C-FA46-A783-B954D920C16C}"/>
            </a:ext>
          </a:extLst>
        </xdr:cNvPr>
        <xdr:cNvPicPr preferRelativeResize="0">
          <a:picLocks noChangeArrowheads="1" noChangeShapeType="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487400" y="22123400"/>
          <a:ext cx="381000" cy="3048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40</xdr:row>
      <xdr:rowOff>0</xdr:rowOff>
    </xdr:from>
    <xdr:to>
      <xdr:col>19</xdr:col>
      <xdr:colOff>1206500</xdr:colOff>
      <xdr:row>41</xdr:row>
      <xdr:rowOff>0</xdr:rowOff>
    </xdr:to>
    <xdr:pic>
      <xdr:nvPicPr>
        <xdr:cNvPr id="3111" name="CheckBox39">
          <a:extLst>
            <a:ext uri="{FF2B5EF4-FFF2-40B4-BE49-F238E27FC236}">
              <a16:creationId xmlns:a16="http://schemas.microsoft.com/office/drawing/2014/main" id="{22895A27-2133-524D-B1C7-BF51874AB13E}"/>
            </a:ext>
          </a:extLst>
        </xdr:cNvPr>
        <xdr:cNvPicPr preferRelativeResize="0">
          <a:picLocks noChangeArrowheads="1" noChangeShapeType="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487400" y="22123400"/>
          <a:ext cx="381000" cy="3048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40</xdr:row>
      <xdr:rowOff>0</xdr:rowOff>
    </xdr:from>
    <xdr:to>
      <xdr:col>19</xdr:col>
      <xdr:colOff>1206500</xdr:colOff>
      <xdr:row>41</xdr:row>
      <xdr:rowOff>0</xdr:rowOff>
    </xdr:to>
    <xdr:pic>
      <xdr:nvPicPr>
        <xdr:cNvPr id="3112" name="CheckBox40">
          <a:extLst>
            <a:ext uri="{FF2B5EF4-FFF2-40B4-BE49-F238E27FC236}">
              <a16:creationId xmlns:a16="http://schemas.microsoft.com/office/drawing/2014/main" id="{155F0932-D8AF-534D-A788-D6B1B423A52E}"/>
            </a:ext>
          </a:extLst>
        </xdr:cNvPr>
        <xdr:cNvPicPr preferRelativeResize="0">
          <a:picLocks noChangeArrowheads="1" noChangeShapeType="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487400" y="22123400"/>
          <a:ext cx="381000" cy="3048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40</xdr:row>
      <xdr:rowOff>0</xdr:rowOff>
    </xdr:from>
    <xdr:to>
      <xdr:col>19</xdr:col>
      <xdr:colOff>1206500</xdr:colOff>
      <xdr:row>41</xdr:row>
      <xdr:rowOff>0</xdr:rowOff>
    </xdr:to>
    <xdr:pic>
      <xdr:nvPicPr>
        <xdr:cNvPr id="3113" name="CheckBox41">
          <a:extLst>
            <a:ext uri="{FF2B5EF4-FFF2-40B4-BE49-F238E27FC236}">
              <a16:creationId xmlns:a16="http://schemas.microsoft.com/office/drawing/2014/main" id="{B9C71873-7392-F84D-BB31-5D06207CF49A}"/>
            </a:ext>
          </a:extLst>
        </xdr:cNvPr>
        <xdr:cNvPicPr preferRelativeResize="0">
          <a:picLocks noChangeArrowheads="1" noChangeShapeType="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487400" y="22123400"/>
          <a:ext cx="381000" cy="3048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40</xdr:row>
      <xdr:rowOff>0</xdr:rowOff>
    </xdr:from>
    <xdr:to>
      <xdr:col>19</xdr:col>
      <xdr:colOff>1206500</xdr:colOff>
      <xdr:row>41</xdr:row>
      <xdr:rowOff>0</xdr:rowOff>
    </xdr:to>
    <xdr:pic>
      <xdr:nvPicPr>
        <xdr:cNvPr id="3114" name="CheckBox42">
          <a:extLst>
            <a:ext uri="{FF2B5EF4-FFF2-40B4-BE49-F238E27FC236}">
              <a16:creationId xmlns:a16="http://schemas.microsoft.com/office/drawing/2014/main" id="{40D1D543-6DF8-0D49-8599-4CC6EA392241}"/>
            </a:ext>
          </a:extLst>
        </xdr:cNvPr>
        <xdr:cNvPicPr preferRelativeResize="0">
          <a:picLocks noChangeArrowheads="1" noChangeShapeType="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487400" y="22123400"/>
          <a:ext cx="381000" cy="3048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40</xdr:row>
      <xdr:rowOff>0</xdr:rowOff>
    </xdr:from>
    <xdr:to>
      <xdr:col>19</xdr:col>
      <xdr:colOff>1206500</xdr:colOff>
      <xdr:row>41</xdr:row>
      <xdr:rowOff>0</xdr:rowOff>
    </xdr:to>
    <xdr:pic>
      <xdr:nvPicPr>
        <xdr:cNvPr id="3115" name="CheckBox43">
          <a:extLst>
            <a:ext uri="{FF2B5EF4-FFF2-40B4-BE49-F238E27FC236}">
              <a16:creationId xmlns:a16="http://schemas.microsoft.com/office/drawing/2014/main" id="{F7F0BCF0-C711-344D-9459-8AD2A4D50CED}"/>
            </a:ext>
          </a:extLst>
        </xdr:cNvPr>
        <xdr:cNvPicPr preferRelativeResize="0">
          <a:picLocks noChangeArrowheads="1" noChangeShapeType="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487400" y="22123400"/>
          <a:ext cx="381000" cy="3048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40</xdr:row>
      <xdr:rowOff>0</xdr:rowOff>
    </xdr:from>
    <xdr:to>
      <xdr:col>19</xdr:col>
      <xdr:colOff>1206500</xdr:colOff>
      <xdr:row>41</xdr:row>
      <xdr:rowOff>0</xdr:rowOff>
    </xdr:to>
    <xdr:pic>
      <xdr:nvPicPr>
        <xdr:cNvPr id="3116" name="CheckBox44">
          <a:extLst>
            <a:ext uri="{FF2B5EF4-FFF2-40B4-BE49-F238E27FC236}">
              <a16:creationId xmlns:a16="http://schemas.microsoft.com/office/drawing/2014/main" id="{5AD6BC82-E41E-E14C-8D8B-8A5A5CB0248E}"/>
            </a:ext>
          </a:extLst>
        </xdr:cNvPr>
        <xdr:cNvPicPr preferRelativeResize="0">
          <a:picLocks noChangeArrowheads="1" noChangeShapeType="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487400" y="22123400"/>
          <a:ext cx="381000" cy="3048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40</xdr:row>
      <xdr:rowOff>0</xdr:rowOff>
    </xdr:from>
    <xdr:to>
      <xdr:col>19</xdr:col>
      <xdr:colOff>1206500</xdr:colOff>
      <xdr:row>41</xdr:row>
      <xdr:rowOff>0</xdr:rowOff>
    </xdr:to>
    <xdr:pic>
      <xdr:nvPicPr>
        <xdr:cNvPr id="3117" name="CheckBox45">
          <a:extLst>
            <a:ext uri="{FF2B5EF4-FFF2-40B4-BE49-F238E27FC236}">
              <a16:creationId xmlns:a16="http://schemas.microsoft.com/office/drawing/2014/main" id="{917CB09B-E5E0-C643-92AD-FE26EF9CA3C2}"/>
            </a:ext>
          </a:extLst>
        </xdr:cNvPr>
        <xdr:cNvPicPr preferRelativeResize="0">
          <a:picLocks noChangeArrowheads="1" noChangeShapeType="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487400" y="22123400"/>
          <a:ext cx="381000" cy="3048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40</xdr:row>
      <xdr:rowOff>0</xdr:rowOff>
    </xdr:from>
    <xdr:to>
      <xdr:col>19</xdr:col>
      <xdr:colOff>1206500</xdr:colOff>
      <xdr:row>41</xdr:row>
      <xdr:rowOff>0</xdr:rowOff>
    </xdr:to>
    <xdr:pic>
      <xdr:nvPicPr>
        <xdr:cNvPr id="3118" name="CheckBox46">
          <a:extLst>
            <a:ext uri="{FF2B5EF4-FFF2-40B4-BE49-F238E27FC236}">
              <a16:creationId xmlns:a16="http://schemas.microsoft.com/office/drawing/2014/main" id="{5934FA0C-D7B9-1544-86CF-7BD5FC15400C}"/>
            </a:ext>
          </a:extLst>
        </xdr:cNvPr>
        <xdr:cNvPicPr preferRelativeResize="0">
          <a:picLocks noChangeArrowheads="1" noChangeShapeType="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487400" y="22123400"/>
          <a:ext cx="381000" cy="3048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147358</xdr:colOff>
      <xdr:row>0</xdr:row>
      <xdr:rowOff>94130</xdr:rowOff>
    </xdr:from>
    <xdr:to>
      <xdr:col>4</xdr:col>
      <xdr:colOff>715452</xdr:colOff>
      <xdr:row>3</xdr:row>
      <xdr:rowOff>54909</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10676" y="94130"/>
          <a:ext cx="568094" cy="65106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176011</xdr:colOff>
      <xdr:row>0</xdr:row>
      <xdr:rowOff>0</xdr:rowOff>
    </xdr:from>
    <xdr:to>
      <xdr:col>0</xdr:col>
      <xdr:colOff>1918449</xdr:colOff>
      <xdr:row>3</xdr:row>
      <xdr:rowOff>96872</xdr:rowOff>
    </xdr:to>
    <xdr:pic>
      <xdr:nvPicPr>
        <xdr:cNvPr id="3" name="Imagen 2">
          <a:extLst>
            <a:ext uri="{FF2B5EF4-FFF2-40B4-BE49-F238E27FC236}">
              <a16:creationId xmlns:a16="http://schemas.microsoft.com/office/drawing/2014/main" id="{0C3AFF4F-B736-5C86-0F2F-04EF7E2EAB8B}"/>
            </a:ext>
          </a:extLst>
        </xdr:cNvPr>
        <xdr:cNvPicPr>
          <a:picLocks noChangeAspect="1"/>
        </xdr:cNvPicPr>
      </xdr:nvPicPr>
      <xdr:blipFill>
        <a:blip xmlns:r="http://schemas.openxmlformats.org/officeDocument/2006/relationships" r:embed="rId2"/>
        <a:stretch>
          <a:fillRect/>
        </a:stretch>
      </xdr:blipFill>
      <xdr:spPr>
        <a:xfrm>
          <a:off x="176011" y="0"/>
          <a:ext cx="1742438" cy="78715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180445</xdr:colOff>
      <xdr:row>0</xdr:row>
      <xdr:rowOff>82549</xdr:rowOff>
    </xdr:from>
    <xdr:to>
      <xdr:col>5</xdr:col>
      <xdr:colOff>791633</xdr:colOff>
      <xdr:row>3</xdr:row>
      <xdr:rowOff>60324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60112" y="82549"/>
          <a:ext cx="611188" cy="70590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G54"/>
  <sheetViews>
    <sheetView zoomScale="90" zoomScaleNormal="90" zoomScalePageLayoutView="90" workbookViewId="0">
      <selection activeCell="K6" sqref="K6"/>
    </sheetView>
  </sheetViews>
  <sheetFormatPr baseColWidth="10" defaultColWidth="11.44140625" defaultRowHeight="13.8" x14ac:dyDescent="0.25"/>
  <cols>
    <col min="1" max="1" width="22.44140625" style="1" customWidth="1"/>
    <col min="2" max="3" width="11.44140625" style="1"/>
    <col min="4" max="4" width="45.109375" style="1" customWidth="1"/>
    <col min="5" max="5" width="25" style="1" customWidth="1"/>
    <col min="6" max="6" width="15.44140625" style="1" customWidth="1"/>
    <col min="7" max="16384" width="11.44140625" style="1"/>
  </cols>
  <sheetData>
    <row r="1" spans="1:7" ht="30" customHeight="1" x14ac:dyDescent="0.25">
      <c r="A1" s="329" t="e" vm="1">
        <v>#VALUE!</v>
      </c>
      <c r="B1" s="338" t="s">
        <v>267</v>
      </c>
      <c r="C1" s="339"/>
      <c r="D1" s="340"/>
      <c r="E1" s="293" t="s">
        <v>541</v>
      </c>
      <c r="F1" s="332"/>
    </row>
    <row r="2" spans="1:7" x14ac:dyDescent="0.25">
      <c r="A2" s="330"/>
      <c r="B2" s="341"/>
      <c r="C2" s="342"/>
      <c r="D2" s="343"/>
      <c r="E2" s="294" t="s">
        <v>542</v>
      </c>
      <c r="F2" s="333"/>
    </row>
    <row r="3" spans="1:7" ht="15" customHeight="1" x14ac:dyDescent="0.25">
      <c r="A3" s="330"/>
      <c r="B3" s="341"/>
      <c r="C3" s="342"/>
      <c r="D3" s="343"/>
      <c r="E3" s="294" t="s">
        <v>543</v>
      </c>
      <c r="F3" s="333"/>
    </row>
    <row r="4" spans="1:7" ht="14.4" thickBot="1" x14ac:dyDescent="0.3">
      <c r="A4" s="331"/>
      <c r="B4" s="344"/>
      <c r="C4" s="345"/>
      <c r="D4" s="346"/>
      <c r="E4" s="295" t="s">
        <v>488</v>
      </c>
      <c r="F4" s="334"/>
    </row>
    <row r="5" spans="1:7" ht="14.4" thickBot="1" x14ac:dyDescent="0.3"/>
    <row r="6" spans="1:7" ht="42.75" customHeight="1" x14ac:dyDescent="0.25">
      <c r="A6" s="161" t="s">
        <v>268</v>
      </c>
      <c r="B6" s="347" t="s">
        <v>275</v>
      </c>
      <c r="C6" s="347"/>
      <c r="D6" s="347"/>
      <c r="E6" s="347"/>
      <c r="F6" s="348"/>
    </row>
    <row r="7" spans="1:7" ht="50.25" customHeight="1" thickBot="1" x14ac:dyDescent="0.3">
      <c r="A7" s="162" t="s">
        <v>269</v>
      </c>
      <c r="B7" s="318" t="s">
        <v>270</v>
      </c>
      <c r="C7" s="318"/>
      <c r="D7" s="318"/>
      <c r="E7" s="318"/>
      <c r="F7" s="319"/>
    </row>
    <row r="8" spans="1:7" ht="17.25" customHeight="1" x14ac:dyDescent="0.25">
      <c r="A8" s="350"/>
      <c r="B8" s="350"/>
      <c r="C8" s="350"/>
      <c r="D8" s="350"/>
      <c r="E8" s="350"/>
      <c r="F8" s="350"/>
    </row>
    <row r="9" spans="1:7" ht="54.75" customHeight="1" x14ac:dyDescent="0.25">
      <c r="A9" s="349" t="s">
        <v>370</v>
      </c>
      <c r="B9" s="349"/>
      <c r="C9" s="349"/>
      <c r="D9" s="349"/>
      <c r="E9" s="349"/>
      <c r="F9" s="349"/>
    </row>
    <row r="10" spans="1:7" ht="18" customHeight="1" thickBot="1" x14ac:dyDescent="0.3">
      <c r="A10" s="327"/>
      <c r="B10" s="328"/>
      <c r="C10" s="328"/>
      <c r="D10" s="328"/>
      <c r="E10" s="328"/>
      <c r="F10" s="328"/>
      <c r="G10" s="328"/>
    </row>
    <row r="11" spans="1:7" ht="24.75" customHeight="1" x14ac:dyDescent="0.25">
      <c r="A11" s="335" t="s">
        <v>271</v>
      </c>
      <c r="B11" s="336"/>
      <c r="C11" s="336"/>
      <c r="D11" s="336"/>
      <c r="E11" s="336"/>
      <c r="F11" s="337"/>
    </row>
    <row r="12" spans="1:7" ht="229.5" customHeight="1" thickBot="1" x14ac:dyDescent="0.3">
      <c r="A12" s="326" t="s">
        <v>369</v>
      </c>
      <c r="B12" s="318"/>
      <c r="C12" s="318"/>
      <c r="D12" s="318"/>
      <c r="E12" s="318"/>
      <c r="F12" s="319"/>
    </row>
    <row r="13" spans="1:7" ht="18" customHeight="1" thickBot="1" x14ac:dyDescent="0.3">
      <c r="A13" s="369"/>
      <c r="B13" s="369"/>
      <c r="C13" s="369"/>
      <c r="D13" s="369"/>
      <c r="E13" s="369"/>
      <c r="F13" s="369"/>
    </row>
    <row r="14" spans="1:7" ht="26.25" customHeight="1" x14ac:dyDescent="0.25">
      <c r="A14" s="335" t="s">
        <v>272</v>
      </c>
      <c r="B14" s="336"/>
      <c r="C14" s="336"/>
      <c r="D14" s="336"/>
      <c r="E14" s="336"/>
      <c r="F14" s="337"/>
    </row>
    <row r="15" spans="1:7" ht="284.25" customHeight="1" thickBot="1" x14ac:dyDescent="0.3">
      <c r="A15" s="326" t="s">
        <v>372</v>
      </c>
      <c r="B15" s="318"/>
      <c r="C15" s="318"/>
      <c r="D15" s="318"/>
      <c r="E15" s="318"/>
      <c r="F15" s="319"/>
    </row>
    <row r="16" spans="1:7" ht="21.75" customHeight="1" thickBot="1" x14ac:dyDescent="0.3">
      <c r="A16" s="141"/>
      <c r="B16" s="141"/>
      <c r="C16" s="141"/>
      <c r="D16" s="141"/>
      <c r="E16" s="141"/>
      <c r="F16" s="141"/>
    </row>
    <row r="17" spans="1:6" ht="23.25" customHeight="1" thickBot="1" x14ac:dyDescent="0.3">
      <c r="A17" s="335" t="s">
        <v>375</v>
      </c>
      <c r="B17" s="336"/>
      <c r="C17" s="336"/>
      <c r="D17" s="336"/>
      <c r="E17" s="336"/>
      <c r="F17" s="337"/>
    </row>
    <row r="18" spans="1:6" ht="81.75" customHeight="1" x14ac:dyDescent="0.25">
      <c r="A18" s="357" t="s">
        <v>376</v>
      </c>
      <c r="B18" s="358"/>
      <c r="C18" s="358"/>
      <c r="D18" s="358"/>
      <c r="E18" s="358"/>
      <c r="F18" s="359"/>
    </row>
    <row r="19" spans="1:6" ht="71.25" customHeight="1" thickBot="1" x14ac:dyDescent="0.3">
      <c r="A19" s="360"/>
      <c r="B19" s="361"/>
      <c r="C19" s="361"/>
      <c r="D19" s="361"/>
      <c r="E19" s="361"/>
      <c r="F19" s="362"/>
    </row>
    <row r="20" spans="1:6" ht="14.4" thickBot="1" x14ac:dyDescent="0.3"/>
    <row r="21" spans="1:6" ht="27" customHeight="1" x14ac:dyDescent="0.25">
      <c r="A21" s="370" t="s">
        <v>332</v>
      </c>
      <c r="B21" s="371"/>
      <c r="C21" s="371"/>
      <c r="D21" s="371"/>
      <c r="E21" s="371"/>
      <c r="F21" s="372"/>
    </row>
    <row r="22" spans="1:6" ht="363" customHeight="1" thickBot="1" x14ac:dyDescent="0.3">
      <c r="A22" s="373" t="s">
        <v>342</v>
      </c>
      <c r="B22" s="374"/>
      <c r="C22" s="374"/>
      <c r="D22" s="374"/>
      <c r="E22" s="374"/>
      <c r="F22" s="375"/>
    </row>
    <row r="23" spans="1:6" ht="14.4" thickBot="1" x14ac:dyDescent="0.3"/>
    <row r="24" spans="1:6" ht="28.5" customHeight="1" thickBot="1" x14ac:dyDescent="0.3">
      <c r="A24" s="376" t="s">
        <v>333</v>
      </c>
      <c r="B24" s="377"/>
      <c r="C24" s="377"/>
      <c r="D24" s="377"/>
      <c r="E24" s="377"/>
      <c r="F24" s="378"/>
    </row>
    <row r="25" spans="1:6" ht="375" customHeight="1" x14ac:dyDescent="0.25">
      <c r="A25" s="385" t="s">
        <v>311</v>
      </c>
      <c r="B25" s="386"/>
      <c r="C25" s="386"/>
      <c r="D25" s="386"/>
      <c r="E25" s="386"/>
      <c r="F25" s="387"/>
    </row>
    <row r="26" spans="1:6" ht="27.6" customHeight="1" thickBot="1" x14ac:dyDescent="0.3">
      <c r="A26" s="388"/>
      <c r="B26" s="389"/>
      <c r="C26" s="389"/>
      <c r="D26" s="389"/>
      <c r="E26" s="389"/>
      <c r="F26" s="390"/>
    </row>
    <row r="27" spans="1:6" ht="25.5" customHeight="1" thickBot="1" x14ac:dyDescent="0.3">
      <c r="A27" s="141"/>
      <c r="B27" s="141"/>
      <c r="C27" s="141"/>
      <c r="D27" s="141"/>
      <c r="E27" s="141"/>
      <c r="F27" s="141"/>
    </row>
    <row r="28" spans="1:6" ht="27" customHeight="1" x14ac:dyDescent="0.25">
      <c r="A28" s="379" t="s">
        <v>334</v>
      </c>
      <c r="B28" s="380"/>
      <c r="C28" s="380"/>
      <c r="D28" s="380"/>
      <c r="E28" s="380"/>
      <c r="F28" s="381"/>
    </row>
    <row r="29" spans="1:6" ht="210.75" customHeight="1" thickBot="1" x14ac:dyDescent="0.3">
      <c r="A29" s="317" t="s">
        <v>308</v>
      </c>
      <c r="B29" s="318"/>
      <c r="C29" s="318"/>
      <c r="D29" s="318"/>
      <c r="E29" s="318"/>
      <c r="F29" s="319"/>
    </row>
    <row r="30" spans="1:6" ht="14.4" thickBot="1" x14ac:dyDescent="0.3"/>
    <row r="31" spans="1:6" ht="30.75" customHeight="1" x14ac:dyDescent="0.25">
      <c r="A31" s="382" t="s">
        <v>335</v>
      </c>
      <c r="B31" s="383"/>
      <c r="C31" s="383"/>
      <c r="D31" s="383"/>
      <c r="E31" s="383"/>
      <c r="F31" s="384"/>
    </row>
    <row r="32" spans="1:6" ht="138" customHeight="1" thickBot="1" x14ac:dyDescent="0.3">
      <c r="A32" s="311" t="s">
        <v>309</v>
      </c>
      <c r="B32" s="312"/>
      <c r="C32" s="312"/>
      <c r="D32" s="312"/>
      <c r="E32" s="312"/>
      <c r="F32" s="313"/>
    </row>
    <row r="33" spans="1:6" ht="14.4" thickBot="1" x14ac:dyDescent="0.3"/>
    <row r="34" spans="1:6" ht="28.5" customHeight="1" x14ac:dyDescent="0.25">
      <c r="A34" s="314" t="s">
        <v>336</v>
      </c>
      <c r="B34" s="315"/>
      <c r="C34" s="315"/>
      <c r="D34" s="315"/>
      <c r="E34" s="315"/>
      <c r="F34" s="316"/>
    </row>
    <row r="35" spans="1:6" ht="219" customHeight="1" thickBot="1" x14ac:dyDescent="0.3">
      <c r="A35" s="317" t="s">
        <v>302</v>
      </c>
      <c r="B35" s="318"/>
      <c r="C35" s="318"/>
      <c r="D35" s="318"/>
      <c r="E35" s="318"/>
      <c r="F35" s="319"/>
    </row>
    <row r="36" spans="1:6" ht="14.4" thickBot="1" x14ac:dyDescent="0.3"/>
    <row r="37" spans="1:6" ht="27.75" customHeight="1" x14ac:dyDescent="0.25">
      <c r="A37" s="314" t="s">
        <v>337</v>
      </c>
      <c r="B37" s="315"/>
      <c r="C37" s="315"/>
      <c r="D37" s="315"/>
      <c r="E37" s="315"/>
      <c r="F37" s="316"/>
    </row>
    <row r="38" spans="1:6" ht="170.25" customHeight="1" thickBot="1" x14ac:dyDescent="0.3">
      <c r="A38" s="317" t="s">
        <v>303</v>
      </c>
      <c r="B38" s="318"/>
      <c r="C38" s="318"/>
      <c r="D38" s="318"/>
      <c r="E38" s="318"/>
      <c r="F38" s="319"/>
    </row>
    <row r="39" spans="1:6" ht="14.4" thickBot="1" x14ac:dyDescent="0.3"/>
    <row r="40" spans="1:6" ht="27.75" customHeight="1" x14ac:dyDescent="0.25">
      <c r="A40" s="391" t="s">
        <v>338</v>
      </c>
      <c r="B40" s="392"/>
      <c r="C40" s="392"/>
      <c r="D40" s="392"/>
      <c r="E40" s="392"/>
      <c r="F40" s="393"/>
    </row>
    <row r="41" spans="1:6" ht="208.5" customHeight="1" thickBot="1" x14ac:dyDescent="0.3">
      <c r="A41" s="326" t="s">
        <v>368</v>
      </c>
      <c r="B41" s="318"/>
      <c r="C41" s="318"/>
      <c r="D41" s="318"/>
      <c r="E41" s="318"/>
      <c r="F41" s="319"/>
    </row>
    <row r="42" spans="1:6" ht="14.4" thickBot="1" x14ac:dyDescent="0.3"/>
    <row r="43" spans="1:6" ht="29.25" customHeight="1" x14ac:dyDescent="0.25">
      <c r="A43" s="351" t="s">
        <v>373</v>
      </c>
      <c r="B43" s="352"/>
      <c r="C43" s="352"/>
      <c r="D43" s="352"/>
      <c r="E43" s="352"/>
      <c r="F43" s="353"/>
    </row>
    <row r="44" spans="1:6" ht="274.5" customHeight="1" thickBot="1" x14ac:dyDescent="0.3">
      <c r="A44" s="317" t="s">
        <v>296</v>
      </c>
      <c r="B44" s="318"/>
      <c r="C44" s="318"/>
      <c r="D44" s="318"/>
      <c r="E44" s="318"/>
      <c r="F44" s="319"/>
    </row>
    <row r="45" spans="1:6" ht="14.4" thickBot="1" x14ac:dyDescent="0.3"/>
    <row r="46" spans="1:6" ht="29.25" customHeight="1" x14ac:dyDescent="0.25">
      <c r="A46" s="351" t="s">
        <v>339</v>
      </c>
      <c r="B46" s="352"/>
      <c r="C46" s="352"/>
      <c r="D46" s="352"/>
      <c r="E46" s="352"/>
      <c r="F46" s="353"/>
    </row>
    <row r="47" spans="1:6" s="213" customFormat="1" ht="181.5" customHeight="1" thickBot="1" x14ac:dyDescent="0.35">
      <c r="A47" s="354" t="s">
        <v>297</v>
      </c>
      <c r="B47" s="355"/>
      <c r="C47" s="355"/>
      <c r="D47" s="355"/>
      <c r="E47" s="355"/>
      <c r="F47" s="356"/>
    </row>
    <row r="48" spans="1:6" ht="15.75" customHeight="1" thickBot="1" x14ac:dyDescent="0.3">
      <c r="A48" s="141"/>
      <c r="B48" s="141"/>
      <c r="C48" s="141"/>
      <c r="D48" s="141"/>
      <c r="E48" s="141"/>
      <c r="F48" s="141"/>
    </row>
    <row r="49" spans="1:6" ht="19.5" customHeight="1" x14ac:dyDescent="0.25">
      <c r="A49" s="320" t="s">
        <v>340</v>
      </c>
      <c r="B49" s="321"/>
      <c r="C49" s="321"/>
      <c r="D49" s="321"/>
      <c r="E49" s="321"/>
      <c r="F49" s="322"/>
    </row>
    <row r="50" spans="1:6" ht="363" customHeight="1" thickBot="1" x14ac:dyDescent="0.3">
      <c r="A50" s="323" t="s">
        <v>304</v>
      </c>
      <c r="B50" s="324"/>
      <c r="C50" s="324"/>
      <c r="D50" s="324"/>
      <c r="E50" s="324"/>
      <c r="F50" s="325"/>
    </row>
    <row r="51" spans="1:6" ht="14.4" thickBot="1" x14ac:dyDescent="0.3"/>
    <row r="52" spans="1:6" ht="27.75" customHeight="1" x14ac:dyDescent="0.25">
      <c r="A52" s="363" t="s">
        <v>341</v>
      </c>
      <c r="B52" s="364"/>
      <c r="C52" s="364"/>
      <c r="D52" s="364"/>
      <c r="E52" s="364"/>
      <c r="F52" s="365"/>
    </row>
    <row r="53" spans="1:6" ht="409.5" customHeight="1" x14ac:dyDescent="0.25">
      <c r="A53" s="366" t="s">
        <v>307</v>
      </c>
      <c r="B53" s="367"/>
      <c r="C53" s="367"/>
      <c r="D53" s="367"/>
      <c r="E53" s="367"/>
      <c r="F53" s="368"/>
    </row>
    <row r="54" spans="1:6" ht="77.25" customHeight="1" thickBot="1" x14ac:dyDescent="0.3">
      <c r="A54" s="360"/>
      <c r="B54" s="361"/>
      <c r="C54" s="361"/>
      <c r="D54" s="361"/>
      <c r="E54" s="361"/>
      <c r="F54" s="362"/>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6"/>
  </sheetPr>
  <dimension ref="A1:J41"/>
  <sheetViews>
    <sheetView topLeftCell="A7" zoomScale="75" zoomScaleNormal="150" zoomScalePageLayoutView="150" workbookViewId="0">
      <selection activeCell="E13" sqref="E13:E15"/>
    </sheetView>
  </sheetViews>
  <sheetFormatPr baseColWidth="10" defaultColWidth="11.44140625" defaultRowHeight="13.8" x14ac:dyDescent="0.25"/>
  <cols>
    <col min="1" max="1" width="31" style="1" customWidth="1"/>
    <col min="2" max="2" width="39.44140625" style="1" customWidth="1"/>
    <col min="3" max="3" width="29" style="1" customWidth="1"/>
    <col min="4" max="4" width="38" style="1" customWidth="1"/>
    <col min="5" max="5" width="32.88671875" style="1" customWidth="1"/>
    <col min="6" max="9" width="10.44140625" style="1" customWidth="1"/>
    <col min="10" max="10" width="16.6640625" style="1" customWidth="1"/>
    <col min="11" max="16384" width="11.44140625" style="1"/>
  </cols>
  <sheetData>
    <row r="1" spans="1:10" ht="28.5" customHeight="1" x14ac:dyDescent="0.25">
      <c r="A1" s="445" t="e" vm="1">
        <v>#VALUE!</v>
      </c>
      <c r="B1" s="407" t="str">
        <f>CONTEXTO!B1</f>
        <v>PROCESO:  GESTIÓN JURÍDICA</v>
      </c>
      <c r="C1" s="407"/>
      <c r="D1" s="407"/>
      <c r="E1" s="407"/>
      <c r="F1" s="425" t="s">
        <v>541</v>
      </c>
      <c r="G1" s="425"/>
      <c r="H1" s="425"/>
      <c r="I1" s="425"/>
      <c r="J1" s="613"/>
    </row>
    <row r="2" spans="1:10" x14ac:dyDescent="0.25">
      <c r="A2" s="446"/>
      <c r="B2" s="408" t="s">
        <v>68</v>
      </c>
      <c r="C2" s="408"/>
      <c r="D2" s="408"/>
      <c r="E2" s="408"/>
      <c r="F2" s="426" t="s">
        <v>542</v>
      </c>
      <c r="G2" s="426"/>
      <c r="H2" s="426"/>
      <c r="I2" s="426"/>
      <c r="J2" s="614"/>
    </row>
    <row r="3" spans="1:10" ht="15" customHeight="1" x14ac:dyDescent="0.25">
      <c r="A3" s="446"/>
      <c r="B3" s="408"/>
      <c r="C3" s="408"/>
      <c r="D3" s="408"/>
      <c r="E3" s="408"/>
      <c r="F3" s="426" t="s">
        <v>543</v>
      </c>
      <c r="G3" s="426"/>
      <c r="H3" s="426"/>
      <c r="I3" s="426"/>
      <c r="J3" s="614"/>
    </row>
    <row r="4" spans="1:10" ht="14.4" thickBot="1" x14ac:dyDescent="0.3">
      <c r="A4" s="446"/>
      <c r="B4" s="408"/>
      <c r="C4" s="408"/>
      <c r="D4" s="408"/>
      <c r="E4" s="408"/>
      <c r="F4" s="426" t="s">
        <v>494</v>
      </c>
      <c r="G4" s="426"/>
      <c r="H4" s="426"/>
      <c r="I4" s="426"/>
      <c r="J4" s="615"/>
    </row>
    <row r="5" spans="1:10" ht="15.6" x14ac:dyDescent="0.25">
      <c r="A5" s="602"/>
      <c r="B5" s="406"/>
      <c r="C5" s="406"/>
      <c r="D5" s="406"/>
      <c r="E5" s="406"/>
      <c r="F5" s="406"/>
      <c r="G5" s="406"/>
      <c r="H5" s="406"/>
      <c r="I5" s="406"/>
      <c r="J5" s="603"/>
    </row>
    <row r="6" spans="1:10" ht="39.75" customHeight="1" x14ac:dyDescent="0.25">
      <c r="A6" s="598" t="str">
        <f>CONTEXTO!A8</f>
        <v>PROCESO: GESTIÓN JURÍDICA</v>
      </c>
      <c r="B6" s="599"/>
      <c r="C6" s="599"/>
      <c r="D6" s="599"/>
      <c r="E6" s="599"/>
      <c r="F6" s="599"/>
      <c r="G6" s="599"/>
      <c r="H6" s="599"/>
      <c r="I6" s="599"/>
      <c r="J6" s="600"/>
    </row>
    <row r="7" spans="1:10" s="73" customFormat="1" ht="63" customHeight="1" thickBot="1" x14ac:dyDescent="0.3">
      <c r="A7" s="595" t="str">
        <f>CONTEXTO!A9</f>
        <v xml:space="preserve">OBJETIVO: ASUMIR Y EJERCER LA TOTALIDAD DE LA DEFENSA JURÍDICA DEL MUNICIPIO DE IBAGUÉ, A PARTIR DE LA REPRESENTACIÓN JUDICIAL,  EXTRAJUDICIAL  O  ADMINISTRATIVA  Y  LA  ASESORÍA  SISTEMÁTICA, DE MANERA PERMANENTE  EN  LAS ACTUACIONES DE LA ADMINISTRACIÓN CENTRAL, EN ARAS DE LA PROTECCIÓN DEL PATRIMONIO PÚBLICO Y SALVAGUARDA DEL ORDENAMIENTO JURÍDICO.  
</v>
      </c>
      <c r="B7" s="596"/>
      <c r="C7" s="596"/>
      <c r="D7" s="596"/>
      <c r="E7" s="596"/>
      <c r="F7" s="596"/>
      <c r="G7" s="596"/>
      <c r="H7" s="596"/>
      <c r="I7" s="596"/>
      <c r="J7" s="597"/>
    </row>
    <row r="8" spans="1:10" s="73" customFormat="1" ht="25.5" customHeight="1" thickBot="1" x14ac:dyDescent="0.3">
      <c r="A8" s="601"/>
      <c r="B8" s="601"/>
      <c r="C8" s="601"/>
      <c r="D8" s="601"/>
      <c r="E8" s="601"/>
      <c r="F8" s="601"/>
      <c r="G8" s="601"/>
      <c r="H8" s="601"/>
      <c r="I8" s="601"/>
      <c r="J8" s="601"/>
    </row>
    <row r="9" spans="1:10" s="73" customFormat="1" ht="69" customHeight="1" x14ac:dyDescent="0.25">
      <c r="A9" s="87" t="s">
        <v>259</v>
      </c>
      <c r="B9" s="88" t="s">
        <v>258</v>
      </c>
      <c r="C9" s="89" t="s">
        <v>260</v>
      </c>
      <c r="D9" s="90" t="s">
        <v>79</v>
      </c>
      <c r="E9" s="91" t="s">
        <v>69</v>
      </c>
      <c r="F9" s="92" t="s">
        <v>70</v>
      </c>
      <c r="G9" s="92" t="s">
        <v>71</v>
      </c>
      <c r="H9" s="92" t="s">
        <v>72</v>
      </c>
      <c r="I9" s="92" t="s">
        <v>73</v>
      </c>
      <c r="J9" s="93" t="s">
        <v>74</v>
      </c>
    </row>
    <row r="10" spans="1:10" s="73" customFormat="1" ht="49.5" hidden="1" customHeight="1" x14ac:dyDescent="0.25">
      <c r="A10" s="611" t="s">
        <v>406</v>
      </c>
      <c r="B10" s="221" t="s">
        <v>398</v>
      </c>
      <c r="C10" s="612" t="s">
        <v>407</v>
      </c>
      <c r="D10" s="222" t="s">
        <v>408</v>
      </c>
      <c r="E10" s="612" t="s">
        <v>405</v>
      </c>
      <c r="F10" s="607" t="s">
        <v>133</v>
      </c>
      <c r="G10" s="607" t="s">
        <v>134</v>
      </c>
      <c r="H10" s="607" t="s">
        <v>134</v>
      </c>
      <c r="I10" s="607" t="s">
        <v>134</v>
      </c>
      <c r="J10" s="590" t="str">
        <f>IF(F10="NA","GESTION",IF(G10="NA","GESTION",IF(H10="NA","GESTION",IF(I10="NA","GESTION",IF(F10&lt;&gt;"X"," ",IF(G10&lt;&gt;"X"," ",IF(H10&lt;&gt;"X"," ",IF(I10&lt;&gt;"X"," ","CORRUPCION"))))))))</f>
        <v>GESTION</v>
      </c>
    </row>
    <row r="11" spans="1:10" ht="99" hidden="1" customHeight="1" x14ac:dyDescent="0.25">
      <c r="A11" s="611"/>
      <c r="B11" s="221" t="s">
        <v>390</v>
      </c>
      <c r="C11" s="612"/>
      <c r="D11" s="222" t="s">
        <v>404</v>
      </c>
      <c r="E11" s="612"/>
      <c r="F11" s="607"/>
      <c r="G11" s="607"/>
      <c r="H11" s="607"/>
      <c r="I11" s="607"/>
      <c r="J11" s="590"/>
    </row>
    <row r="12" spans="1:10" ht="60.75" hidden="1" customHeight="1" x14ac:dyDescent="0.25">
      <c r="A12" s="611"/>
      <c r="B12" s="221"/>
      <c r="C12" s="612"/>
      <c r="D12" s="223" t="s">
        <v>409</v>
      </c>
      <c r="E12" s="612"/>
      <c r="F12" s="607"/>
      <c r="G12" s="607"/>
      <c r="H12" s="607"/>
      <c r="I12" s="607"/>
      <c r="J12" s="590"/>
    </row>
    <row r="13" spans="1:10" ht="147.75" customHeight="1" x14ac:dyDescent="0.25">
      <c r="A13" s="608" t="s">
        <v>410</v>
      </c>
      <c r="B13" s="221" t="s">
        <v>397</v>
      </c>
      <c r="C13" s="604" t="s">
        <v>414</v>
      </c>
      <c r="D13" s="224" t="s">
        <v>411</v>
      </c>
      <c r="E13" s="604" t="s">
        <v>403</v>
      </c>
      <c r="F13" s="607" t="s">
        <v>133</v>
      </c>
      <c r="G13" s="607" t="s">
        <v>133</v>
      </c>
      <c r="H13" s="607" t="s">
        <v>133</v>
      </c>
      <c r="I13" s="607" t="s">
        <v>133</v>
      </c>
      <c r="J13" s="590" t="str">
        <f t="shared" ref="J13" si="0">IF(F13="NA","GESTION",IF(G13="NA","GESTION",IF(H13="NA","GESTION",IF(I13="NA","GESTION",IF(F13&lt;&gt;"X"," ",IF(G13&lt;&gt;"X"," ",IF(H13&lt;&gt;"X"," ",IF(I13&lt;&gt;"X"," ","CORRUPCION"))))))))</f>
        <v>CORRUPCION</v>
      </c>
    </row>
    <row r="14" spans="1:10" ht="87.75" customHeight="1" x14ac:dyDescent="0.25">
      <c r="A14" s="609"/>
      <c r="B14" s="221" t="s">
        <v>399</v>
      </c>
      <c r="C14" s="605"/>
      <c r="D14" s="224" t="s">
        <v>412</v>
      </c>
      <c r="E14" s="605"/>
      <c r="F14" s="607"/>
      <c r="G14" s="607"/>
      <c r="H14" s="607"/>
      <c r="I14" s="607"/>
      <c r="J14" s="590"/>
    </row>
    <row r="15" spans="1:10" ht="64.5" customHeight="1" x14ac:dyDescent="0.25">
      <c r="A15" s="610"/>
      <c r="B15" s="221"/>
      <c r="C15" s="606"/>
      <c r="D15" s="225" t="s">
        <v>413</v>
      </c>
      <c r="E15" s="606"/>
      <c r="F15" s="607"/>
      <c r="G15" s="607"/>
      <c r="H15" s="607"/>
      <c r="I15" s="607"/>
      <c r="J15" s="590"/>
    </row>
    <row r="16" spans="1:10" ht="64.5" hidden="1" customHeight="1" x14ac:dyDescent="0.25">
      <c r="A16" s="611" t="s">
        <v>416</v>
      </c>
      <c r="B16" s="221" t="s">
        <v>381</v>
      </c>
      <c r="C16" s="612" t="s">
        <v>417</v>
      </c>
      <c r="D16" s="223" t="s">
        <v>411</v>
      </c>
      <c r="E16" s="612" t="s">
        <v>415</v>
      </c>
      <c r="F16" s="607" t="s">
        <v>133</v>
      </c>
      <c r="G16" s="607" t="s">
        <v>134</v>
      </c>
      <c r="H16" s="607" t="s">
        <v>133</v>
      </c>
      <c r="I16" s="607" t="s">
        <v>134</v>
      </c>
      <c r="J16" s="590" t="str">
        <f t="shared" ref="J16" si="1">IF(F16="NA","GESTION",IF(G16="NA","GESTION",IF(H16="NA","GESTION",IF(I16="NA","GESTION",IF(F16&lt;&gt;"X"," ",IF(G16&lt;&gt;"X"," ",IF(H16&lt;&gt;"X"," ",IF(I16&lt;&gt;"X"," ","CORRUPCION"))))))))</f>
        <v>GESTION</v>
      </c>
    </row>
    <row r="17" spans="1:10" ht="81.75" hidden="1" customHeight="1" x14ac:dyDescent="0.25">
      <c r="A17" s="611"/>
      <c r="B17" s="221" t="s">
        <v>388</v>
      </c>
      <c r="C17" s="612"/>
      <c r="D17" s="221" t="s">
        <v>418</v>
      </c>
      <c r="E17" s="612"/>
      <c r="F17" s="607"/>
      <c r="G17" s="607"/>
      <c r="H17" s="607"/>
      <c r="I17" s="607"/>
      <c r="J17" s="590"/>
    </row>
    <row r="18" spans="1:10" ht="50.25" hidden="1" customHeight="1" x14ac:dyDescent="0.25">
      <c r="A18" s="611"/>
      <c r="B18" s="221" t="s">
        <v>389</v>
      </c>
      <c r="C18" s="612"/>
      <c r="D18" s="221" t="s">
        <v>419</v>
      </c>
      <c r="E18" s="612"/>
      <c r="F18" s="607"/>
      <c r="G18" s="607"/>
      <c r="H18" s="607"/>
      <c r="I18" s="607"/>
      <c r="J18" s="590"/>
    </row>
    <row r="19" spans="1:10" ht="58.5" customHeight="1" x14ac:dyDescent="0.25">
      <c r="A19" s="226"/>
      <c r="B19" s="227"/>
      <c r="C19" s="227"/>
      <c r="D19" s="227"/>
      <c r="E19" s="587" t="s">
        <v>265</v>
      </c>
      <c r="F19" s="227"/>
      <c r="G19" s="227"/>
      <c r="H19" s="227"/>
      <c r="I19" s="227"/>
      <c r="J19" s="590" t="str">
        <f t="shared" ref="J19" si="2">IF(F19="NA","GESTION",IF(G19="NA","GESTION",IF(H19="NA","GESTION",IF(I19="NA","GESTION",IF(F19&lt;&gt;"X"," ",IF(G19&lt;&gt;"X"," ",IF(H19&lt;&gt;"X"," ",IF(I19&lt;&gt;"X"," ","CORRUPCION"))))))))</f>
        <v xml:space="preserve"> </v>
      </c>
    </row>
    <row r="20" spans="1:10" ht="67.5" customHeight="1" x14ac:dyDescent="0.25">
      <c r="A20" s="226"/>
      <c r="B20" s="227"/>
      <c r="C20" s="227"/>
      <c r="D20" s="227"/>
      <c r="E20" s="588"/>
      <c r="F20" s="227"/>
      <c r="G20" s="227"/>
      <c r="H20" s="227"/>
      <c r="I20" s="227"/>
      <c r="J20" s="590"/>
    </row>
    <row r="21" spans="1:10" ht="78.75" customHeight="1" x14ac:dyDescent="0.25">
      <c r="A21" s="226"/>
      <c r="B21" s="227"/>
      <c r="C21" s="227"/>
      <c r="D21" s="227"/>
      <c r="E21" s="589"/>
      <c r="F21" s="227"/>
      <c r="G21" s="227"/>
      <c r="H21" s="227"/>
      <c r="I21" s="227"/>
      <c r="J21" s="590"/>
    </row>
    <row r="22" spans="1:10" ht="71.25" customHeight="1" x14ac:dyDescent="0.25">
      <c r="A22" s="226"/>
      <c r="B22" s="227"/>
      <c r="C22" s="227"/>
      <c r="D22" s="227"/>
      <c r="E22" s="587" t="s">
        <v>247</v>
      </c>
      <c r="F22" s="227"/>
      <c r="G22" s="227"/>
      <c r="H22" s="227"/>
      <c r="I22" s="227"/>
      <c r="J22" s="590" t="str">
        <f t="shared" ref="J22" si="3">IF(F22="NA","GESTION",IF(G22="NA","GESTION",IF(H22="NA","GESTION",IF(I22="NA","GESTION",IF(F22&lt;&gt;"X"," ",IF(G22&lt;&gt;"X"," ",IF(H22&lt;&gt;"X"," ",IF(I22&lt;&gt;"X"," ","CORRUPCION"))))))))</f>
        <v xml:space="preserve"> </v>
      </c>
    </row>
    <row r="23" spans="1:10" ht="80.25" customHeight="1" x14ac:dyDescent="0.25">
      <c r="A23" s="226"/>
      <c r="B23" s="227"/>
      <c r="C23" s="227"/>
      <c r="D23" s="227"/>
      <c r="E23" s="588"/>
      <c r="F23" s="227"/>
      <c r="G23" s="227"/>
      <c r="H23" s="227"/>
      <c r="I23" s="227"/>
      <c r="J23" s="590"/>
    </row>
    <row r="24" spans="1:10" ht="69.75" customHeight="1" x14ac:dyDescent="0.25">
      <c r="A24" s="226"/>
      <c r="B24" s="227"/>
      <c r="C24" s="227"/>
      <c r="D24" s="227"/>
      <c r="E24" s="589"/>
      <c r="F24" s="227"/>
      <c r="G24" s="227"/>
      <c r="H24" s="227"/>
      <c r="I24" s="227"/>
      <c r="J24" s="590"/>
    </row>
    <row r="25" spans="1:10" ht="54.75" customHeight="1" x14ac:dyDescent="0.25">
      <c r="A25" s="226"/>
      <c r="B25" s="227"/>
      <c r="C25" s="227"/>
      <c r="D25" s="227"/>
      <c r="E25" s="587" t="s">
        <v>266</v>
      </c>
      <c r="F25" s="227"/>
      <c r="G25" s="227"/>
      <c r="H25" s="227"/>
      <c r="I25" s="227"/>
      <c r="J25" s="590" t="str">
        <f t="shared" ref="J25" si="4">IF(F25="NA","GESTION",IF(G25="NA","GESTION",IF(H25="NA","GESTION",IF(I25="NA","GESTION",IF(F25&lt;&gt;"X"," ",IF(G25&lt;&gt;"X"," ",IF(H25&lt;&gt;"X"," ",IF(I25&lt;&gt;"X"," ","CORRUPCION"))))))))</f>
        <v xml:space="preserve"> </v>
      </c>
    </row>
    <row r="26" spans="1:10" ht="65.25" customHeight="1" x14ac:dyDescent="0.25">
      <c r="A26" s="226"/>
      <c r="B26" s="227"/>
      <c r="C26" s="227"/>
      <c r="D26" s="227"/>
      <c r="E26" s="588"/>
      <c r="F26" s="227"/>
      <c r="G26" s="227"/>
      <c r="H26" s="227"/>
      <c r="I26" s="227"/>
      <c r="J26" s="590"/>
    </row>
    <row r="27" spans="1:10" ht="69.75" customHeight="1" x14ac:dyDescent="0.25">
      <c r="A27" s="226"/>
      <c r="B27" s="227"/>
      <c r="C27" s="227"/>
      <c r="D27" s="227"/>
      <c r="E27" s="589"/>
      <c r="F27" s="227"/>
      <c r="G27" s="227"/>
      <c r="H27" s="227"/>
      <c r="I27" s="227"/>
      <c r="J27" s="590"/>
    </row>
    <row r="28" spans="1:10" ht="68.25" customHeight="1" x14ac:dyDescent="0.25">
      <c r="A28" s="226"/>
      <c r="B28" s="227"/>
      <c r="C28" s="227"/>
      <c r="D28" s="227"/>
      <c r="E28" s="587" t="s">
        <v>261</v>
      </c>
      <c r="F28" s="227"/>
      <c r="G28" s="227"/>
      <c r="H28" s="227"/>
      <c r="I28" s="227"/>
      <c r="J28" s="590" t="str">
        <f>IF(F28="NA","GESTION",IF(G28="NA","GESTION",IF(H28="NA","GESTION",IF(I28="NA","GESTION",IF(F28&lt;&gt;"X"," ",IF(G28&lt;&gt;"X"," ",IF(H28&lt;&gt;"X"," ",IF(I28&lt;&gt;"X"," ","CORRUPCION"))))))))</f>
        <v xml:space="preserve"> </v>
      </c>
    </row>
    <row r="29" spans="1:10" ht="69" customHeight="1" x14ac:dyDescent="0.25">
      <c r="A29" s="226"/>
      <c r="B29" s="227"/>
      <c r="C29" s="227"/>
      <c r="D29" s="227"/>
      <c r="E29" s="588"/>
      <c r="F29" s="227"/>
      <c r="G29" s="227"/>
      <c r="H29" s="227"/>
      <c r="I29" s="227"/>
      <c r="J29" s="590"/>
    </row>
    <row r="30" spans="1:10" ht="59.25" customHeight="1" x14ac:dyDescent="0.25">
      <c r="A30" s="226"/>
      <c r="B30" s="227"/>
      <c r="C30" s="227"/>
      <c r="D30" s="227"/>
      <c r="E30" s="589"/>
      <c r="F30" s="227"/>
      <c r="G30" s="227"/>
      <c r="H30" s="227"/>
      <c r="I30" s="227"/>
      <c r="J30" s="590"/>
    </row>
    <row r="31" spans="1:10" ht="57" customHeight="1" x14ac:dyDescent="0.25">
      <c r="A31" s="226"/>
      <c r="B31" s="227"/>
      <c r="C31" s="227"/>
      <c r="D31" s="227"/>
      <c r="E31" s="587" t="s">
        <v>262</v>
      </c>
      <c r="F31" s="227"/>
      <c r="G31" s="227"/>
      <c r="H31" s="227"/>
      <c r="I31" s="227"/>
      <c r="J31" s="590" t="str">
        <f t="shared" ref="J31" si="5">IF(F31="NA","GESTION",IF(G31="NA","GESTION",IF(H31="NA","GESTION",IF(I31="NA","GESTION",IF(F31&lt;&gt;"X"," ",IF(G31&lt;&gt;"X"," ",IF(H31&lt;&gt;"X"," ",IF(I31&lt;&gt;"X"," ","CORRUPCION"))))))))</f>
        <v xml:space="preserve"> </v>
      </c>
    </row>
    <row r="32" spans="1:10" ht="61.5" customHeight="1" x14ac:dyDescent="0.25">
      <c r="A32" s="226"/>
      <c r="B32" s="227"/>
      <c r="C32" s="227"/>
      <c r="D32" s="227"/>
      <c r="E32" s="588"/>
      <c r="F32" s="227"/>
      <c r="G32" s="227"/>
      <c r="H32" s="227"/>
      <c r="I32" s="227"/>
      <c r="J32" s="590"/>
    </row>
    <row r="33" spans="1:10" ht="71.25" customHeight="1" x14ac:dyDescent="0.25">
      <c r="A33" s="226"/>
      <c r="B33" s="227"/>
      <c r="C33" s="227"/>
      <c r="D33" s="227"/>
      <c r="E33" s="589"/>
      <c r="F33" s="227"/>
      <c r="G33" s="227"/>
      <c r="H33" s="227"/>
      <c r="I33" s="227"/>
      <c r="J33" s="590"/>
    </row>
    <row r="34" spans="1:10" ht="64.5" customHeight="1" x14ac:dyDescent="0.25">
      <c r="A34" s="228"/>
      <c r="B34" s="229"/>
      <c r="C34" s="229"/>
      <c r="D34" s="229"/>
      <c r="E34" s="591" t="s">
        <v>263</v>
      </c>
      <c r="F34" s="229"/>
      <c r="G34" s="229"/>
      <c r="H34" s="229"/>
      <c r="I34" s="229"/>
      <c r="J34" s="590" t="str">
        <f t="shared" ref="J34" si="6">IF(F34="NA","GESTION",IF(G34="NA","GESTION",IF(H34="NA","GESTION",IF(I34="NA","GESTION",IF(F34&lt;&gt;"X"," ",IF(G34&lt;&gt;"X"," ",IF(H34&lt;&gt;"X"," ",IF(I34&lt;&gt;"X"," ","CORRUPCION"))))))))</f>
        <v xml:space="preserve"> </v>
      </c>
    </row>
    <row r="35" spans="1:10" ht="74.25" customHeight="1" x14ac:dyDescent="0.25">
      <c r="A35" s="230"/>
      <c r="B35" s="231"/>
      <c r="C35" s="231"/>
      <c r="D35" s="231"/>
      <c r="E35" s="592"/>
      <c r="F35" s="231"/>
      <c r="G35" s="231"/>
      <c r="H35" s="231"/>
      <c r="I35" s="231"/>
      <c r="J35" s="590"/>
    </row>
    <row r="36" spans="1:10" ht="54.75" customHeight="1" x14ac:dyDescent="0.25">
      <c r="A36" s="230"/>
      <c r="B36" s="231"/>
      <c r="C36" s="231"/>
      <c r="D36" s="231"/>
      <c r="E36" s="594"/>
      <c r="F36" s="231"/>
      <c r="G36" s="231"/>
      <c r="H36" s="231"/>
      <c r="I36" s="231"/>
      <c r="J36" s="590"/>
    </row>
    <row r="37" spans="1:10" ht="77.25" customHeight="1" x14ac:dyDescent="0.25">
      <c r="A37" s="230"/>
      <c r="B37" s="231"/>
      <c r="C37" s="231"/>
      <c r="D37" s="231"/>
      <c r="E37" s="591" t="s">
        <v>264</v>
      </c>
      <c r="F37" s="231"/>
      <c r="G37" s="231"/>
      <c r="H37" s="231"/>
      <c r="I37" s="231"/>
      <c r="J37" s="590" t="str">
        <f t="shared" ref="J37" si="7">IF(F37="NA","GESTION",IF(G37="NA","GESTION",IF(H37="NA","GESTION",IF(I37="NA","GESTION",IF(F37&lt;&gt;"X"," ",IF(G37&lt;&gt;"X"," ",IF(H37&lt;&gt;"X"," ",IF(I37&lt;&gt;"X"," ","CORRUPCION"))))))))</f>
        <v xml:space="preserve"> </v>
      </c>
    </row>
    <row r="38" spans="1:10" ht="66.75" customHeight="1" x14ac:dyDescent="0.25">
      <c r="A38" s="230"/>
      <c r="B38" s="231"/>
      <c r="C38" s="231"/>
      <c r="D38" s="231"/>
      <c r="E38" s="592"/>
      <c r="F38" s="231"/>
      <c r="G38" s="231"/>
      <c r="H38" s="231"/>
      <c r="I38" s="231"/>
      <c r="J38" s="590"/>
    </row>
    <row r="39" spans="1:10" ht="52.5" customHeight="1" thickBot="1" x14ac:dyDescent="0.3">
      <c r="A39" s="232"/>
      <c r="B39" s="233"/>
      <c r="C39" s="233"/>
      <c r="D39" s="233"/>
      <c r="E39" s="593"/>
      <c r="F39" s="233"/>
      <c r="G39" s="233"/>
      <c r="H39" s="233"/>
      <c r="I39" s="233"/>
      <c r="J39" s="590"/>
    </row>
    <row r="40" spans="1:10" ht="66" customHeight="1" x14ac:dyDescent="0.25"/>
    <row r="41" spans="1:10" ht="76.5" customHeight="1" x14ac:dyDescent="0.25"/>
  </sheetData>
  <sheetProtection selectLockedCells="1"/>
  <mergeCells count="50">
    <mergeCell ref="H10:H12"/>
    <mergeCell ref="I16:I18"/>
    <mergeCell ref="J16:J18"/>
    <mergeCell ref="I10:I12"/>
    <mergeCell ref="J10:J12"/>
    <mergeCell ref="J13:J15"/>
    <mergeCell ref="I13:I15"/>
    <mergeCell ref="E13:E15"/>
    <mergeCell ref="G13:G15"/>
    <mergeCell ref="H13:H15"/>
    <mergeCell ref="A16:A18"/>
    <mergeCell ref="C16:C18"/>
    <mergeCell ref="E16:E18"/>
    <mergeCell ref="F16:F18"/>
    <mergeCell ref="A1:A4"/>
    <mergeCell ref="J1:J4"/>
    <mergeCell ref="F1:I1"/>
    <mergeCell ref="F2:I2"/>
    <mergeCell ref="F3:I3"/>
    <mergeCell ref="F4:I4"/>
    <mergeCell ref="B1:E1"/>
    <mergeCell ref="B2:E4"/>
    <mergeCell ref="A7:J7"/>
    <mergeCell ref="A6:J6"/>
    <mergeCell ref="A8:J8"/>
    <mergeCell ref="A5:J5"/>
    <mergeCell ref="E19:E21"/>
    <mergeCell ref="J19:J21"/>
    <mergeCell ref="C13:C15"/>
    <mergeCell ref="G16:G18"/>
    <mergeCell ref="H16:H18"/>
    <mergeCell ref="A13:A15"/>
    <mergeCell ref="A10:A12"/>
    <mergeCell ref="E10:E12"/>
    <mergeCell ref="F10:F12"/>
    <mergeCell ref="G10:G12"/>
    <mergeCell ref="C10:C12"/>
    <mergeCell ref="F13:F15"/>
    <mergeCell ref="E22:E24"/>
    <mergeCell ref="J22:J24"/>
    <mergeCell ref="E25:E27"/>
    <mergeCell ref="J25:J27"/>
    <mergeCell ref="E28:E30"/>
    <mergeCell ref="J28:J30"/>
    <mergeCell ref="E31:E33"/>
    <mergeCell ref="J31:J33"/>
    <mergeCell ref="E37:E39"/>
    <mergeCell ref="J37:J39"/>
    <mergeCell ref="E34:E36"/>
    <mergeCell ref="J34:J36"/>
  </mergeCells>
  <pageMargins left="0.70866141732283472" right="0.70866141732283472" top="0.74803149606299213" bottom="0.74803149606299213" header="0.31496062992125984" footer="0.31496062992125984"/>
  <pageSetup paperSize="5" scale="60" orientation="landscape" verticalDpi="300"/>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NOOO!$A$2:$A$4</xm:f>
          </x14:formula1>
          <xm:sqref>F10:I18</xm:sqref>
        </x14:dataValidation>
      </x14:dataValidations>
    </ex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6"/>
  </sheetPr>
  <dimension ref="A1:F39"/>
  <sheetViews>
    <sheetView topLeftCell="A7" zoomScale="90" zoomScaleNormal="90" zoomScalePageLayoutView="85" workbookViewId="0">
      <selection activeCell="A13" sqref="A13:A15"/>
    </sheetView>
  </sheetViews>
  <sheetFormatPr baseColWidth="10" defaultColWidth="11.44140625" defaultRowHeight="13.8" x14ac:dyDescent="0.25"/>
  <cols>
    <col min="1" max="1" width="31" style="1" customWidth="1"/>
    <col min="2" max="2" width="53.44140625" style="1" customWidth="1"/>
    <col min="3" max="3" width="27.33203125" style="1" customWidth="1"/>
    <col min="4" max="4" width="31.88671875" style="1" customWidth="1"/>
    <col min="5" max="5" width="15" style="1" customWidth="1"/>
    <col min="6" max="6" width="14.44140625" style="1" customWidth="1"/>
    <col min="7" max="16384" width="11.44140625" style="1"/>
  </cols>
  <sheetData>
    <row r="1" spans="1:6" ht="28.5" customHeight="1" x14ac:dyDescent="0.25">
      <c r="A1" s="445" t="e" vm="1">
        <v>#VALUE!</v>
      </c>
      <c r="B1" s="407" t="str">
        <f>CONTEXTO!B1</f>
        <v>PROCESO:  GESTIÓN JURÍDICA</v>
      </c>
      <c r="C1" s="407"/>
      <c r="D1" s="425" t="s">
        <v>541</v>
      </c>
      <c r="E1" s="425"/>
      <c r="F1" s="613"/>
    </row>
    <row r="2" spans="1:6" x14ac:dyDescent="0.25">
      <c r="A2" s="446"/>
      <c r="B2" s="408" t="s">
        <v>75</v>
      </c>
      <c r="C2" s="408"/>
      <c r="D2" s="426" t="s">
        <v>542</v>
      </c>
      <c r="E2" s="426"/>
      <c r="F2" s="614"/>
    </row>
    <row r="3" spans="1:6" ht="15" customHeight="1" x14ac:dyDescent="0.25">
      <c r="A3" s="446"/>
      <c r="B3" s="408"/>
      <c r="C3" s="408"/>
      <c r="D3" s="426" t="s">
        <v>543</v>
      </c>
      <c r="E3" s="426"/>
      <c r="F3" s="614"/>
    </row>
    <row r="4" spans="1:6" ht="14.4" thickBot="1" x14ac:dyDescent="0.3">
      <c r="A4" s="446"/>
      <c r="B4" s="408"/>
      <c r="C4" s="408"/>
      <c r="D4" s="426" t="s">
        <v>495</v>
      </c>
      <c r="E4" s="426"/>
      <c r="F4" s="615"/>
    </row>
    <row r="5" spans="1:6" ht="15.6" x14ac:dyDescent="0.25">
      <c r="A5" s="602"/>
      <c r="B5" s="406"/>
      <c r="C5" s="406"/>
      <c r="D5" s="406"/>
      <c r="E5" s="406"/>
      <c r="F5" s="603"/>
    </row>
    <row r="6" spans="1:6" s="73" customFormat="1" ht="25.5" customHeight="1" x14ac:dyDescent="0.25">
      <c r="A6" s="652" t="str">
        <f>CONTEXTO!A8</f>
        <v>PROCESO: GESTIÓN JURÍDICA</v>
      </c>
      <c r="B6" s="653"/>
      <c r="C6" s="653"/>
      <c r="D6" s="653"/>
      <c r="E6" s="653"/>
      <c r="F6" s="654"/>
    </row>
    <row r="7" spans="1:6" s="73" customFormat="1" ht="65.25" customHeight="1" thickBot="1" x14ac:dyDescent="0.3">
      <c r="A7" s="655" t="str">
        <f>CONTEXTO!A9</f>
        <v xml:space="preserve">OBJETIVO: ASUMIR Y EJERCER LA TOTALIDAD DE LA DEFENSA JURÍDICA DEL MUNICIPIO DE IBAGUÉ, A PARTIR DE LA REPRESENTACIÓN JUDICIAL,  EXTRAJUDICIAL  O  ADMINISTRATIVA  Y  LA  ASESORÍA  SISTEMÁTICA, DE MANERA PERMANENTE  EN  LAS ACTUACIONES DE LA ADMINISTRACIÓN CENTRAL, EN ARAS DE LA PROTECCIÓN DEL PATRIMONIO PÚBLICO Y SALVAGUARDA DEL ORDENAMIENTO JURÍDICO.  
</v>
      </c>
      <c r="B7" s="656"/>
      <c r="C7" s="656"/>
      <c r="D7" s="656"/>
      <c r="E7" s="656"/>
      <c r="F7" s="657"/>
    </row>
    <row r="8" spans="1:6" s="73" customFormat="1" ht="18.75" customHeight="1" thickBot="1" x14ac:dyDescent="0.3">
      <c r="A8" s="601"/>
      <c r="B8" s="601"/>
      <c r="C8" s="601"/>
      <c r="D8" s="601"/>
      <c r="E8" s="601"/>
      <c r="F8" s="645"/>
    </row>
    <row r="9" spans="1:6" ht="31.5" customHeight="1" x14ac:dyDescent="0.25">
      <c r="A9" s="94" t="s">
        <v>69</v>
      </c>
      <c r="B9" s="95" t="s">
        <v>76</v>
      </c>
      <c r="C9" s="95" t="s">
        <v>77</v>
      </c>
      <c r="D9" s="155" t="s">
        <v>78</v>
      </c>
      <c r="E9" s="455" t="s">
        <v>79</v>
      </c>
      <c r="F9" s="456"/>
    </row>
    <row r="10" spans="1:6" ht="56.25" hidden="1" customHeight="1" x14ac:dyDescent="0.25">
      <c r="A10" s="646"/>
      <c r="B10" s="649"/>
      <c r="C10" s="629"/>
      <c r="D10" s="156"/>
      <c r="E10" s="616"/>
      <c r="F10" s="617"/>
    </row>
    <row r="11" spans="1:6" ht="45" hidden="1" customHeight="1" x14ac:dyDescent="0.25">
      <c r="A11" s="647"/>
      <c r="B11" s="650"/>
      <c r="C11" s="630"/>
      <c r="D11" s="156"/>
      <c r="E11" s="616"/>
      <c r="F11" s="617"/>
    </row>
    <row r="12" spans="1:6" ht="47.25" hidden="1" customHeight="1" x14ac:dyDescent="0.25">
      <c r="A12" s="648"/>
      <c r="B12" s="651"/>
      <c r="C12" s="631"/>
      <c r="D12" s="156"/>
      <c r="E12" s="616"/>
      <c r="F12" s="617"/>
    </row>
    <row r="13" spans="1:6" ht="78.75" customHeight="1" x14ac:dyDescent="0.25">
      <c r="A13" s="646" t="str">
        <f>'IDENTIFICACION DE RIESGOS'!E13:E15</f>
        <v>Posibilidad de omitir, retardar, negar o rehusarse a realizar actos propios que le corresponden de las funciones de servidor público y/o de apoderado para beneficio propio o de un tercero en las acciones legales</v>
      </c>
      <c r="B13" s="649" t="s">
        <v>538</v>
      </c>
      <c r="C13" s="629" t="str">
        <f>'IDENTIFICACION DE RIESGOS'!J13:J15</f>
        <v>CORRUPCION</v>
      </c>
      <c r="D13" s="156" t="str">
        <f>'IDENTIFICACION DE RIESGOS'!B13</f>
        <v xml:space="preserve">Falta de asistencia a las audiencias de procesos judiciales presenciales y/o virtuales  por parte de los Secretarios de despacho delegados, y/o  apoderados que ejercen la defensa jurídica y, en atención a las recomendaciones establecidas en las mesa de trabajo llevados a cabo por la Oficina Jurídica </v>
      </c>
      <c r="E13" s="616" t="str">
        <f>'IDENTIFICACION DE RIESGOS'!D13</f>
        <v>sanciones disciplinarias, penales, administrativas</v>
      </c>
      <c r="F13" s="617"/>
    </row>
    <row r="14" spans="1:6" ht="67.5" customHeight="1" x14ac:dyDescent="0.25">
      <c r="A14" s="647"/>
      <c r="B14" s="650"/>
      <c r="C14" s="630"/>
      <c r="D14" s="156" t="str">
        <f>'IDENTIFICACION DE RIESGOS'!B14</f>
        <v>No proyectar la adopción de las providencias por parte de los apoderados que ejercen la representación judicial y legal del municipio</v>
      </c>
      <c r="E14" s="616" t="str">
        <f>'IDENTIFICACION DE RIESGOS'!D14</f>
        <v>perdida de recursos</v>
      </c>
      <c r="F14" s="617"/>
    </row>
    <row r="15" spans="1:6" ht="81.75" customHeight="1" x14ac:dyDescent="0.25">
      <c r="A15" s="648"/>
      <c r="B15" s="651"/>
      <c r="C15" s="631"/>
      <c r="D15" s="156">
        <f>'IDENTIFICACION DE RIESGOS'!B15</f>
        <v>0</v>
      </c>
      <c r="E15" s="616" t="str">
        <f>'IDENTIFICACION DE RIESGOS'!D15</f>
        <v>Perdida de imagen institucional</v>
      </c>
      <c r="F15" s="617"/>
    </row>
    <row r="16" spans="1:6" ht="53.25" customHeight="1" x14ac:dyDescent="0.25">
      <c r="A16" s="658"/>
      <c r="B16" s="659"/>
      <c r="C16" s="660" t="s">
        <v>537</v>
      </c>
      <c r="D16" s="156"/>
      <c r="E16" s="661"/>
      <c r="F16" s="662"/>
    </row>
    <row r="17" spans="1:6" ht="42.75" customHeight="1" x14ac:dyDescent="0.25">
      <c r="A17" s="658"/>
      <c r="B17" s="659"/>
      <c r="C17" s="660"/>
      <c r="D17" s="156"/>
      <c r="E17" s="663"/>
      <c r="F17" s="664"/>
    </row>
    <row r="18" spans="1:6" ht="63" customHeight="1" x14ac:dyDescent="0.25">
      <c r="A18" s="658"/>
      <c r="B18" s="659"/>
      <c r="C18" s="660"/>
      <c r="D18" s="156"/>
      <c r="E18" s="661"/>
      <c r="F18" s="662"/>
    </row>
    <row r="19" spans="1:6" ht="57" customHeight="1" x14ac:dyDescent="0.25">
      <c r="A19" s="626" t="str">
        <f>'IDENTIFICACION DE RIESGOS'!E19</f>
        <v>d</v>
      </c>
      <c r="B19" s="642"/>
      <c r="C19" s="629" t="str">
        <f>'IDENTIFICACION DE RIESGOS'!J19</f>
        <v xml:space="preserve"> </v>
      </c>
      <c r="D19" s="110">
        <f>'IDENTIFICACION DE RIESGOS'!B19</f>
        <v>0</v>
      </c>
      <c r="E19" s="632">
        <f>'IDENTIFICACION DE RIESGOS'!D19</f>
        <v>0</v>
      </c>
      <c r="F19" s="633"/>
    </row>
    <row r="20" spans="1:6" ht="57" customHeight="1" x14ac:dyDescent="0.25">
      <c r="A20" s="627"/>
      <c r="B20" s="643"/>
      <c r="C20" s="630"/>
      <c r="D20" s="110">
        <f>'IDENTIFICACION DE RIESGOS'!B20</f>
        <v>0</v>
      </c>
      <c r="E20" s="632">
        <f>'IDENTIFICACION DE RIESGOS'!D20</f>
        <v>0</v>
      </c>
      <c r="F20" s="633"/>
    </row>
    <row r="21" spans="1:6" ht="57" customHeight="1" x14ac:dyDescent="0.25">
      <c r="A21" s="628"/>
      <c r="B21" s="644"/>
      <c r="C21" s="631"/>
      <c r="D21" s="110">
        <f>'IDENTIFICACION DE RIESGOS'!B21</f>
        <v>0</v>
      </c>
      <c r="E21" s="632">
        <f>'IDENTIFICACION DE RIESGOS'!D21</f>
        <v>0</v>
      </c>
      <c r="F21" s="633"/>
    </row>
    <row r="22" spans="1:6" ht="63" customHeight="1" x14ac:dyDescent="0.25">
      <c r="A22" s="626" t="str">
        <f>'IDENTIFICACION DE RIESGOS'!E22</f>
        <v>e</v>
      </c>
      <c r="B22" s="642"/>
      <c r="C22" s="629" t="str">
        <f>'IDENTIFICACION DE RIESGOS'!J22</f>
        <v xml:space="preserve"> </v>
      </c>
      <c r="D22" s="110">
        <f>'IDENTIFICACION DE RIESGOS'!B22</f>
        <v>0</v>
      </c>
      <c r="E22" s="632">
        <f>'IDENTIFICACION DE RIESGOS'!D22</f>
        <v>0</v>
      </c>
      <c r="F22" s="633"/>
    </row>
    <row r="23" spans="1:6" ht="54.75" customHeight="1" x14ac:dyDescent="0.25">
      <c r="A23" s="627"/>
      <c r="B23" s="643"/>
      <c r="C23" s="630"/>
      <c r="D23" s="110">
        <f>'IDENTIFICACION DE RIESGOS'!B23</f>
        <v>0</v>
      </c>
      <c r="E23" s="632">
        <f>'IDENTIFICACION DE RIESGOS'!D23</f>
        <v>0</v>
      </c>
      <c r="F23" s="633"/>
    </row>
    <row r="24" spans="1:6" ht="54.75" customHeight="1" x14ac:dyDescent="0.25">
      <c r="A24" s="628"/>
      <c r="B24" s="644"/>
      <c r="C24" s="631"/>
      <c r="D24" s="110">
        <f>'IDENTIFICACION DE RIESGOS'!B24</f>
        <v>0</v>
      </c>
      <c r="E24" s="632">
        <f>'IDENTIFICACION DE RIESGOS'!D24</f>
        <v>0</v>
      </c>
      <c r="F24" s="633"/>
    </row>
    <row r="25" spans="1:6" ht="47.25" customHeight="1" x14ac:dyDescent="0.25">
      <c r="A25" s="626" t="str">
        <f>'IDENTIFICACION DE RIESGOS'!E25</f>
        <v>f</v>
      </c>
      <c r="B25" s="642"/>
      <c r="C25" s="629" t="str">
        <f>'IDENTIFICACION DE RIESGOS'!J25</f>
        <v xml:space="preserve"> </v>
      </c>
      <c r="D25" s="110">
        <f>'IDENTIFICACION DE RIESGOS'!B25</f>
        <v>0</v>
      </c>
      <c r="E25" s="632">
        <f>'IDENTIFICACION DE RIESGOS'!D25</f>
        <v>0</v>
      </c>
      <c r="F25" s="633"/>
    </row>
    <row r="26" spans="1:6" ht="44.25" customHeight="1" x14ac:dyDescent="0.25">
      <c r="A26" s="627"/>
      <c r="B26" s="643"/>
      <c r="C26" s="630"/>
      <c r="D26" s="110">
        <f>'IDENTIFICACION DE RIESGOS'!B26</f>
        <v>0</v>
      </c>
      <c r="E26" s="632">
        <f>'IDENTIFICACION DE RIESGOS'!D26</f>
        <v>0</v>
      </c>
      <c r="F26" s="633"/>
    </row>
    <row r="27" spans="1:6" ht="45" customHeight="1" x14ac:dyDescent="0.25">
      <c r="A27" s="628"/>
      <c r="B27" s="644"/>
      <c r="C27" s="631"/>
      <c r="D27" s="110">
        <f>'IDENTIFICACION DE RIESGOS'!B27</f>
        <v>0</v>
      </c>
      <c r="E27" s="632">
        <f>'IDENTIFICACION DE RIESGOS'!D27</f>
        <v>0</v>
      </c>
      <c r="F27" s="633"/>
    </row>
    <row r="28" spans="1:6" ht="58.5" customHeight="1" x14ac:dyDescent="0.25">
      <c r="A28" s="626" t="str">
        <f>'IDENTIFICACION DE RIESGOS'!E28</f>
        <v>g</v>
      </c>
      <c r="B28" s="642"/>
      <c r="C28" s="629" t="str">
        <f>'IDENTIFICACION DE RIESGOS'!J28</f>
        <v xml:space="preserve"> </v>
      </c>
      <c r="D28" s="110">
        <f>'IDENTIFICACION DE RIESGOS'!B28</f>
        <v>0</v>
      </c>
      <c r="E28" s="632">
        <f>'IDENTIFICACION DE RIESGOS'!D28</f>
        <v>0</v>
      </c>
      <c r="F28" s="633"/>
    </row>
    <row r="29" spans="1:6" ht="55.5" customHeight="1" x14ac:dyDescent="0.25">
      <c r="A29" s="627"/>
      <c r="B29" s="643"/>
      <c r="C29" s="630"/>
      <c r="D29" s="110">
        <f>'IDENTIFICACION DE RIESGOS'!B29</f>
        <v>0</v>
      </c>
      <c r="E29" s="632">
        <f>'IDENTIFICACION DE RIESGOS'!D29</f>
        <v>0</v>
      </c>
      <c r="F29" s="633"/>
    </row>
    <row r="30" spans="1:6" ht="63.75" customHeight="1" x14ac:dyDescent="0.25">
      <c r="A30" s="628"/>
      <c r="B30" s="644"/>
      <c r="C30" s="631"/>
      <c r="D30" s="110">
        <f>'IDENTIFICACION DE RIESGOS'!B30</f>
        <v>0</v>
      </c>
      <c r="E30" s="632">
        <f>'IDENTIFICACION DE RIESGOS'!D30</f>
        <v>0</v>
      </c>
      <c r="F30" s="633"/>
    </row>
    <row r="31" spans="1:6" ht="47.25" customHeight="1" x14ac:dyDescent="0.25">
      <c r="A31" s="626" t="str">
        <f>'IDENTIFICACION DE RIESGOS'!E31</f>
        <v>h</v>
      </c>
      <c r="B31" s="642"/>
      <c r="C31" s="629" t="str">
        <f>'IDENTIFICACION DE RIESGOS'!J31</f>
        <v xml:space="preserve"> </v>
      </c>
      <c r="D31" s="110">
        <f>'IDENTIFICACION DE RIESGOS'!B31</f>
        <v>0</v>
      </c>
      <c r="E31" s="632">
        <f>'IDENTIFICACION DE RIESGOS'!D31</f>
        <v>0</v>
      </c>
      <c r="F31" s="633"/>
    </row>
    <row r="32" spans="1:6" ht="55.5" customHeight="1" x14ac:dyDescent="0.25">
      <c r="A32" s="627"/>
      <c r="B32" s="643"/>
      <c r="C32" s="630"/>
      <c r="D32" s="110">
        <f>'IDENTIFICACION DE RIESGOS'!B32</f>
        <v>0</v>
      </c>
      <c r="E32" s="632">
        <f>'IDENTIFICACION DE RIESGOS'!D32</f>
        <v>0</v>
      </c>
      <c r="F32" s="633"/>
    </row>
    <row r="33" spans="1:6" ht="57.75" customHeight="1" x14ac:dyDescent="0.25">
      <c r="A33" s="628"/>
      <c r="B33" s="644"/>
      <c r="C33" s="631"/>
      <c r="D33" s="110">
        <f>'IDENTIFICACION DE RIESGOS'!B33</f>
        <v>0</v>
      </c>
      <c r="E33" s="632">
        <f>'IDENTIFICACION DE RIESGOS'!D33</f>
        <v>0</v>
      </c>
      <c r="F33" s="633"/>
    </row>
    <row r="34" spans="1:6" ht="45.75" customHeight="1" x14ac:dyDescent="0.25">
      <c r="A34" s="618" t="str">
        <f>'IDENTIFICACION DE RIESGOS'!E34</f>
        <v>i</v>
      </c>
      <c r="B34" s="638"/>
      <c r="C34" s="621" t="str">
        <f>'IDENTIFICACION DE RIESGOS'!J34</f>
        <v xml:space="preserve"> </v>
      </c>
      <c r="D34" s="111">
        <f>'IDENTIFICACION DE RIESGOS'!B34</f>
        <v>0</v>
      </c>
      <c r="E34" s="624">
        <f>'IDENTIFICACION DE RIESGOS'!D34</f>
        <v>0</v>
      </c>
      <c r="F34" s="625"/>
    </row>
    <row r="35" spans="1:6" ht="57.75" customHeight="1" x14ac:dyDescent="0.25">
      <c r="A35" s="619"/>
      <c r="B35" s="639"/>
      <c r="C35" s="622"/>
      <c r="D35" s="112">
        <f>'IDENTIFICACION DE RIESGOS'!B35</f>
        <v>0</v>
      </c>
      <c r="E35" s="624">
        <f>'IDENTIFICACION DE RIESGOS'!D35</f>
        <v>0</v>
      </c>
      <c r="F35" s="625"/>
    </row>
    <row r="36" spans="1:6" ht="51" customHeight="1" x14ac:dyDescent="0.25">
      <c r="A36" s="620"/>
      <c r="B36" s="640"/>
      <c r="C36" s="623"/>
      <c r="D36" s="112">
        <f>'IDENTIFICACION DE RIESGOS'!B36</f>
        <v>0</v>
      </c>
      <c r="E36" s="624">
        <f>'IDENTIFICACION DE RIESGOS'!D36</f>
        <v>0</v>
      </c>
      <c r="F36" s="625"/>
    </row>
    <row r="37" spans="1:6" ht="51" customHeight="1" x14ac:dyDescent="0.25">
      <c r="A37" s="618" t="str">
        <f>'IDENTIFICACION DE RIESGOS'!E37</f>
        <v>j</v>
      </c>
      <c r="B37" s="638"/>
      <c r="C37" s="621">
        <f>'IDENTIFICACION DE RIESGOS'!J39</f>
        <v>0</v>
      </c>
      <c r="D37" s="112">
        <f>'IDENTIFICACION DE RIESGOS'!B37</f>
        <v>0</v>
      </c>
      <c r="E37" s="624">
        <f>'IDENTIFICACION DE RIESGOS'!D37</f>
        <v>0</v>
      </c>
      <c r="F37" s="625"/>
    </row>
    <row r="38" spans="1:6" ht="51" customHeight="1" x14ac:dyDescent="0.25">
      <c r="A38" s="619"/>
      <c r="B38" s="639"/>
      <c r="C38" s="622"/>
      <c r="D38" s="112">
        <f>'IDENTIFICACION DE RIESGOS'!B38</f>
        <v>0</v>
      </c>
      <c r="E38" s="624">
        <f>'IDENTIFICACION DE RIESGOS'!D38</f>
        <v>0</v>
      </c>
      <c r="F38" s="625"/>
    </row>
    <row r="39" spans="1:6" ht="54" customHeight="1" thickBot="1" x14ac:dyDescent="0.3">
      <c r="A39" s="635"/>
      <c r="B39" s="641"/>
      <c r="C39" s="634"/>
      <c r="D39" s="113">
        <f>'IDENTIFICACION DE RIESGOS'!B39</f>
        <v>0</v>
      </c>
      <c r="E39" s="636">
        <f>'IDENTIFICACION DE RIESGOS'!D39</f>
        <v>0</v>
      </c>
      <c r="F39" s="637"/>
    </row>
  </sheetData>
  <sheetProtection selectLockedCells="1"/>
  <mergeCells count="73">
    <mergeCell ref="E16:F16"/>
    <mergeCell ref="E17:F17"/>
    <mergeCell ref="E18:F18"/>
    <mergeCell ref="A13:A15"/>
    <mergeCell ref="B13:B15"/>
    <mergeCell ref="E13:F13"/>
    <mergeCell ref="E15:F15"/>
    <mergeCell ref="C13:C15"/>
    <mergeCell ref="E14:F14"/>
    <mergeCell ref="A1:A4"/>
    <mergeCell ref="B1:C1"/>
    <mergeCell ref="D1:E1"/>
    <mergeCell ref="F1:F4"/>
    <mergeCell ref="B2:C4"/>
    <mergeCell ref="D2:E2"/>
    <mergeCell ref="D3:E3"/>
    <mergeCell ref="D4:E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E20:F20"/>
    <mergeCell ref="E21:F21"/>
    <mergeCell ref="A22:A24"/>
    <mergeCell ref="C19:C21"/>
    <mergeCell ref="C22:C24"/>
    <mergeCell ref="B19:B21"/>
    <mergeCell ref="B22:B24"/>
    <mergeCell ref="B28:B30"/>
    <mergeCell ref="B31:B33"/>
    <mergeCell ref="A25:A27"/>
    <mergeCell ref="C25:C27"/>
    <mergeCell ref="E23:F23"/>
    <mergeCell ref="E24:F24"/>
    <mergeCell ref="E26:F26"/>
    <mergeCell ref="E27:F27"/>
    <mergeCell ref="B25:B27"/>
    <mergeCell ref="C37:C39"/>
    <mergeCell ref="A37:A39"/>
    <mergeCell ref="E37:F37"/>
    <mergeCell ref="E38:F38"/>
    <mergeCell ref="E34:F34"/>
    <mergeCell ref="E39:F39"/>
    <mergeCell ref="B34:B36"/>
    <mergeCell ref="B37:B39"/>
    <mergeCell ref="E12:F12"/>
    <mergeCell ref="E11:F11"/>
    <mergeCell ref="A34:A36"/>
    <mergeCell ref="C34:C36"/>
    <mergeCell ref="E35:F35"/>
    <mergeCell ref="E36:F36"/>
    <mergeCell ref="A28:A30"/>
    <mergeCell ref="C28:C30"/>
    <mergeCell ref="E29:F29"/>
    <mergeCell ref="E30:F30"/>
    <mergeCell ref="A31:A33"/>
    <mergeCell ref="C31:C33"/>
    <mergeCell ref="E32:F32"/>
    <mergeCell ref="E33:F33"/>
    <mergeCell ref="E28:F28"/>
    <mergeCell ref="E31:F31"/>
  </mergeCells>
  <pageMargins left="0.70866141732283472" right="0.70866141732283472" top="0.74803149606299213" bottom="0.74803149606299213" header="0.31496062992125984" footer="0.31496062992125984"/>
  <pageSetup paperSize="5" scale="60" orientation="landscape" verticalDpi="300"/>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009999"/>
  </sheetPr>
  <dimension ref="A1:W20"/>
  <sheetViews>
    <sheetView topLeftCell="A3" workbookViewId="0">
      <selection activeCell="A11" sqref="A11:XFD11"/>
    </sheetView>
  </sheetViews>
  <sheetFormatPr baseColWidth="10" defaultColWidth="11.44140625" defaultRowHeight="13.8" x14ac:dyDescent="0.25"/>
  <cols>
    <col min="1" max="1" width="31.6640625" style="1" customWidth="1"/>
    <col min="2" max="2" width="21.6640625" style="1" customWidth="1"/>
    <col min="3" max="17" width="4" style="1" customWidth="1"/>
    <col min="18" max="18" width="7" style="1" customWidth="1"/>
    <col min="19" max="19" width="17.109375" style="76" customWidth="1"/>
    <col min="20" max="20" width="18.88671875" style="1" customWidth="1"/>
    <col min="21" max="16384" width="11.44140625" style="1"/>
  </cols>
  <sheetData>
    <row r="1" spans="1:23" x14ac:dyDescent="0.25">
      <c r="A1" s="445" t="e" vm="1">
        <v>#VALUE!</v>
      </c>
      <c r="B1" s="338" t="str">
        <f>CONTEXTO!B1</f>
        <v>PROCESO:  GESTIÓN JURÍDICA</v>
      </c>
      <c r="C1" s="339"/>
      <c r="D1" s="339"/>
      <c r="E1" s="339"/>
      <c r="F1" s="339"/>
      <c r="G1" s="339"/>
      <c r="H1" s="339"/>
      <c r="I1" s="339"/>
      <c r="J1" s="339"/>
      <c r="K1" s="339"/>
      <c r="L1" s="339"/>
      <c r="M1" s="339"/>
      <c r="N1" s="339"/>
      <c r="O1" s="339"/>
      <c r="P1" s="340"/>
      <c r="Q1" s="425" t="s">
        <v>546</v>
      </c>
      <c r="R1" s="425"/>
      <c r="S1" s="425"/>
      <c r="T1" s="613"/>
    </row>
    <row r="2" spans="1:23" ht="20.25" customHeight="1" x14ac:dyDescent="0.25">
      <c r="A2" s="446"/>
      <c r="B2" s="448"/>
      <c r="C2" s="433"/>
      <c r="D2" s="433"/>
      <c r="E2" s="433"/>
      <c r="F2" s="433"/>
      <c r="G2" s="433"/>
      <c r="H2" s="433"/>
      <c r="I2" s="433"/>
      <c r="J2" s="433"/>
      <c r="K2" s="433"/>
      <c r="L2" s="433"/>
      <c r="M2" s="433"/>
      <c r="N2" s="433"/>
      <c r="O2" s="433"/>
      <c r="P2" s="434"/>
      <c r="Q2" s="426" t="s">
        <v>542</v>
      </c>
      <c r="R2" s="426"/>
      <c r="S2" s="426"/>
      <c r="T2" s="614"/>
    </row>
    <row r="3" spans="1:23" ht="18.75" customHeight="1" x14ac:dyDescent="0.25">
      <c r="A3" s="446"/>
      <c r="B3" s="452" t="s">
        <v>81</v>
      </c>
      <c r="C3" s="453"/>
      <c r="D3" s="453"/>
      <c r="E3" s="453"/>
      <c r="F3" s="453"/>
      <c r="G3" s="453"/>
      <c r="H3" s="453"/>
      <c r="I3" s="453"/>
      <c r="J3" s="453"/>
      <c r="K3" s="453"/>
      <c r="L3" s="453"/>
      <c r="M3" s="453"/>
      <c r="N3" s="453"/>
      <c r="O3" s="453"/>
      <c r="P3" s="672"/>
      <c r="Q3" s="426" t="s">
        <v>543</v>
      </c>
      <c r="R3" s="426"/>
      <c r="S3" s="426"/>
      <c r="T3" s="614"/>
    </row>
    <row r="4" spans="1:23" ht="19.5" customHeight="1" thickBot="1" x14ac:dyDescent="0.3">
      <c r="A4" s="447"/>
      <c r="B4" s="344"/>
      <c r="C4" s="345"/>
      <c r="D4" s="345"/>
      <c r="E4" s="345"/>
      <c r="F4" s="345"/>
      <c r="G4" s="345"/>
      <c r="H4" s="345"/>
      <c r="I4" s="345"/>
      <c r="J4" s="345"/>
      <c r="K4" s="345"/>
      <c r="L4" s="345"/>
      <c r="M4" s="345"/>
      <c r="N4" s="345"/>
      <c r="O4" s="345"/>
      <c r="P4" s="346"/>
      <c r="Q4" s="426" t="s">
        <v>496</v>
      </c>
      <c r="R4" s="426"/>
      <c r="S4" s="426"/>
      <c r="T4" s="615"/>
    </row>
    <row r="5" spans="1:23" ht="19.5" customHeight="1" x14ac:dyDescent="0.25">
      <c r="A5" s="602"/>
      <c r="B5" s="406"/>
      <c r="C5" s="406"/>
      <c r="D5" s="406"/>
      <c r="E5" s="406"/>
      <c r="F5" s="406"/>
      <c r="G5" s="406"/>
      <c r="H5" s="406"/>
      <c r="I5" s="406"/>
      <c r="J5" s="406"/>
      <c r="K5" s="406"/>
      <c r="L5" s="406"/>
      <c r="M5" s="406"/>
      <c r="N5" s="406"/>
      <c r="O5" s="406"/>
      <c r="P5" s="406"/>
      <c r="Q5" s="406"/>
      <c r="R5" s="406"/>
      <c r="S5" s="406"/>
      <c r="T5" s="603"/>
    </row>
    <row r="6" spans="1:23" ht="24.75" customHeight="1" x14ac:dyDescent="0.25">
      <c r="A6" s="652" t="str">
        <f>CONTEXTO!A8</f>
        <v>PROCESO: GESTIÓN JURÍDICA</v>
      </c>
      <c r="B6" s="653"/>
      <c r="C6" s="653"/>
      <c r="D6" s="653"/>
      <c r="E6" s="653"/>
      <c r="F6" s="653"/>
      <c r="G6" s="653"/>
      <c r="H6" s="653"/>
      <c r="I6" s="653"/>
      <c r="J6" s="653"/>
      <c r="K6" s="653"/>
      <c r="L6" s="653"/>
      <c r="M6" s="653"/>
      <c r="N6" s="653"/>
      <c r="O6" s="653"/>
      <c r="P6" s="653"/>
      <c r="Q6" s="653"/>
      <c r="R6" s="653"/>
      <c r="S6" s="653"/>
      <c r="T6" s="654"/>
    </row>
    <row r="7" spans="1:23" ht="66.75" customHeight="1" thickBot="1" x14ac:dyDescent="0.3">
      <c r="A7" s="665" t="str">
        <f>CONTEXTO!A9</f>
        <v xml:space="preserve">OBJETIVO: ASUMIR Y EJERCER LA TOTALIDAD DE LA DEFENSA JURÍDICA DEL MUNICIPIO DE IBAGUÉ, A PARTIR DE LA REPRESENTACIÓN JUDICIAL,  EXTRAJUDICIAL  O  ADMINISTRATIVA  Y  LA  ASESORÍA  SISTEMÁTICA, DE MANERA PERMANENTE  EN  LAS ACTUACIONES DE LA ADMINISTRACIÓN CENTRAL, EN ARAS DE LA PROTECCIÓN DEL PATRIMONIO PÚBLICO Y SALVAGUARDA DEL ORDENAMIENTO JURÍDICO.  
</v>
      </c>
      <c r="B7" s="666"/>
      <c r="C7" s="666"/>
      <c r="D7" s="666"/>
      <c r="E7" s="666"/>
      <c r="F7" s="666"/>
      <c r="G7" s="666"/>
      <c r="H7" s="666"/>
      <c r="I7" s="666"/>
      <c r="J7" s="666"/>
      <c r="K7" s="666"/>
      <c r="L7" s="666"/>
      <c r="M7" s="666"/>
      <c r="N7" s="666"/>
      <c r="O7" s="666"/>
      <c r="P7" s="666"/>
      <c r="Q7" s="666"/>
      <c r="R7" s="666"/>
      <c r="S7" s="666"/>
      <c r="T7" s="667"/>
    </row>
    <row r="8" spans="1:23" ht="19.5" customHeight="1" thickBot="1" x14ac:dyDescent="0.3">
      <c r="A8" s="601"/>
      <c r="B8" s="601"/>
      <c r="C8" s="601"/>
      <c r="D8" s="601"/>
      <c r="E8" s="601"/>
      <c r="F8" s="601"/>
      <c r="G8" s="601"/>
      <c r="H8" s="601"/>
      <c r="I8" s="601"/>
      <c r="J8" s="601"/>
      <c r="K8" s="601"/>
      <c r="L8" s="601"/>
      <c r="M8" s="601"/>
      <c r="N8" s="601"/>
      <c r="O8" s="601"/>
      <c r="P8" s="601"/>
      <c r="Q8" s="601"/>
      <c r="R8" s="601"/>
      <c r="S8" s="601"/>
      <c r="T8" s="645"/>
    </row>
    <row r="9" spans="1:23" ht="37.5" customHeight="1" x14ac:dyDescent="0.25">
      <c r="A9" s="673" t="s">
        <v>69</v>
      </c>
      <c r="B9" s="674"/>
      <c r="C9" s="677" t="s">
        <v>82</v>
      </c>
      <c r="D9" s="678"/>
      <c r="E9" s="678"/>
      <c r="F9" s="678"/>
      <c r="G9" s="678"/>
      <c r="H9" s="678"/>
      <c r="I9" s="678"/>
      <c r="J9" s="678"/>
      <c r="K9" s="678"/>
      <c r="L9" s="678"/>
      <c r="M9" s="678"/>
      <c r="N9" s="678"/>
      <c r="O9" s="678"/>
      <c r="P9" s="678"/>
      <c r="Q9" s="678"/>
      <c r="R9" s="678"/>
      <c r="S9" s="678"/>
      <c r="T9" s="679"/>
    </row>
    <row r="10" spans="1:23" ht="25.5" customHeight="1" x14ac:dyDescent="0.25">
      <c r="A10" s="675"/>
      <c r="B10" s="676"/>
      <c r="C10" s="70" t="s">
        <v>43</v>
      </c>
      <c r="D10" s="70" t="s">
        <v>44</v>
      </c>
      <c r="E10" s="70" t="s">
        <v>45</v>
      </c>
      <c r="F10" s="70" t="s">
        <v>46</v>
      </c>
      <c r="G10" s="70" t="s">
        <v>47</v>
      </c>
      <c r="H10" s="70" t="s">
        <v>48</v>
      </c>
      <c r="I10" s="70" t="s">
        <v>49</v>
      </c>
      <c r="J10" s="70" t="s">
        <v>50</v>
      </c>
      <c r="K10" s="70" t="s">
        <v>51</v>
      </c>
      <c r="L10" s="70" t="s">
        <v>52</v>
      </c>
      <c r="M10" s="70" t="s">
        <v>53</v>
      </c>
      <c r="N10" s="70" t="s">
        <v>54</v>
      </c>
      <c r="O10" s="70" t="s">
        <v>55</v>
      </c>
      <c r="P10" s="70" t="s">
        <v>56</v>
      </c>
      <c r="Q10" s="70" t="s">
        <v>57</v>
      </c>
      <c r="R10" s="71" t="s">
        <v>58</v>
      </c>
      <c r="S10" s="74" t="s">
        <v>59</v>
      </c>
      <c r="T10" s="96" t="s">
        <v>83</v>
      </c>
    </row>
    <row r="11" spans="1:23" ht="44.25" hidden="1" customHeight="1" x14ac:dyDescent="0.25">
      <c r="A11" s="680">
        <f>DESCRIPCION!A10</f>
        <v>0</v>
      </c>
      <c r="B11" s="681"/>
      <c r="C11" s="217"/>
      <c r="D11" s="217"/>
      <c r="E11" s="217"/>
      <c r="F11" s="217"/>
      <c r="G11" s="217"/>
      <c r="H11" s="217"/>
      <c r="I11" s="217"/>
      <c r="J11" s="217"/>
      <c r="K11" s="217"/>
      <c r="L11" s="217"/>
      <c r="M11" s="217"/>
      <c r="N11" s="217"/>
      <c r="O11" s="217"/>
      <c r="P11" s="217"/>
      <c r="Q11" s="217"/>
      <c r="R11" s="108"/>
      <c r="S11" s="115"/>
      <c r="T11" s="77" t="str">
        <f>IF(AND(S11&gt;=1,S11&lt;1.5),"Rara Vez",IF(AND(S11&gt;=1.6,S11&lt;2.5),"Improbable",IF(AND(S11&gt;=2.6,S11&lt;3.5),"Posible",IF(AND(S11&gt;=3.6,S11&lt;4.5),"Probable",IF(AND(S11&gt;=4.6),"Casi Seguro"," ")))))</f>
        <v xml:space="preserve"> </v>
      </c>
      <c r="W11" s="75"/>
    </row>
    <row r="12" spans="1:23" ht="66.75" customHeight="1" x14ac:dyDescent="0.25">
      <c r="A12" s="682" t="str">
        <f>DESCRIPCION!A13</f>
        <v>Posibilidad de omitir, retardar, negar o rehusarse a realizar actos propios que le corresponden de las funciones de servidor público y/o de apoderado para beneficio propio o de un tercero en las acciones legales</v>
      </c>
      <c r="B12" s="683"/>
      <c r="C12" s="217">
        <v>1</v>
      </c>
      <c r="D12" s="217">
        <v>1</v>
      </c>
      <c r="E12" s="217">
        <v>1</v>
      </c>
      <c r="F12" s="217">
        <v>1</v>
      </c>
      <c r="G12" s="217">
        <v>1</v>
      </c>
      <c r="H12" s="217">
        <v>1</v>
      </c>
      <c r="I12" s="217"/>
      <c r="J12" s="217"/>
      <c r="K12" s="217"/>
      <c r="L12" s="217"/>
      <c r="M12" s="217"/>
      <c r="N12" s="217"/>
      <c r="O12" s="217"/>
      <c r="P12" s="217"/>
      <c r="Q12" s="217"/>
      <c r="R12" s="108">
        <f>SUM(C12:Q12)</f>
        <v>6</v>
      </c>
      <c r="S12" s="115">
        <f t="shared" ref="S12:S20" si="0">IF(ISERROR(AVERAGE(C12:Q12)),0,AVERAGE(C12:Q12))</f>
        <v>1</v>
      </c>
      <c r="T12" s="77" t="str">
        <f>IF(AND(S12&gt;=1,S12&lt;1.5),"Rara Vez",IF(AND(S12&gt;=1.6,S12&lt;2.5),"Improbable",IF(AND(S12&gt;=2.6,S12&lt;3.5),"Posible",IF(AND(S12&gt;=3.6,S12&lt;4.5),"Probable",IF(AND(S12&gt;=4.6),"Casi Seguro"," ")))))</f>
        <v>Rara Vez</v>
      </c>
      <c r="W12" s="75"/>
    </row>
    <row r="13" spans="1:23" ht="39.75" customHeight="1" x14ac:dyDescent="0.25">
      <c r="A13" s="680">
        <f>DESCRIPCION!A16</f>
        <v>0</v>
      </c>
      <c r="B13" s="681"/>
      <c r="C13" s="217"/>
      <c r="D13" s="217"/>
      <c r="E13" s="217"/>
      <c r="F13" s="217"/>
      <c r="G13" s="217"/>
      <c r="H13" s="217"/>
      <c r="I13" s="217"/>
      <c r="J13" s="217"/>
      <c r="K13" s="217"/>
      <c r="L13" s="217"/>
      <c r="M13" s="217"/>
      <c r="N13" s="217"/>
      <c r="O13" s="217"/>
      <c r="P13" s="217"/>
      <c r="Q13" s="217"/>
      <c r="R13" s="108">
        <f t="shared" ref="R13:R20" si="1">SUM(C13:Q13)</f>
        <v>0</v>
      </c>
      <c r="S13" s="115">
        <f t="shared" si="0"/>
        <v>0</v>
      </c>
      <c r="T13" s="77" t="str">
        <f t="shared" ref="T13:T20" si="2">IF(AND(S13&gt;=1,S13&lt;1.5),"Rara Vez",IF(AND(S13&gt;=1.6,S13&lt;2.5),"Improbable",IF(AND(S13&gt;=2.6,S13&lt;3.5),"Posible",IF(AND(S13&gt;=3.6,S13&lt;4.5),"Probable",IF(AND(S13&gt;=4.6),"Casi Seguro"," ")))))</f>
        <v xml:space="preserve"> </v>
      </c>
    </row>
    <row r="14" spans="1:23" ht="39.75" customHeight="1" x14ac:dyDescent="0.25">
      <c r="A14" s="668" t="str">
        <f>DESCRIPCION!A19</f>
        <v>d</v>
      </c>
      <c r="B14" s="669"/>
      <c r="C14" s="217"/>
      <c r="D14" s="217"/>
      <c r="E14" s="217"/>
      <c r="F14" s="217"/>
      <c r="G14" s="217"/>
      <c r="H14" s="217"/>
      <c r="I14" s="217"/>
      <c r="J14" s="217"/>
      <c r="K14" s="217"/>
      <c r="L14" s="217"/>
      <c r="M14" s="217"/>
      <c r="N14" s="217"/>
      <c r="O14" s="217"/>
      <c r="P14" s="217"/>
      <c r="Q14" s="217"/>
      <c r="R14" s="108">
        <f t="shared" si="1"/>
        <v>0</v>
      </c>
      <c r="S14" s="115">
        <f t="shared" si="0"/>
        <v>0</v>
      </c>
      <c r="T14" s="77" t="str">
        <f t="shared" si="2"/>
        <v xml:space="preserve"> </v>
      </c>
    </row>
    <row r="15" spans="1:23" ht="39.75" customHeight="1" x14ac:dyDescent="0.25">
      <c r="A15" s="668" t="str">
        <f>DESCRIPCION!A22</f>
        <v>e</v>
      </c>
      <c r="B15" s="669"/>
      <c r="C15" s="217"/>
      <c r="D15" s="217"/>
      <c r="E15" s="217"/>
      <c r="F15" s="217"/>
      <c r="G15" s="217"/>
      <c r="H15" s="217"/>
      <c r="I15" s="217"/>
      <c r="J15" s="217"/>
      <c r="K15" s="217"/>
      <c r="L15" s="217"/>
      <c r="M15" s="217"/>
      <c r="N15" s="217"/>
      <c r="O15" s="217"/>
      <c r="P15" s="217"/>
      <c r="Q15" s="217"/>
      <c r="R15" s="108">
        <f t="shared" si="1"/>
        <v>0</v>
      </c>
      <c r="S15" s="115">
        <f t="shared" si="0"/>
        <v>0</v>
      </c>
      <c r="T15" s="77" t="str">
        <f t="shared" si="2"/>
        <v xml:space="preserve"> </v>
      </c>
    </row>
    <row r="16" spans="1:23" ht="39.75" customHeight="1" x14ac:dyDescent="0.25">
      <c r="A16" s="668" t="str">
        <f>DESCRIPCION!A25</f>
        <v>f</v>
      </c>
      <c r="B16" s="669"/>
      <c r="C16" s="217"/>
      <c r="D16" s="217"/>
      <c r="E16" s="217"/>
      <c r="F16" s="217"/>
      <c r="G16" s="217"/>
      <c r="H16" s="217"/>
      <c r="I16" s="217"/>
      <c r="J16" s="217"/>
      <c r="K16" s="217"/>
      <c r="L16" s="217"/>
      <c r="M16" s="217"/>
      <c r="N16" s="217"/>
      <c r="O16" s="217"/>
      <c r="P16" s="217"/>
      <c r="Q16" s="217"/>
      <c r="R16" s="108">
        <f t="shared" si="1"/>
        <v>0</v>
      </c>
      <c r="S16" s="115">
        <f t="shared" si="0"/>
        <v>0</v>
      </c>
      <c r="T16" s="77" t="str">
        <f t="shared" si="2"/>
        <v xml:space="preserve"> </v>
      </c>
    </row>
    <row r="17" spans="1:20" ht="39.75" customHeight="1" x14ac:dyDescent="0.25">
      <c r="A17" s="668" t="str">
        <f>DESCRIPCION!A28</f>
        <v>g</v>
      </c>
      <c r="B17" s="669"/>
      <c r="C17" s="217"/>
      <c r="D17" s="217"/>
      <c r="E17" s="217"/>
      <c r="F17" s="217"/>
      <c r="G17" s="217"/>
      <c r="H17" s="217"/>
      <c r="I17" s="217"/>
      <c r="J17" s="217"/>
      <c r="K17" s="217"/>
      <c r="L17" s="217"/>
      <c r="M17" s="217"/>
      <c r="N17" s="217"/>
      <c r="O17" s="217"/>
      <c r="P17" s="217"/>
      <c r="Q17" s="217"/>
      <c r="R17" s="108">
        <f t="shared" si="1"/>
        <v>0</v>
      </c>
      <c r="S17" s="115">
        <f t="shared" si="0"/>
        <v>0</v>
      </c>
      <c r="T17" s="77" t="str">
        <f t="shared" si="2"/>
        <v xml:space="preserve"> </v>
      </c>
    </row>
    <row r="18" spans="1:20" ht="39.75" customHeight="1" x14ac:dyDescent="0.25">
      <c r="A18" s="668" t="str">
        <f>DESCRIPCION!A31</f>
        <v>h</v>
      </c>
      <c r="B18" s="669"/>
      <c r="C18" s="217"/>
      <c r="D18" s="217"/>
      <c r="E18" s="217"/>
      <c r="F18" s="217"/>
      <c r="G18" s="217"/>
      <c r="H18" s="217"/>
      <c r="I18" s="217"/>
      <c r="J18" s="217"/>
      <c r="K18" s="217"/>
      <c r="L18" s="217"/>
      <c r="M18" s="217"/>
      <c r="N18" s="217"/>
      <c r="O18" s="217"/>
      <c r="P18" s="217"/>
      <c r="Q18" s="217"/>
      <c r="R18" s="108">
        <f t="shared" si="1"/>
        <v>0</v>
      </c>
      <c r="S18" s="115">
        <f t="shared" si="0"/>
        <v>0</v>
      </c>
      <c r="T18" s="77" t="str">
        <f t="shared" si="2"/>
        <v xml:space="preserve"> </v>
      </c>
    </row>
    <row r="19" spans="1:20" ht="39.75" customHeight="1" x14ac:dyDescent="0.25">
      <c r="A19" s="668" t="str">
        <f>DESCRIPCION!A34</f>
        <v>i</v>
      </c>
      <c r="B19" s="669"/>
      <c r="C19" s="217"/>
      <c r="D19" s="217"/>
      <c r="E19" s="217"/>
      <c r="F19" s="217"/>
      <c r="G19" s="217"/>
      <c r="H19" s="217"/>
      <c r="I19" s="217"/>
      <c r="J19" s="217"/>
      <c r="K19" s="217"/>
      <c r="L19" s="217"/>
      <c r="M19" s="217"/>
      <c r="N19" s="217"/>
      <c r="O19" s="217"/>
      <c r="P19" s="217"/>
      <c r="Q19" s="217"/>
      <c r="R19" s="108">
        <f t="shared" si="1"/>
        <v>0</v>
      </c>
      <c r="S19" s="115">
        <f t="shared" si="0"/>
        <v>0</v>
      </c>
      <c r="T19" s="77" t="str">
        <f t="shared" si="2"/>
        <v xml:space="preserve"> </v>
      </c>
    </row>
    <row r="20" spans="1:20" ht="39.75" customHeight="1" thickBot="1" x14ac:dyDescent="0.3">
      <c r="A20" s="670" t="str">
        <f>DESCRIPCION!A37</f>
        <v>j</v>
      </c>
      <c r="B20" s="671"/>
      <c r="C20" s="217"/>
      <c r="D20" s="217"/>
      <c r="E20" s="217"/>
      <c r="F20" s="217"/>
      <c r="G20" s="217"/>
      <c r="H20" s="217"/>
      <c r="I20" s="217"/>
      <c r="J20" s="217"/>
      <c r="K20" s="217"/>
      <c r="L20" s="217"/>
      <c r="M20" s="217"/>
      <c r="N20" s="217"/>
      <c r="O20" s="217"/>
      <c r="P20" s="217"/>
      <c r="Q20" s="217"/>
      <c r="R20" s="109">
        <f t="shared" si="1"/>
        <v>0</v>
      </c>
      <c r="S20" s="116">
        <f t="shared" si="0"/>
        <v>0</v>
      </c>
      <c r="T20" s="97"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20" xr:uid="{00000000-0002-0000-0B00-000000000000}">
      <formula1>1</formula1>
      <formula2>5</formula2>
    </dataValidation>
  </dataValidations>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5" tint="-0.249977111117893"/>
  </sheetPr>
  <dimension ref="A1:F124"/>
  <sheetViews>
    <sheetView topLeftCell="A12" zoomScale="80" zoomScaleNormal="80" zoomScalePageLayoutView="80" workbookViewId="0">
      <selection activeCell="A13" sqref="A13:A32"/>
    </sheetView>
  </sheetViews>
  <sheetFormatPr baseColWidth="10" defaultColWidth="11.44140625" defaultRowHeight="13.8" x14ac:dyDescent="0.25"/>
  <cols>
    <col min="1" max="1" width="34" style="1" customWidth="1"/>
    <col min="2" max="2" width="91" style="1" customWidth="1"/>
    <col min="3" max="3" width="16.44140625" style="1" customWidth="1"/>
    <col min="4" max="4" width="10.33203125" style="1" customWidth="1"/>
    <col min="5" max="5" width="8.33203125" style="1" customWidth="1"/>
    <col min="6" max="6" width="15" style="1" customWidth="1"/>
    <col min="7" max="16384" width="11.44140625" style="1"/>
  </cols>
  <sheetData>
    <row r="1" spans="1:6" ht="22.5" customHeight="1" x14ac:dyDescent="0.25">
      <c r="A1" s="556" t="e" vm="1">
        <v>#VALUE!</v>
      </c>
      <c r="B1" s="407" t="str">
        <f>CONTEXTO!B1</f>
        <v>PROCESO:  GESTIÓN JURÍDICA</v>
      </c>
      <c r="C1" s="695" t="s">
        <v>547</v>
      </c>
      <c r="D1" s="695"/>
      <c r="E1" s="695"/>
      <c r="F1" s="696"/>
    </row>
    <row r="2" spans="1:6" ht="15.75" customHeight="1" x14ac:dyDescent="0.25">
      <c r="A2" s="557"/>
      <c r="B2" s="408"/>
      <c r="C2" s="661" t="s">
        <v>542</v>
      </c>
      <c r="D2" s="661"/>
      <c r="E2" s="661"/>
      <c r="F2" s="697"/>
    </row>
    <row r="3" spans="1:6" ht="15" customHeight="1" x14ac:dyDescent="0.25">
      <c r="A3" s="557"/>
      <c r="B3" s="408" t="s">
        <v>88</v>
      </c>
      <c r="C3" s="661" t="s">
        <v>543</v>
      </c>
      <c r="D3" s="661"/>
      <c r="E3" s="661"/>
      <c r="F3" s="697"/>
    </row>
    <row r="4" spans="1:6" ht="15.75" customHeight="1" x14ac:dyDescent="0.25">
      <c r="A4" s="557"/>
      <c r="B4" s="408"/>
      <c r="C4" s="661" t="s">
        <v>497</v>
      </c>
      <c r="D4" s="661"/>
      <c r="E4" s="661"/>
      <c r="F4" s="697"/>
    </row>
    <row r="5" spans="1:6" ht="15.75" customHeight="1" x14ac:dyDescent="0.25">
      <c r="A5" s="684"/>
      <c r="B5" s="685"/>
      <c r="C5" s="685"/>
      <c r="D5" s="685"/>
      <c r="E5" s="685"/>
      <c r="F5" s="686"/>
    </row>
    <row r="6" spans="1:6" x14ac:dyDescent="0.25">
      <c r="A6" s="565" t="str">
        <f>+CONTEXTO!A8</f>
        <v>PROCESO: GESTIÓN JURÍDICA</v>
      </c>
      <c r="B6" s="566"/>
      <c r="C6" s="566"/>
      <c r="D6" s="566"/>
      <c r="E6" s="566"/>
      <c r="F6" s="567"/>
    </row>
    <row r="7" spans="1:6" ht="12.75" customHeight="1" x14ac:dyDescent="0.25">
      <c r="A7" s="565"/>
      <c r="B7" s="566"/>
      <c r="C7" s="566"/>
      <c r="D7" s="566"/>
      <c r="E7" s="566"/>
      <c r="F7" s="567"/>
    </row>
    <row r="8" spans="1:6" ht="60.75" customHeight="1" x14ac:dyDescent="0.25">
      <c r="A8" s="568" t="str">
        <f>+CONTEXTO!A9</f>
        <v xml:space="preserve">OBJETIVO: ASUMIR Y EJERCER LA TOTALIDAD DE LA DEFENSA JURÍDICA DEL MUNICIPIO DE IBAGUÉ, A PARTIR DE LA REPRESENTACIÓN JUDICIAL,  EXTRAJUDICIAL  O  ADMINISTRATIVA  Y  LA  ASESORÍA  SISTEMÁTICA, DE MANERA PERMANENTE  EN  LAS ACTUACIONES DE LA ADMINISTRACIÓN CENTRAL, EN ARAS DE LA PROTECCIÓN DEL PATRIMONIO PÚBLICO Y SALVAGUARDA DEL ORDENAMIENTO JURÍDICO.  
</v>
      </c>
      <c r="B8" s="569"/>
      <c r="C8" s="569"/>
      <c r="D8" s="569"/>
      <c r="E8" s="569"/>
      <c r="F8" s="570"/>
    </row>
    <row r="9" spans="1:6" ht="3.75" customHeight="1" thickBot="1" x14ac:dyDescent="0.3">
      <c r="A9" s="571"/>
      <c r="B9" s="572"/>
      <c r="C9" s="572"/>
      <c r="D9" s="572"/>
      <c r="E9" s="572"/>
      <c r="F9" s="573"/>
    </row>
    <row r="10" spans="1:6" ht="13.5" customHeight="1" thickBot="1" x14ac:dyDescent="0.3">
      <c r="A10" s="574"/>
      <c r="B10" s="574"/>
      <c r="C10" s="574"/>
      <c r="D10" s="574"/>
      <c r="E10" s="574"/>
      <c r="F10" s="574"/>
    </row>
    <row r="11" spans="1:6" ht="34.5" customHeight="1" x14ac:dyDescent="0.25">
      <c r="A11" s="687" t="s">
        <v>89</v>
      </c>
      <c r="B11" s="577" t="s">
        <v>90</v>
      </c>
      <c r="C11" s="577"/>
      <c r="D11" s="702" t="s">
        <v>91</v>
      </c>
      <c r="E11" s="702"/>
      <c r="F11" s="698" t="s">
        <v>92</v>
      </c>
    </row>
    <row r="12" spans="1:6" ht="21" customHeight="1" x14ac:dyDescent="0.25">
      <c r="A12" s="688"/>
      <c r="B12" s="578"/>
      <c r="C12" s="578"/>
      <c r="D12" s="102" t="s">
        <v>93</v>
      </c>
      <c r="E12" s="102" t="s">
        <v>94</v>
      </c>
      <c r="F12" s="699"/>
    </row>
    <row r="13" spans="1:6" ht="26.25" customHeight="1" x14ac:dyDescent="0.25">
      <c r="A13" s="689" t="s">
        <v>403</v>
      </c>
      <c r="B13" s="554" t="s">
        <v>95</v>
      </c>
      <c r="C13" s="554"/>
      <c r="D13" s="215" t="s">
        <v>133</v>
      </c>
      <c r="E13" s="215"/>
      <c r="F13" s="690" t="str">
        <f>IF(D28="X","CATASTROFICO",IF(AND(D32&gt;0,D32&lt;=5),"MODERADO",IF(AND(D32&gt;=6,D32&lt;=11),"MAYOR",IF(AND(D32&gt;=12,D32&lt;=19),"CATASTROFICO",IF(AND(D32=0),"MENOR")))))</f>
        <v>MAYOR</v>
      </c>
    </row>
    <row r="14" spans="1:6" ht="26.25" customHeight="1" x14ac:dyDescent="0.25">
      <c r="A14" s="551"/>
      <c r="B14" s="554" t="s">
        <v>96</v>
      </c>
      <c r="C14" s="554"/>
      <c r="D14" s="215" t="s">
        <v>133</v>
      </c>
      <c r="E14" s="215"/>
      <c r="F14" s="691"/>
    </row>
    <row r="15" spans="1:6" ht="26.25" customHeight="1" x14ac:dyDescent="0.25">
      <c r="A15" s="551"/>
      <c r="B15" s="554" t="s">
        <v>97</v>
      </c>
      <c r="C15" s="554"/>
      <c r="D15" s="215"/>
      <c r="E15" s="215" t="s">
        <v>133</v>
      </c>
      <c r="F15" s="691"/>
    </row>
    <row r="16" spans="1:6" ht="26.25" customHeight="1" x14ac:dyDescent="0.25">
      <c r="A16" s="551"/>
      <c r="B16" s="554" t="s">
        <v>98</v>
      </c>
      <c r="C16" s="554"/>
      <c r="D16" s="215"/>
      <c r="E16" s="215" t="s">
        <v>133</v>
      </c>
      <c r="F16" s="691"/>
    </row>
    <row r="17" spans="1:6" ht="26.25" customHeight="1" x14ac:dyDescent="0.25">
      <c r="A17" s="551"/>
      <c r="B17" s="554" t="s">
        <v>99</v>
      </c>
      <c r="C17" s="554"/>
      <c r="D17" s="215" t="s">
        <v>133</v>
      </c>
      <c r="E17" s="215"/>
      <c r="F17" s="691"/>
    </row>
    <row r="18" spans="1:6" ht="26.25" customHeight="1" x14ac:dyDescent="0.25">
      <c r="A18" s="551"/>
      <c r="B18" s="554" t="s">
        <v>100</v>
      </c>
      <c r="C18" s="554"/>
      <c r="D18" s="215" t="s">
        <v>133</v>
      </c>
      <c r="E18" s="215"/>
      <c r="F18" s="691"/>
    </row>
    <row r="19" spans="1:6" ht="26.25" customHeight="1" x14ac:dyDescent="0.25">
      <c r="A19" s="551"/>
      <c r="B19" s="554" t="s">
        <v>101</v>
      </c>
      <c r="C19" s="554"/>
      <c r="D19" s="215" t="s">
        <v>133</v>
      </c>
      <c r="E19" s="215"/>
      <c r="F19" s="691"/>
    </row>
    <row r="20" spans="1:6" ht="33" customHeight="1" x14ac:dyDescent="0.25">
      <c r="A20" s="551"/>
      <c r="B20" s="554" t="s">
        <v>102</v>
      </c>
      <c r="C20" s="554"/>
      <c r="D20" s="215"/>
      <c r="E20" s="215" t="s">
        <v>133</v>
      </c>
      <c r="F20" s="691"/>
    </row>
    <row r="21" spans="1:6" ht="26.25" customHeight="1" x14ac:dyDescent="0.25">
      <c r="A21" s="551"/>
      <c r="B21" s="554" t="s">
        <v>103</v>
      </c>
      <c r="C21" s="554"/>
      <c r="D21" s="215"/>
      <c r="E21" s="215" t="s">
        <v>133</v>
      </c>
      <c r="F21" s="691"/>
    </row>
    <row r="22" spans="1:6" ht="26.25" customHeight="1" x14ac:dyDescent="0.25">
      <c r="A22" s="551"/>
      <c r="B22" s="554" t="s">
        <v>104</v>
      </c>
      <c r="C22" s="554"/>
      <c r="D22" s="215" t="s">
        <v>133</v>
      </c>
      <c r="E22" s="215"/>
      <c r="F22" s="691"/>
    </row>
    <row r="23" spans="1:6" ht="26.25" customHeight="1" x14ac:dyDescent="0.25">
      <c r="A23" s="551"/>
      <c r="B23" s="554" t="s">
        <v>105</v>
      </c>
      <c r="C23" s="554"/>
      <c r="D23" s="215" t="s">
        <v>133</v>
      </c>
      <c r="E23" s="215"/>
      <c r="F23" s="691"/>
    </row>
    <row r="24" spans="1:6" ht="26.25" customHeight="1" x14ac:dyDescent="0.25">
      <c r="A24" s="551"/>
      <c r="B24" s="554" t="s">
        <v>106</v>
      </c>
      <c r="C24" s="554"/>
      <c r="D24" s="215" t="s">
        <v>133</v>
      </c>
      <c r="E24" s="215"/>
      <c r="F24" s="691"/>
    </row>
    <row r="25" spans="1:6" ht="26.25" customHeight="1" x14ac:dyDescent="0.25">
      <c r="A25" s="551"/>
      <c r="B25" s="554" t="s">
        <v>107</v>
      </c>
      <c r="C25" s="554"/>
      <c r="D25" s="215" t="s">
        <v>133</v>
      </c>
      <c r="E25" s="215"/>
      <c r="F25" s="691"/>
    </row>
    <row r="26" spans="1:6" ht="26.25" customHeight="1" x14ac:dyDescent="0.25">
      <c r="A26" s="551"/>
      <c r="B26" s="554" t="s">
        <v>108</v>
      </c>
      <c r="C26" s="554"/>
      <c r="D26" s="215" t="s">
        <v>133</v>
      </c>
      <c r="E26" s="215"/>
      <c r="F26" s="691"/>
    </row>
    <row r="27" spans="1:6" ht="26.25" customHeight="1" x14ac:dyDescent="0.25">
      <c r="A27" s="551"/>
      <c r="B27" s="554" t="s">
        <v>109</v>
      </c>
      <c r="C27" s="554"/>
      <c r="D27" s="215"/>
      <c r="E27" s="215" t="s">
        <v>133</v>
      </c>
      <c r="F27" s="691"/>
    </row>
    <row r="28" spans="1:6" ht="26.25" customHeight="1" x14ac:dyDescent="0.25">
      <c r="A28" s="551"/>
      <c r="B28" s="554" t="s">
        <v>110</v>
      </c>
      <c r="C28" s="554"/>
      <c r="D28" s="215"/>
      <c r="E28" s="215" t="s">
        <v>133</v>
      </c>
      <c r="F28" s="691"/>
    </row>
    <row r="29" spans="1:6" ht="26.25" customHeight="1" x14ac:dyDescent="0.25">
      <c r="A29" s="551"/>
      <c r="B29" s="554" t="s">
        <v>111</v>
      </c>
      <c r="C29" s="554"/>
      <c r="D29" s="215"/>
      <c r="E29" s="215" t="s">
        <v>133</v>
      </c>
      <c r="F29" s="691"/>
    </row>
    <row r="30" spans="1:6" ht="26.25" customHeight="1" x14ac:dyDescent="0.25">
      <c r="A30" s="551"/>
      <c r="B30" s="554" t="s">
        <v>112</v>
      </c>
      <c r="C30" s="554"/>
      <c r="D30" s="215"/>
      <c r="E30" s="215" t="s">
        <v>133</v>
      </c>
      <c r="F30" s="691"/>
    </row>
    <row r="31" spans="1:6" ht="26.25" customHeight="1" x14ac:dyDescent="0.25">
      <c r="A31" s="551"/>
      <c r="B31" s="554" t="s">
        <v>113</v>
      </c>
      <c r="C31" s="554"/>
      <c r="D31" s="215"/>
      <c r="E31" s="215" t="s">
        <v>133</v>
      </c>
      <c r="F31" s="691"/>
    </row>
    <row r="32" spans="1:6" ht="16.2" thickBot="1" x14ac:dyDescent="0.35">
      <c r="A32" s="552"/>
      <c r="B32" s="693" t="s">
        <v>58</v>
      </c>
      <c r="C32" s="694"/>
      <c r="D32" s="98">
        <f>+NOOO!B54</f>
        <v>10</v>
      </c>
      <c r="E32" s="99"/>
      <c r="F32" s="692"/>
    </row>
    <row r="33" spans="1:6" ht="15.75" customHeight="1" thickBot="1" x14ac:dyDescent="0.3">
      <c r="A33" s="700"/>
      <c r="B33" s="369"/>
      <c r="C33" s="369"/>
      <c r="D33" s="369"/>
      <c r="E33" s="369"/>
      <c r="F33" s="701"/>
    </row>
    <row r="34" spans="1:6" ht="34.5" customHeight="1" x14ac:dyDescent="0.25">
      <c r="A34" s="687" t="s">
        <v>89</v>
      </c>
      <c r="B34" s="577" t="s">
        <v>90</v>
      </c>
      <c r="C34" s="577"/>
      <c r="D34" s="702" t="s">
        <v>91</v>
      </c>
      <c r="E34" s="702"/>
      <c r="F34" s="698" t="s">
        <v>92</v>
      </c>
    </row>
    <row r="35" spans="1:6" ht="21" customHeight="1" x14ac:dyDescent="0.25">
      <c r="A35" s="688"/>
      <c r="B35" s="578"/>
      <c r="C35" s="578"/>
      <c r="D35" s="78" t="s">
        <v>93</v>
      </c>
      <c r="E35" s="78" t="s">
        <v>94</v>
      </c>
      <c r="F35" s="699"/>
    </row>
    <row r="36" spans="1:6" ht="26.25" customHeight="1" x14ac:dyDescent="0.25">
      <c r="A36" s="551"/>
      <c r="B36" s="554" t="s">
        <v>95</v>
      </c>
      <c r="C36" s="554"/>
      <c r="D36" s="215"/>
      <c r="E36" s="215"/>
      <c r="F36" s="705" t="str">
        <f>IF(D51="X","CATASTROFICO",IF(AND(D55&gt;0,D55&lt;=5),"MODERADO",IF(AND(D55&gt;=6,D55&lt;=11),"MAYOR",IF(AND(D55&gt;=12,D55&lt;=19),"CATASTROFICO"," "))))</f>
        <v xml:space="preserve"> </v>
      </c>
    </row>
    <row r="37" spans="1:6" ht="26.25" customHeight="1" x14ac:dyDescent="0.25">
      <c r="A37" s="551"/>
      <c r="B37" s="554" t="s">
        <v>96</v>
      </c>
      <c r="C37" s="554"/>
      <c r="D37" s="215"/>
      <c r="E37" s="215"/>
      <c r="F37" s="705"/>
    </row>
    <row r="38" spans="1:6" ht="26.25" customHeight="1" x14ac:dyDescent="0.25">
      <c r="A38" s="551"/>
      <c r="B38" s="554" t="s">
        <v>97</v>
      </c>
      <c r="C38" s="554"/>
      <c r="D38" s="215"/>
      <c r="E38" s="215"/>
      <c r="F38" s="705"/>
    </row>
    <row r="39" spans="1:6" ht="26.25" customHeight="1" x14ac:dyDescent="0.25">
      <c r="A39" s="551"/>
      <c r="B39" s="554" t="s">
        <v>98</v>
      </c>
      <c r="C39" s="554"/>
      <c r="D39" s="215"/>
      <c r="E39" s="215"/>
      <c r="F39" s="705"/>
    </row>
    <row r="40" spans="1:6" ht="26.25" customHeight="1" x14ac:dyDescent="0.25">
      <c r="A40" s="551"/>
      <c r="B40" s="554" t="s">
        <v>99</v>
      </c>
      <c r="C40" s="554"/>
      <c r="D40" s="215"/>
      <c r="E40" s="215"/>
      <c r="F40" s="705"/>
    </row>
    <row r="41" spans="1:6" ht="26.25" customHeight="1" x14ac:dyDescent="0.25">
      <c r="A41" s="551"/>
      <c r="B41" s="554" t="s">
        <v>100</v>
      </c>
      <c r="C41" s="554"/>
      <c r="D41" s="215"/>
      <c r="E41" s="215"/>
      <c r="F41" s="705"/>
    </row>
    <row r="42" spans="1:6" ht="26.25" customHeight="1" x14ac:dyDescent="0.25">
      <c r="A42" s="551"/>
      <c r="B42" s="554" t="s">
        <v>101</v>
      </c>
      <c r="C42" s="554"/>
      <c r="D42" s="215"/>
      <c r="E42" s="215"/>
      <c r="F42" s="705"/>
    </row>
    <row r="43" spans="1:6" ht="33" customHeight="1" x14ac:dyDescent="0.25">
      <c r="A43" s="551"/>
      <c r="B43" s="554" t="s">
        <v>102</v>
      </c>
      <c r="C43" s="554"/>
      <c r="D43" s="215"/>
      <c r="E43" s="215"/>
      <c r="F43" s="705"/>
    </row>
    <row r="44" spans="1:6" ht="26.25" customHeight="1" x14ac:dyDescent="0.25">
      <c r="A44" s="551"/>
      <c r="B44" s="554" t="s">
        <v>103</v>
      </c>
      <c r="C44" s="554"/>
      <c r="D44" s="215"/>
      <c r="E44" s="215"/>
      <c r="F44" s="705"/>
    </row>
    <row r="45" spans="1:6" ht="26.25" customHeight="1" x14ac:dyDescent="0.25">
      <c r="A45" s="551"/>
      <c r="B45" s="554" t="s">
        <v>104</v>
      </c>
      <c r="C45" s="554"/>
      <c r="D45" s="215"/>
      <c r="E45" s="215"/>
      <c r="F45" s="705"/>
    </row>
    <row r="46" spans="1:6" ht="26.25" customHeight="1" x14ac:dyDescent="0.25">
      <c r="A46" s="551"/>
      <c r="B46" s="554" t="s">
        <v>105</v>
      </c>
      <c r="C46" s="554"/>
      <c r="D46" s="215"/>
      <c r="E46" s="215"/>
      <c r="F46" s="705"/>
    </row>
    <row r="47" spans="1:6" ht="26.25" customHeight="1" x14ac:dyDescent="0.25">
      <c r="A47" s="551"/>
      <c r="B47" s="554" t="s">
        <v>106</v>
      </c>
      <c r="C47" s="554"/>
      <c r="D47" s="219"/>
      <c r="E47" s="219"/>
      <c r="F47" s="705"/>
    </row>
    <row r="48" spans="1:6" ht="26.25" customHeight="1" x14ac:dyDescent="0.25">
      <c r="A48" s="551"/>
      <c r="B48" s="554" t="s">
        <v>107</v>
      </c>
      <c r="C48" s="554"/>
      <c r="D48" s="219"/>
      <c r="E48" s="219"/>
      <c r="F48" s="705"/>
    </row>
    <row r="49" spans="1:6" ht="26.25" customHeight="1" x14ac:dyDescent="0.25">
      <c r="A49" s="551"/>
      <c r="B49" s="554" t="s">
        <v>108</v>
      </c>
      <c r="C49" s="554"/>
      <c r="D49" s="219"/>
      <c r="E49" s="219"/>
      <c r="F49" s="705"/>
    </row>
    <row r="50" spans="1:6" ht="26.25" customHeight="1" x14ac:dyDescent="0.25">
      <c r="A50" s="551"/>
      <c r="B50" s="554" t="s">
        <v>109</v>
      </c>
      <c r="C50" s="554"/>
      <c r="D50" s="219"/>
      <c r="E50" s="219"/>
      <c r="F50" s="705"/>
    </row>
    <row r="51" spans="1:6" ht="26.25" customHeight="1" x14ac:dyDescent="0.25">
      <c r="A51" s="551"/>
      <c r="B51" s="554" t="s">
        <v>110</v>
      </c>
      <c r="C51" s="554"/>
      <c r="D51" s="219"/>
      <c r="E51" s="219"/>
      <c r="F51" s="705"/>
    </row>
    <row r="52" spans="1:6" ht="26.25" customHeight="1" x14ac:dyDescent="0.25">
      <c r="A52" s="551"/>
      <c r="B52" s="554" t="s">
        <v>111</v>
      </c>
      <c r="C52" s="554"/>
      <c r="D52" s="219"/>
      <c r="E52" s="219"/>
      <c r="F52" s="705"/>
    </row>
    <row r="53" spans="1:6" ht="26.25" customHeight="1" x14ac:dyDescent="0.25">
      <c r="A53" s="551"/>
      <c r="B53" s="554" t="s">
        <v>112</v>
      </c>
      <c r="C53" s="554"/>
      <c r="D53" s="219"/>
      <c r="E53" s="219"/>
      <c r="F53" s="705"/>
    </row>
    <row r="54" spans="1:6" ht="26.25" customHeight="1" x14ac:dyDescent="0.25">
      <c r="A54" s="551"/>
      <c r="B54" s="554" t="s">
        <v>113</v>
      </c>
      <c r="C54" s="554"/>
      <c r="D54" s="219"/>
      <c r="E54" s="219"/>
      <c r="F54" s="705"/>
    </row>
    <row r="55" spans="1:6" ht="16.2" thickBot="1" x14ac:dyDescent="0.35">
      <c r="A55" s="552"/>
      <c r="B55" s="693" t="s">
        <v>58</v>
      </c>
      <c r="C55" s="694"/>
      <c r="D55" s="98">
        <f>+NOOO!B77</f>
        <v>0</v>
      </c>
      <c r="E55" s="99"/>
      <c r="F55" s="706"/>
    </row>
    <row r="56" spans="1:6" ht="14.4" thickBot="1" x14ac:dyDescent="0.3"/>
    <row r="57" spans="1:6" ht="34.5" customHeight="1" x14ac:dyDescent="0.25">
      <c r="A57" s="687" t="s">
        <v>89</v>
      </c>
      <c r="B57" s="577" t="s">
        <v>90</v>
      </c>
      <c r="C57" s="577"/>
      <c r="D57" s="702" t="s">
        <v>91</v>
      </c>
      <c r="E57" s="702"/>
      <c r="F57" s="698" t="s">
        <v>92</v>
      </c>
    </row>
    <row r="58" spans="1:6" ht="21" customHeight="1" x14ac:dyDescent="0.25">
      <c r="A58" s="688"/>
      <c r="B58" s="578"/>
      <c r="C58" s="578"/>
      <c r="D58" s="78" t="s">
        <v>93</v>
      </c>
      <c r="E58" s="78" t="s">
        <v>94</v>
      </c>
      <c r="F58" s="699"/>
    </row>
    <row r="59" spans="1:6" ht="26.25" customHeight="1" x14ac:dyDescent="0.25">
      <c r="A59" s="703"/>
      <c r="B59" s="554" t="s">
        <v>95</v>
      </c>
      <c r="C59" s="554"/>
      <c r="D59" s="220"/>
      <c r="E59" s="220"/>
      <c r="F59" s="705" t="str">
        <f>IF(D74="X","CATASTROFICO",IF(AND(D78&gt;0,D78&lt;=5),"MODERADO",IF(AND(D78&gt;=6,D78&lt;=11),"MAYOR",IF(AND(D78&gt;=12,D78&lt;=19),"CATASTROFICO"," "))))</f>
        <v xml:space="preserve"> </v>
      </c>
    </row>
    <row r="60" spans="1:6" ht="26.25" customHeight="1" x14ac:dyDescent="0.25">
      <c r="A60" s="703"/>
      <c r="B60" s="554" t="s">
        <v>96</v>
      </c>
      <c r="C60" s="554"/>
      <c r="D60" s="220"/>
      <c r="E60" s="220"/>
      <c r="F60" s="705"/>
    </row>
    <row r="61" spans="1:6" ht="26.25" customHeight="1" x14ac:dyDescent="0.25">
      <c r="A61" s="703"/>
      <c r="B61" s="554" t="s">
        <v>97</v>
      </c>
      <c r="C61" s="554"/>
      <c r="D61" s="220"/>
      <c r="E61" s="220"/>
      <c r="F61" s="705"/>
    </row>
    <row r="62" spans="1:6" ht="26.25" customHeight="1" x14ac:dyDescent="0.25">
      <c r="A62" s="703"/>
      <c r="B62" s="554" t="s">
        <v>98</v>
      </c>
      <c r="C62" s="554"/>
      <c r="D62" s="220"/>
      <c r="E62" s="220"/>
      <c r="F62" s="705"/>
    </row>
    <row r="63" spans="1:6" ht="26.25" customHeight="1" x14ac:dyDescent="0.25">
      <c r="A63" s="703"/>
      <c r="B63" s="554" t="s">
        <v>99</v>
      </c>
      <c r="C63" s="554"/>
      <c r="D63" s="220"/>
      <c r="E63" s="220"/>
      <c r="F63" s="705"/>
    </row>
    <row r="64" spans="1:6" ht="26.25" customHeight="1" x14ac:dyDescent="0.25">
      <c r="A64" s="703"/>
      <c r="B64" s="554" t="s">
        <v>100</v>
      </c>
      <c r="C64" s="554"/>
      <c r="D64" s="220"/>
      <c r="E64" s="220"/>
      <c r="F64" s="705"/>
    </row>
    <row r="65" spans="1:6" ht="26.25" customHeight="1" x14ac:dyDescent="0.25">
      <c r="A65" s="703"/>
      <c r="B65" s="554" t="s">
        <v>101</v>
      </c>
      <c r="C65" s="554"/>
      <c r="D65" s="220"/>
      <c r="E65" s="220"/>
      <c r="F65" s="705"/>
    </row>
    <row r="66" spans="1:6" ht="32.25" customHeight="1" x14ac:dyDescent="0.25">
      <c r="A66" s="703"/>
      <c r="B66" s="554" t="s">
        <v>102</v>
      </c>
      <c r="C66" s="554"/>
      <c r="D66" s="220"/>
      <c r="E66" s="220"/>
      <c r="F66" s="705"/>
    </row>
    <row r="67" spans="1:6" ht="26.25" customHeight="1" x14ac:dyDescent="0.25">
      <c r="A67" s="703"/>
      <c r="B67" s="554" t="s">
        <v>103</v>
      </c>
      <c r="C67" s="554"/>
      <c r="D67" s="220"/>
      <c r="E67" s="220"/>
      <c r="F67" s="705"/>
    </row>
    <row r="68" spans="1:6" ht="26.25" customHeight="1" x14ac:dyDescent="0.25">
      <c r="A68" s="703"/>
      <c r="B68" s="554" t="s">
        <v>104</v>
      </c>
      <c r="C68" s="554"/>
      <c r="D68" s="220"/>
      <c r="E68" s="220"/>
      <c r="F68" s="705"/>
    </row>
    <row r="69" spans="1:6" ht="26.25" customHeight="1" x14ac:dyDescent="0.25">
      <c r="A69" s="703"/>
      <c r="B69" s="554" t="s">
        <v>105</v>
      </c>
      <c r="C69" s="554"/>
      <c r="D69" s="220"/>
      <c r="E69" s="220"/>
      <c r="F69" s="705"/>
    </row>
    <row r="70" spans="1:6" ht="26.25" customHeight="1" x14ac:dyDescent="0.25">
      <c r="A70" s="703"/>
      <c r="B70" s="554" t="s">
        <v>106</v>
      </c>
      <c r="C70" s="554"/>
      <c r="D70" s="220"/>
      <c r="E70" s="220"/>
      <c r="F70" s="705"/>
    </row>
    <row r="71" spans="1:6" ht="26.25" customHeight="1" x14ac:dyDescent="0.25">
      <c r="A71" s="703"/>
      <c r="B71" s="554" t="s">
        <v>107</v>
      </c>
      <c r="C71" s="554"/>
      <c r="D71" s="220"/>
      <c r="E71" s="220"/>
      <c r="F71" s="705"/>
    </row>
    <row r="72" spans="1:6" ht="26.25" customHeight="1" x14ac:dyDescent="0.25">
      <c r="A72" s="703"/>
      <c r="B72" s="554" t="s">
        <v>108</v>
      </c>
      <c r="C72" s="554"/>
      <c r="D72" s="220"/>
      <c r="E72" s="220"/>
      <c r="F72" s="705"/>
    </row>
    <row r="73" spans="1:6" ht="26.25" customHeight="1" x14ac:dyDescent="0.25">
      <c r="A73" s="703"/>
      <c r="B73" s="554" t="s">
        <v>109</v>
      </c>
      <c r="C73" s="554"/>
      <c r="D73" s="220"/>
      <c r="E73" s="220"/>
      <c r="F73" s="705"/>
    </row>
    <row r="74" spans="1:6" ht="26.25" customHeight="1" x14ac:dyDescent="0.25">
      <c r="A74" s="703"/>
      <c r="B74" s="554" t="s">
        <v>110</v>
      </c>
      <c r="C74" s="554"/>
      <c r="D74" s="220"/>
      <c r="E74" s="220"/>
      <c r="F74" s="705"/>
    </row>
    <row r="75" spans="1:6" ht="26.25" customHeight="1" x14ac:dyDescent="0.25">
      <c r="A75" s="703"/>
      <c r="B75" s="554" t="s">
        <v>111</v>
      </c>
      <c r="C75" s="554"/>
      <c r="D75" s="220"/>
      <c r="E75" s="220"/>
      <c r="F75" s="705"/>
    </row>
    <row r="76" spans="1:6" ht="26.25" customHeight="1" x14ac:dyDescent="0.25">
      <c r="A76" s="703"/>
      <c r="B76" s="554" t="s">
        <v>112</v>
      </c>
      <c r="C76" s="554"/>
      <c r="D76" s="220"/>
      <c r="E76" s="220"/>
      <c r="F76" s="705"/>
    </row>
    <row r="77" spans="1:6" ht="26.25" customHeight="1" x14ac:dyDescent="0.25">
      <c r="A77" s="703"/>
      <c r="B77" s="554" t="s">
        <v>113</v>
      </c>
      <c r="C77" s="554"/>
      <c r="D77" s="220"/>
      <c r="E77" s="220"/>
      <c r="F77" s="705"/>
    </row>
    <row r="78" spans="1:6" ht="16.2" thickBot="1" x14ac:dyDescent="0.35">
      <c r="A78" s="704"/>
      <c r="B78" s="693" t="s">
        <v>58</v>
      </c>
      <c r="C78" s="694"/>
      <c r="D78" s="98">
        <f>+NOOO!B100</f>
        <v>0</v>
      </c>
      <c r="E78" s="99"/>
      <c r="F78" s="706"/>
    </row>
    <row r="79" spans="1:6" ht="14.4" thickBot="1" x14ac:dyDescent="0.3"/>
    <row r="80" spans="1:6" ht="34.5" customHeight="1" x14ac:dyDescent="0.25">
      <c r="A80" s="687" t="s">
        <v>89</v>
      </c>
      <c r="B80" s="577" t="s">
        <v>90</v>
      </c>
      <c r="C80" s="577"/>
      <c r="D80" s="702" t="s">
        <v>91</v>
      </c>
      <c r="E80" s="702"/>
      <c r="F80" s="698" t="s">
        <v>92</v>
      </c>
    </row>
    <row r="81" spans="1:6" ht="21" customHeight="1" x14ac:dyDescent="0.25">
      <c r="A81" s="688"/>
      <c r="B81" s="578"/>
      <c r="C81" s="578"/>
      <c r="D81" s="78" t="s">
        <v>93</v>
      </c>
      <c r="E81" s="78" t="s">
        <v>94</v>
      </c>
      <c r="F81" s="699"/>
    </row>
    <row r="82" spans="1:6" ht="26.25" customHeight="1" x14ac:dyDescent="0.25">
      <c r="A82" s="703"/>
      <c r="B82" s="554" t="s">
        <v>95</v>
      </c>
      <c r="C82" s="554"/>
      <c r="D82" s="220"/>
      <c r="E82" s="220"/>
      <c r="F82" s="705" t="str">
        <f>IF(D97="X","CATASTROFICO",IF(AND(D101&gt;0,D101&lt;=5),"MODERADO",IF(AND(D101&gt;=6,D101&lt;=11),"MAYOR",IF(AND(D101&gt;=12,D101&lt;=19),"CATASTROFICO"," "))))</f>
        <v xml:space="preserve"> </v>
      </c>
    </row>
    <row r="83" spans="1:6" ht="26.25" customHeight="1" x14ac:dyDescent="0.25">
      <c r="A83" s="703"/>
      <c r="B83" s="554" t="s">
        <v>96</v>
      </c>
      <c r="C83" s="554"/>
      <c r="D83" s="220"/>
      <c r="E83" s="220"/>
      <c r="F83" s="705"/>
    </row>
    <row r="84" spans="1:6" ht="26.25" customHeight="1" x14ac:dyDescent="0.25">
      <c r="A84" s="703"/>
      <c r="B84" s="554" t="s">
        <v>97</v>
      </c>
      <c r="C84" s="554"/>
      <c r="D84" s="220"/>
      <c r="E84" s="220"/>
      <c r="F84" s="705"/>
    </row>
    <row r="85" spans="1:6" ht="26.25" customHeight="1" x14ac:dyDescent="0.25">
      <c r="A85" s="703"/>
      <c r="B85" s="554" t="s">
        <v>98</v>
      </c>
      <c r="C85" s="554"/>
      <c r="D85" s="220"/>
      <c r="E85" s="220"/>
      <c r="F85" s="705"/>
    </row>
    <row r="86" spans="1:6" ht="26.25" customHeight="1" x14ac:dyDescent="0.25">
      <c r="A86" s="703"/>
      <c r="B86" s="554" t="s">
        <v>99</v>
      </c>
      <c r="C86" s="554"/>
      <c r="D86" s="220"/>
      <c r="E86" s="220"/>
      <c r="F86" s="705"/>
    </row>
    <row r="87" spans="1:6" ht="26.25" customHeight="1" x14ac:dyDescent="0.25">
      <c r="A87" s="703"/>
      <c r="B87" s="554" t="s">
        <v>100</v>
      </c>
      <c r="C87" s="554"/>
      <c r="D87" s="220"/>
      <c r="E87" s="220"/>
      <c r="F87" s="705"/>
    </row>
    <row r="88" spans="1:6" ht="26.25" customHeight="1" x14ac:dyDescent="0.25">
      <c r="A88" s="703"/>
      <c r="B88" s="554" t="s">
        <v>101</v>
      </c>
      <c r="C88" s="554"/>
      <c r="D88" s="220"/>
      <c r="E88" s="220"/>
      <c r="F88" s="705"/>
    </row>
    <row r="89" spans="1:6" ht="33" customHeight="1" x14ac:dyDescent="0.25">
      <c r="A89" s="703"/>
      <c r="B89" s="554" t="s">
        <v>102</v>
      </c>
      <c r="C89" s="554"/>
      <c r="D89" s="220"/>
      <c r="E89" s="220"/>
      <c r="F89" s="705"/>
    </row>
    <row r="90" spans="1:6" ht="26.25" customHeight="1" x14ac:dyDescent="0.25">
      <c r="A90" s="703"/>
      <c r="B90" s="554" t="s">
        <v>103</v>
      </c>
      <c r="C90" s="554"/>
      <c r="D90" s="220"/>
      <c r="E90" s="220"/>
      <c r="F90" s="705"/>
    </row>
    <row r="91" spans="1:6" ht="26.25" customHeight="1" x14ac:dyDescent="0.25">
      <c r="A91" s="703"/>
      <c r="B91" s="554" t="s">
        <v>104</v>
      </c>
      <c r="C91" s="554"/>
      <c r="D91" s="220"/>
      <c r="E91" s="220"/>
      <c r="F91" s="705"/>
    </row>
    <row r="92" spans="1:6" ht="26.25" customHeight="1" x14ac:dyDescent="0.25">
      <c r="A92" s="703"/>
      <c r="B92" s="554" t="s">
        <v>105</v>
      </c>
      <c r="C92" s="554"/>
      <c r="D92" s="220"/>
      <c r="E92" s="220"/>
      <c r="F92" s="705"/>
    </row>
    <row r="93" spans="1:6" ht="26.25" customHeight="1" x14ac:dyDescent="0.25">
      <c r="A93" s="703"/>
      <c r="B93" s="554" t="s">
        <v>106</v>
      </c>
      <c r="C93" s="554"/>
      <c r="D93" s="220"/>
      <c r="E93" s="220"/>
      <c r="F93" s="705"/>
    </row>
    <row r="94" spans="1:6" ht="26.25" customHeight="1" x14ac:dyDescent="0.25">
      <c r="A94" s="703"/>
      <c r="B94" s="554" t="s">
        <v>107</v>
      </c>
      <c r="C94" s="554"/>
      <c r="D94" s="220"/>
      <c r="E94" s="220"/>
      <c r="F94" s="705"/>
    </row>
    <row r="95" spans="1:6" ht="26.25" customHeight="1" x14ac:dyDescent="0.25">
      <c r="A95" s="703"/>
      <c r="B95" s="554" t="s">
        <v>108</v>
      </c>
      <c r="C95" s="554"/>
      <c r="D95" s="220"/>
      <c r="E95" s="220"/>
      <c r="F95" s="705"/>
    </row>
    <row r="96" spans="1:6" ht="26.25" customHeight="1" x14ac:dyDescent="0.25">
      <c r="A96" s="703"/>
      <c r="B96" s="554" t="s">
        <v>109</v>
      </c>
      <c r="C96" s="554"/>
      <c r="D96" s="220"/>
      <c r="E96" s="220"/>
      <c r="F96" s="705"/>
    </row>
    <row r="97" spans="1:6" ht="26.25" customHeight="1" x14ac:dyDescent="0.25">
      <c r="A97" s="703"/>
      <c r="B97" s="554" t="s">
        <v>110</v>
      </c>
      <c r="C97" s="554"/>
      <c r="D97" s="220"/>
      <c r="E97" s="220"/>
      <c r="F97" s="705"/>
    </row>
    <row r="98" spans="1:6" ht="26.25" customHeight="1" x14ac:dyDescent="0.25">
      <c r="A98" s="703"/>
      <c r="B98" s="554" t="s">
        <v>111</v>
      </c>
      <c r="C98" s="554"/>
      <c r="D98" s="220"/>
      <c r="E98" s="220"/>
      <c r="F98" s="705"/>
    </row>
    <row r="99" spans="1:6" ht="26.25" customHeight="1" x14ac:dyDescent="0.25">
      <c r="A99" s="703"/>
      <c r="B99" s="554" t="s">
        <v>112</v>
      </c>
      <c r="C99" s="554"/>
      <c r="D99" s="220"/>
      <c r="E99" s="220"/>
      <c r="F99" s="705"/>
    </row>
    <row r="100" spans="1:6" ht="26.25" customHeight="1" x14ac:dyDescent="0.25">
      <c r="A100" s="703"/>
      <c r="B100" s="554" t="s">
        <v>113</v>
      </c>
      <c r="C100" s="554"/>
      <c r="D100" s="220"/>
      <c r="E100" s="220"/>
      <c r="F100" s="705"/>
    </row>
    <row r="101" spans="1:6" ht="16.2" thickBot="1" x14ac:dyDescent="0.35">
      <c r="A101" s="704"/>
      <c r="B101" s="693" t="s">
        <v>58</v>
      </c>
      <c r="C101" s="694"/>
      <c r="D101" s="98">
        <f>+NOOO!B123</f>
        <v>0</v>
      </c>
      <c r="E101" s="99"/>
      <c r="F101" s="706"/>
    </row>
    <row r="102" spans="1:6" ht="14.4" thickBot="1" x14ac:dyDescent="0.3"/>
    <row r="103" spans="1:6" ht="34.5" customHeight="1" x14ac:dyDescent="0.25">
      <c r="A103" s="687" t="s">
        <v>89</v>
      </c>
      <c r="B103" s="577" t="s">
        <v>90</v>
      </c>
      <c r="C103" s="577"/>
      <c r="D103" s="702" t="s">
        <v>91</v>
      </c>
      <c r="E103" s="702"/>
      <c r="F103" s="698" t="s">
        <v>92</v>
      </c>
    </row>
    <row r="104" spans="1:6" ht="21" customHeight="1" x14ac:dyDescent="0.25">
      <c r="A104" s="688"/>
      <c r="B104" s="578"/>
      <c r="C104" s="578"/>
      <c r="D104" s="78" t="s">
        <v>93</v>
      </c>
      <c r="E104" s="78" t="s">
        <v>94</v>
      </c>
      <c r="F104" s="699"/>
    </row>
    <row r="105" spans="1:6" ht="26.25" customHeight="1" x14ac:dyDescent="0.25">
      <c r="A105" s="703"/>
      <c r="B105" s="554" t="s">
        <v>95</v>
      </c>
      <c r="C105" s="554"/>
      <c r="D105" s="220"/>
      <c r="E105" s="220"/>
      <c r="F105" s="705" t="str">
        <f>IF(D120="X","CATASTROFICO",IF(AND(D124&gt;0,D124&lt;=5),"MODERADO",IF(AND(D124&gt;=6,D124&lt;=11),"MAYOR",IF(AND(D124&gt;=12,D124&lt;=19),"CATASTROFICO"," "))))</f>
        <v xml:space="preserve"> </v>
      </c>
    </row>
    <row r="106" spans="1:6" ht="26.25" customHeight="1" x14ac:dyDescent="0.25">
      <c r="A106" s="703"/>
      <c r="B106" s="554" t="s">
        <v>96</v>
      </c>
      <c r="C106" s="554"/>
      <c r="D106" s="220"/>
      <c r="E106" s="220"/>
      <c r="F106" s="705"/>
    </row>
    <row r="107" spans="1:6" ht="26.25" customHeight="1" x14ac:dyDescent="0.25">
      <c r="A107" s="703"/>
      <c r="B107" s="554" t="s">
        <v>97</v>
      </c>
      <c r="C107" s="554"/>
      <c r="D107" s="220"/>
      <c r="E107" s="220"/>
      <c r="F107" s="705"/>
    </row>
    <row r="108" spans="1:6" ht="26.25" customHeight="1" x14ac:dyDescent="0.25">
      <c r="A108" s="703"/>
      <c r="B108" s="554" t="s">
        <v>98</v>
      </c>
      <c r="C108" s="554"/>
      <c r="D108" s="220"/>
      <c r="E108" s="220"/>
      <c r="F108" s="705"/>
    </row>
    <row r="109" spans="1:6" ht="26.25" customHeight="1" x14ac:dyDescent="0.25">
      <c r="A109" s="703"/>
      <c r="B109" s="554" t="s">
        <v>99</v>
      </c>
      <c r="C109" s="554"/>
      <c r="D109" s="220"/>
      <c r="E109" s="220"/>
      <c r="F109" s="705"/>
    </row>
    <row r="110" spans="1:6" ht="26.25" customHeight="1" x14ac:dyDescent="0.25">
      <c r="A110" s="703"/>
      <c r="B110" s="554" t="s">
        <v>100</v>
      </c>
      <c r="C110" s="554"/>
      <c r="D110" s="220"/>
      <c r="E110" s="220"/>
      <c r="F110" s="705"/>
    </row>
    <row r="111" spans="1:6" ht="26.25" customHeight="1" x14ac:dyDescent="0.25">
      <c r="A111" s="703"/>
      <c r="B111" s="554" t="s">
        <v>101</v>
      </c>
      <c r="C111" s="554"/>
      <c r="D111" s="220"/>
      <c r="E111" s="220"/>
      <c r="F111" s="705"/>
    </row>
    <row r="112" spans="1:6" ht="36" customHeight="1" x14ac:dyDescent="0.25">
      <c r="A112" s="703"/>
      <c r="B112" s="554" t="s">
        <v>102</v>
      </c>
      <c r="C112" s="554"/>
      <c r="D112" s="220"/>
      <c r="E112" s="220"/>
      <c r="F112" s="705"/>
    </row>
    <row r="113" spans="1:6" ht="26.25" customHeight="1" x14ac:dyDescent="0.25">
      <c r="A113" s="703"/>
      <c r="B113" s="554" t="s">
        <v>103</v>
      </c>
      <c r="C113" s="554"/>
      <c r="D113" s="220"/>
      <c r="E113" s="220"/>
      <c r="F113" s="705"/>
    </row>
    <row r="114" spans="1:6" ht="26.25" customHeight="1" x14ac:dyDescent="0.25">
      <c r="A114" s="703"/>
      <c r="B114" s="554" t="s">
        <v>104</v>
      </c>
      <c r="C114" s="554"/>
      <c r="D114" s="220"/>
      <c r="E114" s="220"/>
      <c r="F114" s="705"/>
    </row>
    <row r="115" spans="1:6" ht="26.25" customHeight="1" x14ac:dyDescent="0.25">
      <c r="A115" s="703"/>
      <c r="B115" s="554" t="s">
        <v>105</v>
      </c>
      <c r="C115" s="554"/>
      <c r="D115" s="220"/>
      <c r="E115" s="220"/>
      <c r="F115" s="705"/>
    </row>
    <row r="116" spans="1:6" ht="26.25" customHeight="1" x14ac:dyDescent="0.25">
      <c r="A116" s="703"/>
      <c r="B116" s="554" t="s">
        <v>106</v>
      </c>
      <c r="C116" s="554"/>
      <c r="D116" s="220"/>
      <c r="E116" s="220"/>
      <c r="F116" s="705"/>
    </row>
    <row r="117" spans="1:6" ht="26.25" customHeight="1" x14ac:dyDescent="0.25">
      <c r="A117" s="703"/>
      <c r="B117" s="554" t="s">
        <v>107</v>
      </c>
      <c r="C117" s="554"/>
      <c r="D117" s="220"/>
      <c r="E117" s="220"/>
      <c r="F117" s="705"/>
    </row>
    <row r="118" spans="1:6" ht="26.25" customHeight="1" x14ac:dyDescent="0.25">
      <c r="A118" s="703"/>
      <c r="B118" s="554" t="s">
        <v>108</v>
      </c>
      <c r="C118" s="554"/>
      <c r="D118" s="220"/>
      <c r="E118" s="220"/>
      <c r="F118" s="705"/>
    </row>
    <row r="119" spans="1:6" ht="26.25" customHeight="1" x14ac:dyDescent="0.25">
      <c r="A119" s="703"/>
      <c r="B119" s="554" t="s">
        <v>109</v>
      </c>
      <c r="C119" s="554"/>
      <c r="D119" s="220"/>
      <c r="E119" s="220"/>
      <c r="F119" s="705"/>
    </row>
    <row r="120" spans="1:6" ht="26.25" customHeight="1" x14ac:dyDescent="0.25">
      <c r="A120" s="703"/>
      <c r="B120" s="554" t="s">
        <v>110</v>
      </c>
      <c r="C120" s="554"/>
      <c r="D120" s="220"/>
      <c r="E120" s="220"/>
      <c r="F120" s="705"/>
    </row>
    <row r="121" spans="1:6" ht="26.25" customHeight="1" x14ac:dyDescent="0.25">
      <c r="A121" s="703"/>
      <c r="B121" s="554" t="s">
        <v>111</v>
      </c>
      <c r="C121" s="554"/>
      <c r="D121" s="220"/>
      <c r="E121" s="220"/>
      <c r="F121" s="705"/>
    </row>
    <row r="122" spans="1:6" ht="26.25" customHeight="1" x14ac:dyDescent="0.25">
      <c r="A122" s="703"/>
      <c r="B122" s="554" t="s">
        <v>112</v>
      </c>
      <c r="C122" s="554"/>
      <c r="D122" s="220"/>
      <c r="E122" s="220"/>
      <c r="F122" s="705"/>
    </row>
    <row r="123" spans="1:6" ht="26.25" customHeight="1" x14ac:dyDescent="0.25">
      <c r="A123" s="703"/>
      <c r="B123" s="554" t="s">
        <v>113</v>
      </c>
      <c r="C123" s="554"/>
      <c r="D123" s="220"/>
      <c r="E123" s="220"/>
      <c r="F123" s="705"/>
    </row>
    <row r="124" spans="1:6" ht="16.2" thickBot="1" x14ac:dyDescent="0.35">
      <c r="A124" s="704"/>
      <c r="B124" s="693" t="s">
        <v>58</v>
      </c>
      <c r="C124" s="694"/>
      <c r="D124" s="98">
        <f>+NOOO!B146</f>
        <v>0</v>
      </c>
      <c r="E124" s="99"/>
      <c r="F124" s="706"/>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D00-000000000000}">
          <x14:formula1>
            <xm:f>NOOO!$C$35:$C$36</xm:f>
          </x14:formula1>
          <xm:sqref>D13:E31 D36:E54 D59:E77 D82:E100 D105:E123</xm:sqref>
        </x14:dataValidation>
      </x14:dataValidations>
    </ex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tabColor theme="8" tint="-0.249977111117893"/>
  </sheetPr>
  <dimension ref="A1:K210"/>
  <sheetViews>
    <sheetView topLeftCell="A31" workbookViewId="0">
      <selection activeCell="B11" sqref="B11:I11"/>
    </sheetView>
  </sheetViews>
  <sheetFormatPr baseColWidth="10" defaultColWidth="11.44140625" defaultRowHeight="13.8" x14ac:dyDescent="0.25"/>
  <cols>
    <col min="1" max="1" width="14.44140625" style="1" customWidth="1"/>
    <col min="2" max="2" width="15" style="1" customWidth="1"/>
    <col min="3" max="7" width="13.6640625" style="1" customWidth="1"/>
    <col min="8" max="8" width="3.88671875" style="1" customWidth="1"/>
    <col min="9" max="10" width="11.44140625" style="1"/>
    <col min="11" max="11" width="17.6640625" style="1" customWidth="1"/>
    <col min="12" max="43" width="11.44140625" style="1"/>
    <col min="44" max="44" width="14.33203125" style="1" customWidth="1"/>
    <col min="45" max="16384" width="11.44140625" style="1"/>
  </cols>
  <sheetData>
    <row r="1" spans="1:11" ht="15" customHeight="1" x14ac:dyDescent="0.25">
      <c r="A1" s="445"/>
      <c r="B1" s="794"/>
      <c r="C1" s="407" t="str">
        <f>CONTEXTO!B1</f>
        <v>PROCESO:  GESTIÓN JURÍDICA</v>
      </c>
      <c r="D1" s="407"/>
      <c r="E1" s="407"/>
      <c r="F1" s="407"/>
      <c r="G1" s="425" t="s">
        <v>541</v>
      </c>
      <c r="H1" s="425"/>
      <c r="I1" s="425"/>
      <c r="J1" s="792"/>
      <c r="K1" s="332"/>
    </row>
    <row r="2" spans="1:11" ht="15" customHeight="1" x14ac:dyDescent="0.25">
      <c r="A2" s="446"/>
      <c r="B2" s="440"/>
      <c r="C2" s="408"/>
      <c r="D2" s="408"/>
      <c r="E2" s="408"/>
      <c r="F2" s="408"/>
      <c r="G2" s="426" t="s">
        <v>542</v>
      </c>
      <c r="H2" s="426"/>
      <c r="I2" s="426"/>
      <c r="J2" s="793"/>
      <c r="K2" s="333"/>
    </row>
    <row r="3" spans="1:11" ht="34.5" customHeight="1" x14ac:dyDescent="0.25">
      <c r="A3" s="446"/>
      <c r="B3" s="440"/>
      <c r="C3" s="408" t="s">
        <v>32</v>
      </c>
      <c r="D3" s="408"/>
      <c r="E3" s="408"/>
      <c r="F3" s="408"/>
      <c r="G3" s="426" t="s">
        <v>543</v>
      </c>
      <c r="H3" s="426"/>
      <c r="I3" s="426"/>
      <c r="J3" s="793"/>
      <c r="K3" s="333"/>
    </row>
    <row r="4" spans="1:11" ht="15.75" customHeight="1" x14ac:dyDescent="0.25">
      <c r="A4" s="446"/>
      <c r="B4" s="440"/>
      <c r="C4" s="408"/>
      <c r="D4" s="408"/>
      <c r="E4" s="408"/>
      <c r="F4" s="408"/>
      <c r="G4" s="426" t="s">
        <v>498</v>
      </c>
      <c r="H4" s="426"/>
      <c r="I4" s="426"/>
      <c r="J4" s="793"/>
      <c r="K4" s="333"/>
    </row>
    <row r="5" spans="1:11" ht="15.75" customHeight="1" x14ac:dyDescent="0.25">
      <c r="A5" s="394"/>
      <c r="B5" s="395"/>
      <c r="C5" s="395"/>
      <c r="D5" s="395"/>
      <c r="E5" s="395"/>
      <c r="F5" s="395"/>
      <c r="G5" s="395"/>
      <c r="H5" s="395"/>
      <c r="I5" s="395"/>
      <c r="J5" s="395"/>
      <c r="K5" s="396"/>
    </row>
    <row r="6" spans="1:11" x14ac:dyDescent="0.25">
      <c r="A6" s="801" t="s">
        <v>114</v>
      </c>
      <c r="B6" s="802"/>
      <c r="C6" s="802"/>
      <c r="D6" s="802"/>
      <c r="E6" s="802"/>
      <c r="F6" s="802"/>
      <c r="G6" s="802"/>
      <c r="H6" s="802"/>
      <c r="I6" s="802"/>
      <c r="J6" s="802"/>
      <c r="K6" s="803"/>
    </row>
    <row r="7" spans="1:11" ht="11.25" customHeight="1" x14ac:dyDescent="0.25">
      <c r="A7" s="801"/>
      <c r="B7" s="802"/>
      <c r="C7" s="802"/>
      <c r="D7" s="802"/>
      <c r="E7" s="802"/>
      <c r="F7" s="802"/>
      <c r="G7" s="802"/>
      <c r="H7" s="802"/>
      <c r="I7" s="802"/>
      <c r="J7" s="802"/>
      <c r="K7" s="803"/>
    </row>
    <row r="8" spans="1:11" ht="24" customHeight="1" x14ac:dyDescent="0.25">
      <c r="A8" s="797" t="str">
        <f>CONTEXTO!A8</f>
        <v>PROCESO: GESTIÓN JURÍDICA</v>
      </c>
      <c r="B8" s="398"/>
      <c r="C8" s="398"/>
      <c r="D8" s="398"/>
      <c r="E8" s="398"/>
      <c r="F8" s="398"/>
      <c r="G8" s="398"/>
      <c r="H8" s="398"/>
      <c r="I8" s="398"/>
      <c r="J8" s="398"/>
      <c r="K8" s="399"/>
    </row>
    <row r="9" spans="1:11" ht="56.25" customHeight="1" thickBot="1" x14ac:dyDescent="0.3">
      <c r="A9" s="798" t="str">
        <f>CONTEXTO!A9</f>
        <v xml:space="preserve">OBJETIVO: ASUMIR Y EJERCER LA TOTALIDAD DE LA DEFENSA JURÍDICA DEL MUNICIPIO DE IBAGUÉ, A PARTIR DE LA REPRESENTACIÓN JUDICIAL,  EXTRAJUDICIAL  O  ADMINISTRATIVA  Y  LA  ASESORÍA  SISTEMÁTICA, DE MANERA PERMANENTE  EN  LAS ACTUACIONES DE LA ADMINISTRACIÓN CENTRAL, EN ARAS DE LA PROTECCIÓN DEL PATRIMONIO PÚBLICO Y SALVAGUARDA DEL ORDENAMIENTO JURÍDICO.  
</v>
      </c>
      <c r="B9" s="799"/>
      <c r="C9" s="799"/>
      <c r="D9" s="799"/>
      <c r="E9" s="799"/>
      <c r="F9" s="799"/>
      <c r="G9" s="799"/>
      <c r="H9" s="799"/>
      <c r="I9" s="799"/>
      <c r="J9" s="799"/>
      <c r="K9" s="800"/>
    </row>
    <row r="10" spans="1:11" ht="19.5" customHeight="1" thickBot="1" x14ac:dyDescent="0.3">
      <c r="A10" s="795"/>
      <c r="B10" s="796"/>
      <c r="C10" s="796"/>
      <c r="D10" s="796"/>
      <c r="E10" s="796"/>
      <c r="F10" s="796"/>
      <c r="G10" s="796"/>
      <c r="H10" s="796"/>
      <c r="I10" s="796"/>
      <c r="J10" s="796"/>
      <c r="K10" s="796"/>
    </row>
    <row r="11" spans="1:11" ht="38.4" customHeight="1" thickBot="1" x14ac:dyDescent="0.3">
      <c r="A11" s="144" t="s">
        <v>115</v>
      </c>
      <c r="B11" s="982"/>
      <c r="C11" s="983"/>
      <c r="D11" s="983"/>
      <c r="E11" s="983"/>
      <c r="F11" s="983"/>
      <c r="G11" s="983"/>
      <c r="H11" s="983"/>
      <c r="I11" s="984"/>
      <c r="J11" s="145" t="s">
        <v>346</v>
      </c>
      <c r="K11" s="148" t="str">
        <f>IF(J17="x","EXTREMA",IF(J19="x","ALTA",IF(J21="x","MODERADA",IF(J23="x","BAJA",""))))</f>
        <v/>
      </c>
    </row>
    <row r="12" spans="1:11" ht="16.5" customHeight="1" thickBot="1" x14ac:dyDescent="0.3">
      <c r="A12" s="745" t="s">
        <v>117</v>
      </c>
      <c r="B12" s="746"/>
      <c r="C12" s="746"/>
      <c r="D12" s="747" t="str">
        <f>PROBABILIDAD!T11</f>
        <v xml:space="preserve"> </v>
      </c>
      <c r="E12" s="748"/>
      <c r="F12" s="745" t="s">
        <v>347</v>
      </c>
      <c r="G12" s="746"/>
      <c r="H12" s="746"/>
      <c r="I12" s="749"/>
      <c r="J12" s="750" t="s">
        <v>127</v>
      </c>
      <c r="K12" s="751"/>
    </row>
    <row r="13" spans="1:11" x14ac:dyDescent="0.25">
      <c r="A13" s="177"/>
      <c r="B13" s="157"/>
      <c r="C13" s="157"/>
      <c r="D13" s="157"/>
      <c r="E13" s="157"/>
      <c r="F13" s="157"/>
      <c r="G13" s="157"/>
      <c r="H13" s="157"/>
      <c r="I13" s="157"/>
      <c r="J13" s="173"/>
      <c r="K13" s="174"/>
    </row>
    <row r="14" spans="1:11" x14ac:dyDescent="0.25">
      <c r="A14" s="177"/>
      <c r="B14" s="157"/>
      <c r="C14" s="178"/>
      <c r="D14" s="157"/>
      <c r="E14" s="157"/>
      <c r="F14" s="157"/>
      <c r="G14" s="157"/>
      <c r="H14" s="157"/>
      <c r="I14" s="157"/>
      <c r="J14" s="173"/>
      <c r="K14" s="174"/>
    </row>
    <row r="15" spans="1:11" ht="30" customHeight="1" x14ac:dyDescent="0.25">
      <c r="A15" s="731"/>
      <c r="B15" s="157">
        <v>5</v>
      </c>
      <c r="C15" s="732"/>
      <c r="D15" s="711"/>
      <c r="E15" s="712"/>
      <c r="F15" s="712"/>
      <c r="G15" s="712"/>
      <c r="H15" s="157"/>
      <c r="I15" s="157"/>
      <c r="J15" s="726" t="s">
        <v>116</v>
      </c>
      <c r="K15" s="727"/>
    </row>
    <row r="16" spans="1:11" ht="30" customHeight="1" x14ac:dyDescent="0.25">
      <c r="A16" s="731"/>
      <c r="B16" s="157" t="s">
        <v>119</v>
      </c>
      <c r="C16" s="733"/>
      <c r="D16" s="711"/>
      <c r="E16" s="712"/>
      <c r="F16" s="712"/>
      <c r="G16" s="712"/>
      <c r="H16" s="157"/>
      <c r="I16" s="157"/>
      <c r="J16" s="159"/>
      <c r="K16" s="160"/>
    </row>
    <row r="17" spans="1:11" ht="30" customHeight="1" x14ac:dyDescent="0.25">
      <c r="A17" s="731"/>
      <c r="B17" s="157">
        <v>4</v>
      </c>
      <c r="C17" s="734"/>
      <c r="D17" s="711"/>
      <c r="E17" s="711"/>
      <c r="F17" s="724"/>
      <c r="G17" s="712"/>
      <c r="H17" s="157"/>
      <c r="I17" s="157"/>
      <c r="J17" s="164" t="str">
        <f xml:space="preserve"> IF(OR(E15="X",F15="X",G15="x",F17="x",G17="X",F19="X",G19="X",G21="X" ),"x","")</f>
        <v/>
      </c>
      <c r="K17" s="160" t="s">
        <v>118</v>
      </c>
    </row>
    <row r="18" spans="1:11" ht="30" customHeight="1" x14ac:dyDescent="0.25">
      <c r="A18" s="731"/>
      <c r="B18" s="157" t="s">
        <v>121</v>
      </c>
      <c r="C18" s="735"/>
      <c r="D18" s="711"/>
      <c r="E18" s="711"/>
      <c r="F18" s="724"/>
      <c r="G18" s="712"/>
      <c r="H18" s="157"/>
      <c r="I18" s="157"/>
      <c r="J18" s="165"/>
      <c r="K18" s="160"/>
    </row>
    <row r="19" spans="1:11" ht="30" customHeight="1" x14ac:dyDescent="0.25">
      <c r="A19" s="731"/>
      <c r="B19" s="157">
        <v>3</v>
      </c>
      <c r="C19" s="714"/>
      <c r="D19" s="709"/>
      <c r="E19" s="710"/>
      <c r="F19" s="724"/>
      <c r="G19" s="712"/>
      <c r="H19" s="157"/>
      <c r="I19" s="157"/>
      <c r="J19" s="166" t="str">
        <f xml:space="preserve"> IF(OR(C15="X",D15="X",D17="x",E17="x",E19="X",F21="X",F23="X",G23="X" ),"x","")</f>
        <v/>
      </c>
      <c r="K19" s="160" t="s">
        <v>120</v>
      </c>
    </row>
    <row r="20" spans="1:11" ht="30" customHeight="1" x14ac:dyDescent="0.25">
      <c r="A20" s="731"/>
      <c r="B20" s="157" t="s">
        <v>123</v>
      </c>
      <c r="C20" s="725"/>
      <c r="D20" s="709"/>
      <c r="E20" s="711"/>
      <c r="F20" s="724"/>
      <c r="G20" s="712"/>
      <c r="H20" s="157"/>
      <c r="I20" s="157"/>
      <c r="J20" s="167"/>
      <c r="K20" s="160"/>
    </row>
    <row r="21" spans="1:11" ht="30" customHeight="1" x14ac:dyDescent="0.25">
      <c r="A21" s="731"/>
      <c r="B21" s="157">
        <v>2</v>
      </c>
      <c r="C21" s="714"/>
      <c r="D21" s="707"/>
      <c r="E21" s="708"/>
      <c r="F21" s="710"/>
      <c r="G21" s="712"/>
      <c r="H21" s="157"/>
      <c r="I21" s="157"/>
      <c r="J21" s="168" t="str">
        <f xml:space="preserve"> IF(OR(C17="X",D19="X",E21="x",E23="x" ),"x","")</f>
        <v/>
      </c>
      <c r="K21" s="160" t="s">
        <v>122</v>
      </c>
    </row>
    <row r="22" spans="1:11" ht="30" customHeight="1" x14ac:dyDescent="0.25">
      <c r="A22" s="731"/>
      <c r="B22" s="157" t="s">
        <v>245</v>
      </c>
      <c r="C22" s="725"/>
      <c r="D22" s="707"/>
      <c r="E22" s="709"/>
      <c r="F22" s="711"/>
      <c r="G22" s="712"/>
      <c r="H22" s="157"/>
      <c r="I22" s="157"/>
      <c r="J22" s="167"/>
      <c r="K22" s="160"/>
    </row>
    <row r="23" spans="1:11" ht="30" customHeight="1" x14ac:dyDescent="0.25">
      <c r="A23" s="731"/>
      <c r="B23" s="157">
        <v>1</v>
      </c>
      <c r="C23" s="714"/>
      <c r="D23" s="716"/>
      <c r="E23" s="718"/>
      <c r="F23" s="720"/>
      <c r="G23" s="722"/>
      <c r="H23" s="157"/>
      <c r="I23" s="157"/>
      <c r="J23" s="169" t="str">
        <f xml:space="preserve"> IF(OR(C19="X",C21="X",C23="x",D21="x",D23="x" ),"x","")</f>
        <v/>
      </c>
      <c r="K23" s="160" t="s">
        <v>124</v>
      </c>
    </row>
    <row r="24" spans="1:11" ht="30" customHeight="1" x14ac:dyDescent="0.25">
      <c r="A24" s="731"/>
      <c r="B24" s="157" t="s">
        <v>125</v>
      </c>
      <c r="C24" s="715"/>
      <c r="D24" s="717"/>
      <c r="E24" s="719"/>
      <c r="F24" s="721"/>
      <c r="G24" s="723"/>
      <c r="H24" s="157"/>
      <c r="I24" s="157"/>
      <c r="J24" s="146"/>
      <c r="K24" s="147"/>
    </row>
    <row r="25" spans="1:11" x14ac:dyDescent="0.25">
      <c r="A25" s="177"/>
      <c r="B25" s="157"/>
      <c r="C25" s="157">
        <v>1</v>
      </c>
      <c r="D25" s="157">
        <v>2</v>
      </c>
      <c r="E25" s="157">
        <v>3</v>
      </c>
      <c r="F25" s="157">
        <v>4</v>
      </c>
      <c r="G25" s="157">
        <v>5</v>
      </c>
      <c r="H25" s="157"/>
      <c r="I25" s="157"/>
      <c r="J25" s="805"/>
      <c r="K25" s="806"/>
    </row>
    <row r="26" spans="1:11" x14ac:dyDescent="0.25">
      <c r="A26" s="177"/>
      <c r="B26" s="157"/>
      <c r="C26" s="157" t="s">
        <v>126</v>
      </c>
      <c r="D26" s="157" t="s">
        <v>127</v>
      </c>
      <c r="E26" s="157" t="s">
        <v>128</v>
      </c>
      <c r="F26" s="157" t="s">
        <v>129</v>
      </c>
      <c r="G26" s="157" t="s">
        <v>130</v>
      </c>
      <c r="H26" s="157"/>
      <c r="I26" s="157"/>
      <c r="J26" s="157"/>
      <c r="K26" s="174"/>
    </row>
    <row r="27" spans="1:11" x14ac:dyDescent="0.25">
      <c r="A27" s="177"/>
      <c r="B27" s="157"/>
      <c r="C27" s="713" t="s">
        <v>131</v>
      </c>
      <c r="D27" s="713"/>
      <c r="E27" s="713"/>
      <c r="F27" s="713"/>
      <c r="G27" s="713"/>
      <c r="H27" s="157"/>
      <c r="I27" s="157"/>
      <c r="J27" s="157"/>
      <c r="K27" s="174"/>
    </row>
    <row r="28" spans="1:11" x14ac:dyDescent="0.25">
      <c r="A28" s="177"/>
      <c r="B28" s="157"/>
      <c r="C28" s="713"/>
      <c r="D28" s="713"/>
      <c r="E28" s="713"/>
      <c r="F28" s="713"/>
      <c r="G28" s="713"/>
      <c r="H28" s="157"/>
      <c r="I28" s="157"/>
      <c r="J28" s="157"/>
      <c r="K28" s="174"/>
    </row>
    <row r="29" spans="1:11" ht="15.75" customHeight="1" thickBot="1" x14ac:dyDescent="0.3">
      <c r="A29" s="179"/>
      <c r="B29" s="180"/>
      <c r="C29" s="180"/>
      <c r="D29" s="180"/>
      <c r="E29" s="180"/>
      <c r="F29" s="180"/>
      <c r="G29" s="180"/>
      <c r="H29" s="180"/>
      <c r="I29" s="180"/>
      <c r="J29" s="180"/>
      <c r="K29" s="181"/>
    </row>
    <row r="30" spans="1:11" ht="14.4" thickBot="1" x14ac:dyDescent="0.3"/>
    <row r="31" spans="1:11" ht="28.5" customHeight="1" thickBot="1" x14ac:dyDescent="0.3">
      <c r="A31" s="100" t="s">
        <v>115</v>
      </c>
      <c r="B31" s="804" t="str">
        <f>DESCRIPCION!A13</f>
        <v>Posibilidad de omitir, retardar, negar o rehusarse a realizar actos propios que le corresponden de las funciones de servidor público y/o de apoderado para beneficio propio o de un tercero en las acciones legales</v>
      </c>
      <c r="C31" s="737"/>
      <c r="D31" s="737"/>
      <c r="E31" s="737"/>
      <c r="F31" s="737"/>
      <c r="G31" s="737"/>
      <c r="H31" s="737"/>
      <c r="I31" s="738"/>
      <c r="J31" s="145" t="s">
        <v>346</v>
      </c>
      <c r="K31" s="143" t="str">
        <f>IF(J37="x","EXTREMA",IF(J39="x","ALTA",IF(J41="x","MODERADA",IF(J43="x","BAJA",""))))</f>
        <v>ALTA</v>
      </c>
    </row>
    <row r="32" spans="1:11" ht="16.2" thickBot="1" x14ac:dyDescent="0.3">
      <c r="A32" s="745" t="s">
        <v>117</v>
      </c>
      <c r="B32" s="746"/>
      <c r="C32" s="746"/>
      <c r="D32" s="747" t="str">
        <f>PROBABILIDAD!T12</f>
        <v>Rara Vez</v>
      </c>
      <c r="E32" s="748"/>
      <c r="F32" s="745" t="s">
        <v>347</v>
      </c>
      <c r="G32" s="746"/>
      <c r="H32" s="746"/>
      <c r="I32" s="749"/>
      <c r="J32" s="750" t="s">
        <v>129</v>
      </c>
      <c r="K32" s="751"/>
    </row>
    <row r="33" spans="1:11" ht="14.4" x14ac:dyDescent="0.25">
      <c r="A33" s="172"/>
      <c r="B33" s="171"/>
      <c r="C33" s="171"/>
      <c r="D33" s="171"/>
      <c r="E33" s="171"/>
      <c r="F33" s="171"/>
      <c r="G33" s="171"/>
      <c r="H33" s="171"/>
      <c r="I33" s="171"/>
      <c r="J33" s="173"/>
      <c r="K33" s="174"/>
    </row>
    <row r="34" spans="1:11" ht="15" thickBot="1" x14ac:dyDescent="0.3">
      <c r="A34" s="172"/>
      <c r="B34" s="170"/>
      <c r="C34" s="171"/>
      <c r="D34" s="171"/>
      <c r="E34" s="171"/>
      <c r="F34" s="171"/>
      <c r="G34" s="171"/>
      <c r="H34" s="171"/>
      <c r="I34" s="171"/>
      <c r="J34" s="173"/>
      <c r="K34" s="174"/>
    </row>
    <row r="35" spans="1:11" ht="30.75" customHeight="1" thickBot="1" x14ac:dyDescent="0.3">
      <c r="A35" s="776" t="s">
        <v>117</v>
      </c>
      <c r="B35" s="170">
        <v>5</v>
      </c>
      <c r="C35" s="777"/>
      <c r="D35" s="778"/>
      <c r="E35" s="772"/>
      <c r="F35" s="772"/>
      <c r="G35" s="772"/>
      <c r="H35" s="171"/>
      <c r="I35" s="171"/>
      <c r="J35" s="774" t="s">
        <v>116</v>
      </c>
      <c r="K35" s="775"/>
    </row>
    <row r="36" spans="1:11" ht="21" customHeight="1" thickBot="1" x14ac:dyDescent="0.3">
      <c r="A36" s="776"/>
      <c r="B36" s="170" t="s">
        <v>119</v>
      </c>
      <c r="C36" s="777"/>
      <c r="D36" s="778"/>
      <c r="E36" s="772"/>
      <c r="F36" s="772"/>
      <c r="G36" s="772"/>
      <c r="H36" s="171"/>
      <c r="I36" s="171"/>
      <c r="J36" s="175"/>
      <c r="K36" s="20"/>
    </row>
    <row r="37" spans="1:11" ht="34.5" customHeight="1" thickBot="1" x14ac:dyDescent="0.3">
      <c r="A37" s="776"/>
      <c r="B37" s="170">
        <v>4</v>
      </c>
      <c r="C37" s="779"/>
      <c r="D37" s="778"/>
      <c r="E37" s="778"/>
      <c r="F37" s="780"/>
      <c r="G37" s="772"/>
      <c r="H37" s="171"/>
      <c r="I37" s="171"/>
      <c r="J37" s="185" t="str">
        <f xml:space="preserve"> IF(OR(E35="X",F35="X",G35="x",F37="x",G37="X",F39="X",G39="X",G41="X" ),"x","")</f>
        <v/>
      </c>
      <c r="K37" s="20" t="s">
        <v>118</v>
      </c>
    </row>
    <row r="38" spans="1:11" ht="29.4" thickBot="1" x14ac:dyDescent="0.3">
      <c r="A38" s="776"/>
      <c r="B38" s="170" t="s">
        <v>121</v>
      </c>
      <c r="C38" s="779"/>
      <c r="D38" s="778"/>
      <c r="E38" s="778"/>
      <c r="F38" s="781"/>
      <c r="G38" s="772"/>
      <c r="H38" s="171"/>
      <c r="I38" s="171"/>
      <c r="J38" s="186"/>
      <c r="K38" s="20"/>
    </row>
    <row r="39" spans="1:11" ht="35.25" customHeight="1" thickBot="1" x14ac:dyDescent="0.3">
      <c r="A39" s="776"/>
      <c r="B39" s="170">
        <v>3</v>
      </c>
      <c r="C39" s="782"/>
      <c r="D39" s="769"/>
      <c r="E39" s="783"/>
      <c r="F39" s="780"/>
      <c r="G39" s="772"/>
      <c r="H39" s="171"/>
      <c r="I39" s="171"/>
      <c r="J39" s="187" t="str">
        <f xml:space="preserve"> IF(OR(C35="X",D35="X",D37="x",E37="x",E39="X",F41="X",F43="X",G43="X" ),"x","")</f>
        <v>x</v>
      </c>
      <c r="K39" s="20" t="s">
        <v>120</v>
      </c>
    </row>
    <row r="40" spans="1:11" ht="29.4" thickBot="1" x14ac:dyDescent="0.3">
      <c r="A40" s="776"/>
      <c r="B40" s="170" t="s">
        <v>123</v>
      </c>
      <c r="C40" s="782"/>
      <c r="D40" s="769"/>
      <c r="E40" s="778"/>
      <c r="F40" s="781"/>
      <c r="G40" s="772"/>
      <c r="H40" s="171"/>
      <c r="I40" s="171"/>
      <c r="J40" s="188"/>
      <c r="K40" s="20"/>
    </row>
    <row r="41" spans="1:11" ht="36" customHeight="1" thickBot="1" x14ac:dyDescent="0.3">
      <c r="A41" s="776"/>
      <c r="B41" s="170">
        <v>2</v>
      </c>
      <c r="C41" s="782"/>
      <c r="D41" s="785"/>
      <c r="E41" s="768"/>
      <c r="F41" s="770"/>
      <c r="G41" s="772"/>
      <c r="H41" s="171"/>
      <c r="I41" s="171"/>
      <c r="J41" s="189" t="str">
        <f xml:space="preserve"> IF(OR(C37="X",D39="X",E41="x",E43="x" ),"x","")</f>
        <v/>
      </c>
      <c r="K41" s="20" t="s">
        <v>122</v>
      </c>
    </row>
    <row r="42" spans="1:11" ht="29.4" thickBot="1" x14ac:dyDescent="0.3">
      <c r="A42" s="776"/>
      <c r="B42" s="170" t="s">
        <v>245</v>
      </c>
      <c r="C42" s="782"/>
      <c r="D42" s="785"/>
      <c r="E42" s="769"/>
      <c r="F42" s="771"/>
      <c r="G42" s="772"/>
      <c r="H42" s="171"/>
      <c r="I42" s="171"/>
      <c r="J42" s="188"/>
      <c r="K42" s="20"/>
    </row>
    <row r="43" spans="1:11" ht="38.25" customHeight="1" thickBot="1" x14ac:dyDescent="0.3">
      <c r="A43" s="776"/>
      <c r="B43" s="170">
        <v>1</v>
      </c>
      <c r="C43" s="782"/>
      <c r="D43" s="785"/>
      <c r="E43" s="789"/>
      <c r="F43" s="790" t="s">
        <v>343</v>
      </c>
      <c r="G43" s="778"/>
      <c r="H43" s="171"/>
      <c r="I43" s="171"/>
      <c r="J43" s="190" t="str">
        <f xml:space="preserve"> IF(OR(C39="X",C41="X",D41="x",C43="x",D43="x" ),"x","")</f>
        <v/>
      </c>
      <c r="K43" s="20" t="s">
        <v>124</v>
      </c>
    </row>
    <row r="44" spans="1:11" ht="17.25" customHeight="1" thickBot="1" x14ac:dyDescent="0.3">
      <c r="A44" s="776"/>
      <c r="B44" s="170" t="s">
        <v>125</v>
      </c>
      <c r="C44" s="784"/>
      <c r="D44" s="786"/>
      <c r="E44" s="787"/>
      <c r="F44" s="791"/>
      <c r="G44" s="788"/>
      <c r="H44" s="176"/>
      <c r="I44" s="171"/>
      <c r="J44" s="171"/>
      <c r="K44" s="170"/>
    </row>
    <row r="45" spans="1:11" ht="14.4" x14ac:dyDescent="0.25">
      <c r="A45" s="172"/>
      <c r="B45" s="171"/>
      <c r="C45" s="171">
        <v>1</v>
      </c>
      <c r="D45" s="171">
        <v>2</v>
      </c>
      <c r="E45" s="171">
        <v>3</v>
      </c>
      <c r="F45" s="171">
        <v>4</v>
      </c>
      <c r="G45" s="171">
        <v>5</v>
      </c>
      <c r="H45" s="171"/>
      <c r="I45" s="171"/>
      <c r="J45" s="171"/>
      <c r="K45" s="170"/>
    </row>
    <row r="46" spans="1:11" ht="14.4" x14ac:dyDescent="0.25">
      <c r="A46" s="172"/>
      <c r="B46" s="171"/>
      <c r="C46" s="171" t="s">
        <v>126</v>
      </c>
      <c r="D46" s="171" t="s">
        <v>127</v>
      </c>
      <c r="E46" s="171" t="s">
        <v>128</v>
      </c>
      <c r="F46" s="171" t="s">
        <v>129</v>
      </c>
      <c r="G46" s="171" t="s">
        <v>130</v>
      </c>
      <c r="H46" s="171"/>
      <c r="I46" s="171"/>
      <c r="J46" s="171"/>
      <c r="K46" s="170"/>
    </row>
    <row r="47" spans="1:11" ht="14.4" x14ac:dyDescent="0.25">
      <c r="A47" s="172"/>
      <c r="B47" s="171"/>
      <c r="C47" s="773" t="s">
        <v>131</v>
      </c>
      <c r="D47" s="773"/>
      <c r="E47" s="773"/>
      <c r="F47" s="773"/>
      <c r="G47" s="773"/>
      <c r="H47" s="171"/>
      <c r="I47" s="171"/>
      <c r="J47" s="171"/>
      <c r="K47" s="170"/>
    </row>
    <row r="48" spans="1:11" ht="14.4" x14ac:dyDescent="0.25">
      <c r="A48" s="172"/>
      <c r="B48" s="171"/>
      <c r="C48" s="773"/>
      <c r="D48" s="773"/>
      <c r="E48" s="773"/>
      <c r="F48" s="773"/>
      <c r="G48" s="773"/>
      <c r="H48" s="171"/>
      <c r="I48" s="171"/>
      <c r="J48" s="171"/>
      <c r="K48" s="170"/>
    </row>
    <row r="49" spans="1:11" ht="22.5" customHeight="1" thickBot="1" x14ac:dyDescent="0.35">
      <c r="A49" s="21"/>
      <c r="B49" s="19"/>
      <c r="C49" s="19"/>
      <c r="D49" s="19"/>
      <c r="E49" s="19"/>
      <c r="F49" s="19"/>
      <c r="G49" s="19"/>
      <c r="H49" s="19"/>
      <c r="I49" s="19"/>
      <c r="J49" s="19"/>
      <c r="K49" s="142"/>
    </row>
    <row r="50" spans="1:11" ht="14.4" thickBot="1" x14ac:dyDescent="0.3"/>
    <row r="51" spans="1:11" ht="36.75" customHeight="1" thickBot="1" x14ac:dyDescent="0.3">
      <c r="A51" s="149" t="s">
        <v>115</v>
      </c>
      <c r="B51" s="736">
        <f>DESCRIPCION!A16</f>
        <v>0</v>
      </c>
      <c r="C51" s="737"/>
      <c r="D51" s="737"/>
      <c r="E51" s="737"/>
      <c r="F51" s="737"/>
      <c r="G51" s="737"/>
      <c r="H51" s="737"/>
      <c r="I51" s="738"/>
      <c r="J51" s="145" t="s">
        <v>346</v>
      </c>
      <c r="K51" s="143" t="str">
        <f>IF(J57="x","EXTREMA",IF(J59="x","ALTA",IF(J61="x","MODERADA",IF(J63="x","BAJA",""))))</f>
        <v>ALTA</v>
      </c>
    </row>
    <row r="52" spans="1:11" ht="16.2" thickBot="1" x14ac:dyDescent="0.3">
      <c r="A52" s="745" t="s">
        <v>117</v>
      </c>
      <c r="B52" s="746"/>
      <c r="C52" s="746"/>
      <c r="D52" s="747" t="str">
        <f>PROBABILIDAD!T13</f>
        <v xml:space="preserve"> </v>
      </c>
      <c r="E52" s="748"/>
      <c r="F52" s="745" t="s">
        <v>347</v>
      </c>
      <c r="G52" s="746"/>
      <c r="H52" s="746"/>
      <c r="I52" s="749"/>
      <c r="J52" s="750" t="s">
        <v>127</v>
      </c>
      <c r="K52" s="751"/>
    </row>
    <row r="53" spans="1:11" ht="14.4" x14ac:dyDescent="0.25">
      <c r="A53" s="172"/>
      <c r="B53" s="171"/>
      <c r="C53" s="171"/>
      <c r="D53" s="171"/>
      <c r="E53" s="171"/>
      <c r="F53" s="171"/>
      <c r="G53" s="171"/>
      <c r="H53" s="171"/>
      <c r="I53" s="171"/>
      <c r="J53" s="173"/>
      <c r="K53" s="174"/>
    </row>
    <row r="54" spans="1:11" ht="15" thickBot="1" x14ac:dyDescent="0.3">
      <c r="A54" s="172"/>
      <c r="B54" s="170"/>
      <c r="C54" s="171"/>
      <c r="D54" s="171"/>
      <c r="E54" s="171"/>
      <c r="F54" s="171"/>
      <c r="G54" s="171"/>
      <c r="H54" s="171"/>
      <c r="I54" s="171"/>
      <c r="J54" s="173"/>
      <c r="K54" s="174"/>
    </row>
    <row r="55" spans="1:11" ht="26.25" customHeight="1" thickBot="1" x14ac:dyDescent="0.3">
      <c r="A55" s="776" t="s">
        <v>117</v>
      </c>
      <c r="B55" s="170">
        <v>5</v>
      </c>
      <c r="C55" s="777"/>
      <c r="D55" s="778"/>
      <c r="E55" s="772"/>
      <c r="F55" s="772"/>
      <c r="G55" s="772"/>
      <c r="H55" s="171"/>
      <c r="I55" s="171"/>
      <c r="J55" s="774" t="s">
        <v>116</v>
      </c>
      <c r="K55" s="775"/>
    </row>
    <row r="56" spans="1:11" ht="18.75" customHeight="1" thickBot="1" x14ac:dyDescent="0.3">
      <c r="A56" s="776"/>
      <c r="B56" s="170" t="s">
        <v>119</v>
      </c>
      <c r="C56" s="777"/>
      <c r="D56" s="778"/>
      <c r="E56" s="772"/>
      <c r="F56" s="772"/>
      <c r="G56" s="772"/>
      <c r="H56" s="171"/>
      <c r="I56" s="171"/>
      <c r="J56" s="175"/>
      <c r="K56" s="20"/>
    </row>
    <row r="57" spans="1:11" ht="30.75" customHeight="1" thickBot="1" x14ac:dyDescent="0.3">
      <c r="A57" s="776"/>
      <c r="B57" s="170">
        <v>4</v>
      </c>
      <c r="C57" s="779"/>
      <c r="D57" s="778" t="s">
        <v>343</v>
      </c>
      <c r="E57" s="778"/>
      <c r="F57" s="780"/>
      <c r="G57" s="772"/>
      <c r="H57" s="171"/>
      <c r="I57" s="171"/>
      <c r="J57" s="185" t="str">
        <f xml:space="preserve"> IF(OR(E55="X",F55="X",G55="x",F57="x",G57="X",F59="X",G59="X",G61="X" ),"x","")</f>
        <v/>
      </c>
      <c r="K57" s="20" t="s">
        <v>118</v>
      </c>
    </row>
    <row r="58" spans="1:11" ht="29.4" thickBot="1" x14ac:dyDescent="0.3">
      <c r="A58" s="776"/>
      <c r="B58" s="170" t="s">
        <v>121</v>
      </c>
      <c r="C58" s="779"/>
      <c r="D58" s="778"/>
      <c r="E58" s="778"/>
      <c r="F58" s="781"/>
      <c r="G58" s="772"/>
      <c r="H58" s="171"/>
      <c r="I58" s="171"/>
      <c r="J58" s="186"/>
      <c r="K58" s="20"/>
    </row>
    <row r="59" spans="1:11" ht="26.25" customHeight="1" thickBot="1" x14ac:dyDescent="0.3">
      <c r="A59" s="776"/>
      <c r="B59" s="170">
        <v>3</v>
      </c>
      <c r="C59" s="782"/>
      <c r="D59" s="769"/>
      <c r="E59" s="783"/>
      <c r="F59" s="780"/>
      <c r="G59" s="772"/>
      <c r="H59" s="171"/>
      <c r="I59" s="171"/>
      <c r="J59" s="187" t="str">
        <f xml:space="preserve"> IF(OR(C55="X",D55="X",D57="x",E57="x",E59="X",F61="X",F63="X",G63="X" ),"x","")</f>
        <v>x</v>
      </c>
      <c r="K59" s="20" t="s">
        <v>120</v>
      </c>
    </row>
    <row r="60" spans="1:11" ht="29.4" thickBot="1" x14ac:dyDescent="0.3">
      <c r="A60" s="776"/>
      <c r="B60" s="170" t="s">
        <v>123</v>
      </c>
      <c r="C60" s="782"/>
      <c r="D60" s="769"/>
      <c r="E60" s="778"/>
      <c r="F60" s="781"/>
      <c r="G60" s="772"/>
      <c r="H60" s="171"/>
      <c r="I60" s="171"/>
      <c r="J60" s="188"/>
      <c r="K60" s="20"/>
    </row>
    <row r="61" spans="1:11" ht="30" customHeight="1" thickBot="1" x14ac:dyDescent="0.3">
      <c r="A61" s="776"/>
      <c r="B61" s="170">
        <v>2</v>
      </c>
      <c r="C61" s="782"/>
      <c r="D61" s="785"/>
      <c r="E61" s="768"/>
      <c r="F61" s="770"/>
      <c r="G61" s="772"/>
      <c r="H61" s="171"/>
      <c r="I61" s="171"/>
      <c r="J61" s="189" t="str">
        <f xml:space="preserve"> IF(OR(C57="X",D59="X",E61="x",E63="x" ),"x","")</f>
        <v/>
      </c>
      <c r="K61" s="20" t="s">
        <v>122</v>
      </c>
    </row>
    <row r="62" spans="1:11" ht="29.4" thickBot="1" x14ac:dyDescent="0.3">
      <c r="A62" s="776"/>
      <c r="B62" s="170" t="s">
        <v>245</v>
      </c>
      <c r="C62" s="782"/>
      <c r="D62" s="785"/>
      <c r="E62" s="769"/>
      <c r="F62" s="771"/>
      <c r="G62" s="772"/>
      <c r="H62" s="171"/>
      <c r="I62" s="171"/>
      <c r="J62" s="188"/>
      <c r="K62" s="20"/>
    </row>
    <row r="63" spans="1:11" ht="30.75" customHeight="1" thickBot="1" x14ac:dyDescent="0.3">
      <c r="A63" s="776"/>
      <c r="B63" s="170">
        <v>1</v>
      </c>
      <c r="C63" s="782"/>
      <c r="D63" s="785"/>
      <c r="E63" s="769"/>
      <c r="F63" s="778"/>
      <c r="G63" s="778"/>
      <c r="H63" s="171"/>
      <c r="I63" s="171"/>
      <c r="J63" s="190" t="str">
        <f xml:space="preserve"> IF(OR(C59="X",C61="X",D61="x",C63="x",D63="x" ),"x","")</f>
        <v/>
      </c>
      <c r="K63" s="20" t="s">
        <v>124</v>
      </c>
    </row>
    <row r="64" spans="1:11" ht="20.25" customHeight="1" thickBot="1" x14ac:dyDescent="0.3">
      <c r="A64" s="776"/>
      <c r="B64" s="170" t="s">
        <v>125</v>
      </c>
      <c r="C64" s="784"/>
      <c r="D64" s="786"/>
      <c r="E64" s="787"/>
      <c r="F64" s="788"/>
      <c r="G64" s="788"/>
      <c r="H64" s="176"/>
      <c r="I64" s="171"/>
      <c r="J64" s="171"/>
      <c r="K64" s="170"/>
    </row>
    <row r="65" spans="1:11" ht="14.4" x14ac:dyDescent="0.25">
      <c r="A65" s="172"/>
      <c r="B65" s="171"/>
      <c r="C65" s="171">
        <v>1</v>
      </c>
      <c r="D65" s="171">
        <v>2</v>
      </c>
      <c r="E65" s="171">
        <v>3</v>
      </c>
      <c r="F65" s="171">
        <v>4</v>
      </c>
      <c r="G65" s="171">
        <v>5</v>
      </c>
      <c r="H65" s="171"/>
      <c r="I65" s="171"/>
      <c r="J65" s="171"/>
      <c r="K65" s="170"/>
    </row>
    <row r="66" spans="1:11" ht="14.4" x14ac:dyDescent="0.25">
      <c r="A66" s="172"/>
      <c r="B66" s="171"/>
      <c r="C66" s="171" t="s">
        <v>126</v>
      </c>
      <c r="D66" s="171" t="s">
        <v>127</v>
      </c>
      <c r="E66" s="171" t="s">
        <v>128</v>
      </c>
      <c r="F66" s="171" t="s">
        <v>129</v>
      </c>
      <c r="G66" s="171" t="s">
        <v>130</v>
      </c>
      <c r="H66" s="171"/>
      <c r="I66" s="171"/>
      <c r="J66" s="171"/>
      <c r="K66" s="170"/>
    </row>
    <row r="67" spans="1:11" ht="15" customHeight="1" x14ac:dyDescent="0.25">
      <c r="A67" s="172"/>
      <c r="B67" s="171"/>
      <c r="C67" s="773" t="s">
        <v>131</v>
      </c>
      <c r="D67" s="773"/>
      <c r="E67" s="773"/>
      <c r="F67" s="773"/>
      <c r="G67" s="773"/>
      <c r="H67" s="171"/>
      <c r="I67" s="171"/>
      <c r="J67" s="171"/>
      <c r="K67" s="170"/>
    </row>
    <row r="68" spans="1:11" ht="15" customHeight="1" x14ac:dyDescent="0.25">
      <c r="A68" s="172"/>
      <c r="B68" s="171"/>
      <c r="C68" s="773"/>
      <c r="D68" s="773"/>
      <c r="E68" s="773"/>
      <c r="F68" s="773"/>
      <c r="G68" s="773"/>
      <c r="H68" s="171"/>
      <c r="I68" s="171"/>
      <c r="J68" s="171"/>
      <c r="K68" s="170"/>
    </row>
    <row r="69" spans="1:11" ht="45.75" customHeight="1" thickBot="1" x14ac:dyDescent="0.3">
      <c r="A69" s="182"/>
      <c r="B69" s="183"/>
      <c r="C69" s="183"/>
      <c r="D69" s="183"/>
      <c r="E69" s="183"/>
      <c r="F69" s="183"/>
      <c r="G69" s="183"/>
      <c r="H69" s="183"/>
      <c r="I69" s="183"/>
      <c r="J69" s="183"/>
      <c r="K69" s="184"/>
    </row>
    <row r="70" spans="1:11" ht="14.4" thickBot="1" x14ac:dyDescent="0.3"/>
    <row r="71" spans="1:11" ht="30.75" customHeight="1" thickBot="1" x14ac:dyDescent="0.3">
      <c r="A71" s="100" t="s">
        <v>115</v>
      </c>
      <c r="B71" s="804" t="str">
        <f>DESCRIPCION!A19</f>
        <v>d</v>
      </c>
      <c r="C71" s="737"/>
      <c r="D71" s="737"/>
      <c r="E71" s="737"/>
      <c r="F71" s="737"/>
      <c r="G71" s="737"/>
      <c r="H71" s="737"/>
      <c r="I71" s="738"/>
      <c r="J71" s="145" t="s">
        <v>346</v>
      </c>
      <c r="K71" s="143" t="str">
        <f>IF(J77="x","EXTREMA",IF(J79="x","ALTA",IF(J81="x","MODERADA",IF(J83="x","BAJA",""))))</f>
        <v/>
      </c>
    </row>
    <row r="72" spans="1:11" ht="16.2" thickBot="1" x14ac:dyDescent="0.3">
      <c r="A72" s="745" t="s">
        <v>117</v>
      </c>
      <c r="B72" s="746"/>
      <c r="C72" s="746"/>
      <c r="D72" s="747" t="str">
        <f>PROBABILIDAD!T14</f>
        <v xml:space="preserve"> </v>
      </c>
      <c r="E72" s="748"/>
      <c r="F72" s="745" t="s">
        <v>347</v>
      </c>
      <c r="G72" s="746"/>
      <c r="H72" s="746"/>
      <c r="I72" s="749"/>
      <c r="J72" s="750"/>
      <c r="K72" s="751"/>
    </row>
    <row r="73" spans="1:11" ht="21.75" customHeight="1" x14ac:dyDescent="0.25">
      <c r="A73" s="177"/>
      <c r="B73" s="157"/>
      <c r="C73" s="157"/>
      <c r="D73" s="157"/>
      <c r="E73" s="157"/>
      <c r="F73" s="157"/>
      <c r="G73" s="157"/>
      <c r="H73" s="157"/>
      <c r="I73" s="157"/>
      <c r="J73" s="173"/>
      <c r="K73" s="174"/>
    </row>
    <row r="74" spans="1:11" ht="18.75" customHeight="1" x14ac:dyDescent="0.25">
      <c r="A74" s="177"/>
      <c r="B74" s="157"/>
      <c r="C74" s="178"/>
      <c r="D74" s="157"/>
      <c r="E74" s="157"/>
      <c r="F74" s="157"/>
      <c r="G74" s="157"/>
      <c r="H74" s="157"/>
      <c r="I74" s="157"/>
      <c r="J74" s="173"/>
      <c r="K74" s="174"/>
    </row>
    <row r="75" spans="1:11" ht="42.75" customHeight="1" x14ac:dyDescent="0.25">
      <c r="A75" s="731" t="s">
        <v>117</v>
      </c>
      <c r="B75" s="157">
        <v>5</v>
      </c>
      <c r="C75" s="732"/>
      <c r="D75" s="711"/>
      <c r="E75" s="712"/>
      <c r="F75" s="712"/>
      <c r="G75" s="712"/>
      <c r="H75" s="157"/>
      <c r="I75" s="157"/>
      <c r="J75" s="726" t="s">
        <v>116</v>
      </c>
      <c r="K75" s="727"/>
    </row>
    <row r="76" spans="1:11" x14ac:dyDescent="0.25">
      <c r="A76" s="731"/>
      <c r="B76" s="157" t="s">
        <v>119</v>
      </c>
      <c r="C76" s="733"/>
      <c r="D76" s="711"/>
      <c r="E76" s="712"/>
      <c r="F76" s="712"/>
      <c r="G76" s="712"/>
      <c r="H76" s="157"/>
      <c r="I76" s="157"/>
      <c r="J76" s="159"/>
      <c r="K76" s="160"/>
    </row>
    <row r="77" spans="1:11" ht="29.25" customHeight="1" x14ac:dyDescent="0.25">
      <c r="A77" s="731"/>
      <c r="B77" s="157">
        <v>4</v>
      </c>
      <c r="C77" s="734"/>
      <c r="D77" s="711"/>
      <c r="E77" s="711"/>
      <c r="F77" s="724"/>
      <c r="G77" s="712"/>
      <c r="H77" s="157"/>
      <c r="I77" s="157"/>
      <c r="J77" s="164" t="str">
        <f xml:space="preserve"> IF(OR(E75="X",F75="X",G75="x",F77="x",G77="X",F79="X",G79="X",G81="X" ),"x","")</f>
        <v/>
      </c>
      <c r="K77" s="160" t="s">
        <v>118</v>
      </c>
    </row>
    <row r="78" spans="1:11" ht="28.2" x14ac:dyDescent="0.25">
      <c r="A78" s="731"/>
      <c r="B78" s="157" t="s">
        <v>121</v>
      </c>
      <c r="C78" s="735"/>
      <c r="D78" s="711"/>
      <c r="E78" s="711"/>
      <c r="F78" s="724"/>
      <c r="G78" s="712"/>
      <c r="H78" s="157"/>
      <c r="I78" s="157"/>
      <c r="J78" s="165"/>
      <c r="K78" s="160"/>
    </row>
    <row r="79" spans="1:11" ht="29.25" customHeight="1" x14ac:dyDescent="0.25">
      <c r="A79" s="731"/>
      <c r="B79" s="157">
        <v>3</v>
      </c>
      <c r="C79" s="714"/>
      <c r="D79" s="709"/>
      <c r="E79" s="710"/>
      <c r="F79" s="724"/>
      <c r="G79" s="712"/>
      <c r="H79" s="157"/>
      <c r="I79" s="157"/>
      <c r="J79" s="166" t="str">
        <f xml:space="preserve"> IF(OR(C75="X",D75="X",D77="x",E77="x",E79="X",F81="X",F83="X",G83="X" ),"x","")</f>
        <v/>
      </c>
      <c r="K79" s="160" t="s">
        <v>120</v>
      </c>
    </row>
    <row r="80" spans="1:11" ht="28.2" x14ac:dyDescent="0.25">
      <c r="A80" s="731"/>
      <c r="B80" s="157" t="s">
        <v>123</v>
      </c>
      <c r="C80" s="725"/>
      <c r="D80" s="709"/>
      <c r="E80" s="711"/>
      <c r="F80" s="724"/>
      <c r="G80" s="712"/>
      <c r="H80" s="157"/>
      <c r="I80" s="157"/>
      <c r="J80" s="167"/>
      <c r="K80" s="160"/>
    </row>
    <row r="81" spans="1:11" ht="29.25" customHeight="1" x14ac:dyDescent="0.25">
      <c r="A81" s="731"/>
      <c r="B81" s="157">
        <v>2</v>
      </c>
      <c r="C81" s="714"/>
      <c r="D81" s="707"/>
      <c r="E81" s="708"/>
      <c r="F81" s="710"/>
      <c r="G81" s="712"/>
      <c r="H81" s="157"/>
      <c r="I81" s="157"/>
      <c r="J81" s="168" t="str">
        <f xml:space="preserve"> IF(OR(C77="X",D79="X",E81="x",E83="x" ),"x","")</f>
        <v/>
      </c>
      <c r="K81" s="160" t="s">
        <v>122</v>
      </c>
    </row>
    <row r="82" spans="1:11" ht="28.2" x14ac:dyDescent="0.25">
      <c r="A82" s="731"/>
      <c r="B82" s="157" t="s">
        <v>245</v>
      </c>
      <c r="C82" s="725"/>
      <c r="D82" s="707"/>
      <c r="E82" s="709"/>
      <c r="F82" s="711"/>
      <c r="G82" s="712"/>
      <c r="H82" s="157"/>
      <c r="I82" s="157"/>
      <c r="J82" s="167"/>
      <c r="K82" s="160"/>
    </row>
    <row r="83" spans="1:11" ht="28.5" customHeight="1" x14ac:dyDescent="0.25">
      <c r="A83" s="731"/>
      <c r="B83" s="157">
        <v>1</v>
      </c>
      <c r="C83" s="714"/>
      <c r="D83" s="716"/>
      <c r="E83" s="718"/>
      <c r="F83" s="720"/>
      <c r="G83" s="722"/>
      <c r="H83" s="157"/>
      <c r="I83" s="157"/>
      <c r="J83" s="169" t="str">
        <f xml:space="preserve"> IF(OR(C79="X",C81="X",D81="x",D83="x",C83="x" ),"x","")</f>
        <v/>
      </c>
      <c r="K83" s="160" t="s">
        <v>124</v>
      </c>
    </row>
    <row r="84" spans="1:11" ht="19.5" customHeight="1" x14ac:dyDescent="0.25">
      <c r="A84" s="731"/>
      <c r="B84" s="157" t="s">
        <v>125</v>
      </c>
      <c r="C84" s="715"/>
      <c r="D84" s="717"/>
      <c r="E84" s="719"/>
      <c r="F84" s="721"/>
      <c r="G84" s="723"/>
      <c r="H84" s="157"/>
      <c r="I84" s="157"/>
      <c r="J84" s="157"/>
      <c r="K84" s="158"/>
    </row>
    <row r="85" spans="1:11" x14ac:dyDescent="0.25">
      <c r="A85" s="177"/>
      <c r="B85" s="157"/>
      <c r="C85" s="157">
        <v>1</v>
      </c>
      <c r="D85" s="157">
        <v>2</v>
      </c>
      <c r="E85" s="157">
        <v>3</v>
      </c>
      <c r="F85" s="157">
        <v>4</v>
      </c>
      <c r="G85" s="157">
        <v>5</v>
      </c>
      <c r="H85" s="157"/>
      <c r="I85" s="157"/>
      <c r="J85" s="157"/>
      <c r="K85" s="158"/>
    </row>
    <row r="86" spans="1:11" x14ac:dyDescent="0.25">
      <c r="A86" s="177"/>
      <c r="B86" s="157"/>
      <c r="C86" s="157" t="s">
        <v>126</v>
      </c>
      <c r="D86" s="157" t="s">
        <v>127</v>
      </c>
      <c r="E86" s="157" t="s">
        <v>128</v>
      </c>
      <c r="F86" s="157" t="s">
        <v>129</v>
      </c>
      <c r="G86" s="157" t="s">
        <v>130</v>
      </c>
      <c r="H86" s="157"/>
      <c r="I86" s="157"/>
      <c r="J86" s="157"/>
      <c r="K86" s="158"/>
    </row>
    <row r="87" spans="1:11" x14ac:dyDescent="0.25">
      <c r="A87" s="177"/>
      <c r="B87" s="157"/>
      <c r="C87" s="713" t="s">
        <v>131</v>
      </c>
      <c r="D87" s="713"/>
      <c r="E87" s="713"/>
      <c r="F87" s="713"/>
      <c r="G87" s="713"/>
      <c r="H87" s="157"/>
      <c r="I87" s="157"/>
      <c r="J87" s="157"/>
      <c r="K87" s="158"/>
    </row>
    <row r="88" spans="1:11" x14ac:dyDescent="0.25">
      <c r="A88" s="177"/>
      <c r="B88" s="157"/>
      <c r="C88" s="713"/>
      <c r="D88" s="713"/>
      <c r="E88" s="713"/>
      <c r="F88" s="713"/>
      <c r="G88" s="713"/>
      <c r="H88" s="157"/>
      <c r="I88" s="157"/>
      <c r="J88" s="157"/>
      <c r="K88" s="158"/>
    </row>
    <row r="89" spans="1:11" ht="14.4" thickBot="1" x14ac:dyDescent="0.3">
      <c r="A89" s="80"/>
      <c r="B89" s="81"/>
      <c r="C89" s="81"/>
      <c r="D89" s="81"/>
      <c r="E89" s="81"/>
      <c r="F89" s="81"/>
      <c r="G89" s="81"/>
      <c r="H89" s="81"/>
      <c r="I89" s="81"/>
      <c r="J89" s="81"/>
      <c r="K89" s="82"/>
    </row>
    <row r="90" spans="1:11" ht="14.4" thickBot="1" x14ac:dyDescent="0.3"/>
    <row r="91" spans="1:11" ht="33.75" customHeight="1" thickBot="1" x14ac:dyDescent="0.3">
      <c r="A91" s="144" t="s">
        <v>115</v>
      </c>
      <c r="B91" s="736" t="str">
        <f>DESCRIPCION!A22</f>
        <v>e</v>
      </c>
      <c r="C91" s="737"/>
      <c r="D91" s="737"/>
      <c r="E91" s="737"/>
      <c r="F91" s="737"/>
      <c r="G91" s="737"/>
      <c r="H91" s="737"/>
      <c r="I91" s="738"/>
      <c r="J91" s="145" t="s">
        <v>346</v>
      </c>
      <c r="K91" s="143" t="str">
        <f>IF(J97="x","EXTREMA",IF(J99="x","ALTA",IF(J101="x","MODERADA",IF(J103="x","BAJA",""))))</f>
        <v/>
      </c>
    </row>
    <row r="92" spans="1:11" ht="16.2" thickBot="1" x14ac:dyDescent="0.3">
      <c r="A92" s="745" t="s">
        <v>117</v>
      </c>
      <c r="B92" s="746"/>
      <c r="C92" s="746"/>
      <c r="D92" s="747" t="str">
        <f>PROBABILIDAD!T15</f>
        <v xml:space="preserve"> </v>
      </c>
      <c r="E92" s="748"/>
      <c r="F92" s="745" t="s">
        <v>347</v>
      </c>
      <c r="G92" s="746"/>
      <c r="H92" s="746"/>
      <c r="I92" s="749"/>
      <c r="J92" s="750"/>
      <c r="K92" s="751"/>
    </row>
    <row r="93" spans="1:11" x14ac:dyDescent="0.25">
      <c r="A93" s="79"/>
      <c r="B93" s="83"/>
      <c r="C93" s="83"/>
      <c r="D93" s="83"/>
      <c r="E93" s="83"/>
      <c r="F93" s="83"/>
      <c r="G93" s="83"/>
      <c r="H93" s="83"/>
      <c r="I93" s="83"/>
      <c r="K93" s="72"/>
    </row>
    <row r="94" spans="1:11" x14ac:dyDescent="0.25">
      <c r="A94" s="177"/>
      <c r="B94" s="157"/>
      <c r="C94" s="178"/>
      <c r="D94" s="157"/>
      <c r="E94" s="157"/>
      <c r="F94" s="157"/>
      <c r="G94" s="157"/>
      <c r="H94" s="157"/>
      <c r="I94" s="157"/>
      <c r="J94" s="173"/>
      <c r="K94" s="174"/>
    </row>
    <row r="95" spans="1:11" ht="56.25" customHeight="1" x14ac:dyDescent="0.25">
      <c r="A95" s="731" t="s">
        <v>117</v>
      </c>
      <c r="B95" s="157">
        <v>5</v>
      </c>
      <c r="C95" s="732"/>
      <c r="D95" s="711"/>
      <c r="E95" s="712"/>
      <c r="F95" s="712"/>
      <c r="G95" s="712"/>
      <c r="H95" s="157"/>
      <c r="I95" s="157"/>
      <c r="J95" s="726" t="s">
        <v>116</v>
      </c>
      <c r="K95" s="727"/>
    </row>
    <row r="96" spans="1:11" ht="5.25" customHeight="1" x14ac:dyDescent="0.25">
      <c r="A96" s="731"/>
      <c r="B96" s="157" t="s">
        <v>119</v>
      </c>
      <c r="C96" s="733"/>
      <c r="D96" s="711"/>
      <c r="E96" s="712"/>
      <c r="F96" s="712"/>
      <c r="G96" s="712"/>
      <c r="H96" s="157"/>
      <c r="I96" s="157"/>
      <c r="J96" s="159"/>
      <c r="K96" s="160"/>
    </row>
    <row r="97" spans="1:11" ht="27.75" customHeight="1" x14ac:dyDescent="0.25">
      <c r="A97" s="731"/>
      <c r="B97" s="157">
        <v>4</v>
      </c>
      <c r="C97" s="734"/>
      <c r="D97" s="711"/>
      <c r="E97" s="711"/>
      <c r="F97" s="724"/>
      <c r="G97" s="712"/>
      <c r="H97" s="157"/>
      <c r="I97" s="157"/>
      <c r="J97" s="164" t="str">
        <f xml:space="preserve"> IF(OR(E95="X",F95="X",G95="x",F97="x",G97="X",F99="X",G99="X",G101="X" ),"x","")</f>
        <v/>
      </c>
      <c r="K97" s="160" t="s">
        <v>118</v>
      </c>
    </row>
    <row r="98" spans="1:11" ht="28.2" x14ac:dyDescent="0.25">
      <c r="A98" s="731"/>
      <c r="B98" s="157" t="s">
        <v>121</v>
      </c>
      <c r="C98" s="735"/>
      <c r="D98" s="711"/>
      <c r="E98" s="711"/>
      <c r="F98" s="724"/>
      <c r="G98" s="712"/>
      <c r="H98" s="157"/>
      <c r="I98" s="157"/>
      <c r="J98" s="165"/>
      <c r="K98" s="160"/>
    </row>
    <row r="99" spans="1:11" ht="27" customHeight="1" x14ac:dyDescent="0.25">
      <c r="A99" s="731"/>
      <c r="B99" s="157">
        <v>3</v>
      </c>
      <c r="C99" s="714"/>
      <c r="D99" s="709"/>
      <c r="E99" s="710"/>
      <c r="F99" s="724"/>
      <c r="G99" s="712"/>
      <c r="H99" s="157"/>
      <c r="I99" s="157"/>
      <c r="J99" s="166" t="str">
        <f xml:space="preserve"> IF(OR(C95="X",D95="X",D97="x",E97="x",E99="X",F101="X",F103="X",G103="X" ),"x","")</f>
        <v/>
      </c>
      <c r="K99" s="160" t="s">
        <v>120</v>
      </c>
    </row>
    <row r="100" spans="1:11" ht="28.2" x14ac:dyDescent="0.25">
      <c r="A100" s="731"/>
      <c r="B100" s="157" t="s">
        <v>123</v>
      </c>
      <c r="C100" s="725"/>
      <c r="D100" s="709"/>
      <c r="E100" s="711"/>
      <c r="F100" s="724"/>
      <c r="G100" s="712"/>
      <c r="H100" s="157"/>
      <c r="I100" s="157"/>
      <c r="J100" s="167"/>
      <c r="K100" s="160"/>
    </row>
    <row r="101" spans="1:11" ht="25.5" customHeight="1" x14ac:dyDescent="0.25">
      <c r="A101" s="731"/>
      <c r="B101" s="157">
        <v>2</v>
      </c>
      <c r="C101" s="714"/>
      <c r="D101" s="707"/>
      <c r="E101" s="708"/>
      <c r="F101" s="710"/>
      <c r="G101" s="712"/>
      <c r="H101" s="157"/>
      <c r="I101" s="157"/>
      <c r="J101" s="168" t="str">
        <f xml:space="preserve"> IF(OR(C97="X",D99="X",E103="x",E101="x" ),"x","")</f>
        <v/>
      </c>
      <c r="K101" s="160" t="s">
        <v>122</v>
      </c>
    </row>
    <row r="102" spans="1:11" ht="28.2" x14ac:dyDescent="0.25">
      <c r="A102" s="731"/>
      <c r="B102" s="157" t="s">
        <v>245</v>
      </c>
      <c r="C102" s="725"/>
      <c r="D102" s="707"/>
      <c r="E102" s="709"/>
      <c r="F102" s="711"/>
      <c r="G102" s="712"/>
      <c r="H102" s="157"/>
      <c r="I102" s="157"/>
      <c r="J102" s="167"/>
      <c r="K102" s="160"/>
    </row>
    <row r="103" spans="1:11" ht="29.25" customHeight="1" x14ac:dyDescent="0.25">
      <c r="A103" s="731"/>
      <c r="B103" s="157">
        <v>1</v>
      </c>
      <c r="C103" s="714"/>
      <c r="D103" s="716"/>
      <c r="E103" s="718"/>
      <c r="F103" s="720"/>
      <c r="G103" s="722"/>
      <c r="H103" s="157"/>
      <c r="I103" s="157"/>
      <c r="J103" s="169" t="str">
        <f xml:space="preserve"> IF(OR(C99="X",C101="X",C103="x",D101="x",D103="x" ),"x","")</f>
        <v/>
      </c>
      <c r="K103" s="160" t="s">
        <v>124</v>
      </c>
    </row>
    <row r="104" spans="1:11" ht="13.5" customHeight="1" x14ac:dyDescent="0.25">
      <c r="A104" s="731"/>
      <c r="B104" s="157" t="s">
        <v>125</v>
      </c>
      <c r="C104" s="715"/>
      <c r="D104" s="717"/>
      <c r="E104" s="719"/>
      <c r="F104" s="721"/>
      <c r="G104" s="723"/>
      <c r="H104" s="157"/>
      <c r="I104" s="157"/>
      <c r="J104" s="157"/>
      <c r="K104" s="158"/>
    </row>
    <row r="105" spans="1:11" x14ac:dyDescent="0.25">
      <c r="A105" s="177"/>
      <c r="B105" s="157"/>
      <c r="C105" s="157">
        <v>1</v>
      </c>
      <c r="D105" s="157">
        <v>2</v>
      </c>
      <c r="E105" s="157">
        <v>3</v>
      </c>
      <c r="F105" s="157">
        <v>4</v>
      </c>
      <c r="G105" s="157">
        <v>5</v>
      </c>
      <c r="H105" s="157"/>
      <c r="I105" s="157"/>
      <c r="J105" s="157"/>
      <c r="K105" s="158"/>
    </row>
    <row r="106" spans="1:11" x14ac:dyDescent="0.25">
      <c r="A106" s="177"/>
      <c r="B106" s="157"/>
      <c r="C106" s="157" t="s">
        <v>126</v>
      </c>
      <c r="D106" s="157" t="s">
        <v>127</v>
      </c>
      <c r="E106" s="157" t="s">
        <v>128</v>
      </c>
      <c r="F106" s="157" t="s">
        <v>129</v>
      </c>
      <c r="G106" s="157" t="s">
        <v>130</v>
      </c>
      <c r="H106" s="157"/>
      <c r="I106" s="157"/>
      <c r="J106" s="157"/>
      <c r="K106" s="158"/>
    </row>
    <row r="107" spans="1:11" x14ac:dyDescent="0.25">
      <c r="A107" s="177"/>
      <c r="B107" s="157"/>
      <c r="C107" s="713" t="s">
        <v>131</v>
      </c>
      <c r="D107" s="713"/>
      <c r="E107" s="713"/>
      <c r="F107" s="713"/>
      <c r="G107" s="713"/>
      <c r="H107" s="157"/>
      <c r="I107" s="157"/>
      <c r="J107" s="157"/>
      <c r="K107" s="158"/>
    </row>
    <row r="108" spans="1:11" x14ac:dyDescent="0.25">
      <c r="A108" s="177"/>
      <c r="B108" s="157"/>
      <c r="C108" s="713"/>
      <c r="D108" s="713"/>
      <c r="E108" s="713"/>
      <c r="F108" s="713"/>
      <c r="G108" s="713"/>
      <c r="H108" s="157"/>
      <c r="I108" s="157"/>
      <c r="J108" s="157"/>
      <c r="K108" s="158"/>
    </row>
    <row r="109" spans="1:11" ht="14.4" thickBot="1" x14ac:dyDescent="0.3">
      <c r="A109" s="80"/>
      <c r="B109" s="81"/>
      <c r="C109" s="81"/>
      <c r="D109" s="81"/>
      <c r="E109" s="81"/>
      <c r="F109" s="81"/>
      <c r="G109" s="81"/>
      <c r="H109" s="81"/>
      <c r="I109" s="81"/>
      <c r="J109" s="81"/>
      <c r="K109" s="82"/>
    </row>
    <row r="110" spans="1:11" ht="14.4" thickBot="1" x14ac:dyDescent="0.3"/>
    <row r="111" spans="1:11" ht="33.75" customHeight="1" thickBot="1" x14ac:dyDescent="0.3">
      <c r="A111" s="144" t="s">
        <v>115</v>
      </c>
      <c r="B111" s="736" t="str">
        <f>DESCRIPCION!A25</f>
        <v>f</v>
      </c>
      <c r="C111" s="737"/>
      <c r="D111" s="737"/>
      <c r="E111" s="737"/>
      <c r="F111" s="737"/>
      <c r="G111" s="737"/>
      <c r="H111" s="737"/>
      <c r="I111" s="738"/>
      <c r="J111" s="145" t="s">
        <v>346</v>
      </c>
      <c r="K111" s="143" t="str">
        <f>IF(J117="x","EXTREMA",IF(J119="x","ALTA",IF(J121="x","MODERADA",IF(J123="x","BAJA",""))))</f>
        <v/>
      </c>
    </row>
    <row r="112" spans="1:11" ht="16.2" thickBot="1" x14ac:dyDescent="0.3">
      <c r="A112" s="745" t="s">
        <v>117</v>
      </c>
      <c r="B112" s="746"/>
      <c r="C112" s="746"/>
      <c r="D112" s="747" t="str">
        <f>PROBABILIDAD!T16</f>
        <v xml:space="preserve"> </v>
      </c>
      <c r="E112" s="748"/>
      <c r="F112" s="745" t="s">
        <v>347</v>
      </c>
      <c r="G112" s="746"/>
      <c r="H112" s="746"/>
      <c r="I112" s="749"/>
      <c r="J112" s="750"/>
      <c r="K112" s="751"/>
    </row>
    <row r="113" spans="1:11" x14ac:dyDescent="0.25">
      <c r="A113" s="177"/>
      <c r="B113" s="157"/>
      <c r="C113" s="157"/>
      <c r="D113" s="157"/>
      <c r="E113" s="157"/>
      <c r="F113" s="157"/>
      <c r="G113" s="157"/>
      <c r="H113" s="157"/>
      <c r="I113" s="157"/>
      <c r="K113" s="72"/>
    </row>
    <row r="114" spans="1:11" x14ac:dyDescent="0.25">
      <c r="A114" s="177"/>
      <c r="B114" s="157"/>
      <c r="C114" s="178"/>
      <c r="D114" s="157"/>
      <c r="E114" s="157"/>
      <c r="F114" s="157"/>
      <c r="G114" s="157"/>
      <c r="H114" s="157"/>
      <c r="I114" s="157"/>
      <c r="K114" s="72"/>
    </row>
    <row r="115" spans="1:11" ht="32.4" x14ac:dyDescent="0.25">
      <c r="A115" s="731" t="s">
        <v>117</v>
      </c>
      <c r="B115" s="157">
        <v>5</v>
      </c>
      <c r="C115" s="752"/>
      <c r="D115" s="743"/>
      <c r="E115" s="744"/>
      <c r="F115" s="744"/>
      <c r="G115" s="744"/>
      <c r="H115" s="191"/>
      <c r="I115" s="157"/>
      <c r="J115" s="726" t="s">
        <v>116</v>
      </c>
      <c r="K115" s="727"/>
    </row>
    <row r="116" spans="1:11" ht="32.4" x14ac:dyDescent="0.25">
      <c r="A116" s="731"/>
      <c r="B116" s="157" t="s">
        <v>119</v>
      </c>
      <c r="C116" s="753"/>
      <c r="D116" s="743"/>
      <c r="E116" s="744"/>
      <c r="F116" s="744"/>
      <c r="G116" s="744"/>
      <c r="H116" s="191"/>
      <c r="I116" s="157"/>
      <c r="J116" s="159"/>
      <c r="K116" s="160"/>
    </row>
    <row r="117" spans="1:11" ht="32.4" x14ac:dyDescent="0.25">
      <c r="A117" s="731"/>
      <c r="B117" s="157">
        <v>4</v>
      </c>
      <c r="C117" s="754"/>
      <c r="D117" s="743"/>
      <c r="E117" s="743"/>
      <c r="F117" s="756"/>
      <c r="G117" s="744"/>
      <c r="H117" s="191"/>
      <c r="I117" s="157"/>
      <c r="J117" s="164" t="str">
        <f xml:space="preserve"> IF(OR(E115="X",F115="X",G115="x",F117="x",G117="X",F119="X",G119="X",G121="X" ),"x","")</f>
        <v/>
      </c>
      <c r="K117" s="160" t="s">
        <v>118</v>
      </c>
    </row>
    <row r="118" spans="1:11" ht="32.4" x14ac:dyDescent="0.25">
      <c r="A118" s="731"/>
      <c r="B118" s="157" t="s">
        <v>121</v>
      </c>
      <c r="C118" s="755"/>
      <c r="D118" s="743"/>
      <c r="E118" s="743"/>
      <c r="F118" s="756"/>
      <c r="G118" s="744"/>
      <c r="H118" s="191"/>
      <c r="I118" s="157"/>
      <c r="J118" s="165"/>
      <c r="K118" s="160"/>
    </row>
    <row r="119" spans="1:11" ht="32.4" x14ac:dyDescent="0.25">
      <c r="A119" s="731"/>
      <c r="B119" s="157">
        <v>3</v>
      </c>
      <c r="C119" s="757"/>
      <c r="D119" s="741"/>
      <c r="E119" s="742"/>
      <c r="F119" s="756"/>
      <c r="G119" s="744"/>
      <c r="H119" s="191"/>
      <c r="I119" s="157"/>
      <c r="J119" s="166" t="str">
        <f xml:space="preserve"> IF(OR(C115="X",D115="X",D117="x",E117="x",E119="X",F121="X",F123="X",G123="X" ),"x","")</f>
        <v/>
      </c>
      <c r="K119" s="160" t="s">
        <v>120</v>
      </c>
    </row>
    <row r="120" spans="1:11" ht="32.4" x14ac:dyDescent="0.25">
      <c r="A120" s="731"/>
      <c r="B120" s="157" t="s">
        <v>123</v>
      </c>
      <c r="C120" s="758"/>
      <c r="D120" s="741"/>
      <c r="E120" s="743"/>
      <c r="F120" s="756"/>
      <c r="G120" s="744"/>
      <c r="H120" s="191"/>
      <c r="I120" s="157"/>
      <c r="J120" s="167"/>
      <c r="K120" s="160"/>
    </row>
    <row r="121" spans="1:11" ht="32.4" x14ac:dyDescent="0.25">
      <c r="A121" s="731"/>
      <c r="B121" s="157">
        <v>2</v>
      </c>
      <c r="C121" s="757"/>
      <c r="D121" s="739"/>
      <c r="E121" s="740"/>
      <c r="F121" s="742"/>
      <c r="G121" s="744"/>
      <c r="H121" s="191"/>
      <c r="I121" s="157"/>
      <c r="J121" s="168" t="str">
        <f xml:space="preserve"> IF(OR(C117="X",D119="X",E121="x",E123="x" ),"x","")</f>
        <v/>
      </c>
      <c r="K121" s="160" t="s">
        <v>122</v>
      </c>
    </row>
    <row r="122" spans="1:11" ht="32.4" x14ac:dyDescent="0.25">
      <c r="A122" s="731"/>
      <c r="B122" s="157" t="s">
        <v>245</v>
      </c>
      <c r="C122" s="758"/>
      <c r="D122" s="739"/>
      <c r="E122" s="741"/>
      <c r="F122" s="743"/>
      <c r="G122" s="744"/>
      <c r="H122" s="191"/>
      <c r="I122" s="157"/>
      <c r="J122" s="167"/>
      <c r="K122" s="160"/>
    </row>
    <row r="123" spans="1:11" ht="32.4" x14ac:dyDescent="0.25">
      <c r="A123" s="731"/>
      <c r="B123" s="157">
        <v>1</v>
      </c>
      <c r="C123" s="757"/>
      <c r="D123" s="760"/>
      <c r="E123" s="762"/>
      <c r="F123" s="764"/>
      <c r="G123" s="766"/>
      <c r="H123" s="191"/>
      <c r="I123" s="157"/>
      <c r="J123" s="169" t="str">
        <f xml:space="preserve"> IF(OR(C119="X",C121="X",D121="x",C123="x",D123="x" ),"x","")</f>
        <v/>
      </c>
      <c r="K123" s="160" t="s">
        <v>124</v>
      </c>
    </row>
    <row r="124" spans="1:11" ht="32.4" x14ac:dyDescent="0.25">
      <c r="A124" s="731"/>
      <c r="B124" s="157" t="s">
        <v>125</v>
      </c>
      <c r="C124" s="759"/>
      <c r="D124" s="761"/>
      <c r="E124" s="763"/>
      <c r="F124" s="765"/>
      <c r="G124" s="767"/>
      <c r="H124" s="191"/>
      <c r="I124" s="157"/>
      <c r="J124" s="157"/>
      <c r="K124" s="158"/>
    </row>
    <row r="125" spans="1:11" x14ac:dyDescent="0.25">
      <c r="A125" s="177"/>
      <c r="B125" s="157"/>
      <c r="C125" s="157">
        <v>1</v>
      </c>
      <c r="D125" s="157">
        <v>2</v>
      </c>
      <c r="E125" s="157">
        <v>3</v>
      </c>
      <c r="F125" s="157">
        <v>4</v>
      </c>
      <c r="G125" s="157">
        <v>5</v>
      </c>
      <c r="H125" s="157"/>
      <c r="I125" s="157"/>
      <c r="J125" s="157"/>
      <c r="K125" s="158"/>
    </row>
    <row r="126" spans="1:11" x14ac:dyDescent="0.25">
      <c r="A126" s="177"/>
      <c r="B126" s="157"/>
      <c r="C126" s="157" t="s">
        <v>126</v>
      </c>
      <c r="D126" s="157" t="s">
        <v>127</v>
      </c>
      <c r="E126" s="157" t="s">
        <v>128</v>
      </c>
      <c r="F126" s="157" t="s">
        <v>129</v>
      </c>
      <c r="G126" s="157" t="s">
        <v>130</v>
      </c>
      <c r="H126" s="157"/>
      <c r="I126" s="157"/>
      <c r="J126" s="157"/>
      <c r="K126" s="158"/>
    </row>
    <row r="127" spans="1:11" x14ac:dyDescent="0.25">
      <c r="A127" s="177"/>
      <c r="B127" s="157"/>
      <c r="C127" s="713" t="s">
        <v>131</v>
      </c>
      <c r="D127" s="713"/>
      <c r="E127" s="713"/>
      <c r="F127" s="713"/>
      <c r="G127" s="713"/>
      <c r="H127" s="157"/>
      <c r="I127" s="157"/>
      <c r="J127" s="157"/>
      <c r="K127" s="158"/>
    </row>
    <row r="128" spans="1:11" x14ac:dyDescent="0.25">
      <c r="A128" s="177"/>
      <c r="B128" s="157"/>
      <c r="C128" s="713"/>
      <c r="D128" s="713"/>
      <c r="E128" s="713"/>
      <c r="F128" s="713"/>
      <c r="G128" s="713"/>
      <c r="H128" s="157"/>
      <c r="I128" s="157"/>
      <c r="J128" s="157"/>
      <c r="K128" s="158"/>
    </row>
    <row r="129" spans="1:11" ht="14.4" thickBot="1" x14ac:dyDescent="0.3">
      <c r="A129" s="80"/>
      <c r="B129" s="81"/>
      <c r="C129" s="81"/>
      <c r="D129" s="81"/>
      <c r="E129" s="81"/>
      <c r="F129" s="81"/>
      <c r="G129" s="81"/>
      <c r="H129" s="81"/>
      <c r="I129" s="81"/>
      <c r="J129" s="81"/>
      <c r="K129" s="82"/>
    </row>
    <row r="130" spans="1:11" ht="14.4" thickBot="1" x14ac:dyDescent="0.3"/>
    <row r="131" spans="1:11" ht="38.25" customHeight="1" thickBot="1" x14ac:dyDescent="0.3">
      <c r="A131" s="144" t="s">
        <v>115</v>
      </c>
      <c r="B131" s="736" t="str">
        <f>DESCRIPCION!A28</f>
        <v>g</v>
      </c>
      <c r="C131" s="737"/>
      <c r="D131" s="737"/>
      <c r="E131" s="737"/>
      <c r="F131" s="737"/>
      <c r="G131" s="737"/>
      <c r="H131" s="737"/>
      <c r="I131" s="738"/>
      <c r="J131" s="145" t="s">
        <v>346</v>
      </c>
      <c r="K131" s="143" t="str">
        <f>IF(J137="x","EXTREMA",IF(J139="x","ALTA",IF(J141="x","MODERADA",IF(J143="x","BAJA",""))))</f>
        <v/>
      </c>
    </row>
    <row r="132" spans="1:11" ht="16.2" thickBot="1" x14ac:dyDescent="0.3">
      <c r="A132" s="745" t="s">
        <v>117</v>
      </c>
      <c r="B132" s="746"/>
      <c r="C132" s="746"/>
      <c r="D132" s="747" t="str">
        <f>PROBABILIDAD!T17</f>
        <v xml:space="preserve"> </v>
      </c>
      <c r="E132" s="748"/>
      <c r="F132" s="745" t="s">
        <v>347</v>
      </c>
      <c r="G132" s="746"/>
      <c r="H132" s="746"/>
      <c r="I132" s="749"/>
      <c r="J132" s="750"/>
      <c r="K132" s="751"/>
    </row>
    <row r="133" spans="1:11" x14ac:dyDescent="0.25">
      <c r="A133" s="177"/>
      <c r="B133" s="157"/>
      <c r="C133" s="157"/>
      <c r="D133" s="157"/>
      <c r="E133" s="157"/>
      <c r="F133" s="157"/>
      <c r="G133" s="157"/>
      <c r="H133" s="157"/>
      <c r="I133" s="157"/>
      <c r="J133" s="173"/>
      <c r="K133" s="174"/>
    </row>
    <row r="134" spans="1:11" x14ac:dyDescent="0.25">
      <c r="A134" s="177"/>
      <c r="B134" s="157"/>
      <c r="C134" s="178"/>
      <c r="D134" s="157"/>
      <c r="E134" s="157"/>
      <c r="F134" s="157"/>
      <c r="G134" s="157"/>
      <c r="H134" s="157"/>
      <c r="I134" s="157"/>
      <c r="J134" s="173"/>
      <c r="K134" s="174"/>
    </row>
    <row r="135" spans="1:11" ht="45.75" customHeight="1" x14ac:dyDescent="0.25">
      <c r="A135" s="731" t="s">
        <v>117</v>
      </c>
      <c r="B135" s="157">
        <v>5</v>
      </c>
      <c r="C135" s="732"/>
      <c r="D135" s="711"/>
      <c r="E135" s="712"/>
      <c r="F135" s="712"/>
      <c r="G135" s="712"/>
      <c r="H135" s="157"/>
      <c r="I135" s="157"/>
      <c r="J135" s="726" t="s">
        <v>116</v>
      </c>
      <c r="K135" s="727"/>
    </row>
    <row r="136" spans="1:11" x14ac:dyDescent="0.25">
      <c r="A136" s="731"/>
      <c r="B136" s="157" t="s">
        <v>119</v>
      </c>
      <c r="C136" s="733"/>
      <c r="D136" s="711"/>
      <c r="E136" s="712"/>
      <c r="F136" s="712"/>
      <c r="G136" s="712"/>
      <c r="H136" s="157"/>
      <c r="I136" s="157"/>
      <c r="J136" s="159"/>
      <c r="K136" s="160"/>
    </row>
    <row r="137" spans="1:11" ht="27" customHeight="1" x14ac:dyDescent="0.25">
      <c r="A137" s="731"/>
      <c r="B137" s="157">
        <v>4</v>
      </c>
      <c r="C137" s="734"/>
      <c r="D137" s="711"/>
      <c r="E137" s="711"/>
      <c r="F137" s="724"/>
      <c r="G137" s="712"/>
      <c r="H137" s="157"/>
      <c r="I137" s="157"/>
      <c r="J137" s="164" t="str">
        <f xml:space="preserve"> IF(OR(E135="X",F135="X",G135="x",F137="x",G137="X",F139="X",G139="X",G141="X" ),"x","")</f>
        <v/>
      </c>
      <c r="K137" s="160" t="s">
        <v>118</v>
      </c>
    </row>
    <row r="138" spans="1:11" ht="28.2" x14ac:dyDescent="0.25">
      <c r="A138" s="731"/>
      <c r="B138" s="157" t="s">
        <v>121</v>
      </c>
      <c r="C138" s="735"/>
      <c r="D138" s="711"/>
      <c r="E138" s="711"/>
      <c r="F138" s="724"/>
      <c r="G138" s="712"/>
      <c r="H138" s="157"/>
      <c r="I138" s="157"/>
      <c r="J138" s="165"/>
      <c r="K138" s="160"/>
    </row>
    <row r="139" spans="1:11" ht="32.25" customHeight="1" x14ac:dyDescent="0.25">
      <c r="A139" s="731"/>
      <c r="B139" s="157">
        <v>3</v>
      </c>
      <c r="C139" s="714"/>
      <c r="D139" s="709"/>
      <c r="E139" s="710"/>
      <c r="F139" s="724"/>
      <c r="G139" s="712"/>
      <c r="H139" s="157"/>
      <c r="I139" s="157"/>
      <c r="J139" s="166" t="str">
        <f xml:space="preserve"> IF(OR(C135="X",D135="X",D137="x",E137="x",E139="X",F141="X",F143="X",G143="X" ),"x","")</f>
        <v/>
      </c>
      <c r="K139" s="160" t="s">
        <v>120</v>
      </c>
    </row>
    <row r="140" spans="1:11" ht="28.2" x14ac:dyDescent="0.25">
      <c r="A140" s="731"/>
      <c r="B140" s="157" t="s">
        <v>123</v>
      </c>
      <c r="C140" s="725"/>
      <c r="D140" s="709"/>
      <c r="E140" s="711"/>
      <c r="F140" s="724"/>
      <c r="G140" s="712"/>
      <c r="H140" s="157"/>
      <c r="I140" s="157"/>
      <c r="J140" s="167"/>
      <c r="K140" s="160"/>
    </row>
    <row r="141" spans="1:11" ht="27.75" customHeight="1" x14ac:dyDescent="0.25">
      <c r="A141" s="731"/>
      <c r="B141" s="157">
        <v>2</v>
      </c>
      <c r="C141" s="714"/>
      <c r="D141" s="707"/>
      <c r="E141" s="708"/>
      <c r="F141" s="710"/>
      <c r="G141" s="712"/>
      <c r="H141" s="157"/>
      <c r="I141" s="157"/>
      <c r="J141" s="168" t="str">
        <f xml:space="preserve"> IF(OR(C137="X",D139="X",E141="x",E143="x" ),"x","")</f>
        <v/>
      </c>
      <c r="K141" s="160" t="s">
        <v>122</v>
      </c>
    </row>
    <row r="142" spans="1:11" ht="28.2" x14ac:dyDescent="0.25">
      <c r="A142" s="731"/>
      <c r="B142" s="157" t="s">
        <v>245</v>
      </c>
      <c r="C142" s="725"/>
      <c r="D142" s="707"/>
      <c r="E142" s="709"/>
      <c r="F142" s="711"/>
      <c r="G142" s="712"/>
      <c r="H142" s="157"/>
      <c r="I142" s="157"/>
      <c r="J142" s="167"/>
      <c r="K142" s="160"/>
    </row>
    <row r="143" spans="1:11" ht="30" customHeight="1" x14ac:dyDescent="0.25">
      <c r="A143" s="731"/>
      <c r="B143" s="157">
        <v>1</v>
      </c>
      <c r="C143" s="714"/>
      <c r="D143" s="716"/>
      <c r="E143" s="718"/>
      <c r="F143" s="720"/>
      <c r="G143" s="722"/>
      <c r="H143" s="157"/>
      <c r="I143" s="157"/>
      <c r="J143" s="169" t="str">
        <f xml:space="preserve"> IF(OR(C139="X",C141="X",C143="x",D141="x",D143="x" ),"x","")</f>
        <v/>
      </c>
      <c r="K143" s="160" t="s">
        <v>124</v>
      </c>
    </row>
    <row r="144" spans="1:11" x14ac:dyDescent="0.25">
      <c r="A144" s="731"/>
      <c r="B144" s="157" t="s">
        <v>125</v>
      </c>
      <c r="C144" s="715"/>
      <c r="D144" s="717"/>
      <c r="E144" s="719"/>
      <c r="F144" s="721"/>
      <c r="G144" s="723"/>
      <c r="H144" s="157"/>
      <c r="I144" s="157"/>
      <c r="J144" s="157"/>
      <c r="K144" s="158"/>
    </row>
    <row r="145" spans="1:11" x14ac:dyDescent="0.25">
      <c r="A145" s="177"/>
      <c r="B145" s="157"/>
      <c r="C145" s="157">
        <v>1</v>
      </c>
      <c r="D145" s="157">
        <v>2</v>
      </c>
      <c r="E145" s="157">
        <v>3</v>
      </c>
      <c r="F145" s="157">
        <v>4</v>
      </c>
      <c r="G145" s="157">
        <v>5</v>
      </c>
      <c r="H145" s="157"/>
      <c r="I145" s="157"/>
      <c r="J145" s="157"/>
      <c r="K145" s="158"/>
    </row>
    <row r="146" spans="1:11" x14ac:dyDescent="0.25">
      <c r="A146" s="177"/>
      <c r="B146" s="157"/>
      <c r="C146" s="157" t="s">
        <v>126</v>
      </c>
      <c r="D146" s="157" t="s">
        <v>127</v>
      </c>
      <c r="E146" s="157" t="s">
        <v>128</v>
      </c>
      <c r="F146" s="157" t="s">
        <v>129</v>
      </c>
      <c r="G146" s="157" t="s">
        <v>130</v>
      </c>
      <c r="H146" s="157"/>
      <c r="I146" s="157"/>
      <c r="J146" s="157"/>
      <c r="K146" s="158"/>
    </row>
    <row r="147" spans="1:11" x14ac:dyDescent="0.25">
      <c r="A147" s="177"/>
      <c r="B147" s="157"/>
      <c r="C147" s="713" t="s">
        <v>131</v>
      </c>
      <c r="D147" s="713"/>
      <c r="E147" s="713"/>
      <c r="F147" s="713"/>
      <c r="G147" s="713"/>
      <c r="H147" s="157"/>
      <c r="I147" s="157"/>
      <c r="J147" s="157"/>
      <c r="K147" s="158"/>
    </row>
    <row r="148" spans="1:11" x14ac:dyDescent="0.25">
      <c r="A148" s="177"/>
      <c r="B148" s="157"/>
      <c r="C148" s="713"/>
      <c r="D148" s="713"/>
      <c r="E148" s="713"/>
      <c r="F148" s="713"/>
      <c r="G148" s="713"/>
      <c r="H148" s="157"/>
      <c r="I148" s="157"/>
      <c r="J148" s="157"/>
      <c r="K148" s="158"/>
    </row>
    <row r="149" spans="1:11" ht="14.4" thickBot="1" x14ac:dyDescent="0.3">
      <c r="A149" s="179"/>
      <c r="B149" s="180"/>
      <c r="C149" s="180"/>
      <c r="D149" s="180"/>
      <c r="E149" s="180"/>
      <c r="F149" s="180"/>
      <c r="G149" s="180"/>
      <c r="H149" s="180"/>
      <c r="I149" s="180"/>
      <c r="J149" s="180"/>
      <c r="K149" s="181"/>
    </row>
    <row r="150" spans="1:11" ht="14.4" thickBot="1" x14ac:dyDescent="0.3"/>
    <row r="151" spans="1:11" ht="31.5" customHeight="1" thickBot="1" x14ac:dyDescent="0.3">
      <c r="A151" s="144" t="s">
        <v>115</v>
      </c>
      <c r="B151" s="736" t="str">
        <f>DESCRIPCION!A31</f>
        <v>h</v>
      </c>
      <c r="C151" s="737"/>
      <c r="D151" s="737"/>
      <c r="E151" s="737"/>
      <c r="F151" s="737"/>
      <c r="G151" s="737"/>
      <c r="H151" s="737"/>
      <c r="I151" s="738"/>
      <c r="J151" s="145" t="s">
        <v>346</v>
      </c>
      <c r="K151" s="143" t="str">
        <f>IF(J157="x","EXTREMA",IF(J159="x","ALTA",IF(J161="x","MODERADA",IF(J163="x","BAJA",""))))</f>
        <v/>
      </c>
    </row>
    <row r="152" spans="1:11" ht="16.2" thickBot="1" x14ac:dyDescent="0.3">
      <c r="A152" s="745" t="s">
        <v>117</v>
      </c>
      <c r="B152" s="746"/>
      <c r="C152" s="746"/>
      <c r="D152" s="747" t="str">
        <f>PROBABILIDAD!T18</f>
        <v xml:space="preserve"> </v>
      </c>
      <c r="E152" s="748"/>
      <c r="F152" s="745" t="s">
        <v>347</v>
      </c>
      <c r="G152" s="746"/>
      <c r="H152" s="746"/>
      <c r="I152" s="749"/>
      <c r="J152" s="750"/>
      <c r="K152" s="751"/>
    </row>
    <row r="153" spans="1:11" x14ac:dyDescent="0.25">
      <c r="A153" s="177"/>
      <c r="B153" s="157"/>
      <c r="C153" s="157"/>
      <c r="D153" s="157"/>
      <c r="E153" s="157"/>
      <c r="F153" s="157"/>
      <c r="G153" s="157"/>
      <c r="H153" s="157"/>
      <c r="I153" s="157"/>
      <c r="J153" s="173"/>
      <c r="K153" s="174"/>
    </row>
    <row r="154" spans="1:11" x14ac:dyDescent="0.25">
      <c r="A154" s="177"/>
      <c r="B154" s="157"/>
      <c r="C154" s="178"/>
      <c r="D154" s="157"/>
      <c r="E154" s="157"/>
      <c r="F154" s="157"/>
      <c r="G154" s="157"/>
      <c r="H154" s="157"/>
      <c r="I154" s="157"/>
      <c r="J154" s="173"/>
      <c r="K154" s="174"/>
    </row>
    <row r="155" spans="1:11" ht="36" customHeight="1" x14ac:dyDescent="0.25">
      <c r="A155" s="731" t="s">
        <v>117</v>
      </c>
      <c r="B155" s="157">
        <v>5</v>
      </c>
      <c r="C155" s="732"/>
      <c r="D155" s="711"/>
      <c r="E155" s="712"/>
      <c r="F155" s="712"/>
      <c r="G155" s="712"/>
      <c r="H155" s="157"/>
      <c r="I155" s="157"/>
      <c r="J155" s="726" t="s">
        <v>116</v>
      </c>
      <c r="K155" s="727"/>
    </row>
    <row r="156" spans="1:11" x14ac:dyDescent="0.25">
      <c r="A156" s="731"/>
      <c r="B156" s="157" t="s">
        <v>119</v>
      </c>
      <c r="C156" s="733"/>
      <c r="D156" s="711"/>
      <c r="E156" s="712"/>
      <c r="F156" s="712"/>
      <c r="G156" s="712"/>
      <c r="H156" s="157"/>
      <c r="I156" s="157"/>
      <c r="J156" s="159"/>
      <c r="K156" s="160"/>
    </row>
    <row r="157" spans="1:11" ht="27" customHeight="1" x14ac:dyDescent="0.25">
      <c r="A157" s="731"/>
      <c r="B157" s="157">
        <v>4</v>
      </c>
      <c r="C157" s="734"/>
      <c r="D157" s="711"/>
      <c r="E157" s="711"/>
      <c r="F157" s="724"/>
      <c r="G157" s="712"/>
      <c r="H157" s="157"/>
      <c r="I157" s="157"/>
      <c r="J157" s="164" t="str">
        <f xml:space="preserve"> IF(OR(E155="X",F155="X",G155="x",F157="x",G157="X",F159="X",G159="X",G161="X" ),"x","")</f>
        <v/>
      </c>
      <c r="K157" s="160" t="s">
        <v>118</v>
      </c>
    </row>
    <row r="158" spans="1:11" ht="28.2" x14ac:dyDescent="0.25">
      <c r="A158" s="731"/>
      <c r="B158" s="157" t="s">
        <v>121</v>
      </c>
      <c r="C158" s="735"/>
      <c r="D158" s="711"/>
      <c r="E158" s="711"/>
      <c r="F158" s="724"/>
      <c r="G158" s="712"/>
      <c r="H158" s="157"/>
      <c r="I158" s="157"/>
      <c r="J158" s="165"/>
      <c r="K158" s="160"/>
    </row>
    <row r="159" spans="1:11" ht="27.75" customHeight="1" x14ac:dyDescent="0.25">
      <c r="A159" s="731"/>
      <c r="B159" s="157">
        <v>3</v>
      </c>
      <c r="C159" s="714"/>
      <c r="D159" s="709"/>
      <c r="E159" s="710"/>
      <c r="F159" s="724"/>
      <c r="G159" s="712"/>
      <c r="H159" s="157"/>
      <c r="I159" s="157"/>
      <c r="J159" s="166" t="str">
        <f xml:space="preserve"> IF(OR(C155="X",D155="X",D157="x",E157="x",E159="X",F161="X",F163="X",G163="X" ),"x","")</f>
        <v/>
      </c>
      <c r="K159" s="160" t="s">
        <v>120</v>
      </c>
    </row>
    <row r="160" spans="1:11" ht="28.2" x14ac:dyDescent="0.25">
      <c r="A160" s="731"/>
      <c r="B160" s="157" t="s">
        <v>123</v>
      </c>
      <c r="C160" s="725"/>
      <c r="D160" s="709"/>
      <c r="E160" s="711"/>
      <c r="F160" s="724"/>
      <c r="G160" s="712"/>
      <c r="H160" s="157"/>
      <c r="I160" s="157"/>
      <c r="J160" s="167"/>
      <c r="K160" s="160"/>
    </row>
    <row r="161" spans="1:11" ht="27.75" customHeight="1" x14ac:dyDescent="0.25">
      <c r="A161" s="731"/>
      <c r="B161" s="157">
        <v>2</v>
      </c>
      <c r="C161" s="714"/>
      <c r="D161" s="707"/>
      <c r="E161" s="708"/>
      <c r="F161" s="710"/>
      <c r="G161" s="712"/>
      <c r="H161" s="157"/>
      <c r="I161" s="157"/>
      <c r="J161" s="168" t="str">
        <f xml:space="preserve"> IF(OR(C157="X",D159="X",E161="x",E163="x" ),"x","")</f>
        <v/>
      </c>
      <c r="K161" s="160" t="s">
        <v>122</v>
      </c>
    </row>
    <row r="162" spans="1:11" ht="28.2" x14ac:dyDescent="0.25">
      <c r="A162" s="731"/>
      <c r="B162" s="157" t="s">
        <v>245</v>
      </c>
      <c r="C162" s="725"/>
      <c r="D162" s="707"/>
      <c r="E162" s="709"/>
      <c r="F162" s="711"/>
      <c r="G162" s="712"/>
      <c r="H162" s="157"/>
      <c r="I162" s="157"/>
      <c r="J162" s="167"/>
      <c r="K162" s="160"/>
    </row>
    <row r="163" spans="1:11" ht="28.2" x14ac:dyDescent="0.25">
      <c r="A163" s="731"/>
      <c r="B163" s="157">
        <v>1</v>
      </c>
      <c r="C163" s="714"/>
      <c r="D163" s="716"/>
      <c r="E163" s="718"/>
      <c r="F163" s="720"/>
      <c r="G163" s="722"/>
      <c r="H163" s="157"/>
      <c r="I163" s="157"/>
      <c r="J163" s="169" t="str">
        <f xml:space="preserve"> IF(OR(C159="X",C161="X",C163="x",D161="x",D163="x" ),"x","")</f>
        <v/>
      </c>
      <c r="K163" s="160" t="s">
        <v>124</v>
      </c>
    </row>
    <row r="164" spans="1:11" ht="26.25" customHeight="1" x14ac:dyDescent="0.25">
      <c r="A164" s="731"/>
      <c r="B164" s="157" t="s">
        <v>125</v>
      </c>
      <c r="C164" s="715"/>
      <c r="D164" s="717"/>
      <c r="E164" s="719"/>
      <c r="F164" s="721"/>
      <c r="G164" s="723"/>
      <c r="H164" s="157"/>
      <c r="I164" s="157"/>
      <c r="J164" s="157"/>
      <c r="K164" s="158"/>
    </row>
    <row r="165" spans="1:11" x14ac:dyDescent="0.25">
      <c r="A165" s="177"/>
      <c r="B165" s="157"/>
      <c r="C165" s="157">
        <v>1</v>
      </c>
      <c r="D165" s="157">
        <v>2</v>
      </c>
      <c r="E165" s="157">
        <v>3</v>
      </c>
      <c r="F165" s="157">
        <v>4</v>
      </c>
      <c r="G165" s="157">
        <v>5</v>
      </c>
      <c r="H165" s="157"/>
      <c r="I165" s="157"/>
      <c r="J165" s="157"/>
      <c r="K165" s="158"/>
    </row>
    <row r="166" spans="1:11" x14ac:dyDescent="0.25">
      <c r="A166" s="177"/>
      <c r="B166" s="157"/>
      <c r="C166" s="157" t="s">
        <v>126</v>
      </c>
      <c r="D166" s="157" t="s">
        <v>127</v>
      </c>
      <c r="E166" s="157" t="s">
        <v>128</v>
      </c>
      <c r="F166" s="157" t="s">
        <v>129</v>
      </c>
      <c r="G166" s="157" t="s">
        <v>130</v>
      </c>
      <c r="H166" s="157"/>
      <c r="I166" s="157"/>
      <c r="J166" s="157"/>
      <c r="K166" s="158"/>
    </row>
    <row r="167" spans="1:11" x14ac:dyDescent="0.25">
      <c r="A167" s="177"/>
      <c r="B167" s="157"/>
      <c r="C167" s="713" t="s">
        <v>131</v>
      </c>
      <c r="D167" s="713"/>
      <c r="E167" s="713"/>
      <c r="F167" s="713"/>
      <c r="G167" s="713"/>
      <c r="H167" s="157"/>
      <c r="I167" s="157"/>
      <c r="J167" s="157"/>
      <c r="K167" s="158"/>
    </row>
    <row r="168" spans="1:11" x14ac:dyDescent="0.25">
      <c r="A168" s="177"/>
      <c r="B168" s="157"/>
      <c r="C168" s="713"/>
      <c r="D168" s="713"/>
      <c r="E168" s="713"/>
      <c r="F168" s="713"/>
      <c r="G168" s="713"/>
      <c r="H168" s="157"/>
      <c r="I168" s="157"/>
      <c r="J168" s="157"/>
      <c r="K168" s="158"/>
    </row>
    <row r="169" spans="1:11" ht="14.4" thickBot="1" x14ac:dyDescent="0.3">
      <c r="A169" s="179"/>
      <c r="B169" s="180"/>
      <c r="C169" s="180"/>
      <c r="D169" s="180"/>
      <c r="E169" s="180"/>
      <c r="F169" s="180"/>
      <c r="G169" s="180"/>
      <c r="H169" s="180"/>
      <c r="I169" s="180"/>
      <c r="J169" s="180"/>
      <c r="K169" s="181"/>
    </row>
    <row r="171" spans="1:11" ht="14.4" thickBot="1" x14ac:dyDescent="0.3"/>
    <row r="172" spans="1:11" ht="33.75" customHeight="1" thickBot="1" x14ac:dyDescent="0.3">
      <c r="A172" s="144" t="s">
        <v>115</v>
      </c>
      <c r="B172" s="728" t="str">
        <f>DESCRIPCION!A34</f>
        <v>i</v>
      </c>
      <c r="C172" s="729"/>
      <c r="D172" s="729"/>
      <c r="E172" s="729"/>
      <c r="F172" s="729"/>
      <c r="G172" s="729"/>
      <c r="H172" s="729"/>
      <c r="I172" s="730"/>
      <c r="J172" s="145" t="s">
        <v>346</v>
      </c>
      <c r="K172" s="143" t="str">
        <f>IF(J178="x","EXTREMA",IF(J180="x","ALTA",IF(J182="x","MODERADA",IF(J184="x","BAJA",""))))</f>
        <v/>
      </c>
    </row>
    <row r="173" spans="1:11" ht="16.2" thickBot="1" x14ac:dyDescent="0.3">
      <c r="A173" s="745" t="s">
        <v>117</v>
      </c>
      <c r="B173" s="746"/>
      <c r="C173" s="746"/>
      <c r="D173" s="747" t="str">
        <f>PROBABILIDAD!T19</f>
        <v xml:space="preserve"> </v>
      </c>
      <c r="E173" s="748"/>
      <c r="F173" s="745" t="s">
        <v>347</v>
      </c>
      <c r="G173" s="746"/>
      <c r="H173" s="746"/>
      <c r="I173" s="749"/>
      <c r="J173" s="750"/>
      <c r="K173" s="751"/>
    </row>
    <row r="174" spans="1:11" x14ac:dyDescent="0.25">
      <c r="A174" s="177"/>
      <c r="B174" s="157"/>
      <c r="C174" s="157"/>
      <c r="D174" s="157"/>
      <c r="E174" s="157"/>
      <c r="F174" s="157"/>
      <c r="G174" s="157"/>
      <c r="H174" s="157"/>
      <c r="I174" s="157"/>
      <c r="J174" s="173"/>
      <c r="K174" s="174"/>
    </row>
    <row r="175" spans="1:11" x14ac:dyDescent="0.25">
      <c r="A175" s="177"/>
      <c r="B175" s="157"/>
      <c r="C175" s="178"/>
      <c r="D175" s="157"/>
      <c r="E175" s="157"/>
      <c r="F175" s="157"/>
      <c r="G175" s="157"/>
      <c r="H175" s="157"/>
      <c r="I175" s="157"/>
      <c r="J175" s="173"/>
      <c r="K175" s="174"/>
    </row>
    <row r="176" spans="1:11" ht="31.5" customHeight="1" x14ac:dyDescent="0.25">
      <c r="A176" s="731" t="s">
        <v>117</v>
      </c>
      <c r="B176" s="157">
        <v>5</v>
      </c>
      <c r="C176" s="732"/>
      <c r="D176" s="711"/>
      <c r="E176" s="712"/>
      <c r="F176" s="712"/>
      <c r="G176" s="712"/>
      <c r="H176" s="157"/>
      <c r="I176" s="157"/>
      <c r="J176" s="726" t="s">
        <v>116</v>
      </c>
      <c r="K176" s="727"/>
    </row>
    <row r="177" spans="1:11" x14ac:dyDescent="0.25">
      <c r="A177" s="731"/>
      <c r="B177" s="157" t="s">
        <v>119</v>
      </c>
      <c r="C177" s="733"/>
      <c r="D177" s="711"/>
      <c r="E177" s="712"/>
      <c r="F177" s="712"/>
      <c r="G177" s="712"/>
      <c r="H177" s="157"/>
      <c r="I177" s="157"/>
      <c r="J177" s="159"/>
      <c r="K177" s="160"/>
    </row>
    <row r="178" spans="1:11" ht="27.75" customHeight="1" x14ac:dyDescent="0.25">
      <c r="A178" s="731"/>
      <c r="B178" s="157">
        <v>4</v>
      </c>
      <c r="C178" s="734"/>
      <c r="D178" s="711"/>
      <c r="E178" s="711"/>
      <c r="F178" s="724"/>
      <c r="G178" s="712"/>
      <c r="H178" s="157"/>
      <c r="I178" s="157"/>
      <c r="J178" s="164" t="str">
        <f xml:space="preserve"> IF(OR(E176="X",F176="X",G176="x",F178="x",G178="X",F180="X",G180="X",G182="X" ),"x","")</f>
        <v/>
      </c>
      <c r="K178" s="160" t="s">
        <v>118</v>
      </c>
    </row>
    <row r="179" spans="1:11" ht="28.2" x14ac:dyDescent="0.25">
      <c r="A179" s="731"/>
      <c r="B179" s="157" t="s">
        <v>121</v>
      </c>
      <c r="C179" s="735"/>
      <c r="D179" s="711"/>
      <c r="E179" s="711"/>
      <c r="F179" s="724"/>
      <c r="G179" s="712"/>
      <c r="H179" s="157"/>
      <c r="I179" s="157"/>
      <c r="J179" s="165"/>
      <c r="K179" s="160"/>
    </row>
    <row r="180" spans="1:11" ht="32.25" customHeight="1" x14ac:dyDescent="0.25">
      <c r="A180" s="731"/>
      <c r="B180" s="157">
        <v>3</v>
      </c>
      <c r="C180" s="714"/>
      <c r="D180" s="709"/>
      <c r="E180" s="710"/>
      <c r="F180" s="724"/>
      <c r="G180" s="712"/>
      <c r="H180" s="157"/>
      <c r="I180" s="157"/>
      <c r="J180" s="166" t="str">
        <f xml:space="preserve"> IF(OR(C176="X",D176="X",D178="x",E178="x",E180="X",F182="X",F184="X",G184="X" ),"x","")</f>
        <v/>
      </c>
      <c r="K180" s="160" t="s">
        <v>120</v>
      </c>
    </row>
    <row r="181" spans="1:11" ht="28.2" x14ac:dyDescent="0.25">
      <c r="A181" s="731"/>
      <c r="B181" s="157" t="s">
        <v>123</v>
      </c>
      <c r="C181" s="725"/>
      <c r="D181" s="709"/>
      <c r="E181" s="711"/>
      <c r="F181" s="724"/>
      <c r="G181" s="712"/>
      <c r="H181" s="157"/>
      <c r="I181" s="157"/>
      <c r="J181" s="167"/>
      <c r="K181" s="160"/>
    </row>
    <row r="182" spans="1:11" ht="32.25" customHeight="1" x14ac:dyDescent="0.25">
      <c r="A182" s="731"/>
      <c r="B182" s="157">
        <v>2</v>
      </c>
      <c r="C182" s="714"/>
      <c r="D182" s="707"/>
      <c r="E182" s="708"/>
      <c r="F182" s="710"/>
      <c r="G182" s="712"/>
      <c r="H182" s="157"/>
      <c r="I182" s="157"/>
      <c r="J182" s="168" t="str">
        <f xml:space="preserve"> IF(OR(E182="X",D180="X",C178="x",E184="x" ),"x","")</f>
        <v/>
      </c>
      <c r="K182" s="160" t="s">
        <v>122</v>
      </c>
    </row>
    <row r="183" spans="1:11" ht="28.2" x14ac:dyDescent="0.25">
      <c r="A183" s="731"/>
      <c r="B183" s="157" t="s">
        <v>245</v>
      </c>
      <c r="C183" s="725"/>
      <c r="D183" s="707"/>
      <c r="E183" s="709"/>
      <c r="F183" s="711"/>
      <c r="G183" s="712"/>
      <c r="H183" s="157"/>
      <c r="I183" s="157"/>
      <c r="J183" s="167"/>
      <c r="K183" s="160"/>
    </row>
    <row r="184" spans="1:11" ht="28.2" x14ac:dyDescent="0.25">
      <c r="A184" s="731"/>
      <c r="B184" s="157">
        <v>1</v>
      </c>
      <c r="C184" s="714"/>
      <c r="D184" s="716"/>
      <c r="E184" s="718"/>
      <c r="F184" s="720"/>
      <c r="G184" s="722"/>
      <c r="H184" s="157"/>
      <c r="I184" s="157"/>
      <c r="J184" s="169" t="str">
        <f xml:space="preserve"> IF(OR(C180="X",C182="X",D182="x",D184="x",C184="x" ),"x","")</f>
        <v/>
      </c>
      <c r="K184" s="160" t="s">
        <v>124</v>
      </c>
    </row>
    <row r="185" spans="1:11" ht="24" customHeight="1" x14ac:dyDescent="0.25">
      <c r="A185" s="731"/>
      <c r="B185" s="157" t="s">
        <v>125</v>
      </c>
      <c r="C185" s="715"/>
      <c r="D185" s="717"/>
      <c r="E185" s="719"/>
      <c r="F185" s="721"/>
      <c r="G185" s="723"/>
      <c r="H185" s="157"/>
      <c r="I185" s="157"/>
      <c r="J185" s="157"/>
      <c r="K185" s="158"/>
    </row>
    <row r="186" spans="1:11" x14ac:dyDescent="0.25">
      <c r="A186" s="177"/>
      <c r="B186" s="157"/>
      <c r="C186" s="157">
        <v>1</v>
      </c>
      <c r="D186" s="157">
        <v>2</v>
      </c>
      <c r="E186" s="157">
        <v>3</v>
      </c>
      <c r="F186" s="157">
        <v>4</v>
      </c>
      <c r="G186" s="157">
        <v>5</v>
      </c>
      <c r="H186" s="157"/>
      <c r="I186" s="157"/>
      <c r="J186" s="157"/>
      <c r="K186" s="158"/>
    </row>
    <row r="187" spans="1:11" x14ac:dyDescent="0.25">
      <c r="A187" s="177"/>
      <c r="B187" s="157"/>
      <c r="C187" s="157" t="s">
        <v>126</v>
      </c>
      <c r="D187" s="157" t="s">
        <v>127</v>
      </c>
      <c r="E187" s="157" t="s">
        <v>128</v>
      </c>
      <c r="F187" s="157" t="s">
        <v>129</v>
      </c>
      <c r="G187" s="157" t="s">
        <v>130</v>
      </c>
      <c r="H187" s="157"/>
      <c r="I187" s="157"/>
      <c r="J187" s="157"/>
      <c r="K187" s="158"/>
    </row>
    <row r="188" spans="1:11" x14ac:dyDescent="0.25">
      <c r="A188" s="177"/>
      <c r="B188" s="157"/>
      <c r="C188" s="713" t="s">
        <v>131</v>
      </c>
      <c r="D188" s="713"/>
      <c r="E188" s="713"/>
      <c r="F188" s="713"/>
      <c r="G188" s="713"/>
      <c r="H188" s="157"/>
      <c r="I188" s="157"/>
      <c r="J188" s="157"/>
      <c r="K188" s="158"/>
    </row>
    <row r="189" spans="1:11" x14ac:dyDescent="0.25">
      <c r="A189" s="177"/>
      <c r="B189" s="157"/>
      <c r="C189" s="713"/>
      <c r="D189" s="713"/>
      <c r="E189" s="713"/>
      <c r="F189" s="713"/>
      <c r="G189" s="713"/>
      <c r="H189" s="157"/>
      <c r="I189" s="157"/>
      <c r="J189" s="157"/>
      <c r="K189" s="158"/>
    </row>
    <row r="190" spans="1:11" ht="14.4" thickBot="1" x14ac:dyDescent="0.3">
      <c r="A190" s="80"/>
      <c r="B190" s="81"/>
      <c r="C190" s="81"/>
      <c r="D190" s="81"/>
      <c r="E190" s="81"/>
      <c r="F190" s="81"/>
      <c r="G190" s="81"/>
      <c r="H190" s="81"/>
      <c r="I190" s="81"/>
      <c r="J190" s="81"/>
      <c r="K190" s="82"/>
    </row>
    <row r="191" spans="1:11" ht="14.4" thickBot="1" x14ac:dyDescent="0.3"/>
    <row r="192" spans="1:11" ht="33" customHeight="1" thickBot="1" x14ac:dyDescent="0.3">
      <c r="A192" s="144" t="s">
        <v>115</v>
      </c>
      <c r="B192" s="736" t="str">
        <f>DESCRIPCION!A37</f>
        <v>j</v>
      </c>
      <c r="C192" s="737"/>
      <c r="D192" s="737"/>
      <c r="E192" s="737"/>
      <c r="F192" s="737"/>
      <c r="G192" s="737"/>
      <c r="H192" s="737"/>
      <c r="I192" s="738"/>
      <c r="J192" s="145" t="s">
        <v>346</v>
      </c>
      <c r="K192" s="143" t="str">
        <f>IF(J198="x","EXTREMA",IF(J200="x","ALTA",IF(J202="x","MODERADA",IF(J204="x","BAJA",""))))</f>
        <v/>
      </c>
    </row>
    <row r="193" spans="1:11" ht="16.2" thickBot="1" x14ac:dyDescent="0.3">
      <c r="A193" s="745" t="s">
        <v>117</v>
      </c>
      <c r="B193" s="746"/>
      <c r="C193" s="746"/>
      <c r="D193" s="747" t="str">
        <f>PROBABILIDAD!T20</f>
        <v xml:space="preserve"> </v>
      </c>
      <c r="E193" s="748"/>
      <c r="F193" s="745" t="s">
        <v>347</v>
      </c>
      <c r="G193" s="746"/>
      <c r="H193" s="746"/>
      <c r="I193" s="749"/>
      <c r="J193" s="750"/>
      <c r="K193" s="751"/>
    </row>
    <row r="194" spans="1:11" x14ac:dyDescent="0.25">
      <c r="A194" s="177"/>
      <c r="B194" s="157"/>
      <c r="C194" s="157"/>
      <c r="D194" s="157"/>
      <c r="E194" s="157"/>
      <c r="F194" s="157"/>
      <c r="G194" s="157"/>
      <c r="H194" s="157"/>
      <c r="I194" s="157"/>
      <c r="J194" s="173"/>
      <c r="K194" s="174"/>
    </row>
    <row r="195" spans="1:11" x14ac:dyDescent="0.25">
      <c r="A195" s="177"/>
      <c r="B195" s="157"/>
      <c r="C195" s="178"/>
      <c r="D195" s="157"/>
      <c r="E195" s="157"/>
      <c r="F195" s="157"/>
      <c r="G195" s="157"/>
      <c r="H195" s="157"/>
      <c r="I195" s="157"/>
      <c r="J195" s="173"/>
      <c r="K195" s="174"/>
    </row>
    <row r="196" spans="1:11" ht="27" customHeight="1" x14ac:dyDescent="0.25">
      <c r="A196" s="731" t="s">
        <v>117</v>
      </c>
      <c r="B196" s="157">
        <v>5</v>
      </c>
      <c r="C196" s="732"/>
      <c r="D196" s="711"/>
      <c r="E196" s="712"/>
      <c r="F196" s="712"/>
      <c r="G196" s="712"/>
      <c r="H196" s="157"/>
      <c r="I196" s="157"/>
      <c r="J196" s="726" t="s">
        <v>116</v>
      </c>
      <c r="K196" s="727"/>
    </row>
    <row r="197" spans="1:11" x14ac:dyDescent="0.25">
      <c r="A197" s="731"/>
      <c r="B197" s="157" t="s">
        <v>119</v>
      </c>
      <c r="C197" s="733"/>
      <c r="D197" s="711"/>
      <c r="E197" s="712"/>
      <c r="F197" s="712"/>
      <c r="G197" s="712"/>
      <c r="H197" s="157"/>
      <c r="I197" s="157"/>
      <c r="J197" s="159"/>
      <c r="K197" s="160"/>
    </row>
    <row r="198" spans="1:11" ht="30.75" customHeight="1" x14ac:dyDescent="0.25">
      <c r="A198" s="731"/>
      <c r="B198" s="157">
        <v>4</v>
      </c>
      <c r="C198" s="734"/>
      <c r="D198" s="711"/>
      <c r="E198" s="711"/>
      <c r="F198" s="724"/>
      <c r="G198" s="712"/>
      <c r="H198" s="157"/>
      <c r="I198" s="157"/>
      <c r="J198" s="164" t="str">
        <f xml:space="preserve"> IF(OR(E196="X",F196="X",G196="x",F198="x",G198="X",F200="X",G200="X",G202="X" ),"x","")</f>
        <v/>
      </c>
      <c r="K198" s="160" t="s">
        <v>118</v>
      </c>
    </row>
    <row r="199" spans="1:11" ht="28.2" x14ac:dyDescent="0.25">
      <c r="A199" s="731"/>
      <c r="B199" s="157" t="s">
        <v>121</v>
      </c>
      <c r="C199" s="735"/>
      <c r="D199" s="711"/>
      <c r="E199" s="711"/>
      <c r="F199" s="724"/>
      <c r="G199" s="712"/>
      <c r="H199" s="157"/>
      <c r="I199" s="157"/>
      <c r="J199" s="165"/>
      <c r="K199" s="160"/>
    </row>
    <row r="200" spans="1:11" ht="25.5" customHeight="1" x14ac:dyDescent="0.25">
      <c r="A200" s="731"/>
      <c r="B200" s="157">
        <v>3</v>
      </c>
      <c r="C200" s="714"/>
      <c r="D200" s="709"/>
      <c r="E200" s="710"/>
      <c r="F200" s="724"/>
      <c r="G200" s="712"/>
      <c r="H200" s="157"/>
      <c r="I200" s="157"/>
      <c r="J200" s="166" t="str">
        <f xml:space="preserve"> IF(OR(C196="X",D196="X",D198="x",E198="x",E200="X",F202="X",F204="X",G204="X" ),"x","")</f>
        <v/>
      </c>
      <c r="K200" s="160" t="s">
        <v>120</v>
      </c>
    </row>
    <row r="201" spans="1:11" ht="28.2" x14ac:dyDescent="0.25">
      <c r="A201" s="731"/>
      <c r="B201" s="157" t="s">
        <v>123</v>
      </c>
      <c r="C201" s="725"/>
      <c r="D201" s="709"/>
      <c r="E201" s="711"/>
      <c r="F201" s="724"/>
      <c r="G201" s="712"/>
      <c r="H201" s="157"/>
      <c r="I201" s="157"/>
      <c r="J201" s="167"/>
      <c r="K201" s="160"/>
    </row>
    <row r="202" spans="1:11" ht="32.25" customHeight="1" x14ac:dyDescent="0.25">
      <c r="A202" s="731"/>
      <c r="B202" s="157">
        <v>2</v>
      </c>
      <c r="C202" s="714"/>
      <c r="D202" s="707"/>
      <c r="E202" s="708"/>
      <c r="F202" s="710"/>
      <c r="G202" s="712"/>
      <c r="H202" s="157"/>
      <c r="I202" s="157"/>
      <c r="J202" s="168" t="str">
        <f xml:space="preserve"> IF(OR(C198="X",D200="X",E202="x",E204="x" ),"x","")</f>
        <v/>
      </c>
      <c r="K202" s="160" t="s">
        <v>122</v>
      </c>
    </row>
    <row r="203" spans="1:11" ht="28.2" x14ac:dyDescent="0.25">
      <c r="A203" s="731"/>
      <c r="B203" s="157" t="s">
        <v>245</v>
      </c>
      <c r="C203" s="725"/>
      <c r="D203" s="707"/>
      <c r="E203" s="709"/>
      <c r="F203" s="711"/>
      <c r="G203" s="712"/>
      <c r="H203" s="157"/>
      <c r="I203" s="157"/>
      <c r="J203" s="167"/>
      <c r="K203" s="160"/>
    </row>
    <row r="204" spans="1:11" ht="28.2" x14ac:dyDescent="0.25">
      <c r="A204" s="731"/>
      <c r="B204" s="157">
        <v>1</v>
      </c>
      <c r="C204" s="714"/>
      <c r="D204" s="716"/>
      <c r="E204" s="718"/>
      <c r="F204" s="720"/>
      <c r="G204" s="722"/>
      <c r="H204" s="157"/>
      <c r="I204" s="157"/>
      <c r="J204" s="169" t="str">
        <f xml:space="preserve"> IF(OR(C200="X",C202="X",D202="x",D204="x",C204="x" ),"x","")</f>
        <v/>
      </c>
      <c r="K204" s="160" t="s">
        <v>124</v>
      </c>
    </row>
    <row r="205" spans="1:11" ht="26.25" customHeight="1" x14ac:dyDescent="0.25">
      <c r="A205" s="731"/>
      <c r="B205" s="157" t="s">
        <v>125</v>
      </c>
      <c r="C205" s="715"/>
      <c r="D205" s="717"/>
      <c r="E205" s="719"/>
      <c r="F205" s="721"/>
      <c r="G205" s="723"/>
      <c r="H205" s="157"/>
      <c r="I205" s="157"/>
      <c r="J205" s="157"/>
      <c r="K205" s="158"/>
    </row>
    <row r="206" spans="1:11" x14ac:dyDescent="0.25">
      <c r="A206" s="177"/>
      <c r="B206" s="157"/>
      <c r="C206" s="157">
        <v>1</v>
      </c>
      <c r="D206" s="157">
        <v>2</v>
      </c>
      <c r="E206" s="157">
        <v>3</v>
      </c>
      <c r="F206" s="157">
        <v>4</v>
      </c>
      <c r="G206" s="157">
        <v>5</v>
      </c>
      <c r="H206" s="157"/>
      <c r="I206" s="157"/>
      <c r="J206" s="157"/>
      <c r="K206" s="158"/>
    </row>
    <row r="207" spans="1:11" x14ac:dyDescent="0.25">
      <c r="A207" s="177"/>
      <c r="B207" s="157"/>
      <c r="C207" s="157" t="s">
        <v>126</v>
      </c>
      <c r="D207" s="157" t="s">
        <v>127</v>
      </c>
      <c r="E207" s="157" t="s">
        <v>128</v>
      </c>
      <c r="F207" s="157" t="s">
        <v>129</v>
      </c>
      <c r="G207" s="157" t="s">
        <v>130</v>
      </c>
      <c r="H207" s="157"/>
      <c r="I207" s="157"/>
      <c r="J207" s="157"/>
      <c r="K207" s="158"/>
    </row>
    <row r="208" spans="1:11" x14ac:dyDescent="0.25">
      <c r="A208" s="177"/>
      <c r="B208" s="157"/>
      <c r="C208" s="713" t="s">
        <v>131</v>
      </c>
      <c r="D208" s="713"/>
      <c r="E208" s="713"/>
      <c r="F208" s="713"/>
      <c r="G208" s="713"/>
      <c r="H208" s="157"/>
      <c r="I208" s="157"/>
      <c r="J208" s="157"/>
      <c r="K208" s="158"/>
    </row>
    <row r="209" spans="1:11" x14ac:dyDescent="0.25">
      <c r="A209" s="177"/>
      <c r="B209" s="157"/>
      <c r="C209" s="713"/>
      <c r="D209" s="713"/>
      <c r="E209" s="713"/>
      <c r="F209" s="713"/>
      <c r="G209" s="713"/>
      <c r="H209" s="157"/>
      <c r="I209" s="157"/>
      <c r="J209" s="157"/>
      <c r="K209" s="158"/>
    </row>
    <row r="210" spans="1:11" ht="14.4" thickBot="1" x14ac:dyDescent="0.3">
      <c r="A210" s="80"/>
      <c r="B210" s="81"/>
      <c r="C210" s="81"/>
      <c r="D210" s="81"/>
      <c r="E210" s="81"/>
      <c r="F210" s="81"/>
      <c r="G210" s="81"/>
      <c r="H210" s="81"/>
      <c r="I210" s="81"/>
      <c r="J210" s="81"/>
      <c r="K210" s="82"/>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Hoja3!$A$1:$A$5</xm:f>
          </x14:formula1>
          <xm:sqref>J12:K12 J32:K32 J52:K52 J72:K72 J92:K92 J112:K112 J132:K132 J152:K152 J173:K173 J193:K193</xm:sqref>
        </x14:dataValidation>
      </x14:dataValidations>
    </ex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5"/>
  <sheetViews>
    <sheetView workbookViewId="0">
      <selection activeCell="A6" sqref="A6"/>
    </sheetView>
  </sheetViews>
  <sheetFormatPr baseColWidth="10" defaultRowHeight="14.4" x14ac:dyDescent="0.3"/>
  <sheetData>
    <row r="1" spans="1:1" x14ac:dyDescent="0.3">
      <c r="A1" t="s">
        <v>126</v>
      </c>
    </row>
    <row r="2" spans="1:1" x14ac:dyDescent="0.3">
      <c r="A2" t="s">
        <v>127</v>
      </c>
    </row>
    <row r="3" spans="1:1" x14ac:dyDescent="0.3">
      <c r="A3" t="s">
        <v>128</v>
      </c>
    </row>
    <row r="4" spans="1:1" x14ac:dyDescent="0.3">
      <c r="A4" t="s">
        <v>129</v>
      </c>
    </row>
    <row r="5" spans="1:1" x14ac:dyDescent="0.3">
      <c r="A5" t="s">
        <v>130</v>
      </c>
    </row>
  </sheetData>
  <pageMargins left="0.7" right="0.7" top="0.75" bottom="0.75" header="0.3" footer="0.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5">
    <tabColor theme="6"/>
  </sheetPr>
  <dimension ref="A1:C190"/>
  <sheetViews>
    <sheetView topLeftCell="A170" workbookViewId="0">
      <selection activeCell="A186" sqref="A186"/>
    </sheetView>
  </sheetViews>
  <sheetFormatPr baseColWidth="10" defaultColWidth="11.44140625" defaultRowHeight="14.4" x14ac:dyDescent="0.3"/>
  <cols>
    <col min="1" max="1" width="37.44140625" customWidth="1"/>
    <col min="2" max="2" width="72.33203125" customWidth="1"/>
    <col min="3" max="3" width="59.88671875" style="24" customWidth="1"/>
  </cols>
  <sheetData>
    <row r="1" spans="1:1" x14ac:dyDescent="0.3">
      <c r="A1" s="38" t="s">
        <v>132</v>
      </c>
    </row>
    <row r="2" spans="1:1" x14ac:dyDescent="0.3">
      <c r="A2" s="8"/>
    </row>
    <row r="3" spans="1:1" x14ac:dyDescent="0.3">
      <c r="A3" s="8" t="s">
        <v>133</v>
      </c>
    </row>
    <row r="4" spans="1:1" x14ac:dyDescent="0.3">
      <c r="A4" s="8" t="s">
        <v>134</v>
      </c>
    </row>
    <row r="6" spans="1:1" x14ac:dyDescent="0.3">
      <c r="A6" s="38" t="s">
        <v>135</v>
      </c>
    </row>
    <row r="7" spans="1:1" x14ac:dyDescent="0.3">
      <c r="A7" t="s">
        <v>80</v>
      </c>
    </row>
    <row r="8" spans="1:1" x14ac:dyDescent="0.3">
      <c r="A8" t="s">
        <v>136</v>
      </c>
    </row>
    <row r="9" spans="1:1" x14ac:dyDescent="0.3">
      <c r="A9" t="s">
        <v>137</v>
      </c>
    </row>
    <row r="10" spans="1:1" x14ac:dyDescent="0.3">
      <c r="A10" t="s">
        <v>138</v>
      </c>
    </row>
    <row r="11" spans="1:1" x14ac:dyDescent="0.3">
      <c r="A11" t="s">
        <v>139</v>
      </c>
    </row>
    <row r="12" spans="1:1" x14ac:dyDescent="0.3">
      <c r="A12" t="s">
        <v>140</v>
      </c>
    </row>
    <row r="13" spans="1:1" x14ac:dyDescent="0.3">
      <c r="A13" t="s">
        <v>141</v>
      </c>
    </row>
    <row r="14" spans="1:1" x14ac:dyDescent="0.3">
      <c r="A14" t="s">
        <v>142</v>
      </c>
    </row>
    <row r="15" spans="1:1" x14ac:dyDescent="0.3">
      <c r="A15" t="s">
        <v>143</v>
      </c>
    </row>
    <row r="16" spans="1:1" x14ac:dyDescent="0.3">
      <c r="A16" t="s">
        <v>144</v>
      </c>
    </row>
    <row r="19" spans="1:3" x14ac:dyDescent="0.3">
      <c r="A19" s="38" t="s">
        <v>131</v>
      </c>
    </row>
    <row r="20" spans="1:3" x14ac:dyDescent="0.3">
      <c r="A20" t="s">
        <v>87</v>
      </c>
    </row>
    <row r="21" spans="1:3" x14ac:dyDescent="0.3">
      <c r="A21" t="s">
        <v>145</v>
      </c>
    </row>
    <row r="22" spans="1:3" x14ac:dyDescent="0.3">
      <c r="A22" t="s">
        <v>146</v>
      </c>
    </row>
    <row r="23" spans="1:3" x14ac:dyDescent="0.3">
      <c r="A23" t="s">
        <v>147</v>
      </c>
    </row>
    <row r="24" spans="1:3" x14ac:dyDescent="0.3">
      <c r="A24" t="s">
        <v>148</v>
      </c>
    </row>
    <row r="25" spans="1:3" x14ac:dyDescent="0.3">
      <c r="A25" t="s">
        <v>149</v>
      </c>
    </row>
    <row r="28" spans="1:3" ht="141" customHeight="1" x14ac:dyDescent="0.3">
      <c r="A28" s="46" t="s">
        <v>150</v>
      </c>
      <c r="B28" s="48" t="s">
        <v>151</v>
      </c>
      <c r="C28" s="48" t="s">
        <v>152</v>
      </c>
    </row>
    <row r="29" spans="1:3" ht="144" customHeight="1" x14ac:dyDescent="0.3">
      <c r="A29" t="s">
        <v>153</v>
      </c>
      <c r="B29" s="39" t="s">
        <v>154</v>
      </c>
      <c r="C29" s="47" t="s">
        <v>155</v>
      </c>
    </row>
    <row r="30" spans="1:3" ht="115.2" x14ac:dyDescent="0.3">
      <c r="A30" s="44" t="s">
        <v>156</v>
      </c>
      <c r="B30" s="37" t="s">
        <v>157</v>
      </c>
      <c r="C30" s="47" t="s">
        <v>158</v>
      </c>
    </row>
    <row r="31" spans="1:3" ht="96.6" x14ac:dyDescent="0.3">
      <c r="A31" t="s">
        <v>159</v>
      </c>
      <c r="B31" s="37" t="s">
        <v>160</v>
      </c>
      <c r="C31" s="47" t="s">
        <v>161</v>
      </c>
    </row>
    <row r="32" spans="1:3" ht="96.6" x14ac:dyDescent="0.3">
      <c r="A32" t="s">
        <v>162</v>
      </c>
      <c r="B32" s="37" t="s">
        <v>163</v>
      </c>
      <c r="C32" s="47" t="s">
        <v>164</v>
      </c>
    </row>
    <row r="34" spans="1:3" x14ac:dyDescent="0.3">
      <c r="A34" t="s">
        <v>165</v>
      </c>
      <c r="C34" s="49" t="s">
        <v>166</v>
      </c>
    </row>
    <row r="35" spans="1:3" x14ac:dyDescent="0.3">
      <c r="A35">
        <v>1</v>
      </c>
      <c r="B35">
        <f>IF(' IMPACTO RIESGOS CORRUPCION'!D13="X",1,0)</f>
        <v>1</v>
      </c>
    </row>
    <row r="36" spans="1:3" x14ac:dyDescent="0.3">
      <c r="A36">
        <v>2</v>
      </c>
      <c r="B36">
        <f>IF(' IMPACTO RIESGOS CORRUPCION'!D14="X",1,0)</f>
        <v>1</v>
      </c>
      <c r="C36" s="24" t="s">
        <v>133</v>
      </c>
    </row>
    <row r="37" spans="1:3" x14ac:dyDescent="0.3">
      <c r="A37">
        <v>3</v>
      </c>
      <c r="B37">
        <f>IF(' IMPACTO RIESGOS CORRUPCION'!D15="X",1,0)</f>
        <v>0</v>
      </c>
    </row>
    <row r="38" spans="1:3" x14ac:dyDescent="0.3">
      <c r="A38">
        <v>4</v>
      </c>
      <c r="B38">
        <f>IF(' IMPACTO RIESGOS CORRUPCION'!D16="X",1,0)</f>
        <v>0</v>
      </c>
    </row>
    <row r="39" spans="1:3" x14ac:dyDescent="0.3">
      <c r="A39">
        <v>5</v>
      </c>
      <c r="B39">
        <f>IF(' IMPACTO RIESGOS CORRUPCION'!D17="X",1,0)</f>
        <v>1</v>
      </c>
    </row>
    <row r="40" spans="1:3" x14ac:dyDescent="0.3">
      <c r="A40">
        <v>6</v>
      </c>
      <c r="B40">
        <f>IF(' IMPACTO RIESGOS CORRUPCION'!D18="X",1,0)</f>
        <v>1</v>
      </c>
    </row>
    <row r="41" spans="1:3" x14ac:dyDescent="0.3">
      <c r="A41">
        <v>7</v>
      </c>
      <c r="B41">
        <f>IF(' IMPACTO RIESGOS CORRUPCION'!D19="X",1,0)</f>
        <v>1</v>
      </c>
    </row>
    <row r="42" spans="1:3" x14ac:dyDescent="0.3">
      <c r="A42">
        <v>8</v>
      </c>
      <c r="B42">
        <f>IF(' IMPACTO RIESGOS CORRUPCION'!D20="X",1,0)</f>
        <v>0</v>
      </c>
    </row>
    <row r="43" spans="1:3" x14ac:dyDescent="0.3">
      <c r="A43">
        <v>9</v>
      </c>
      <c r="B43">
        <f>IF(' IMPACTO RIESGOS CORRUPCION'!D21="X",1,0)</f>
        <v>0</v>
      </c>
    </row>
    <row r="44" spans="1:3" x14ac:dyDescent="0.3">
      <c r="A44">
        <v>10</v>
      </c>
      <c r="B44">
        <f>IF(' IMPACTO RIESGOS CORRUPCION'!D22="X",1,0)</f>
        <v>1</v>
      </c>
    </row>
    <row r="45" spans="1:3" x14ac:dyDescent="0.3">
      <c r="A45">
        <v>11</v>
      </c>
      <c r="B45">
        <f>IF(' IMPACTO RIESGOS CORRUPCION'!D23="X",1,0)</f>
        <v>1</v>
      </c>
    </row>
    <row r="46" spans="1:3" x14ac:dyDescent="0.3">
      <c r="A46">
        <v>12</v>
      </c>
      <c r="B46">
        <f>IF(' IMPACTO RIESGOS CORRUPCION'!D24="X",1,0)</f>
        <v>1</v>
      </c>
    </row>
    <row r="47" spans="1:3" x14ac:dyDescent="0.3">
      <c r="A47">
        <v>13</v>
      </c>
      <c r="B47">
        <f>IF(' IMPACTO RIESGOS CORRUPCION'!D25="X",1,0)</f>
        <v>1</v>
      </c>
    </row>
    <row r="48" spans="1:3" x14ac:dyDescent="0.3">
      <c r="A48">
        <v>14</v>
      </c>
      <c r="B48">
        <f>IF(' IMPACTO RIESGOS CORRUPCION'!D26="X",1,0)</f>
        <v>1</v>
      </c>
    </row>
    <row r="49" spans="1:2" x14ac:dyDescent="0.3">
      <c r="A49">
        <v>15</v>
      </c>
      <c r="B49">
        <f>IF(' IMPACTO RIESGOS CORRUPCION'!D27="X",1,0)</f>
        <v>0</v>
      </c>
    </row>
    <row r="50" spans="1:2" x14ac:dyDescent="0.3">
      <c r="A50">
        <v>16</v>
      </c>
      <c r="B50">
        <f>IF(' IMPACTO RIESGOS CORRUPCION'!D28="X",1,0)</f>
        <v>0</v>
      </c>
    </row>
    <row r="51" spans="1:2" x14ac:dyDescent="0.3">
      <c r="A51">
        <v>17</v>
      </c>
      <c r="B51">
        <f>IF(' IMPACTO RIESGOS CORRUPCION'!D29="X",1,0)</f>
        <v>0</v>
      </c>
    </row>
    <row r="52" spans="1:2" x14ac:dyDescent="0.3">
      <c r="A52">
        <v>18</v>
      </c>
      <c r="B52">
        <f>IF(' IMPACTO RIESGOS CORRUPCION'!D30="X",1,0)</f>
        <v>0</v>
      </c>
    </row>
    <row r="53" spans="1:2" x14ac:dyDescent="0.3">
      <c r="A53">
        <v>19</v>
      </c>
      <c r="B53">
        <f>IF(' IMPACTO RIESGOS CORRUPCION'!D31="X",1,0)</f>
        <v>0</v>
      </c>
    </row>
    <row r="54" spans="1:2" x14ac:dyDescent="0.3">
      <c r="A54" t="s">
        <v>167</v>
      </c>
      <c r="B54">
        <f>SUM(B35:B53)</f>
        <v>10</v>
      </c>
    </row>
    <row r="57" spans="1:2" x14ac:dyDescent="0.3">
      <c r="A57" t="s">
        <v>168</v>
      </c>
    </row>
    <row r="58" spans="1:2" x14ac:dyDescent="0.3">
      <c r="A58">
        <v>1</v>
      </c>
      <c r="B58">
        <f>IF(' IMPACTO RIESGOS CORRUPCION'!D36="X",1,0)</f>
        <v>0</v>
      </c>
    </row>
    <row r="59" spans="1:2" x14ac:dyDescent="0.3">
      <c r="A59">
        <v>2</v>
      </c>
      <c r="B59">
        <f>IF(' IMPACTO RIESGOS CORRUPCION'!D37="X",1,0)</f>
        <v>0</v>
      </c>
    </row>
    <row r="60" spans="1:2" x14ac:dyDescent="0.3">
      <c r="A60">
        <v>3</v>
      </c>
      <c r="B60">
        <f>IF(' IMPACTO RIESGOS CORRUPCION'!D38="X",1,0)</f>
        <v>0</v>
      </c>
    </row>
    <row r="61" spans="1:2" x14ac:dyDescent="0.3">
      <c r="A61">
        <v>4</v>
      </c>
      <c r="B61">
        <f>IF(' IMPACTO RIESGOS CORRUPCION'!D39="X",1,0)</f>
        <v>0</v>
      </c>
    </row>
    <row r="62" spans="1:2" x14ac:dyDescent="0.3">
      <c r="A62">
        <v>5</v>
      </c>
      <c r="B62">
        <f>IF(' IMPACTO RIESGOS CORRUPCION'!D40="X",1,0)</f>
        <v>0</v>
      </c>
    </row>
    <row r="63" spans="1:2" x14ac:dyDescent="0.3">
      <c r="A63">
        <v>6</v>
      </c>
      <c r="B63">
        <f>IF(' IMPACTO RIESGOS CORRUPCION'!D41="X",1,0)</f>
        <v>0</v>
      </c>
    </row>
    <row r="64" spans="1:2" x14ac:dyDescent="0.3">
      <c r="A64">
        <v>7</v>
      </c>
      <c r="B64">
        <f>IF(' IMPACTO RIESGOS CORRUPCION'!D42="X",1,0)</f>
        <v>0</v>
      </c>
    </row>
    <row r="65" spans="1:2" x14ac:dyDescent="0.3">
      <c r="A65">
        <v>8</v>
      </c>
      <c r="B65">
        <f>IF(' IMPACTO RIESGOS CORRUPCION'!D43="X",1,0)</f>
        <v>0</v>
      </c>
    </row>
    <row r="66" spans="1:2" x14ac:dyDescent="0.3">
      <c r="A66">
        <v>9</v>
      </c>
      <c r="B66">
        <f>IF(' IMPACTO RIESGOS CORRUPCION'!D44="X",1,0)</f>
        <v>0</v>
      </c>
    </row>
    <row r="67" spans="1:2" x14ac:dyDescent="0.3">
      <c r="A67">
        <v>10</v>
      </c>
      <c r="B67">
        <f>IF(' IMPACTO RIESGOS CORRUPCION'!D45="X",1,0)</f>
        <v>0</v>
      </c>
    </row>
    <row r="68" spans="1:2" x14ac:dyDescent="0.3">
      <c r="A68">
        <v>11</v>
      </c>
      <c r="B68">
        <f>IF(' IMPACTO RIESGOS CORRUPCION'!D46="X",1,0)</f>
        <v>0</v>
      </c>
    </row>
    <row r="69" spans="1:2" x14ac:dyDescent="0.3">
      <c r="A69">
        <v>12</v>
      </c>
      <c r="B69">
        <f>IF(' IMPACTO RIESGOS CORRUPCION'!D47="X",1,0)</f>
        <v>0</v>
      </c>
    </row>
    <row r="70" spans="1:2" x14ac:dyDescent="0.3">
      <c r="A70">
        <v>13</v>
      </c>
      <c r="B70">
        <f>IF(' IMPACTO RIESGOS CORRUPCION'!D48="X",1,0)</f>
        <v>0</v>
      </c>
    </row>
    <row r="71" spans="1:2" x14ac:dyDescent="0.3">
      <c r="A71">
        <v>14</v>
      </c>
      <c r="B71">
        <f>IF(' IMPACTO RIESGOS CORRUPCION'!D49="X",1,0)</f>
        <v>0</v>
      </c>
    </row>
    <row r="72" spans="1:2" x14ac:dyDescent="0.3">
      <c r="A72">
        <v>15</v>
      </c>
      <c r="B72">
        <f>IF(' IMPACTO RIESGOS CORRUPCION'!D50="X",1,0)</f>
        <v>0</v>
      </c>
    </row>
    <row r="73" spans="1:2" x14ac:dyDescent="0.3">
      <c r="A73">
        <v>16</v>
      </c>
      <c r="B73">
        <f>IF(' IMPACTO RIESGOS CORRUPCION'!D51="X",1,0)</f>
        <v>0</v>
      </c>
    </row>
    <row r="74" spans="1:2" x14ac:dyDescent="0.3">
      <c r="A74">
        <v>17</v>
      </c>
      <c r="B74">
        <f>IF(' IMPACTO RIESGOS CORRUPCION'!D52="X",1,0)</f>
        <v>0</v>
      </c>
    </row>
    <row r="75" spans="1:2" x14ac:dyDescent="0.3">
      <c r="A75">
        <v>18</v>
      </c>
      <c r="B75">
        <f>IF(' IMPACTO RIESGOS CORRUPCION'!D53="X",1,0)</f>
        <v>0</v>
      </c>
    </row>
    <row r="76" spans="1:2" x14ac:dyDescent="0.3">
      <c r="A76">
        <v>19</v>
      </c>
      <c r="B76">
        <f>IF(' IMPACTO RIESGOS CORRUPCION'!D54="X",1,0)</f>
        <v>0</v>
      </c>
    </row>
    <row r="77" spans="1:2" x14ac:dyDescent="0.3">
      <c r="A77" t="s">
        <v>167</v>
      </c>
      <c r="B77">
        <f>SUM(B58:B76)</f>
        <v>0</v>
      </c>
    </row>
    <row r="80" spans="1:2" x14ac:dyDescent="0.3">
      <c r="A80" t="s">
        <v>169</v>
      </c>
    </row>
    <row r="81" spans="1:2" x14ac:dyDescent="0.3">
      <c r="A81">
        <v>1</v>
      </c>
      <c r="B81">
        <f>IF(' IMPACTO RIESGOS CORRUPCION'!D59="X",1,0)</f>
        <v>0</v>
      </c>
    </row>
    <row r="82" spans="1:2" x14ac:dyDescent="0.3">
      <c r="A82">
        <v>2</v>
      </c>
      <c r="B82">
        <f>IF(' IMPACTO RIESGOS CORRUPCION'!D60="X",1,0)</f>
        <v>0</v>
      </c>
    </row>
    <row r="83" spans="1:2" x14ac:dyDescent="0.3">
      <c r="A83">
        <v>3</v>
      </c>
      <c r="B83">
        <f>IF(' IMPACTO RIESGOS CORRUPCION'!D61="X",1,0)</f>
        <v>0</v>
      </c>
    </row>
    <row r="84" spans="1:2" x14ac:dyDescent="0.3">
      <c r="A84">
        <v>4</v>
      </c>
      <c r="B84">
        <f>IF(' IMPACTO RIESGOS CORRUPCION'!D62="X",1,0)</f>
        <v>0</v>
      </c>
    </row>
    <row r="85" spans="1:2" x14ac:dyDescent="0.3">
      <c r="A85">
        <v>5</v>
      </c>
      <c r="B85">
        <f>IF(' IMPACTO RIESGOS CORRUPCION'!D63="X",1,0)</f>
        <v>0</v>
      </c>
    </row>
    <row r="86" spans="1:2" x14ac:dyDescent="0.3">
      <c r="A86">
        <v>6</v>
      </c>
      <c r="B86">
        <f>IF(' IMPACTO RIESGOS CORRUPCION'!D64="X",1,0)</f>
        <v>0</v>
      </c>
    </row>
    <row r="87" spans="1:2" x14ac:dyDescent="0.3">
      <c r="A87">
        <v>7</v>
      </c>
      <c r="B87">
        <f>IF(' IMPACTO RIESGOS CORRUPCION'!D65="X",1,0)</f>
        <v>0</v>
      </c>
    </row>
    <row r="88" spans="1:2" x14ac:dyDescent="0.3">
      <c r="A88">
        <v>8</v>
      </c>
      <c r="B88">
        <f>IF(' IMPACTO RIESGOS CORRUPCION'!D66="X",1,0)</f>
        <v>0</v>
      </c>
    </row>
    <row r="89" spans="1:2" x14ac:dyDescent="0.3">
      <c r="A89">
        <v>9</v>
      </c>
      <c r="B89">
        <f>IF(' IMPACTO RIESGOS CORRUPCION'!D67="X",1,0)</f>
        <v>0</v>
      </c>
    </row>
    <row r="90" spans="1:2" x14ac:dyDescent="0.3">
      <c r="A90">
        <v>10</v>
      </c>
      <c r="B90">
        <f>IF(' IMPACTO RIESGOS CORRUPCION'!D68="X",1,0)</f>
        <v>0</v>
      </c>
    </row>
    <row r="91" spans="1:2" x14ac:dyDescent="0.3">
      <c r="A91">
        <v>11</v>
      </c>
      <c r="B91">
        <f>IF(' IMPACTO RIESGOS CORRUPCION'!D69="X",1,0)</f>
        <v>0</v>
      </c>
    </row>
    <row r="92" spans="1:2" x14ac:dyDescent="0.3">
      <c r="A92">
        <v>12</v>
      </c>
      <c r="B92">
        <f>IF(' IMPACTO RIESGOS CORRUPCION'!D70="X",1,0)</f>
        <v>0</v>
      </c>
    </row>
    <row r="93" spans="1:2" x14ac:dyDescent="0.3">
      <c r="A93">
        <v>13</v>
      </c>
      <c r="B93">
        <f>IF(' IMPACTO RIESGOS CORRUPCION'!D71="X",1,0)</f>
        <v>0</v>
      </c>
    </row>
    <row r="94" spans="1:2" x14ac:dyDescent="0.3">
      <c r="A94">
        <v>14</v>
      </c>
      <c r="B94">
        <f>IF(' IMPACTO RIESGOS CORRUPCION'!D72="X",1,0)</f>
        <v>0</v>
      </c>
    </row>
    <row r="95" spans="1:2" x14ac:dyDescent="0.3">
      <c r="A95">
        <v>15</v>
      </c>
      <c r="B95">
        <f>IF(' IMPACTO RIESGOS CORRUPCION'!D73="X",1,0)</f>
        <v>0</v>
      </c>
    </row>
    <row r="96" spans="1:2" x14ac:dyDescent="0.3">
      <c r="A96">
        <v>16</v>
      </c>
      <c r="B96">
        <f>IF(' IMPACTO RIESGOS CORRUPCION'!D74="X",1,0)</f>
        <v>0</v>
      </c>
    </row>
    <row r="97" spans="1:2" x14ac:dyDescent="0.3">
      <c r="A97">
        <v>17</v>
      </c>
      <c r="B97">
        <f>IF(' IMPACTO RIESGOS CORRUPCION'!D75="X",1,0)</f>
        <v>0</v>
      </c>
    </row>
    <row r="98" spans="1:2" x14ac:dyDescent="0.3">
      <c r="A98">
        <v>18</v>
      </c>
      <c r="B98">
        <f>IF(' IMPACTO RIESGOS CORRUPCION'!D76="X",1,0)</f>
        <v>0</v>
      </c>
    </row>
    <row r="99" spans="1:2" x14ac:dyDescent="0.3">
      <c r="A99">
        <v>19</v>
      </c>
      <c r="B99">
        <f>IF(' IMPACTO RIESGOS CORRUPCION'!D77="X",1,0)</f>
        <v>0</v>
      </c>
    </row>
    <row r="100" spans="1:2" x14ac:dyDescent="0.3">
      <c r="A100" t="s">
        <v>167</v>
      </c>
      <c r="B100">
        <f>SUM(B81:B99)</f>
        <v>0</v>
      </c>
    </row>
    <row r="103" spans="1:2" x14ac:dyDescent="0.3">
      <c r="A103" t="s">
        <v>170</v>
      </c>
    </row>
    <row r="104" spans="1:2" x14ac:dyDescent="0.3">
      <c r="A104">
        <v>1</v>
      </c>
      <c r="B104">
        <f>IF(' IMPACTO RIESGOS CORRUPCION'!D82="X",1,0)</f>
        <v>0</v>
      </c>
    </row>
    <row r="105" spans="1:2" x14ac:dyDescent="0.3">
      <c r="A105">
        <v>2</v>
      </c>
      <c r="B105">
        <f>IF(' IMPACTO RIESGOS CORRUPCION'!D83="X",1,0)</f>
        <v>0</v>
      </c>
    </row>
    <row r="106" spans="1:2" x14ac:dyDescent="0.3">
      <c r="A106">
        <v>3</v>
      </c>
      <c r="B106">
        <f>IF(' IMPACTO RIESGOS CORRUPCION'!D84="X",1,0)</f>
        <v>0</v>
      </c>
    </row>
    <row r="107" spans="1:2" x14ac:dyDescent="0.3">
      <c r="A107">
        <v>4</v>
      </c>
      <c r="B107">
        <f>IF(' IMPACTO RIESGOS CORRUPCION'!D85="X",1,0)</f>
        <v>0</v>
      </c>
    </row>
    <row r="108" spans="1:2" x14ac:dyDescent="0.3">
      <c r="A108">
        <v>5</v>
      </c>
      <c r="B108">
        <f>IF(' IMPACTO RIESGOS CORRUPCION'!D86="X",1,0)</f>
        <v>0</v>
      </c>
    </row>
    <row r="109" spans="1:2" x14ac:dyDescent="0.3">
      <c r="A109">
        <v>6</v>
      </c>
      <c r="B109">
        <f>IF(' IMPACTO RIESGOS CORRUPCION'!D87="X",1,0)</f>
        <v>0</v>
      </c>
    </row>
    <row r="110" spans="1:2" x14ac:dyDescent="0.3">
      <c r="A110">
        <v>7</v>
      </c>
      <c r="B110">
        <f>IF(' IMPACTO RIESGOS CORRUPCION'!D88="X",1,0)</f>
        <v>0</v>
      </c>
    </row>
    <row r="111" spans="1:2" x14ac:dyDescent="0.3">
      <c r="A111">
        <v>8</v>
      </c>
      <c r="B111">
        <f>IF(' IMPACTO RIESGOS CORRUPCION'!D89="X",1,0)</f>
        <v>0</v>
      </c>
    </row>
    <row r="112" spans="1:2" x14ac:dyDescent="0.3">
      <c r="A112">
        <v>9</v>
      </c>
      <c r="B112">
        <f>IF(' IMPACTO RIESGOS CORRUPCION'!D90="X",1,0)</f>
        <v>0</v>
      </c>
    </row>
    <row r="113" spans="1:2" x14ac:dyDescent="0.3">
      <c r="A113">
        <v>10</v>
      </c>
      <c r="B113">
        <f>IF(' IMPACTO RIESGOS CORRUPCION'!D91="X",1,0)</f>
        <v>0</v>
      </c>
    </row>
    <row r="114" spans="1:2" x14ac:dyDescent="0.3">
      <c r="A114">
        <v>11</v>
      </c>
      <c r="B114">
        <f>IF(' IMPACTO RIESGOS CORRUPCION'!D92="X",1,0)</f>
        <v>0</v>
      </c>
    </row>
    <row r="115" spans="1:2" x14ac:dyDescent="0.3">
      <c r="A115">
        <v>12</v>
      </c>
      <c r="B115">
        <f>IF(' IMPACTO RIESGOS CORRUPCION'!D93="X",1,0)</f>
        <v>0</v>
      </c>
    </row>
    <row r="116" spans="1:2" x14ac:dyDescent="0.3">
      <c r="A116">
        <v>13</v>
      </c>
      <c r="B116">
        <f>IF(' IMPACTO RIESGOS CORRUPCION'!D94="X",1,0)</f>
        <v>0</v>
      </c>
    </row>
    <row r="117" spans="1:2" x14ac:dyDescent="0.3">
      <c r="A117">
        <v>14</v>
      </c>
      <c r="B117">
        <f>IF(' IMPACTO RIESGOS CORRUPCION'!D95="X",1,0)</f>
        <v>0</v>
      </c>
    </row>
    <row r="118" spans="1:2" x14ac:dyDescent="0.3">
      <c r="A118">
        <v>15</v>
      </c>
      <c r="B118">
        <f>IF(' IMPACTO RIESGOS CORRUPCION'!D96="X",1,0)</f>
        <v>0</v>
      </c>
    </row>
    <row r="119" spans="1:2" x14ac:dyDescent="0.3">
      <c r="A119">
        <v>16</v>
      </c>
      <c r="B119">
        <f>IF(' IMPACTO RIESGOS CORRUPCION'!D97="X",1,0)</f>
        <v>0</v>
      </c>
    </row>
    <row r="120" spans="1:2" x14ac:dyDescent="0.3">
      <c r="A120">
        <v>17</v>
      </c>
      <c r="B120">
        <f>IF(' IMPACTO RIESGOS CORRUPCION'!D98="X",1,0)</f>
        <v>0</v>
      </c>
    </row>
    <row r="121" spans="1:2" x14ac:dyDescent="0.3">
      <c r="A121">
        <v>18</v>
      </c>
      <c r="B121">
        <f>IF(' IMPACTO RIESGOS CORRUPCION'!D99="X",1,0)</f>
        <v>0</v>
      </c>
    </row>
    <row r="122" spans="1:2" x14ac:dyDescent="0.3">
      <c r="A122">
        <v>19</v>
      </c>
      <c r="B122">
        <f>IF(' IMPACTO RIESGOS CORRUPCION'!D100="X",1,0)</f>
        <v>0</v>
      </c>
    </row>
    <row r="123" spans="1:2" x14ac:dyDescent="0.3">
      <c r="A123" t="s">
        <v>167</v>
      </c>
      <c r="B123">
        <f>SUM(B104:B122)</f>
        <v>0</v>
      </c>
    </row>
    <row r="126" spans="1:2" x14ac:dyDescent="0.3">
      <c r="A126" t="s">
        <v>170</v>
      </c>
    </row>
    <row r="127" spans="1:2" x14ac:dyDescent="0.3">
      <c r="A127">
        <v>1</v>
      </c>
      <c r="B127">
        <f>IF(' IMPACTO RIESGOS CORRUPCION'!D105="X",1,0)</f>
        <v>0</v>
      </c>
    </row>
    <row r="128" spans="1:2" x14ac:dyDescent="0.3">
      <c r="A128">
        <v>2</v>
      </c>
      <c r="B128">
        <f>IF(' IMPACTO RIESGOS CORRUPCION'!D106="X",1,0)</f>
        <v>0</v>
      </c>
    </row>
    <row r="129" spans="1:2" x14ac:dyDescent="0.3">
      <c r="A129">
        <v>3</v>
      </c>
      <c r="B129">
        <f>IF(' IMPACTO RIESGOS CORRUPCION'!D107="X",1,0)</f>
        <v>0</v>
      </c>
    </row>
    <row r="130" spans="1:2" x14ac:dyDescent="0.3">
      <c r="A130">
        <v>4</v>
      </c>
      <c r="B130">
        <f>IF(' IMPACTO RIESGOS CORRUPCION'!D108="X",1,0)</f>
        <v>0</v>
      </c>
    </row>
    <row r="131" spans="1:2" x14ac:dyDescent="0.3">
      <c r="A131">
        <v>5</v>
      </c>
      <c r="B131">
        <f>IF(' IMPACTO RIESGOS CORRUPCION'!D109="X",1,0)</f>
        <v>0</v>
      </c>
    </row>
    <row r="132" spans="1:2" x14ac:dyDescent="0.3">
      <c r="A132">
        <v>6</v>
      </c>
      <c r="B132">
        <f>IF(' IMPACTO RIESGOS CORRUPCION'!D110="X",1,0)</f>
        <v>0</v>
      </c>
    </row>
    <row r="133" spans="1:2" x14ac:dyDescent="0.3">
      <c r="A133">
        <v>7</v>
      </c>
      <c r="B133">
        <f>IF(' IMPACTO RIESGOS CORRUPCION'!D111="X",1,0)</f>
        <v>0</v>
      </c>
    </row>
    <row r="134" spans="1:2" x14ac:dyDescent="0.3">
      <c r="A134">
        <v>8</v>
      </c>
      <c r="B134">
        <f>IF(' IMPACTO RIESGOS CORRUPCION'!D112="X",1,0)</f>
        <v>0</v>
      </c>
    </row>
    <row r="135" spans="1:2" x14ac:dyDescent="0.3">
      <c r="A135">
        <v>9</v>
      </c>
      <c r="B135">
        <f>IF(' IMPACTO RIESGOS CORRUPCION'!D113="X",1,0)</f>
        <v>0</v>
      </c>
    </row>
    <row r="136" spans="1:2" x14ac:dyDescent="0.3">
      <c r="A136">
        <v>10</v>
      </c>
      <c r="B136">
        <f>IF(' IMPACTO RIESGOS CORRUPCION'!D114="X",1,0)</f>
        <v>0</v>
      </c>
    </row>
    <row r="137" spans="1:2" x14ac:dyDescent="0.3">
      <c r="A137">
        <v>11</v>
      </c>
      <c r="B137">
        <f>IF(' IMPACTO RIESGOS CORRUPCION'!D115="X",1,0)</f>
        <v>0</v>
      </c>
    </row>
    <row r="138" spans="1:2" x14ac:dyDescent="0.3">
      <c r="A138">
        <v>12</v>
      </c>
      <c r="B138">
        <f>IF(' IMPACTO RIESGOS CORRUPCION'!D116="X",1,0)</f>
        <v>0</v>
      </c>
    </row>
    <row r="139" spans="1:2" x14ac:dyDescent="0.3">
      <c r="A139">
        <v>13</v>
      </c>
      <c r="B139">
        <f>IF(' IMPACTO RIESGOS CORRUPCION'!D117="X",1,0)</f>
        <v>0</v>
      </c>
    </row>
    <row r="140" spans="1:2" x14ac:dyDescent="0.3">
      <c r="A140">
        <v>14</v>
      </c>
      <c r="B140">
        <f>IF(' IMPACTO RIESGOS CORRUPCION'!D118="X",1,0)</f>
        <v>0</v>
      </c>
    </row>
    <row r="141" spans="1:2" x14ac:dyDescent="0.3">
      <c r="A141">
        <v>15</v>
      </c>
      <c r="B141">
        <f>IF(' IMPACTO RIESGOS CORRUPCION'!D119="X",1,0)</f>
        <v>0</v>
      </c>
    </row>
    <row r="142" spans="1:2" x14ac:dyDescent="0.3">
      <c r="A142">
        <v>16</v>
      </c>
      <c r="B142">
        <f>IF(' IMPACTO RIESGOS CORRUPCION'!D120="X",1,0)</f>
        <v>0</v>
      </c>
    </row>
    <row r="143" spans="1:2" x14ac:dyDescent="0.3">
      <c r="A143">
        <v>17</v>
      </c>
      <c r="B143">
        <f>IF(' IMPACTO RIESGOS CORRUPCION'!D121="X",1,0)</f>
        <v>0</v>
      </c>
    </row>
    <row r="144" spans="1:2" x14ac:dyDescent="0.3">
      <c r="A144">
        <v>18</v>
      </c>
      <c r="B144">
        <f>IF(' IMPACTO RIESGOS CORRUPCION'!D122="X",1,0)</f>
        <v>0</v>
      </c>
    </row>
    <row r="145" spans="1:2" x14ac:dyDescent="0.3">
      <c r="A145">
        <v>19</v>
      </c>
      <c r="B145">
        <f>IF(' IMPACTO RIESGOS CORRUPCION'!D123="X",1,0)</f>
        <v>0</v>
      </c>
    </row>
    <row r="146" spans="1:2" x14ac:dyDescent="0.3">
      <c r="A146" t="s">
        <v>167</v>
      </c>
      <c r="B146">
        <f>SUM(B127:B145)</f>
        <v>0</v>
      </c>
    </row>
    <row r="150" spans="1:2" x14ac:dyDescent="0.3">
      <c r="A150" t="s">
        <v>171</v>
      </c>
    </row>
    <row r="151" spans="1:2" x14ac:dyDescent="0.3">
      <c r="A151" s="43" t="s">
        <v>172</v>
      </c>
    </row>
    <row r="152" spans="1:2" x14ac:dyDescent="0.3">
      <c r="A152" t="s">
        <v>173</v>
      </c>
    </row>
    <row r="153" spans="1:2" x14ac:dyDescent="0.3">
      <c r="A153" t="s">
        <v>174</v>
      </c>
    </row>
    <row r="154" spans="1:2" x14ac:dyDescent="0.3">
      <c r="A154" t="s">
        <v>175</v>
      </c>
    </row>
    <row r="155" spans="1:2" x14ac:dyDescent="0.3">
      <c r="A155" t="s">
        <v>173</v>
      </c>
    </row>
    <row r="156" spans="1:2" x14ac:dyDescent="0.3">
      <c r="A156" t="s">
        <v>176</v>
      </c>
    </row>
    <row r="157" spans="1:2" x14ac:dyDescent="0.3">
      <c r="A157" t="s">
        <v>177</v>
      </c>
    </row>
    <row r="159" spans="1:2" x14ac:dyDescent="0.3">
      <c r="A159" s="43" t="s">
        <v>178</v>
      </c>
      <c r="B159" t="s">
        <v>134</v>
      </c>
    </row>
    <row r="160" spans="1:2" x14ac:dyDescent="0.3">
      <c r="A160" t="s">
        <v>173</v>
      </c>
    </row>
    <row r="161" spans="1:1" x14ac:dyDescent="0.3">
      <c r="A161" t="s">
        <v>179</v>
      </c>
    </row>
    <row r="162" spans="1:1" x14ac:dyDescent="0.3">
      <c r="A162" t="s">
        <v>180</v>
      </c>
    </row>
    <row r="164" spans="1:1" x14ac:dyDescent="0.3">
      <c r="A164" s="43" t="s">
        <v>181</v>
      </c>
    </row>
    <row r="165" spans="1:1" x14ac:dyDescent="0.3">
      <c r="A165" t="s">
        <v>173</v>
      </c>
    </row>
    <row r="166" spans="1:1" x14ac:dyDescent="0.3">
      <c r="A166" t="s">
        <v>182</v>
      </c>
    </row>
    <row r="167" spans="1:1" x14ac:dyDescent="0.3">
      <c r="A167" t="s">
        <v>183</v>
      </c>
    </row>
    <row r="168" spans="1:1" x14ac:dyDescent="0.3">
      <c r="A168" t="s">
        <v>184</v>
      </c>
    </row>
    <row r="170" spans="1:1" x14ac:dyDescent="0.3">
      <c r="A170" s="43" t="s">
        <v>185</v>
      </c>
    </row>
    <row r="171" spans="1:1" x14ac:dyDescent="0.3">
      <c r="A171" t="s">
        <v>173</v>
      </c>
    </row>
    <row r="172" spans="1:1" x14ac:dyDescent="0.3">
      <c r="A172" t="s">
        <v>186</v>
      </c>
    </row>
    <row r="173" spans="1:1" x14ac:dyDescent="0.3">
      <c r="A173" t="s">
        <v>187</v>
      </c>
    </row>
    <row r="175" spans="1:1" x14ac:dyDescent="0.3">
      <c r="A175" s="43" t="s">
        <v>188</v>
      </c>
    </row>
    <row r="176" spans="1:1" x14ac:dyDescent="0.3">
      <c r="A176" t="s">
        <v>173</v>
      </c>
    </row>
    <row r="177" spans="1:1" x14ac:dyDescent="0.3">
      <c r="A177" t="s">
        <v>189</v>
      </c>
    </row>
    <row r="178" spans="1:1" x14ac:dyDescent="0.3">
      <c r="A178" t="s">
        <v>190</v>
      </c>
    </row>
    <row r="180" spans="1:1" x14ac:dyDescent="0.3">
      <c r="A180" s="43" t="s">
        <v>191</v>
      </c>
    </row>
    <row r="181" spans="1:1" x14ac:dyDescent="0.3">
      <c r="A181" t="s">
        <v>173</v>
      </c>
    </row>
    <row r="182" spans="1:1" x14ac:dyDescent="0.3">
      <c r="A182" t="s">
        <v>192</v>
      </c>
    </row>
    <row r="183" spans="1:1" x14ac:dyDescent="0.3">
      <c r="A183" t="s">
        <v>193</v>
      </c>
    </row>
    <row r="184" spans="1:1" x14ac:dyDescent="0.3">
      <c r="A184" t="s">
        <v>194</v>
      </c>
    </row>
    <row r="186" spans="1:1" x14ac:dyDescent="0.3">
      <c r="A186" s="43" t="s">
        <v>195</v>
      </c>
    </row>
    <row r="187" spans="1:1" x14ac:dyDescent="0.3">
      <c r="A187" t="s">
        <v>173</v>
      </c>
    </row>
    <row r="188" spans="1:1" x14ac:dyDescent="0.3">
      <c r="A188" t="s">
        <v>196</v>
      </c>
    </row>
    <row r="189" spans="1:1" x14ac:dyDescent="0.3">
      <c r="A189" t="s">
        <v>197</v>
      </c>
    </row>
    <row r="190" spans="1:1" x14ac:dyDescent="0.3">
      <c r="A190" t="s">
        <v>198</v>
      </c>
    </row>
  </sheetData>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5"/>
  <sheetViews>
    <sheetView workbookViewId="0">
      <selection activeCell="C7" sqref="C7"/>
    </sheetView>
  </sheetViews>
  <sheetFormatPr baseColWidth="10" defaultRowHeight="14.4" x14ac:dyDescent="0.3"/>
  <sheetData>
    <row r="1" spans="1:3" x14ac:dyDescent="0.3">
      <c r="A1" t="s">
        <v>348</v>
      </c>
      <c r="C1" t="s">
        <v>126</v>
      </c>
    </row>
    <row r="2" spans="1:3" x14ac:dyDescent="0.3">
      <c r="A2" t="s">
        <v>245</v>
      </c>
      <c r="C2" t="s">
        <v>127</v>
      </c>
    </row>
    <row r="3" spans="1:3" x14ac:dyDescent="0.3">
      <c r="A3" t="s">
        <v>123</v>
      </c>
      <c r="C3" t="s">
        <v>128</v>
      </c>
    </row>
    <row r="4" spans="1:3" x14ac:dyDescent="0.3">
      <c r="A4" t="s">
        <v>121</v>
      </c>
      <c r="C4" t="s">
        <v>129</v>
      </c>
    </row>
    <row r="5" spans="1:3" x14ac:dyDescent="0.3">
      <c r="A5" t="s">
        <v>349</v>
      </c>
      <c r="C5" t="s">
        <v>130</v>
      </c>
    </row>
  </sheetData>
  <pageMargins left="0.7" right="0.7" top="0.75" bottom="0.75" header="0.3" footer="0.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6">
    <tabColor rgb="FF7030A0"/>
  </sheetPr>
  <dimension ref="A1:HV318"/>
  <sheetViews>
    <sheetView topLeftCell="A7" zoomScale="70" zoomScaleNormal="70" zoomScalePageLayoutView="130" workbookViewId="0">
      <selection sqref="A1:A4"/>
    </sheetView>
  </sheetViews>
  <sheetFormatPr baseColWidth="10" defaultColWidth="11.44140625" defaultRowHeight="13.8" x14ac:dyDescent="0.25"/>
  <cols>
    <col min="1" max="2" width="31.109375" style="1" customWidth="1"/>
    <col min="3" max="3" width="75.6640625" style="1" customWidth="1"/>
    <col min="4" max="4" width="29.33203125" style="1" customWidth="1"/>
    <col min="5" max="5" width="71.33203125" style="1" customWidth="1"/>
    <col min="6" max="7" width="15.6640625" style="1" customWidth="1"/>
    <col min="8" max="8" width="25.6640625" style="1" customWidth="1"/>
    <col min="9" max="9" width="26.6640625" style="1" customWidth="1"/>
    <col min="10" max="10" width="29" style="1" customWidth="1"/>
    <col min="11" max="11" width="22.44140625" style="1" customWidth="1"/>
    <col min="12" max="12" width="23.33203125" style="1" customWidth="1"/>
    <col min="13" max="16384" width="11.44140625" style="1"/>
  </cols>
  <sheetData>
    <row r="1" spans="1:230" customFormat="1" ht="15.75" customHeight="1" x14ac:dyDescent="0.3">
      <c r="A1" s="829" t="e" vm="1">
        <v>#VALUE!</v>
      </c>
      <c r="B1" s="913" t="str">
        <f>CONTEXTO!B1</f>
        <v>PROCESO:  GESTIÓN JURÍDICA</v>
      </c>
      <c r="C1" s="914"/>
      <c r="D1" s="914"/>
      <c r="E1" s="914"/>
      <c r="F1" s="914"/>
      <c r="G1" s="914"/>
      <c r="H1" s="915"/>
      <c r="I1" s="425" t="s">
        <v>492</v>
      </c>
      <c r="J1" s="425"/>
      <c r="K1" s="899"/>
    </row>
    <row r="2" spans="1:230" customFormat="1" ht="15.75" customHeight="1" x14ac:dyDescent="0.3">
      <c r="A2" s="443"/>
      <c r="B2" s="916"/>
      <c r="C2" s="917"/>
      <c r="D2" s="917"/>
      <c r="E2" s="917"/>
      <c r="F2" s="917"/>
      <c r="G2" s="917"/>
      <c r="H2" s="918"/>
      <c r="I2" s="426" t="s">
        <v>486</v>
      </c>
      <c r="J2" s="426"/>
      <c r="K2" s="900"/>
    </row>
    <row r="3" spans="1:230" customFormat="1" ht="36" customHeight="1" x14ac:dyDescent="0.3">
      <c r="A3" s="443"/>
      <c r="B3" s="919" t="s">
        <v>199</v>
      </c>
      <c r="C3" s="919"/>
      <c r="D3" s="919"/>
      <c r="E3" s="919"/>
      <c r="F3" s="919"/>
      <c r="G3" s="919"/>
      <c r="H3" s="919"/>
      <c r="I3" s="426" t="s">
        <v>487</v>
      </c>
      <c r="J3" s="426"/>
      <c r="K3" s="900"/>
    </row>
    <row r="4" spans="1:230" customFormat="1" ht="15.75" customHeight="1" thickBot="1" x14ac:dyDescent="0.35">
      <c r="A4" s="444"/>
      <c r="B4" s="920"/>
      <c r="C4" s="920"/>
      <c r="D4" s="920"/>
      <c r="E4" s="920"/>
      <c r="F4" s="920"/>
      <c r="G4" s="920"/>
      <c r="H4" s="920"/>
      <c r="I4" s="555" t="s">
        <v>499</v>
      </c>
      <c r="J4" s="555"/>
      <c r="K4" s="901"/>
    </row>
    <row r="5" spans="1:230" ht="14.4" thickBot="1" x14ac:dyDescent="0.3">
      <c r="B5" s="369"/>
      <c r="C5" s="369"/>
      <c r="D5" s="369"/>
      <c r="E5" s="369"/>
      <c r="F5" s="369"/>
      <c r="G5" s="369"/>
    </row>
    <row r="6" spans="1:230" customFormat="1" ht="24" customHeight="1" x14ac:dyDescent="0.3">
      <c r="A6" s="907" t="str">
        <f>CONTEXTO!A8</f>
        <v>PROCESO: GESTIÓN JURÍDICA</v>
      </c>
      <c r="B6" s="908"/>
      <c r="C6" s="908"/>
      <c r="D6" s="908"/>
      <c r="E6" s="908"/>
      <c r="F6" s="908"/>
      <c r="G6" s="908"/>
      <c r="H6" s="908"/>
      <c r="I6" s="908"/>
      <c r="J6" s="908"/>
      <c r="K6" s="909"/>
    </row>
    <row r="7" spans="1:230" customFormat="1" ht="54.75" customHeight="1" thickBot="1" x14ac:dyDescent="0.35">
      <c r="A7" s="910" t="str">
        <f>+CONTEXTO!A9</f>
        <v xml:space="preserve">OBJETIVO: ASUMIR Y EJERCER LA TOTALIDAD DE LA DEFENSA JURÍDICA DEL MUNICIPIO DE IBAGUÉ, A PARTIR DE LA REPRESENTACIÓN JUDICIAL,  EXTRAJUDICIAL  O  ADMINISTRATIVA  Y  LA  ASESORÍA  SISTEMÁTICA, DE MANERA PERMANENTE  EN  LAS ACTUACIONES DE LA ADMINISTRACIÓN CENTRAL, EN ARAS DE LA PROTECCIÓN DEL PATRIMONIO PÚBLICO Y SALVAGUARDA DEL ORDENAMIENTO JURÍDICO.  
</v>
      </c>
      <c r="B7" s="911"/>
      <c r="C7" s="911"/>
      <c r="D7" s="911"/>
      <c r="E7" s="911"/>
      <c r="F7" s="911"/>
      <c r="G7" s="911"/>
      <c r="H7" s="911"/>
      <c r="I7" s="911"/>
      <c r="J7" s="911"/>
      <c r="K7" s="912"/>
    </row>
    <row r="8" spans="1:230" ht="14.4" thickBot="1" x14ac:dyDescent="0.3">
      <c r="C8" s="32"/>
      <c r="D8" s="32"/>
      <c r="E8" s="32"/>
      <c r="F8" s="32"/>
      <c r="G8" s="32"/>
      <c r="H8" s="32"/>
    </row>
    <row r="9" spans="1:230" s="53" customFormat="1" ht="30" customHeight="1" x14ac:dyDescent="0.3">
      <c r="A9" s="885" t="s">
        <v>86</v>
      </c>
      <c r="B9" s="871" t="s">
        <v>227</v>
      </c>
      <c r="C9" s="887" t="s">
        <v>246</v>
      </c>
      <c r="D9" s="889" t="s">
        <v>201</v>
      </c>
      <c r="E9" s="889"/>
      <c r="F9" s="889"/>
      <c r="G9" s="889"/>
      <c r="H9" s="889"/>
      <c r="I9" s="106" t="s">
        <v>202</v>
      </c>
      <c r="J9" s="890" t="s">
        <v>203</v>
      </c>
      <c r="K9" s="892" t="s">
        <v>204</v>
      </c>
      <c r="L9" s="933" t="s">
        <v>511</v>
      </c>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55.8" thickBot="1" x14ac:dyDescent="0.35">
      <c r="A10" s="886"/>
      <c r="B10" s="872"/>
      <c r="C10" s="888"/>
      <c r="D10" s="107" t="s">
        <v>205</v>
      </c>
      <c r="E10" s="51" t="s">
        <v>206</v>
      </c>
      <c r="F10" s="154" t="s">
        <v>207</v>
      </c>
      <c r="G10" s="154" t="s">
        <v>208</v>
      </c>
      <c r="H10" s="107" t="s">
        <v>209</v>
      </c>
      <c r="I10" s="52" t="s">
        <v>210</v>
      </c>
      <c r="J10" s="891"/>
      <c r="K10" s="893"/>
      <c r="L10" s="934"/>
    </row>
    <row r="11" spans="1:230" ht="20.25" customHeight="1" x14ac:dyDescent="0.25">
      <c r="A11" s="906" t="s">
        <v>405</v>
      </c>
      <c r="B11" s="905" t="s">
        <v>398</v>
      </c>
      <c r="C11" s="902" t="s">
        <v>514</v>
      </c>
      <c r="D11" s="859" t="s">
        <v>211</v>
      </c>
      <c r="E11" s="127" t="s">
        <v>212</v>
      </c>
      <c r="F11" s="252" t="s">
        <v>174</v>
      </c>
      <c r="G11" s="128">
        <f>IF(F11="Asignado",15,0)</f>
        <v>15</v>
      </c>
      <c r="H11" s="881" t="str">
        <f>IF(AND(G18&gt;0,G18&lt;=85),"Débil",IF(AND(G18&gt;85,G18&lt;=95),"Moderado",IF(G18&gt;96,"Fuerte"," ")))</f>
        <v>Fuerte</v>
      </c>
      <c r="I11" s="865" t="s">
        <v>197</v>
      </c>
      <c r="J11" s="862"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Moderado</v>
      </c>
      <c r="K11" s="868" t="str">
        <f>IF(J11="Fuerte","NO",IF(J11=" "," ","SI"))</f>
        <v>SI</v>
      </c>
      <c r="L11" s="935"/>
    </row>
    <row r="12" spans="1:230" ht="29.25" customHeight="1" x14ac:dyDescent="0.25">
      <c r="A12" s="820"/>
      <c r="B12" s="861"/>
      <c r="C12" s="903"/>
      <c r="D12" s="859"/>
      <c r="E12" s="103" t="s">
        <v>213</v>
      </c>
      <c r="F12" s="66" t="s">
        <v>176</v>
      </c>
      <c r="G12" s="65">
        <f>IF(F12="Adecuado",15,0)</f>
        <v>15</v>
      </c>
      <c r="H12" s="881"/>
      <c r="I12" s="883"/>
      <c r="J12" s="847"/>
      <c r="K12" s="880"/>
      <c r="L12" s="936"/>
    </row>
    <row r="13" spans="1:230" ht="43.5" customHeight="1" x14ac:dyDescent="0.25">
      <c r="A13" s="820"/>
      <c r="B13" s="861"/>
      <c r="C13" s="903"/>
      <c r="D13" s="50" t="s">
        <v>214</v>
      </c>
      <c r="E13" s="103" t="s">
        <v>215</v>
      </c>
      <c r="F13" s="66" t="s">
        <v>179</v>
      </c>
      <c r="G13" s="65">
        <f>IF(F13="Oportuna",15,0)</f>
        <v>15</v>
      </c>
      <c r="H13" s="881"/>
      <c r="I13" s="883"/>
      <c r="J13" s="847"/>
      <c r="K13" s="880"/>
      <c r="L13" s="936"/>
      <c r="N13" s="214"/>
    </row>
    <row r="14" spans="1:230" ht="43.5" customHeight="1" x14ac:dyDescent="0.25">
      <c r="A14" s="820"/>
      <c r="B14" s="861"/>
      <c r="C14" s="903"/>
      <c r="D14" s="50" t="s">
        <v>216</v>
      </c>
      <c r="E14" s="103" t="s">
        <v>217</v>
      </c>
      <c r="F14" s="215" t="s">
        <v>182</v>
      </c>
      <c r="G14" s="65">
        <f>IF(F14="Prevenir",15,IF(F14="Detectar",10,0))</f>
        <v>15</v>
      </c>
      <c r="H14" s="881"/>
      <c r="I14" s="883"/>
      <c r="J14" s="847"/>
      <c r="K14" s="880"/>
      <c r="L14" s="936"/>
    </row>
    <row r="15" spans="1:230" ht="29.25" customHeight="1" x14ac:dyDescent="0.25">
      <c r="A15" s="820"/>
      <c r="B15" s="861"/>
      <c r="C15" s="903"/>
      <c r="D15" s="50" t="s">
        <v>273</v>
      </c>
      <c r="E15" s="103" t="s">
        <v>219</v>
      </c>
      <c r="F15" s="66" t="s">
        <v>186</v>
      </c>
      <c r="G15" s="65">
        <f>IF(F15="Confiable",15,0)</f>
        <v>15</v>
      </c>
      <c r="H15" s="881"/>
      <c r="I15" s="883"/>
      <c r="J15" s="847"/>
      <c r="K15" s="880"/>
      <c r="L15" s="936"/>
    </row>
    <row r="16" spans="1:230" ht="62.25" customHeight="1" x14ac:dyDescent="0.25">
      <c r="A16" s="820"/>
      <c r="B16" s="861"/>
      <c r="C16" s="903"/>
      <c r="D16" s="50" t="s">
        <v>274</v>
      </c>
      <c r="E16" s="103" t="s">
        <v>221</v>
      </c>
      <c r="F16" s="215" t="s">
        <v>189</v>
      </c>
      <c r="G16" s="65">
        <f>IF(F16="Se investigan y se resuelven oportunamente",15,0)</f>
        <v>15</v>
      </c>
      <c r="H16" s="881"/>
      <c r="I16" s="883"/>
      <c r="J16" s="847"/>
      <c r="K16" s="880"/>
      <c r="L16" s="936"/>
    </row>
    <row r="17" spans="1:76" ht="29.25" customHeight="1" x14ac:dyDescent="0.25">
      <c r="A17" s="821"/>
      <c r="B17" s="861"/>
      <c r="C17" s="904"/>
      <c r="D17" s="45" t="s">
        <v>222</v>
      </c>
      <c r="E17" s="301" t="s">
        <v>223</v>
      </c>
      <c r="F17" s="66" t="s">
        <v>192</v>
      </c>
      <c r="G17" s="65">
        <f>IF(F17="Completa",10,IF(F17="Incompleta",5,0))</f>
        <v>10</v>
      </c>
      <c r="H17" s="882"/>
      <c r="I17" s="883"/>
      <c r="J17" s="847"/>
      <c r="K17" s="880"/>
      <c r="L17" s="936"/>
    </row>
    <row r="18" spans="1:76" ht="15" thickBot="1" x14ac:dyDescent="0.3">
      <c r="A18" s="119"/>
      <c r="B18" s="118"/>
      <c r="C18" s="117"/>
      <c r="D18" s="57"/>
      <c r="E18" s="58" t="s">
        <v>224</v>
      </c>
      <c r="F18" s="16"/>
      <c r="G18" s="129">
        <f>SUM(G11:G17)</f>
        <v>100</v>
      </c>
      <c r="H18" s="59"/>
      <c r="I18" s="120"/>
      <c r="J18" s="120"/>
      <c r="K18" s="121"/>
      <c r="L18" s="937"/>
    </row>
    <row r="19" spans="1:76" ht="14.4" thickBot="1" x14ac:dyDescent="0.3">
      <c r="A19" s="55"/>
    </row>
    <row r="20" spans="1:76" s="54" customFormat="1" ht="30" customHeight="1" x14ac:dyDescent="0.3">
      <c r="A20" s="885" t="s">
        <v>86</v>
      </c>
      <c r="B20" s="871" t="s">
        <v>227</v>
      </c>
      <c r="C20" s="887" t="s">
        <v>200</v>
      </c>
      <c r="D20" s="889" t="s">
        <v>201</v>
      </c>
      <c r="E20" s="889"/>
      <c r="F20" s="889"/>
      <c r="G20" s="889"/>
      <c r="H20" s="889"/>
      <c r="I20" s="106" t="s">
        <v>202</v>
      </c>
      <c r="J20" s="890" t="s">
        <v>203</v>
      </c>
      <c r="K20" s="892" t="s">
        <v>204</v>
      </c>
    </row>
    <row r="21" spans="1:76" s="54" customFormat="1" ht="55.8" thickBot="1" x14ac:dyDescent="0.35">
      <c r="A21" s="886"/>
      <c r="B21" s="924"/>
      <c r="C21" s="888"/>
      <c r="D21" s="107" t="s">
        <v>205</v>
      </c>
      <c r="E21" s="51" t="s">
        <v>206</v>
      </c>
      <c r="F21" s="107" t="s">
        <v>207</v>
      </c>
      <c r="G21" s="107" t="s">
        <v>208</v>
      </c>
      <c r="H21" s="107" t="s">
        <v>225</v>
      </c>
      <c r="I21" s="52" t="s">
        <v>210</v>
      </c>
      <c r="J21" s="891"/>
      <c r="K21" s="893"/>
    </row>
    <row r="22" spans="1:76" ht="20.25" customHeight="1" x14ac:dyDescent="0.25">
      <c r="A22" s="925" t="str">
        <f>+A11</f>
        <v xml:space="preserve">Probabilidad de Providencias condenatorias incumplidas </v>
      </c>
      <c r="B22" s="928" t="s">
        <v>390</v>
      </c>
      <c r="C22" s="921" t="s">
        <v>512</v>
      </c>
      <c r="D22" s="858" t="s">
        <v>211</v>
      </c>
      <c r="E22" s="105" t="s">
        <v>212</v>
      </c>
      <c r="F22" s="216" t="s">
        <v>174</v>
      </c>
      <c r="G22" s="131">
        <f>IF(F22="Asignado",15,0)</f>
        <v>15</v>
      </c>
      <c r="H22" s="881" t="str">
        <f>IF(AND(G29&gt;0,G29&lt;=85),"Débil",IF(AND(G29&gt;85,G29&lt;=95),"Moderado",IF(G29&gt;96,"Fuerte"," ")))</f>
        <v>Fuerte</v>
      </c>
      <c r="I22" s="865" t="s">
        <v>197</v>
      </c>
      <c r="J22" s="862"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Moderado</v>
      </c>
      <c r="K22" s="868" t="str">
        <f>IF(J22="Fuerte","NO",IF(J22=" "," ","SI"))</f>
        <v>SI</v>
      </c>
      <c r="L22" s="938"/>
    </row>
    <row r="23" spans="1:76" ht="29.25" customHeight="1" x14ac:dyDescent="0.25">
      <c r="A23" s="926"/>
      <c r="B23" s="926"/>
      <c r="C23" s="922"/>
      <c r="D23" s="859"/>
      <c r="E23" s="103" t="s">
        <v>213</v>
      </c>
      <c r="F23" s="66" t="s">
        <v>176</v>
      </c>
      <c r="G23" s="65">
        <f>IF(F23="Adecuado",15,0)</f>
        <v>15</v>
      </c>
      <c r="H23" s="881"/>
      <c r="I23" s="883"/>
      <c r="J23" s="847"/>
      <c r="K23" s="880"/>
      <c r="L23" s="939"/>
    </row>
    <row r="24" spans="1:76" ht="43.5" customHeight="1" x14ac:dyDescent="0.25">
      <c r="A24" s="926"/>
      <c r="B24" s="926"/>
      <c r="C24" s="922"/>
      <c r="D24" s="50" t="s">
        <v>214</v>
      </c>
      <c r="E24" s="103" t="s">
        <v>215</v>
      </c>
      <c r="F24" s="66" t="s">
        <v>179</v>
      </c>
      <c r="G24" s="65">
        <f>IF(F24="Oportuna",15,0)</f>
        <v>15</v>
      </c>
      <c r="H24" s="881"/>
      <c r="I24" s="883"/>
      <c r="J24" s="847"/>
      <c r="K24" s="880"/>
      <c r="L24" s="939"/>
    </row>
    <row r="25" spans="1:76" ht="43.5" customHeight="1" x14ac:dyDescent="0.25">
      <c r="A25" s="926"/>
      <c r="B25" s="926"/>
      <c r="C25" s="922"/>
      <c r="D25" s="50" t="s">
        <v>216</v>
      </c>
      <c r="E25" s="103" t="s">
        <v>217</v>
      </c>
      <c r="F25" s="215" t="s">
        <v>182</v>
      </c>
      <c r="G25" s="65">
        <f>IF(F25="Prevenir",15,IF(F25="Detectar",10,0))</f>
        <v>15</v>
      </c>
      <c r="H25" s="881"/>
      <c r="I25" s="883"/>
      <c r="J25" s="847"/>
      <c r="K25" s="880"/>
      <c r="L25" s="939"/>
    </row>
    <row r="26" spans="1:76" ht="29.25" customHeight="1" x14ac:dyDescent="0.25">
      <c r="A26" s="926"/>
      <c r="B26" s="926"/>
      <c r="C26" s="922"/>
      <c r="D26" s="50" t="s">
        <v>218</v>
      </c>
      <c r="E26" s="103" t="s">
        <v>219</v>
      </c>
      <c r="F26" s="66" t="s">
        <v>186</v>
      </c>
      <c r="G26" s="65">
        <f>IF(F26="Confiable",15,0)</f>
        <v>15</v>
      </c>
      <c r="H26" s="881"/>
      <c r="I26" s="883"/>
      <c r="J26" s="847"/>
      <c r="K26" s="880"/>
      <c r="L26" s="939"/>
    </row>
    <row r="27" spans="1:76" ht="74.25" customHeight="1" x14ac:dyDescent="0.25">
      <c r="A27" s="926"/>
      <c r="B27" s="926"/>
      <c r="C27" s="922"/>
      <c r="D27" s="50" t="s">
        <v>220</v>
      </c>
      <c r="E27" s="103" t="s">
        <v>221</v>
      </c>
      <c r="F27" s="215" t="s">
        <v>189</v>
      </c>
      <c r="G27" s="65">
        <f>IF(F27="Se investigan y se resuelven oportunamente",15,0)</f>
        <v>15</v>
      </c>
      <c r="H27" s="881"/>
      <c r="I27" s="883"/>
      <c r="J27" s="847"/>
      <c r="K27" s="880"/>
      <c r="L27" s="939"/>
    </row>
    <row r="28" spans="1:76" ht="29.25" customHeight="1" x14ac:dyDescent="0.25">
      <c r="A28" s="927"/>
      <c r="B28" s="926"/>
      <c r="C28" s="923"/>
      <c r="D28" s="45" t="s">
        <v>222</v>
      </c>
      <c r="E28" s="103" t="s">
        <v>223</v>
      </c>
      <c r="F28" s="66" t="s">
        <v>192</v>
      </c>
      <c r="G28" s="65">
        <f>IF(F28="Completa",10,IF(F28="Incompleta",5,0))</f>
        <v>10</v>
      </c>
      <c r="H28" s="882"/>
      <c r="I28" s="883"/>
      <c r="J28" s="847"/>
      <c r="K28" s="880"/>
      <c r="L28" s="939"/>
    </row>
    <row r="29" spans="1:76" s="60" customFormat="1" ht="15" thickBot="1" x14ac:dyDescent="0.3">
      <c r="A29" s="119"/>
      <c r="B29" s="122"/>
      <c r="C29" s="56"/>
      <c r="D29" s="57"/>
      <c r="E29" s="130" t="s">
        <v>224</v>
      </c>
      <c r="F29" s="129"/>
      <c r="G29" s="129">
        <f>SUM(G22:G28)</f>
        <v>100</v>
      </c>
      <c r="H29" s="59"/>
      <c r="I29" s="120"/>
      <c r="J29" s="120"/>
      <c r="K29" s="12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4.4" thickBot="1" x14ac:dyDescent="0.3"/>
    <row r="31" spans="1:76" s="53" customFormat="1" ht="30" customHeight="1" x14ac:dyDescent="0.3">
      <c r="A31" s="885" t="s">
        <v>86</v>
      </c>
      <c r="B31" s="871" t="s">
        <v>227</v>
      </c>
      <c r="C31" s="887" t="s">
        <v>200</v>
      </c>
      <c r="D31" s="889" t="s">
        <v>201</v>
      </c>
      <c r="E31" s="889"/>
      <c r="F31" s="889"/>
      <c r="G31" s="889"/>
      <c r="H31" s="889"/>
      <c r="I31" s="106" t="s">
        <v>202</v>
      </c>
      <c r="J31" s="890" t="s">
        <v>203</v>
      </c>
      <c r="K31" s="892" t="s">
        <v>204</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55.8" thickBot="1" x14ac:dyDescent="0.35">
      <c r="A32" s="886"/>
      <c r="B32" s="872"/>
      <c r="C32" s="888"/>
      <c r="D32" s="107" t="s">
        <v>205</v>
      </c>
      <c r="E32" s="51" t="s">
        <v>206</v>
      </c>
      <c r="F32" s="107" t="s">
        <v>207</v>
      </c>
      <c r="G32" s="107" t="s">
        <v>208</v>
      </c>
      <c r="H32" s="107" t="s">
        <v>225</v>
      </c>
      <c r="I32" s="52" t="s">
        <v>210</v>
      </c>
      <c r="J32" s="891"/>
      <c r="K32" s="893"/>
    </row>
    <row r="33" spans="1:12" ht="20.25" customHeight="1" x14ac:dyDescent="0.25">
      <c r="A33" s="857"/>
      <c r="B33" s="860"/>
      <c r="C33" s="903"/>
      <c r="D33" s="859" t="s">
        <v>211</v>
      </c>
      <c r="E33" s="127" t="s">
        <v>212</v>
      </c>
      <c r="F33" s="69" t="s">
        <v>173</v>
      </c>
      <c r="G33" s="128">
        <f>IF(F33="Asignado",15,0)</f>
        <v>0</v>
      </c>
      <c r="H33" s="881" t="str">
        <f>IF(AND(G40&gt;0,G40&lt;=85),"Débil",IF(AND(G40&gt;85,G40&lt;=95),"Moderado",IF(G40&gt;96,"Fuerte"," ")))</f>
        <v xml:space="preserve"> </v>
      </c>
      <c r="I33" s="865" t="s">
        <v>173</v>
      </c>
      <c r="J33" s="862"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 xml:space="preserve"> </v>
      </c>
      <c r="K33" s="868" t="str">
        <f>IF(J33="Fuerte","NO",IF(J33=" "," ","SI"))</f>
        <v xml:space="preserve"> </v>
      </c>
    </row>
    <row r="34" spans="1:12" ht="27.6" x14ac:dyDescent="0.25">
      <c r="A34" s="820"/>
      <c r="B34" s="861"/>
      <c r="C34" s="903"/>
      <c r="D34" s="859"/>
      <c r="E34" s="103" t="s">
        <v>213</v>
      </c>
      <c r="F34" s="66" t="s">
        <v>173</v>
      </c>
      <c r="G34" s="65">
        <f>IF(F34="Adecuado",15,0)</f>
        <v>0</v>
      </c>
      <c r="H34" s="881"/>
      <c r="I34" s="883"/>
      <c r="J34" s="847"/>
      <c r="K34" s="880"/>
    </row>
    <row r="35" spans="1:12" ht="27.6" x14ac:dyDescent="0.25">
      <c r="A35" s="820"/>
      <c r="B35" s="861"/>
      <c r="C35" s="903"/>
      <c r="D35" s="50" t="s">
        <v>214</v>
      </c>
      <c r="E35" s="103" t="s">
        <v>215</v>
      </c>
      <c r="F35" s="66" t="s">
        <v>173</v>
      </c>
      <c r="G35" s="65">
        <f>IF(F35="Oportuna",15,0)</f>
        <v>0</v>
      </c>
      <c r="H35" s="881"/>
      <c r="I35" s="883"/>
      <c r="J35" s="847"/>
      <c r="K35" s="880"/>
    </row>
    <row r="36" spans="1:12" ht="41.4" x14ac:dyDescent="0.25">
      <c r="A36" s="820"/>
      <c r="B36" s="861"/>
      <c r="C36" s="903"/>
      <c r="D36" s="50" t="s">
        <v>216</v>
      </c>
      <c r="E36" s="103" t="s">
        <v>217</v>
      </c>
      <c r="F36" s="215" t="s">
        <v>173</v>
      </c>
      <c r="G36" s="65">
        <f>IF(F36="Prevenir",15,IF(F36="Detectar",10,0))</f>
        <v>0</v>
      </c>
      <c r="H36" s="881"/>
      <c r="I36" s="883"/>
      <c r="J36" s="847"/>
      <c r="K36" s="880"/>
    </row>
    <row r="37" spans="1:12" ht="27.6" x14ac:dyDescent="0.25">
      <c r="A37" s="820"/>
      <c r="B37" s="861"/>
      <c r="C37" s="903"/>
      <c r="D37" s="50" t="s">
        <v>218</v>
      </c>
      <c r="E37" s="103" t="s">
        <v>219</v>
      </c>
      <c r="F37" s="66" t="s">
        <v>173</v>
      </c>
      <c r="G37" s="65">
        <f>IF(F37="Confiable",15,0)</f>
        <v>0</v>
      </c>
      <c r="H37" s="881"/>
      <c r="I37" s="883"/>
      <c r="J37" s="847"/>
      <c r="K37" s="880"/>
    </row>
    <row r="38" spans="1:12" ht="41.4" x14ac:dyDescent="0.25">
      <c r="A38" s="820"/>
      <c r="B38" s="861"/>
      <c r="C38" s="903"/>
      <c r="D38" s="50" t="s">
        <v>220</v>
      </c>
      <c r="E38" s="103" t="s">
        <v>221</v>
      </c>
      <c r="F38" s="215" t="s">
        <v>173</v>
      </c>
      <c r="G38" s="65">
        <f>IF(F38="Se investigan y se resuelven oportunamente",15,0)</f>
        <v>0</v>
      </c>
      <c r="H38" s="881"/>
      <c r="I38" s="883"/>
      <c r="J38" s="847"/>
      <c r="K38" s="880"/>
    </row>
    <row r="39" spans="1:12" ht="27.6" x14ac:dyDescent="0.25">
      <c r="A39" s="821"/>
      <c r="B39" s="862"/>
      <c r="C39" s="904"/>
      <c r="D39" s="45" t="s">
        <v>222</v>
      </c>
      <c r="E39" s="103" t="s">
        <v>223</v>
      </c>
      <c r="F39" s="66" t="s">
        <v>173</v>
      </c>
      <c r="G39" s="65">
        <f>IF(F39="Completa",10,IF(F39="Incompleta",5,0))</f>
        <v>0</v>
      </c>
      <c r="H39" s="882"/>
      <c r="I39" s="883"/>
      <c r="J39" s="847"/>
      <c r="K39" s="880"/>
    </row>
    <row r="40" spans="1:12" ht="15" thickBot="1" x14ac:dyDescent="0.3">
      <c r="A40" s="123"/>
      <c r="B40" s="124"/>
      <c r="C40" s="117"/>
      <c r="D40" s="57"/>
      <c r="E40" s="132" t="s">
        <v>224</v>
      </c>
      <c r="F40" s="129"/>
      <c r="G40" s="129">
        <f>SUM(G33:G39)</f>
        <v>0</v>
      </c>
      <c r="H40" s="59"/>
      <c r="I40" s="120"/>
      <c r="J40" s="120"/>
      <c r="K40" s="121"/>
    </row>
    <row r="41" spans="1:12" ht="14.4" thickBot="1" x14ac:dyDescent="0.3">
      <c r="A41" s="55"/>
    </row>
    <row r="42" spans="1:12" s="54" customFormat="1" ht="30" customHeight="1" x14ac:dyDescent="0.3">
      <c r="A42" s="885" t="s">
        <v>86</v>
      </c>
      <c r="B42" s="871" t="s">
        <v>227</v>
      </c>
      <c r="C42" s="887" t="s">
        <v>200</v>
      </c>
      <c r="D42" s="889" t="s">
        <v>201</v>
      </c>
      <c r="E42" s="889"/>
      <c r="F42" s="889"/>
      <c r="G42" s="889"/>
      <c r="H42" s="889"/>
      <c r="I42" s="106" t="s">
        <v>202</v>
      </c>
      <c r="J42" s="890" t="s">
        <v>203</v>
      </c>
      <c r="K42" s="892" t="s">
        <v>204</v>
      </c>
    </row>
    <row r="43" spans="1:12" s="54" customFormat="1" ht="55.8" thickBot="1" x14ac:dyDescent="0.35">
      <c r="A43" s="886"/>
      <c r="B43" s="872"/>
      <c r="C43" s="888"/>
      <c r="D43" s="107" t="s">
        <v>205</v>
      </c>
      <c r="E43" s="51" t="s">
        <v>206</v>
      </c>
      <c r="F43" s="107" t="s">
        <v>207</v>
      </c>
      <c r="G43" s="107" t="s">
        <v>208</v>
      </c>
      <c r="H43" s="107" t="s">
        <v>225</v>
      </c>
      <c r="I43" s="52" t="s">
        <v>210</v>
      </c>
      <c r="J43" s="891"/>
      <c r="K43" s="893"/>
    </row>
    <row r="44" spans="1:12" ht="20.25" customHeight="1" x14ac:dyDescent="0.25">
      <c r="A44" s="884" t="s">
        <v>403</v>
      </c>
      <c r="B44" s="929" t="s">
        <v>397</v>
      </c>
      <c r="C44" s="896" t="s">
        <v>515</v>
      </c>
      <c r="D44" s="859" t="s">
        <v>211</v>
      </c>
      <c r="E44" s="127" t="s">
        <v>212</v>
      </c>
      <c r="F44" s="69" t="s">
        <v>174</v>
      </c>
      <c r="G44" s="128">
        <f>IF(F44="Asignado",15,0)</f>
        <v>15</v>
      </c>
      <c r="H44" s="881" t="str">
        <f>IF(AND(G51&gt;0,G51&lt;=85),"Débil",IF(AND(G51&gt;85,G51&lt;=95),"Moderado",IF(G51&gt;96,"Fuerte"," ")))</f>
        <v>Débil</v>
      </c>
      <c r="I44" s="865" t="s">
        <v>196</v>
      </c>
      <c r="J44" s="862"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Débil</v>
      </c>
      <c r="K44" s="868" t="str">
        <f>IF(J44="Fuerte","NO",IF(J44=" "," ","SI"))</f>
        <v>SI</v>
      </c>
      <c r="L44" s="938"/>
    </row>
    <row r="45" spans="1:12" ht="27.6" x14ac:dyDescent="0.25">
      <c r="A45" s="820"/>
      <c r="B45" s="492"/>
      <c r="C45" s="897"/>
      <c r="D45" s="859"/>
      <c r="E45" s="103" t="s">
        <v>213</v>
      </c>
      <c r="F45" s="66" t="s">
        <v>176</v>
      </c>
      <c r="G45" s="65">
        <f>IF(F45="Adecuado",15,0)</f>
        <v>15</v>
      </c>
      <c r="H45" s="881"/>
      <c r="I45" s="883"/>
      <c r="J45" s="847"/>
      <c r="K45" s="880"/>
      <c r="L45" s="939"/>
    </row>
    <row r="46" spans="1:12" ht="27.6" x14ac:dyDescent="0.25">
      <c r="A46" s="820"/>
      <c r="B46" s="492"/>
      <c r="C46" s="897"/>
      <c r="D46" s="50" t="s">
        <v>214</v>
      </c>
      <c r="E46" s="103" t="s">
        <v>215</v>
      </c>
      <c r="F46" s="66" t="s">
        <v>180</v>
      </c>
      <c r="G46" s="65">
        <f>IF(F46="Oportuna",15,0)</f>
        <v>0</v>
      </c>
      <c r="H46" s="881"/>
      <c r="I46" s="883"/>
      <c r="J46" s="847"/>
      <c r="K46" s="880"/>
      <c r="L46" s="939"/>
    </row>
    <row r="47" spans="1:12" ht="41.4" x14ac:dyDescent="0.25">
      <c r="A47" s="820"/>
      <c r="B47" s="492"/>
      <c r="C47" s="897"/>
      <c r="D47" s="50" t="s">
        <v>216</v>
      </c>
      <c r="E47" s="103" t="s">
        <v>217</v>
      </c>
      <c r="F47" s="215" t="s">
        <v>182</v>
      </c>
      <c r="G47" s="65">
        <f>IF(F47="Prevenir",15,IF(F47="Detectar",10,0))</f>
        <v>15</v>
      </c>
      <c r="H47" s="881"/>
      <c r="I47" s="883"/>
      <c r="J47" s="847"/>
      <c r="K47" s="880"/>
      <c r="L47" s="939"/>
    </row>
    <row r="48" spans="1:12" ht="27.6" x14ac:dyDescent="0.25">
      <c r="A48" s="820"/>
      <c r="B48" s="492"/>
      <c r="C48" s="897"/>
      <c r="D48" s="50" t="s">
        <v>218</v>
      </c>
      <c r="E48" s="103" t="s">
        <v>219</v>
      </c>
      <c r="F48" s="66" t="s">
        <v>186</v>
      </c>
      <c r="G48" s="65">
        <f>IF(F48="Confiable",15,0)</f>
        <v>15</v>
      </c>
      <c r="H48" s="881"/>
      <c r="I48" s="883"/>
      <c r="J48" s="847"/>
      <c r="K48" s="880"/>
      <c r="L48" s="939"/>
    </row>
    <row r="49" spans="1:77" ht="55.2" x14ac:dyDescent="0.25">
      <c r="A49" s="820"/>
      <c r="B49" s="492"/>
      <c r="C49" s="897"/>
      <c r="D49" s="50" t="s">
        <v>220</v>
      </c>
      <c r="E49" s="103" t="s">
        <v>221</v>
      </c>
      <c r="F49" s="215" t="s">
        <v>190</v>
      </c>
      <c r="G49" s="65">
        <f>IF(F49="Se investigan y se resuelven oportunamente",15,0)</f>
        <v>0</v>
      </c>
      <c r="H49" s="881"/>
      <c r="I49" s="883"/>
      <c r="J49" s="847"/>
      <c r="K49" s="880"/>
      <c r="L49" s="939"/>
    </row>
    <row r="50" spans="1:77" ht="27.6" x14ac:dyDescent="0.25">
      <c r="A50" s="821"/>
      <c r="B50" s="492"/>
      <c r="C50" s="898"/>
      <c r="D50" s="45" t="s">
        <v>222</v>
      </c>
      <c r="E50" s="103" t="s">
        <v>223</v>
      </c>
      <c r="F50" s="66" t="s">
        <v>192</v>
      </c>
      <c r="G50" s="65">
        <f>IF(F50="Completa",10,IF(F50="Incompleta",5,0))</f>
        <v>10</v>
      </c>
      <c r="H50" s="882"/>
      <c r="I50" s="883"/>
      <c r="J50" s="847"/>
      <c r="K50" s="880"/>
      <c r="L50" s="939"/>
    </row>
    <row r="51" spans="1:77" s="60" customFormat="1" ht="15" thickBot="1" x14ac:dyDescent="0.3">
      <c r="A51" s="123"/>
      <c r="B51" s="125"/>
      <c r="C51" s="56"/>
      <c r="D51" s="57"/>
      <c r="E51" s="132" t="s">
        <v>224</v>
      </c>
      <c r="F51" s="129"/>
      <c r="G51" s="129">
        <f>SUM(G44:G50)</f>
        <v>70</v>
      </c>
      <c r="H51" s="59"/>
      <c r="I51" s="120"/>
      <c r="J51" s="120"/>
      <c r="K51" s="12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4.4" thickBot="1" x14ac:dyDescent="0.3"/>
    <row r="53" spans="1:77" s="53" customFormat="1" ht="30" customHeight="1" x14ac:dyDescent="0.3">
      <c r="A53" s="885" t="s">
        <v>86</v>
      </c>
      <c r="B53" s="871" t="s">
        <v>227</v>
      </c>
      <c r="C53" s="887" t="s">
        <v>200</v>
      </c>
      <c r="D53" s="889" t="s">
        <v>201</v>
      </c>
      <c r="E53" s="889"/>
      <c r="F53" s="889"/>
      <c r="G53" s="889"/>
      <c r="H53" s="889"/>
      <c r="I53" s="106" t="s">
        <v>202</v>
      </c>
      <c r="J53" s="890" t="s">
        <v>203</v>
      </c>
      <c r="K53" s="892" t="s">
        <v>204</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55.8" thickBot="1" x14ac:dyDescent="0.35">
      <c r="A54" s="886"/>
      <c r="B54" s="872"/>
      <c r="C54" s="888"/>
      <c r="D54" s="107" t="s">
        <v>205</v>
      </c>
      <c r="E54" s="51" t="s">
        <v>206</v>
      </c>
      <c r="F54" s="107" t="s">
        <v>207</v>
      </c>
      <c r="G54" s="107" t="s">
        <v>208</v>
      </c>
      <c r="H54" s="107" t="s">
        <v>225</v>
      </c>
      <c r="I54" s="52" t="s">
        <v>210</v>
      </c>
      <c r="J54" s="891"/>
      <c r="K54" s="893"/>
    </row>
    <row r="55" spans="1:77" ht="20.25" customHeight="1" x14ac:dyDescent="0.25">
      <c r="A55" s="857" t="str">
        <f>+A44</f>
        <v>Posibilidad de omitir, retardar, negar o rehusarse a realizar actos propios que le corresponden de las funciones de servidor público y/o de apoderado para beneficio propio o de un tercero en las acciones legales</v>
      </c>
      <c r="B55" s="929" t="s">
        <v>399</v>
      </c>
      <c r="C55" s="931" t="s">
        <v>516</v>
      </c>
      <c r="D55" s="859" t="s">
        <v>211</v>
      </c>
      <c r="E55" s="127" t="s">
        <v>212</v>
      </c>
      <c r="F55" s="69" t="s">
        <v>174</v>
      </c>
      <c r="G55" s="128">
        <f>IF(F55="Asignado",15,0)</f>
        <v>15</v>
      </c>
      <c r="H55" s="881" t="str">
        <f>IF(AND(G62&gt;0,G62&lt;=85),"Débil",IF(AND(G62&gt;85,G62&lt;=95),"Moderado",IF(G62&gt;96,"Fuerte"," ")))</f>
        <v>Fuerte</v>
      </c>
      <c r="I55" s="865" t="s">
        <v>196</v>
      </c>
      <c r="J55" s="862"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Fuerte</v>
      </c>
      <c r="K55" s="868" t="str">
        <f>IF(J55="Fuerte","NO",IF(J55=" "," ","SI"))</f>
        <v>NO</v>
      </c>
    </row>
    <row r="56" spans="1:77" ht="27.6" x14ac:dyDescent="0.25">
      <c r="A56" s="820"/>
      <c r="B56" s="492"/>
      <c r="C56" s="897"/>
      <c r="D56" s="859"/>
      <c r="E56" s="103" t="s">
        <v>213</v>
      </c>
      <c r="F56" s="66" t="s">
        <v>176</v>
      </c>
      <c r="G56" s="65">
        <f>IF(F56="Adecuado",15,0)</f>
        <v>15</v>
      </c>
      <c r="H56" s="881"/>
      <c r="I56" s="883"/>
      <c r="J56" s="847"/>
      <c r="K56" s="880"/>
    </row>
    <row r="57" spans="1:77" ht="27.6" x14ac:dyDescent="0.25">
      <c r="A57" s="820"/>
      <c r="B57" s="492"/>
      <c r="C57" s="897"/>
      <c r="D57" s="50" t="s">
        <v>214</v>
      </c>
      <c r="E57" s="103" t="s">
        <v>215</v>
      </c>
      <c r="F57" s="66" t="s">
        <v>179</v>
      </c>
      <c r="G57" s="65">
        <f>IF(F57="Oportuna",15,0)</f>
        <v>15</v>
      </c>
      <c r="H57" s="881"/>
      <c r="I57" s="883"/>
      <c r="J57" s="847"/>
      <c r="K57" s="880"/>
    </row>
    <row r="58" spans="1:77" ht="41.4" x14ac:dyDescent="0.25">
      <c r="A58" s="820"/>
      <c r="B58" s="492"/>
      <c r="C58" s="897"/>
      <c r="D58" s="50" t="s">
        <v>216</v>
      </c>
      <c r="E58" s="103" t="s">
        <v>217</v>
      </c>
      <c r="F58" s="215" t="s">
        <v>182</v>
      </c>
      <c r="G58" s="65">
        <f>IF(F58="Prevenir",15,IF(F58="Detectar",10,0))</f>
        <v>15</v>
      </c>
      <c r="H58" s="881"/>
      <c r="I58" s="883"/>
      <c r="J58" s="847"/>
      <c r="K58" s="880"/>
    </row>
    <row r="59" spans="1:77" ht="27.6" x14ac:dyDescent="0.25">
      <c r="A59" s="820"/>
      <c r="B59" s="492"/>
      <c r="C59" s="897"/>
      <c r="D59" s="50" t="s">
        <v>218</v>
      </c>
      <c r="E59" s="103" t="s">
        <v>219</v>
      </c>
      <c r="F59" s="66" t="s">
        <v>186</v>
      </c>
      <c r="G59" s="65">
        <f>IF(F59="Confiable",15,0)</f>
        <v>15</v>
      </c>
      <c r="H59" s="881"/>
      <c r="I59" s="883"/>
      <c r="J59" s="847"/>
      <c r="K59" s="880"/>
    </row>
    <row r="60" spans="1:77" ht="41.4" x14ac:dyDescent="0.25">
      <c r="A60" s="820"/>
      <c r="B60" s="492"/>
      <c r="C60" s="897"/>
      <c r="D60" s="50" t="s">
        <v>220</v>
      </c>
      <c r="E60" s="103" t="s">
        <v>221</v>
      </c>
      <c r="F60" s="215" t="s">
        <v>189</v>
      </c>
      <c r="G60" s="65">
        <f>IF(F60="Se investigan y se resuelven oportunamente",15,0)</f>
        <v>15</v>
      </c>
      <c r="H60" s="881"/>
      <c r="I60" s="883"/>
      <c r="J60" s="847"/>
      <c r="K60" s="880"/>
    </row>
    <row r="61" spans="1:77" ht="27.6" x14ac:dyDescent="0.25">
      <c r="A61" s="821"/>
      <c r="B61" s="493"/>
      <c r="C61" s="897"/>
      <c r="D61" s="45" t="s">
        <v>222</v>
      </c>
      <c r="E61" s="103" t="s">
        <v>223</v>
      </c>
      <c r="F61" s="66" t="s">
        <v>192</v>
      </c>
      <c r="G61" s="65">
        <f>IF(F61="Completa",10,IF(F61="Incompleta",5,0))</f>
        <v>10</v>
      </c>
      <c r="H61" s="882"/>
      <c r="I61" s="883"/>
      <c r="J61" s="847"/>
      <c r="K61" s="880"/>
    </row>
    <row r="62" spans="1:77" ht="15" thickBot="1" x14ac:dyDescent="0.3">
      <c r="A62" s="123"/>
      <c r="B62" s="124"/>
      <c r="C62" s="126"/>
      <c r="D62" s="57"/>
      <c r="E62" s="58" t="s">
        <v>224</v>
      </c>
      <c r="F62" s="16"/>
      <c r="G62" s="16">
        <f>SUM(G55:G61)</f>
        <v>100</v>
      </c>
      <c r="H62" s="59"/>
      <c r="I62" s="120"/>
      <c r="J62" s="120"/>
      <c r="K62" s="121"/>
    </row>
    <row r="63" spans="1:77" ht="14.4" thickBot="1" x14ac:dyDescent="0.3">
      <c r="A63" s="55"/>
    </row>
    <row r="64" spans="1:77" ht="27" customHeight="1" x14ac:dyDescent="0.25">
      <c r="A64" s="885" t="s">
        <v>86</v>
      </c>
      <c r="B64" s="871" t="s">
        <v>227</v>
      </c>
      <c r="C64" s="887" t="s">
        <v>200</v>
      </c>
      <c r="D64" s="889" t="s">
        <v>201</v>
      </c>
      <c r="E64" s="889"/>
      <c r="F64" s="889"/>
      <c r="G64" s="889"/>
      <c r="H64" s="889"/>
      <c r="I64" s="106" t="s">
        <v>202</v>
      </c>
      <c r="J64" s="890" t="s">
        <v>203</v>
      </c>
      <c r="K64" s="892" t="s">
        <v>204</v>
      </c>
    </row>
    <row r="65" spans="1:11" ht="37.5" customHeight="1" thickBot="1" x14ac:dyDescent="0.3">
      <c r="A65" s="886"/>
      <c r="B65" s="872"/>
      <c r="C65" s="888"/>
      <c r="D65" s="107" t="s">
        <v>205</v>
      </c>
      <c r="E65" s="51" t="s">
        <v>206</v>
      </c>
      <c r="F65" s="107" t="s">
        <v>207</v>
      </c>
      <c r="G65" s="107" t="s">
        <v>208</v>
      </c>
      <c r="H65" s="107" t="s">
        <v>225</v>
      </c>
      <c r="I65" s="52" t="s">
        <v>210</v>
      </c>
      <c r="J65" s="891"/>
      <c r="K65" s="893"/>
    </row>
    <row r="66" spans="1:11" ht="28.5" customHeight="1" x14ac:dyDescent="0.25">
      <c r="A66" s="857"/>
      <c r="B66" s="491"/>
      <c r="C66" s="930"/>
      <c r="D66" s="859" t="s">
        <v>211</v>
      </c>
      <c r="E66" s="127" t="s">
        <v>212</v>
      </c>
      <c r="F66" s="69" t="s">
        <v>174</v>
      </c>
      <c r="G66" s="128">
        <f>IF(F66="Asignado",15,0)</f>
        <v>15</v>
      </c>
      <c r="H66" s="881" t="str">
        <f>IF(AND(G73&gt;0,G73&lt;=85),"Débil",IF(AND(G73&gt;85,G73&lt;=95),"Moderado",IF(G73&gt;96,"Fuerte"," ")))</f>
        <v>Fuerte</v>
      </c>
      <c r="I66" s="865" t="s">
        <v>196</v>
      </c>
      <c r="J66" s="862"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868" t="str">
        <f>IF(J66="Fuerte","NO",IF(J66=" "," ","SI"))</f>
        <v>NO</v>
      </c>
    </row>
    <row r="67" spans="1:11" ht="31.5" customHeight="1" x14ac:dyDescent="0.25">
      <c r="A67" s="820"/>
      <c r="B67" s="492"/>
      <c r="C67" s="897"/>
      <c r="D67" s="859"/>
      <c r="E67" s="103" t="s">
        <v>213</v>
      </c>
      <c r="F67" s="66" t="s">
        <v>176</v>
      </c>
      <c r="G67" s="65">
        <f>IF(F67="Adecuado",15,0)</f>
        <v>15</v>
      </c>
      <c r="H67" s="881"/>
      <c r="I67" s="883"/>
      <c r="J67" s="847"/>
      <c r="K67" s="880"/>
    </row>
    <row r="68" spans="1:11" ht="34.5" customHeight="1" x14ac:dyDescent="0.25">
      <c r="A68" s="820"/>
      <c r="B68" s="492"/>
      <c r="C68" s="897"/>
      <c r="D68" s="50" t="s">
        <v>214</v>
      </c>
      <c r="E68" s="103" t="s">
        <v>215</v>
      </c>
      <c r="F68" s="66" t="s">
        <v>179</v>
      </c>
      <c r="G68" s="65">
        <f>IF(F68="Oportuna",15,0)</f>
        <v>15</v>
      </c>
      <c r="H68" s="881"/>
      <c r="I68" s="883"/>
      <c r="J68" s="847"/>
      <c r="K68" s="880"/>
    </row>
    <row r="69" spans="1:11" ht="46.5" customHeight="1" x14ac:dyDescent="0.25">
      <c r="A69" s="820"/>
      <c r="B69" s="492"/>
      <c r="C69" s="897"/>
      <c r="D69" s="50" t="s">
        <v>216</v>
      </c>
      <c r="E69" s="103" t="s">
        <v>217</v>
      </c>
      <c r="F69" s="215" t="s">
        <v>182</v>
      </c>
      <c r="G69" s="65">
        <f>IF(F69="Prevenir",15,IF(F69="Detectar",10,0))</f>
        <v>15</v>
      </c>
      <c r="H69" s="881"/>
      <c r="I69" s="883"/>
      <c r="J69" s="847"/>
      <c r="K69" s="880"/>
    </row>
    <row r="70" spans="1:11" ht="42.75" customHeight="1" x14ac:dyDescent="0.25">
      <c r="A70" s="820"/>
      <c r="B70" s="492"/>
      <c r="C70" s="897"/>
      <c r="D70" s="50" t="s">
        <v>218</v>
      </c>
      <c r="E70" s="103" t="s">
        <v>219</v>
      </c>
      <c r="F70" s="66" t="s">
        <v>186</v>
      </c>
      <c r="G70" s="65">
        <f>IF(F70="Confiable",15,0)</f>
        <v>15</v>
      </c>
      <c r="H70" s="881"/>
      <c r="I70" s="883"/>
      <c r="J70" s="847"/>
      <c r="K70" s="880"/>
    </row>
    <row r="71" spans="1:11" ht="47.25" customHeight="1" x14ac:dyDescent="0.25">
      <c r="A71" s="820"/>
      <c r="B71" s="492"/>
      <c r="C71" s="897"/>
      <c r="D71" s="50" t="s">
        <v>220</v>
      </c>
      <c r="E71" s="103" t="s">
        <v>221</v>
      </c>
      <c r="F71" s="215" t="s">
        <v>189</v>
      </c>
      <c r="G71" s="65">
        <f>IF(F71="Se investigan y se resuelven oportunamente",15,0)</f>
        <v>15</v>
      </c>
      <c r="H71" s="881"/>
      <c r="I71" s="883"/>
      <c r="J71" s="847"/>
      <c r="K71" s="880"/>
    </row>
    <row r="72" spans="1:11" ht="48" customHeight="1" x14ac:dyDescent="0.25">
      <c r="A72" s="821"/>
      <c r="B72" s="493"/>
      <c r="C72" s="897"/>
      <c r="D72" s="45" t="s">
        <v>222</v>
      </c>
      <c r="E72" s="103" t="s">
        <v>223</v>
      </c>
      <c r="F72" s="66" t="s">
        <v>192</v>
      </c>
      <c r="G72" s="65">
        <f>IF(F72="Completa",10,IF(F72="Incompleta",5,0))</f>
        <v>10</v>
      </c>
      <c r="H72" s="882"/>
      <c r="I72" s="883"/>
      <c r="J72" s="847"/>
      <c r="K72" s="880"/>
    </row>
    <row r="73" spans="1:11" ht="29.25" customHeight="1" thickBot="1" x14ac:dyDescent="0.3">
      <c r="A73" s="123"/>
      <c r="B73" s="124"/>
      <c r="C73" s="126"/>
      <c r="D73" s="57"/>
      <c r="E73" s="132" t="s">
        <v>224</v>
      </c>
      <c r="F73" s="129"/>
      <c r="G73" s="129">
        <f>SUM(G66:G72)</f>
        <v>100</v>
      </c>
      <c r="H73" s="59"/>
      <c r="I73" s="120"/>
      <c r="J73" s="120"/>
      <c r="K73" s="121"/>
    </row>
    <row r="74" spans="1:11" ht="18.75" customHeight="1" thickBot="1" x14ac:dyDescent="0.3">
      <c r="A74" s="55"/>
    </row>
    <row r="75" spans="1:11" s="54" customFormat="1" ht="30" customHeight="1" x14ac:dyDescent="0.3">
      <c r="A75" s="885" t="s">
        <v>86</v>
      </c>
      <c r="B75" s="871" t="s">
        <v>227</v>
      </c>
      <c r="C75" s="887" t="s">
        <v>200</v>
      </c>
      <c r="D75" s="889" t="s">
        <v>201</v>
      </c>
      <c r="E75" s="889"/>
      <c r="F75" s="889"/>
      <c r="G75" s="889"/>
      <c r="H75" s="889"/>
      <c r="I75" s="106" t="s">
        <v>202</v>
      </c>
      <c r="J75" s="890" t="s">
        <v>203</v>
      </c>
      <c r="K75" s="892" t="s">
        <v>204</v>
      </c>
    </row>
    <row r="76" spans="1:11" s="54" customFormat="1" ht="55.8" thickBot="1" x14ac:dyDescent="0.35">
      <c r="A76" s="886"/>
      <c r="B76" s="872"/>
      <c r="C76" s="888"/>
      <c r="D76" s="107" t="s">
        <v>205</v>
      </c>
      <c r="E76" s="51" t="s">
        <v>206</v>
      </c>
      <c r="F76" s="107" t="s">
        <v>207</v>
      </c>
      <c r="G76" s="107" t="s">
        <v>208</v>
      </c>
      <c r="H76" s="107" t="s">
        <v>225</v>
      </c>
      <c r="I76" s="52" t="s">
        <v>210</v>
      </c>
      <c r="J76" s="891"/>
      <c r="K76" s="893"/>
    </row>
    <row r="77" spans="1:11" ht="20.25" customHeight="1" x14ac:dyDescent="0.25">
      <c r="A77" s="884" t="s">
        <v>415</v>
      </c>
      <c r="B77" s="491">
        <f>+DESCRIPCION!D16</f>
        <v>0</v>
      </c>
      <c r="C77" s="896" t="s">
        <v>530</v>
      </c>
      <c r="D77" s="859" t="s">
        <v>211</v>
      </c>
      <c r="E77" s="127" t="s">
        <v>212</v>
      </c>
      <c r="F77" s="69" t="s">
        <v>174</v>
      </c>
      <c r="G77" s="128">
        <f>IF(F77="Asignado",15,0)</f>
        <v>15</v>
      </c>
      <c r="H77" s="881" t="str">
        <f>IF(AND(G84&gt;0,G84&lt;=85),"Débil",IF(AND(G84&gt;85,G84&lt;=95),"Moderado",IF(G84&gt;96,"Fuerte"," ")))</f>
        <v>Fuerte</v>
      </c>
      <c r="I77" s="865" t="s">
        <v>196</v>
      </c>
      <c r="J77" s="862"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868" t="str">
        <f>IF(J77="Fuerte","NO",IF(J77=" "," ","SI"))</f>
        <v>NO</v>
      </c>
    </row>
    <row r="78" spans="1:11" ht="27.6" x14ac:dyDescent="0.25">
      <c r="A78" s="820"/>
      <c r="B78" s="492"/>
      <c r="C78" s="897"/>
      <c r="D78" s="859"/>
      <c r="E78" s="103" t="s">
        <v>213</v>
      </c>
      <c r="F78" s="66" t="s">
        <v>176</v>
      </c>
      <c r="G78" s="65">
        <f>IF(F78="Adecuado",15,0)</f>
        <v>15</v>
      </c>
      <c r="H78" s="881"/>
      <c r="I78" s="883"/>
      <c r="J78" s="847"/>
      <c r="K78" s="880"/>
    </row>
    <row r="79" spans="1:11" ht="27.6" x14ac:dyDescent="0.25">
      <c r="A79" s="820"/>
      <c r="B79" s="492"/>
      <c r="C79" s="897"/>
      <c r="D79" s="50" t="s">
        <v>214</v>
      </c>
      <c r="E79" s="103" t="s">
        <v>215</v>
      </c>
      <c r="F79" s="66" t="s">
        <v>179</v>
      </c>
      <c r="G79" s="65">
        <f>IF(F79="Oportuna",15,0)</f>
        <v>15</v>
      </c>
      <c r="H79" s="881"/>
      <c r="I79" s="883"/>
      <c r="J79" s="847"/>
      <c r="K79" s="880"/>
    </row>
    <row r="80" spans="1:11" ht="41.4" x14ac:dyDescent="0.25">
      <c r="A80" s="820"/>
      <c r="B80" s="492"/>
      <c r="C80" s="897"/>
      <c r="D80" s="50" t="s">
        <v>216</v>
      </c>
      <c r="E80" s="103" t="s">
        <v>217</v>
      </c>
      <c r="F80" s="215" t="s">
        <v>182</v>
      </c>
      <c r="G80" s="65">
        <f>IF(F80="Prevenir",15,IF(F80="Detectar",10,0))</f>
        <v>15</v>
      </c>
      <c r="H80" s="881"/>
      <c r="I80" s="883"/>
      <c r="J80" s="847"/>
      <c r="K80" s="880"/>
    </row>
    <row r="81" spans="1:78" ht="27.6" x14ac:dyDescent="0.25">
      <c r="A81" s="820"/>
      <c r="B81" s="492"/>
      <c r="C81" s="897"/>
      <c r="D81" s="50" t="s">
        <v>218</v>
      </c>
      <c r="E81" s="103" t="s">
        <v>219</v>
      </c>
      <c r="F81" s="66" t="s">
        <v>186</v>
      </c>
      <c r="G81" s="65">
        <f>IF(F81="Confiable",15,0)</f>
        <v>15</v>
      </c>
      <c r="H81" s="881"/>
      <c r="I81" s="883"/>
      <c r="J81" s="847"/>
      <c r="K81" s="880"/>
    </row>
    <row r="82" spans="1:78" ht="41.4" x14ac:dyDescent="0.25">
      <c r="A82" s="820"/>
      <c r="B82" s="492"/>
      <c r="C82" s="897"/>
      <c r="D82" s="50" t="s">
        <v>220</v>
      </c>
      <c r="E82" s="103" t="s">
        <v>221</v>
      </c>
      <c r="F82" s="215" t="s">
        <v>189</v>
      </c>
      <c r="G82" s="65">
        <f>IF(F82="Se investigan y se resuelven oportunamente",15,0)</f>
        <v>15</v>
      </c>
      <c r="H82" s="881"/>
      <c r="I82" s="883"/>
      <c r="J82" s="847"/>
      <c r="K82" s="880"/>
    </row>
    <row r="83" spans="1:78" ht="27.6" x14ac:dyDescent="0.25">
      <c r="A83" s="821"/>
      <c r="B83" s="493"/>
      <c r="C83" s="898"/>
      <c r="D83" s="45" t="s">
        <v>222</v>
      </c>
      <c r="E83" s="103" t="s">
        <v>223</v>
      </c>
      <c r="F83" s="66" t="s">
        <v>192</v>
      </c>
      <c r="G83" s="65">
        <f>IF(F83="Completa",10,IF(F83="Incompleta",5,0))</f>
        <v>10</v>
      </c>
      <c r="H83" s="882"/>
      <c r="I83" s="883"/>
      <c r="J83" s="847"/>
      <c r="K83" s="880"/>
    </row>
    <row r="84" spans="1:78" s="60" customFormat="1" ht="15" thickBot="1" x14ac:dyDescent="0.3">
      <c r="A84" s="123"/>
      <c r="B84" s="124"/>
      <c r="C84" s="56" t="s">
        <v>247</v>
      </c>
      <c r="D84" s="57"/>
      <c r="E84" s="132" t="s">
        <v>224</v>
      </c>
      <c r="F84" s="129"/>
      <c r="G84" s="129">
        <f>SUM(G77:G83)</f>
        <v>100</v>
      </c>
      <c r="H84" s="59"/>
      <c r="I84" s="120"/>
      <c r="J84" s="120"/>
      <c r="K84" s="12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6" spans="1:78" x14ac:dyDescent="0.25">
      <c r="A86" s="55"/>
    </row>
    <row r="87" spans="1:78" s="60" customFormat="1" ht="15" thickBot="1" x14ac:dyDescent="0.3">
      <c r="A87" s="123"/>
      <c r="B87" s="124"/>
      <c r="C87" s="56"/>
      <c r="D87" s="57"/>
      <c r="E87" s="58" t="s">
        <v>224</v>
      </c>
      <c r="F87" s="16"/>
      <c r="G87" s="16" t="e">
        <f>SUM(#REF!)</f>
        <v>#REF!</v>
      </c>
      <c r="H87" s="59"/>
      <c r="I87" s="120"/>
      <c r="J87" s="120"/>
      <c r="K87" s="12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row>
    <row r="88" spans="1:78" ht="14.4" thickBot="1" x14ac:dyDescent="0.3"/>
    <row r="89" spans="1:78" s="53" customFormat="1" ht="30" customHeight="1" x14ac:dyDescent="0.3">
      <c r="A89" s="885" t="s">
        <v>86</v>
      </c>
      <c r="B89" s="871" t="s">
        <v>227</v>
      </c>
      <c r="C89" s="887" t="s">
        <v>200</v>
      </c>
      <c r="D89" s="889" t="s">
        <v>201</v>
      </c>
      <c r="E89" s="889"/>
      <c r="F89" s="889"/>
      <c r="G89" s="889"/>
      <c r="H89" s="889"/>
      <c r="I89" s="106" t="s">
        <v>202</v>
      </c>
      <c r="J89" s="890" t="s">
        <v>203</v>
      </c>
      <c r="K89" s="892" t="s">
        <v>204</v>
      </c>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c r="BX89" s="54"/>
      <c r="BY89" s="54"/>
      <c r="BZ89" s="54"/>
    </row>
    <row r="90" spans="1:78" s="54" customFormat="1" ht="55.8" thickBot="1" x14ac:dyDescent="0.35">
      <c r="A90" s="886"/>
      <c r="B90" s="872"/>
      <c r="C90" s="888"/>
      <c r="D90" s="107" t="s">
        <v>205</v>
      </c>
      <c r="E90" s="51" t="s">
        <v>206</v>
      </c>
      <c r="F90" s="107" t="s">
        <v>207</v>
      </c>
      <c r="G90" s="107" t="s">
        <v>208</v>
      </c>
      <c r="H90" s="107" t="s">
        <v>225</v>
      </c>
      <c r="I90" s="52" t="s">
        <v>210</v>
      </c>
      <c r="J90" s="891"/>
      <c r="K90" s="893"/>
    </row>
    <row r="91" spans="1:78" ht="20.25" customHeight="1" x14ac:dyDescent="0.25">
      <c r="A91" s="857" t="str">
        <f>DESCRIPCION!A19</f>
        <v>d</v>
      </c>
      <c r="B91" s="491">
        <f>DESCRIPCION!D19</f>
        <v>0</v>
      </c>
      <c r="C91" s="820"/>
      <c r="D91" s="859" t="s">
        <v>211</v>
      </c>
      <c r="E91" s="127" t="s">
        <v>212</v>
      </c>
      <c r="F91" s="69" t="s">
        <v>173</v>
      </c>
      <c r="G91" s="128">
        <f>IF(F91="Asignado",15,0)</f>
        <v>0</v>
      </c>
      <c r="H91" s="881" t="str">
        <f>IF(AND(G98&gt;0,G98&lt;=85),"Débil",IF(AND(G98&gt;85,G98&lt;=95),"Moderado",IF(G98&gt;96,"Fuerte"," ")))</f>
        <v xml:space="preserve"> </v>
      </c>
      <c r="I91" s="865" t="s">
        <v>173</v>
      </c>
      <c r="J91" s="862" t="str">
        <f>IF(AND(H91="Fuerte",I91="Fuerte (Siempre se Ejecuta)"),"Fuerte",IF(AND(H91="Fuerte",I91="Moderado (Algunas veces se ejecuta)"),"Moderado",IF(AND(H91="Fuerte",I91="Débil (No se ejecuta)"),"Débil",IF(AND(H91="Moderado",I91="Fuerte (Siempre se Ejecuta)"),"Moderado",IF(AND(H91="Moderado",I91="Moderado (Algunas veces se ejecuta)"),"Moderado",IF(AND(H91="Moderado",I91="Débil (No se ejecuta)"),"Débil",IF(AND(H91="Débil",I91="Fuerte (Siempre se Ejecuta)"),"Débil",IF(AND(H91="Débil",I91="Moderado (Algunas veces se ejecuta)"),"Débil",IF(AND(H91="Débil",I91="Débil (No se ejecuta)"),"Débil"," ")))))))))</f>
        <v xml:space="preserve"> </v>
      </c>
      <c r="K91" s="868" t="str">
        <f>IF(J91="Fuerte","NO",IF(J91=" "," ","SI"))</f>
        <v xml:space="preserve"> </v>
      </c>
    </row>
    <row r="92" spans="1:78" ht="27.6" x14ac:dyDescent="0.25">
      <c r="A92" s="820"/>
      <c r="B92" s="492"/>
      <c r="C92" s="820"/>
      <c r="D92" s="859"/>
      <c r="E92" s="103" t="s">
        <v>213</v>
      </c>
      <c r="F92" s="66" t="s">
        <v>173</v>
      </c>
      <c r="G92" s="65">
        <f>IF(F92="Adecuado",15,0)</f>
        <v>0</v>
      </c>
      <c r="H92" s="881"/>
      <c r="I92" s="883"/>
      <c r="J92" s="847"/>
      <c r="K92" s="880"/>
    </row>
    <row r="93" spans="1:78" ht="42.75" customHeight="1" x14ac:dyDescent="0.25">
      <c r="A93" s="820"/>
      <c r="B93" s="492"/>
      <c r="C93" s="820"/>
      <c r="D93" s="50" t="s">
        <v>214</v>
      </c>
      <c r="E93" s="103" t="s">
        <v>215</v>
      </c>
      <c r="F93" s="66" t="s">
        <v>173</v>
      </c>
      <c r="G93" s="65">
        <f>IF(F93="Oportuna",15,0)</f>
        <v>0</v>
      </c>
      <c r="H93" s="881"/>
      <c r="I93" s="883"/>
      <c r="J93" s="847"/>
      <c r="K93" s="880"/>
    </row>
    <row r="94" spans="1:78" ht="41.4" x14ac:dyDescent="0.25">
      <c r="A94" s="820"/>
      <c r="B94" s="492"/>
      <c r="C94" s="820"/>
      <c r="D94" s="50" t="s">
        <v>216</v>
      </c>
      <c r="E94" s="103" t="s">
        <v>217</v>
      </c>
      <c r="F94" s="215" t="s">
        <v>173</v>
      </c>
      <c r="G94" s="65">
        <f>IF(F94="Prevenir",15,IF(F94="Detectar",10,0))</f>
        <v>0</v>
      </c>
      <c r="H94" s="881"/>
      <c r="I94" s="883"/>
      <c r="J94" s="847"/>
      <c r="K94" s="880"/>
    </row>
    <row r="95" spans="1:78" ht="27.6" x14ac:dyDescent="0.25">
      <c r="A95" s="820"/>
      <c r="B95" s="492"/>
      <c r="C95" s="820"/>
      <c r="D95" s="50" t="s">
        <v>218</v>
      </c>
      <c r="E95" s="103" t="s">
        <v>219</v>
      </c>
      <c r="F95" s="66" t="s">
        <v>173</v>
      </c>
      <c r="G95" s="65">
        <f>IF(F95="Confiable",15,0)</f>
        <v>0</v>
      </c>
      <c r="H95" s="881"/>
      <c r="I95" s="883"/>
      <c r="J95" s="847"/>
      <c r="K95" s="880"/>
    </row>
    <row r="96" spans="1:78" ht="41.4" x14ac:dyDescent="0.25">
      <c r="A96" s="820"/>
      <c r="B96" s="492"/>
      <c r="C96" s="820"/>
      <c r="D96" s="50" t="s">
        <v>220</v>
      </c>
      <c r="E96" s="103" t="s">
        <v>221</v>
      </c>
      <c r="F96" s="215" t="s">
        <v>173</v>
      </c>
      <c r="G96" s="65">
        <f>IF(F96="Se investigan y se resuelven oportunamente",15,0)</f>
        <v>0</v>
      </c>
      <c r="H96" s="881"/>
      <c r="I96" s="883"/>
      <c r="J96" s="847"/>
      <c r="K96" s="880"/>
    </row>
    <row r="97" spans="1:78" ht="27.6" x14ac:dyDescent="0.25">
      <c r="A97" s="821"/>
      <c r="B97" s="493"/>
      <c r="C97" s="821"/>
      <c r="D97" s="45" t="s">
        <v>222</v>
      </c>
      <c r="E97" s="103" t="s">
        <v>223</v>
      </c>
      <c r="F97" s="66" t="s">
        <v>173</v>
      </c>
      <c r="G97" s="65">
        <f>IF(F97="Completa",10,IF(F97="Incompleta",5,0))</f>
        <v>0</v>
      </c>
      <c r="H97" s="882"/>
      <c r="I97" s="932"/>
      <c r="J97" s="894"/>
      <c r="K97" s="895"/>
    </row>
    <row r="98" spans="1:78" ht="15" thickBot="1" x14ac:dyDescent="0.3">
      <c r="A98" s="123"/>
      <c r="B98" s="124"/>
      <c r="C98" s="56"/>
      <c r="D98" s="57"/>
      <c r="E98" s="58" t="s">
        <v>224</v>
      </c>
      <c r="F98" s="16"/>
      <c r="G98" s="16">
        <f>SUM(G91:G97)</f>
        <v>0</v>
      </c>
      <c r="H98" s="133"/>
      <c r="I98" s="134"/>
      <c r="J98" s="134"/>
      <c r="K98" s="135"/>
    </row>
    <row r="99" spans="1:78" ht="14.4" thickBot="1" x14ac:dyDescent="0.3">
      <c r="A99" s="55"/>
    </row>
    <row r="100" spans="1:78" s="54" customFormat="1" ht="30" customHeight="1" x14ac:dyDescent="0.3">
      <c r="A100" s="869" t="s">
        <v>86</v>
      </c>
      <c r="B100" s="871" t="s">
        <v>227</v>
      </c>
      <c r="C100" s="873" t="s">
        <v>200</v>
      </c>
      <c r="D100" s="875" t="s">
        <v>201</v>
      </c>
      <c r="E100" s="876"/>
      <c r="F100" s="876"/>
      <c r="G100" s="876"/>
      <c r="H100" s="877"/>
      <c r="I100" s="106" t="s">
        <v>202</v>
      </c>
      <c r="J100" s="878" t="s">
        <v>203</v>
      </c>
      <c r="K100" s="855" t="s">
        <v>204</v>
      </c>
    </row>
    <row r="101" spans="1:78" s="54" customFormat="1" ht="55.8" thickBot="1" x14ac:dyDescent="0.35">
      <c r="A101" s="870"/>
      <c r="B101" s="872"/>
      <c r="C101" s="874"/>
      <c r="D101" s="107" t="s">
        <v>205</v>
      </c>
      <c r="E101" s="51" t="s">
        <v>206</v>
      </c>
      <c r="F101" s="107" t="s">
        <v>207</v>
      </c>
      <c r="G101" s="107" t="s">
        <v>208</v>
      </c>
      <c r="H101" s="107" t="s">
        <v>225</v>
      </c>
      <c r="I101" s="52" t="s">
        <v>210</v>
      </c>
      <c r="J101" s="879"/>
      <c r="K101" s="856"/>
    </row>
    <row r="102" spans="1:78" ht="20.25" customHeight="1" x14ac:dyDescent="0.25">
      <c r="A102" s="857" t="str">
        <f>DESCRIPCION!A19</f>
        <v>d</v>
      </c>
      <c r="B102" s="491">
        <f>DESCRIPCION!D20</f>
        <v>0</v>
      </c>
      <c r="C102" s="857"/>
      <c r="D102" s="858" t="s">
        <v>211</v>
      </c>
      <c r="E102" s="127" t="s">
        <v>212</v>
      </c>
      <c r="F102" s="69" t="s">
        <v>173</v>
      </c>
      <c r="G102" s="128">
        <f>IF(F102="Asignado",15,0)</f>
        <v>0</v>
      </c>
      <c r="H102" s="860" t="str">
        <f>IF(AND(G109&gt;0,G109&lt;=85),"Débil",IF(AND(G109&gt;85,G109&lt;=95),"Moderado",IF(G109&gt;96,"Fuerte"," ")))</f>
        <v xml:space="preserve"> </v>
      </c>
      <c r="I102" s="863" t="s">
        <v>173</v>
      </c>
      <c r="J102" s="860" t="str">
        <f>IF(AND(H102="Fuerte",I102="Fuerte (Siempre se Ejecuta)"),"Fuerte",IF(AND(H102="Fuerte",I102="Moderado (Algunas veces se ejecuta)"),"Moderado",IF(AND(H102="Fuerte",I102="Débil (No se ejecuta)"),"Débil",IF(AND(H102="Moderado",I102="Fuerte (Siempre se Ejecuta)"),"Moderado",IF(AND(H102="Moderado",I102="Moderado (Algunas veces se ejecuta)"),"Moderado",IF(AND(H102="Moderado",I102="Débil (No se ejecuta)"),"Débil",IF(AND(H102="Débil",I102="Fuerte (Siempre se Ejecuta)"),"Débil",IF(AND(H102="Débil",I102="Moderado (Algunas veces se ejecuta)"),"Débil",IF(AND(H102="Débil",I102="Débil (No se ejecuta)"),"Débil"," ")))))))))</f>
        <v xml:space="preserve"> </v>
      </c>
      <c r="K102" s="866" t="str">
        <f>IF(J102="Fuerte","NO",IF(J102=" "," ","SI"))</f>
        <v xml:space="preserve"> </v>
      </c>
    </row>
    <row r="103" spans="1:78" ht="27.6" x14ac:dyDescent="0.25">
      <c r="A103" s="820"/>
      <c r="B103" s="492"/>
      <c r="C103" s="820"/>
      <c r="D103" s="859"/>
      <c r="E103" s="103" t="s">
        <v>213</v>
      </c>
      <c r="F103" s="66" t="s">
        <v>173</v>
      </c>
      <c r="G103" s="65">
        <f>IF(F103="Adecuado",15,0)</f>
        <v>0</v>
      </c>
      <c r="H103" s="861"/>
      <c r="I103" s="864"/>
      <c r="J103" s="861"/>
      <c r="K103" s="867"/>
    </row>
    <row r="104" spans="1:78" ht="27.6" x14ac:dyDescent="0.25">
      <c r="A104" s="820"/>
      <c r="B104" s="492"/>
      <c r="C104" s="820"/>
      <c r="D104" s="50" t="s">
        <v>214</v>
      </c>
      <c r="E104" s="103" t="s">
        <v>215</v>
      </c>
      <c r="F104" s="66" t="s">
        <v>173</v>
      </c>
      <c r="G104" s="65">
        <f>IF(F104="Oportuna",15,0)</f>
        <v>0</v>
      </c>
      <c r="H104" s="861"/>
      <c r="I104" s="864"/>
      <c r="J104" s="861"/>
      <c r="K104" s="867"/>
    </row>
    <row r="105" spans="1:78" ht="41.4" x14ac:dyDescent="0.25">
      <c r="A105" s="820"/>
      <c r="B105" s="492"/>
      <c r="C105" s="820"/>
      <c r="D105" s="50" t="s">
        <v>216</v>
      </c>
      <c r="E105" s="103" t="s">
        <v>217</v>
      </c>
      <c r="F105" s="215" t="s">
        <v>173</v>
      </c>
      <c r="G105" s="65">
        <f>IF(F105="Prevenir",15,IF(F105="Detectar",10,0))</f>
        <v>0</v>
      </c>
      <c r="H105" s="861"/>
      <c r="I105" s="864"/>
      <c r="J105" s="861"/>
      <c r="K105" s="867"/>
    </row>
    <row r="106" spans="1:78" ht="27.6" x14ac:dyDescent="0.25">
      <c r="A106" s="820"/>
      <c r="B106" s="492"/>
      <c r="C106" s="820"/>
      <c r="D106" s="50" t="s">
        <v>218</v>
      </c>
      <c r="E106" s="103" t="s">
        <v>219</v>
      </c>
      <c r="F106" s="66" t="s">
        <v>173</v>
      </c>
      <c r="G106" s="65">
        <f>IF(F106="Confiable",15,0)</f>
        <v>0</v>
      </c>
      <c r="H106" s="861"/>
      <c r="I106" s="864"/>
      <c r="J106" s="861"/>
      <c r="K106" s="867"/>
    </row>
    <row r="107" spans="1:78" ht="41.4" x14ac:dyDescent="0.25">
      <c r="A107" s="820"/>
      <c r="B107" s="492"/>
      <c r="C107" s="820"/>
      <c r="D107" s="50" t="s">
        <v>220</v>
      </c>
      <c r="E107" s="103" t="s">
        <v>221</v>
      </c>
      <c r="F107" s="215" t="s">
        <v>173</v>
      </c>
      <c r="G107" s="65">
        <f>IF(F107="Se investigan y se resuelven oportunamente",15,0)</f>
        <v>0</v>
      </c>
      <c r="H107" s="861"/>
      <c r="I107" s="864"/>
      <c r="J107" s="861"/>
      <c r="K107" s="867"/>
    </row>
    <row r="108" spans="1:78" ht="27.6" x14ac:dyDescent="0.25">
      <c r="A108" s="821"/>
      <c r="B108" s="493"/>
      <c r="C108" s="821"/>
      <c r="D108" s="45" t="s">
        <v>222</v>
      </c>
      <c r="E108" s="103" t="s">
        <v>223</v>
      </c>
      <c r="F108" s="66" t="s">
        <v>173</v>
      </c>
      <c r="G108" s="65">
        <f>IF(F108="Completa",10,IF(F108="Incompleta",5,0))</f>
        <v>0</v>
      </c>
      <c r="H108" s="862"/>
      <c r="I108" s="865"/>
      <c r="J108" s="862"/>
      <c r="K108" s="868"/>
    </row>
    <row r="109" spans="1:78" s="60" customFormat="1" ht="15" thickBot="1" x14ac:dyDescent="0.3">
      <c r="A109" s="123"/>
      <c r="B109" s="124"/>
      <c r="C109" s="56"/>
      <c r="D109" s="57"/>
      <c r="E109" s="58" t="s">
        <v>224</v>
      </c>
      <c r="F109" s="16"/>
      <c r="G109" s="16">
        <f>SUM(G102:G108)</f>
        <v>0</v>
      </c>
      <c r="H109" s="133"/>
      <c r="I109" s="134"/>
      <c r="J109" s="134"/>
      <c r="K109" s="135"/>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row>
    <row r="110" spans="1:78" ht="14.4" thickBot="1" x14ac:dyDescent="0.3"/>
    <row r="111" spans="1:78" s="53" customFormat="1" ht="30" customHeight="1" x14ac:dyDescent="0.3">
      <c r="A111" s="869" t="s">
        <v>86</v>
      </c>
      <c r="B111" s="871" t="s">
        <v>227</v>
      </c>
      <c r="C111" s="873" t="s">
        <v>200</v>
      </c>
      <c r="D111" s="875" t="s">
        <v>201</v>
      </c>
      <c r="E111" s="876"/>
      <c r="F111" s="876"/>
      <c r="G111" s="876"/>
      <c r="H111" s="877"/>
      <c r="I111" s="106" t="s">
        <v>202</v>
      </c>
      <c r="J111" s="878" t="s">
        <v>203</v>
      </c>
      <c r="K111" s="855" t="s">
        <v>204</v>
      </c>
      <c r="L111" s="54"/>
      <c r="M111" s="54"/>
      <c r="N111" s="54"/>
      <c r="O111" s="54"/>
      <c r="P111" s="54"/>
      <c r="Q111" s="54"/>
      <c r="R111" s="54"/>
      <c r="S111" s="54"/>
      <c r="T111" s="54"/>
      <c r="U111" s="54"/>
      <c r="V111" s="54"/>
      <c r="W111" s="54"/>
      <c r="X111" s="54"/>
      <c r="Y111" s="54"/>
      <c r="Z111" s="54"/>
      <c r="AA111" s="54"/>
      <c r="AB111" s="54"/>
      <c r="AC111" s="54"/>
      <c r="AD111" s="54"/>
      <c r="AE111" s="54"/>
      <c r="AF111" s="54"/>
      <c r="AG111" s="54"/>
      <c r="AH111" s="54"/>
      <c r="AI111" s="54"/>
      <c r="AJ111" s="54"/>
      <c r="AK111" s="54"/>
      <c r="AL111" s="54"/>
      <c r="AM111" s="54"/>
      <c r="AN111" s="54"/>
      <c r="AO111" s="54"/>
      <c r="AP111" s="54"/>
      <c r="AQ111" s="54"/>
      <c r="AR111" s="54"/>
      <c r="AS111" s="54"/>
      <c r="AT111" s="54"/>
      <c r="AU111" s="54"/>
      <c r="AV111" s="54"/>
      <c r="AW111" s="54"/>
      <c r="AX111" s="54"/>
      <c r="AY111" s="54"/>
      <c r="AZ111" s="54"/>
      <c r="BA111" s="54"/>
      <c r="BB111" s="54"/>
      <c r="BC111" s="54"/>
      <c r="BD111" s="54"/>
      <c r="BE111" s="54"/>
      <c r="BF111" s="54"/>
      <c r="BG111" s="54"/>
      <c r="BH111" s="54"/>
      <c r="BI111" s="54"/>
      <c r="BJ111" s="54"/>
      <c r="BK111" s="54"/>
      <c r="BL111" s="54"/>
      <c r="BM111" s="54"/>
      <c r="BN111" s="54"/>
      <c r="BO111" s="54"/>
      <c r="BP111" s="54"/>
      <c r="BQ111" s="54"/>
      <c r="BR111" s="54"/>
      <c r="BS111" s="54"/>
      <c r="BT111" s="54"/>
      <c r="BU111" s="54"/>
      <c r="BV111" s="54"/>
      <c r="BW111" s="54"/>
      <c r="BX111" s="54"/>
      <c r="BY111" s="54"/>
      <c r="BZ111" s="54"/>
    </row>
    <row r="112" spans="1:78" s="54" customFormat="1" ht="55.8" thickBot="1" x14ac:dyDescent="0.35">
      <c r="A112" s="870"/>
      <c r="B112" s="872"/>
      <c r="C112" s="874"/>
      <c r="D112" s="107" t="s">
        <v>205</v>
      </c>
      <c r="E112" s="51" t="s">
        <v>206</v>
      </c>
      <c r="F112" s="107" t="s">
        <v>207</v>
      </c>
      <c r="G112" s="107" t="s">
        <v>208</v>
      </c>
      <c r="H112" s="107" t="s">
        <v>225</v>
      </c>
      <c r="I112" s="52" t="s">
        <v>210</v>
      </c>
      <c r="J112" s="879"/>
      <c r="K112" s="856"/>
    </row>
    <row r="113" spans="1:11" ht="20.25" customHeight="1" x14ac:dyDescent="0.25">
      <c r="A113" s="857" t="str">
        <f>DESCRIPCION!A19</f>
        <v>d</v>
      </c>
      <c r="B113" s="491">
        <f>DESCRIPCION!D21</f>
        <v>0</v>
      </c>
      <c r="C113" s="857"/>
      <c r="D113" s="858" t="s">
        <v>211</v>
      </c>
      <c r="E113" s="127" t="s">
        <v>212</v>
      </c>
      <c r="F113" s="69" t="s">
        <v>173</v>
      </c>
      <c r="G113" s="128">
        <f>IF(F113="Asignado",15,0)</f>
        <v>0</v>
      </c>
      <c r="H113" s="860" t="str">
        <f>IF(AND(G120&gt;0,G120&lt;=85),"Débil",IF(AND(G120&gt;85,G120&lt;=95),"Moderado",IF(G120&gt;96,"Fuerte"," ")))</f>
        <v xml:space="preserve"> </v>
      </c>
      <c r="I113" s="863" t="s">
        <v>173</v>
      </c>
      <c r="J113" s="860" t="str">
        <f>IF(AND(H113="Fuerte",I113="Fuerte (Siempre se Ejecuta)"),"Fuerte",IF(AND(H113="Fuerte",I113="Moderado (Algunas veces se ejecuta)"),"Moderado",IF(AND(H113="Fuerte",I113="Débil (No se ejecuta)"),"Débil",IF(AND(H113="Moderado",I113="Fuerte (Siempre se Ejecuta)"),"Moderado",IF(AND(H113="Moderado",I113="Moderado (Algunas veces se ejecuta)"),"Moderado",IF(AND(H113="Moderado",I113="Débil (No se ejecuta)"),"Débil",IF(AND(H113="Débil",I113="Fuerte (Siempre se Ejecuta)"),"Débil",IF(AND(H113="Débil",I113="Moderado (Algunas veces se ejecuta)"),"Débil",IF(AND(H113="Débil",I113="Débil (No se ejecuta)"),"Débil"," ")))))))))</f>
        <v xml:space="preserve"> </v>
      </c>
      <c r="K113" s="866" t="str">
        <f>IF(J113="Fuerte","NO",IF(J113=" "," ","SI"))</f>
        <v xml:space="preserve"> </v>
      </c>
    </row>
    <row r="114" spans="1:11" ht="27.6" x14ac:dyDescent="0.25">
      <c r="A114" s="820"/>
      <c r="B114" s="492"/>
      <c r="C114" s="820"/>
      <c r="D114" s="859"/>
      <c r="E114" s="103" t="s">
        <v>213</v>
      </c>
      <c r="F114" s="66" t="s">
        <v>173</v>
      </c>
      <c r="G114" s="65">
        <f>IF(F114="Adecuado",15,0)</f>
        <v>0</v>
      </c>
      <c r="H114" s="861"/>
      <c r="I114" s="864"/>
      <c r="J114" s="861"/>
      <c r="K114" s="867"/>
    </row>
    <row r="115" spans="1:11" ht="27.6" x14ac:dyDescent="0.25">
      <c r="A115" s="820"/>
      <c r="B115" s="492"/>
      <c r="C115" s="820"/>
      <c r="D115" s="50" t="s">
        <v>214</v>
      </c>
      <c r="E115" s="103" t="s">
        <v>215</v>
      </c>
      <c r="F115" s="66" t="s">
        <v>173</v>
      </c>
      <c r="G115" s="65">
        <f>IF(F115="Oportuna",15,0)</f>
        <v>0</v>
      </c>
      <c r="H115" s="861"/>
      <c r="I115" s="864"/>
      <c r="J115" s="861"/>
      <c r="K115" s="867"/>
    </row>
    <row r="116" spans="1:11" ht="41.4" x14ac:dyDescent="0.25">
      <c r="A116" s="820"/>
      <c r="B116" s="492"/>
      <c r="C116" s="820"/>
      <c r="D116" s="50" t="s">
        <v>216</v>
      </c>
      <c r="E116" s="103" t="s">
        <v>217</v>
      </c>
      <c r="F116" s="215" t="s">
        <v>173</v>
      </c>
      <c r="G116" s="65">
        <f>IF(F116="Prevenir",15,IF(F116="Detectar",10,0))</f>
        <v>0</v>
      </c>
      <c r="H116" s="861"/>
      <c r="I116" s="864"/>
      <c r="J116" s="861"/>
      <c r="K116" s="867"/>
    </row>
    <row r="117" spans="1:11" ht="27.6" x14ac:dyDescent="0.25">
      <c r="A117" s="820"/>
      <c r="B117" s="492"/>
      <c r="C117" s="820"/>
      <c r="D117" s="50" t="s">
        <v>218</v>
      </c>
      <c r="E117" s="103" t="s">
        <v>219</v>
      </c>
      <c r="F117" s="66" t="s">
        <v>173</v>
      </c>
      <c r="G117" s="65">
        <f>IF(F117="Confiable",15,0)</f>
        <v>0</v>
      </c>
      <c r="H117" s="861"/>
      <c r="I117" s="864"/>
      <c r="J117" s="861"/>
      <c r="K117" s="867"/>
    </row>
    <row r="118" spans="1:11" ht="41.4" x14ac:dyDescent="0.25">
      <c r="A118" s="820"/>
      <c r="B118" s="492"/>
      <c r="C118" s="820"/>
      <c r="D118" s="50" t="s">
        <v>220</v>
      </c>
      <c r="E118" s="103" t="s">
        <v>221</v>
      </c>
      <c r="F118" s="215" t="s">
        <v>173</v>
      </c>
      <c r="G118" s="65">
        <f>IF(F118="Se investigan y se resuelven oportunamente",15,0)</f>
        <v>0</v>
      </c>
      <c r="H118" s="861"/>
      <c r="I118" s="864"/>
      <c r="J118" s="861"/>
      <c r="K118" s="867"/>
    </row>
    <row r="119" spans="1:11" ht="27.6" x14ac:dyDescent="0.25">
      <c r="A119" s="821"/>
      <c r="B119" s="493"/>
      <c r="C119" s="821"/>
      <c r="D119" s="45" t="s">
        <v>222</v>
      </c>
      <c r="E119" s="103" t="s">
        <v>223</v>
      </c>
      <c r="F119" s="66" t="s">
        <v>173</v>
      </c>
      <c r="G119" s="65">
        <f>IF(F119="Completa",10,IF(F119="Incompleta",5,0))</f>
        <v>0</v>
      </c>
      <c r="H119" s="862"/>
      <c r="I119" s="865"/>
      <c r="J119" s="862"/>
      <c r="K119" s="868"/>
    </row>
    <row r="120" spans="1:11" ht="15" thickBot="1" x14ac:dyDescent="0.3">
      <c r="A120" s="123"/>
      <c r="B120" s="124"/>
      <c r="C120" s="56"/>
      <c r="D120" s="57"/>
      <c r="E120" s="58" t="s">
        <v>224</v>
      </c>
      <c r="F120" s="16"/>
      <c r="G120" s="16">
        <f>SUM(G113:G119)</f>
        <v>0</v>
      </c>
      <c r="H120" s="133"/>
      <c r="I120" s="134"/>
      <c r="J120" s="134"/>
      <c r="K120" s="135"/>
    </row>
    <row r="121" spans="1:11" ht="14.4" thickBot="1" x14ac:dyDescent="0.3">
      <c r="A121" s="55"/>
    </row>
    <row r="122" spans="1:11" s="54" customFormat="1" ht="30" customHeight="1" x14ac:dyDescent="0.3">
      <c r="A122" s="869" t="s">
        <v>86</v>
      </c>
      <c r="B122" s="871" t="s">
        <v>227</v>
      </c>
      <c r="C122" s="873" t="s">
        <v>200</v>
      </c>
      <c r="D122" s="875" t="s">
        <v>201</v>
      </c>
      <c r="E122" s="876"/>
      <c r="F122" s="876"/>
      <c r="G122" s="876"/>
      <c r="H122" s="877"/>
      <c r="I122" s="106" t="s">
        <v>202</v>
      </c>
      <c r="J122" s="878" t="s">
        <v>203</v>
      </c>
      <c r="K122" s="855" t="s">
        <v>204</v>
      </c>
    </row>
    <row r="123" spans="1:11" s="54" customFormat="1" ht="55.8" thickBot="1" x14ac:dyDescent="0.35">
      <c r="A123" s="870"/>
      <c r="B123" s="872"/>
      <c r="C123" s="874"/>
      <c r="D123" s="107" t="s">
        <v>205</v>
      </c>
      <c r="E123" s="51" t="s">
        <v>206</v>
      </c>
      <c r="F123" s="107" t="s">
        <v>207</v>
      </c>
      <c r="G123" s="107" t="s">
        <v>208</v>
      </c>
      <c r="H123" s="107" t="s">
        <v>225</v>
      </c>
      <c r="I123" s="52" t="s">
        <v>210</v>
      </c>
      <c r="J123" s="879"/>
      <c r="K123" s="856"/>
    </row>
    <row r="124" spans="1:11" ht="20.25" customHeight="1" x14ac:dyDescent="0.25">
      <c r="A124" s="857" t="str">
        <f>DESCRIPCION!A22</f>
        <v>e</v>
      </c>
      <c r="B124" s="491">
        <f>DESCRIPCION!D22</f>
        <v>0</v>
      </c>
      <c r="C124" s="857"/>
      <c r="D124" s="858" t="s">
        <v>211</v>
      </c>
      <c r="E124" s="127" t="s">
        <v>212</v>
      </c>
      <c r="F124" s="69" t="s">
        <v>173</v>
      </c>
      <c r="G124" s="128">
        <f>IF(F124="Asignado",15,0)</f>
        <v>0</v>
      </c>
      <c r="H124" s="860" t="str">
        <f>IF(AND(G131&gt;0,G131&lt;=85),"Débil",IF(AND(G131&gt;85,G131&lt;=95),"Moderado",IF(G131&gt;96,"Fuerte"," ")))</f>
        <v xml:space="preserve"> </v>
      </c>
      <c r="I124" s="863" t="s">
        <v>173</v>
      </c>
      <c r="J124" s="860" t="str">
        <f>IF(AND(H124="Fuerte",I124="Fuerte (Siempre se Ejecuta)"),"Fuerte",IF(AND(H124="Fuerte",I124="Moderado (Algunas veces se ejecuta)"),"Moderado",IF(AND(H124="Fuerte",I124="Débil (No se ejecuta)"),"Débil",IF(AND(H124="Moderado",I124="Fuerte (Siempre se Ejecuta)"),"Moderado",IF(AND(H124="Moderado",I124="Moderado (Algunas veces se ejecuta)"),"Moderado",IF(AND(H124="Moderado",I124="Débil (No se ejecuta)"),"Débil",IF(AND(H124="Débil",I124="Fuerte (Siempre se Ejecuta)"),"Débil",IF(AND(H124="Débil",I124="Moderado (Algunas veces se ejecuta)"),"Débil",IF(AND(H124="Débil",I124="Débil (No se ejecuta)"),"Débil"," ")))))))))</f>
        <v xml:space="preserve"> </v>
      </c>
      <c r="K124" s="866" t="str">
        <f>IF(J124="Fuerte","NO",IF(J124=" "," ","SI"))</f>
        <v xml:space="preserve"> </v>
      </c>
    </row>
    <row r="125" spans="1:11" ht="27.6" x14ac:dyDescent="0.25">
      <c r="A125" s="820"/>
      <c r="B125" s="492"/>
      <c r="C125" s="820"/>
      <c r="D125" s="859"/>
      <c r="E125" s="103" t="s">
        <v>213</v>
      </c>
      <c r="F125" s="66" t="s">
        <v>173</v>
      </c>
      <c r="G125" s="65">
        <f>IF(F125="Adecuado",15,0)</f>
        <v>0</v>
      </c>
      <c r="H125" s="861"/>
      <c r="I125" s="864"/>
      <c r="J125" s="861"/>
      <c r="K125" s="867"/>
    </row>
    <row r="126" spans="1:11" ht="27.6" x14ac:dyDescent="0.25">
      <c r="A126" s="820"/>
      <c r="B126" s="492"/>
      <c r="C126" s="820"/>
      <c r="D126" s="50" t="s">
        <v>214</v>
      </c>
      <c r="E126" s="103" t="s">
        <v>215</v>
      </c>
      <c r="F126" s="66" t="s">
        <v>173</v>
      </c>
      <c r="G126" s="65">
        <f>IF(F126="Oportuna",15,0)</f>
        <v>0</v>
      </c>
      <c r="H126" s="861"/>
      <c r="I126" s="864"/>
      <c r="J126" s="861"/>
      <c r="K126" s="867"/>
    </row>
    <row r="127" spans="1:11" ht="41.4" x14ac:dyDescent="0.25">
      <c r="A127" s="820"/>
      <c r="B127" s="492"/>
      <c r="C127" s="820"/>
      <c r="D127" s="50" t="s">
        <v>216</v>
      </c>
      <c r="E127" s="103" t="s">
        <v>217</v>
      </c>
      <c r="F127" s="215" t="s">
        <v>173</v>
      </c>
      <c r="G127" s="65">
        <f>IF(F127="Prevenir",15,IF(F127="Detectar",10,0))</f>
        <v>0</v>
      </c>
      <c r="H127" s="861"/>
      <c r="I127" s="864"/>
      <c r="J127" s="861"/>
      <c r="K127" s="867"/>
    </row>
    <row r="128" spans="1:11" ht="27.6" x14ac:dyDescent="0.25">
      <c r="A128" s="820"/>
      <c r="B128" s="492"/>
      <c r="C128" s="820"/>
      <c r="D128" s="50" t="s">
        <v>218</v>
      </c>
      <c r="E128" s="103" t="s">
        <v>219</v>
      </c>
      <c r="F128" s="66" t="s">
        <v>173</v>
      </c>
      <c r="G128" s="65">
        <f>IF(F128="Confiable",15,0)</f>
        <v>0</v>
      </c>
      <c r="H128" s="861"/>
      <c r="I128" s="864"/>
      <c r="J128" s="861"/>
      <c r="K128" s="867"/>
    </row>
    <row r="129" spans="1:98" ht="41.4" x14ac:dyDescent="0.25">
      <c r="A129" s="820"/>
      <c r="B129" s="492"/>
      <c r="C129" s="820"/>
      <c r="D129" s="50" t="s">
        <v>220</v>
      </c>
      <c r="E129" s="103" t="s">
        <v>221</v>
      </c>
      <c r="F129" s="215" t="s">
        <v>173</v>
      </c>
      <c r="G129" s="65">
        <f>IF(F129="Se investigan y se resuelven oportunamente",15,0)</f>
        <v>0</v>
      </c>
      <c r="H129" s="861"/>
      <c r="I129" s="864"/>
      <c r="J129" s="861"/>
      <c r="K129" s="867"/>
    </row>
    <row r="130" spans="1:98" ht="27.6" x14ac:dyDescent="0.25">
      <c r="A130" s="821"/>
      <c r="B130" s="493"/>
      <c r="C130" s="821"/>
      <c r="D130" s="45" t="s">
        <v>222</v>
      </c>
      <c r="E130" s="103" t="s">
        <v>223</v>
      </c>
      <c r="F130" s="66" t="s">
        <v>173</v>
      </c>
      <c r="G130" s="65">
        <f>IF(F130="Completa",10,IF(F130="Incompleta",5,0))</f>
        <v>0</v>
      </c>
      <c r="H130" s="862"/>
      <c r="I130" s="865"/>
      <c r="J130" s="862"/>
      <c r="K130" s="868"/>
    </row>
    <row r="131" spans="1:98" s="60" customFormat="1" ht="15" thickBot="1" x14ac:dyDescent="0.3">
      <c r="A131" s="123"/>
      <c r="B131" s="124"/>
      <c r="C131" s="56"/>
      <c r="D131" s="57"/>
      <c r="E131" s="58" t="s">
        <v>224</v>
      </c>
      <c r="F131" s="16"/>
      <c r="G131" s="16">
        <f>SUM(G124:G130)</f>
        <v>0</v>
      </c>
      <c r="H131" s="133"/>
      <c r="I131" s="134"/>
      <c r="J131" s="134"/>
      <c r="K131" s="135"/>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row>
    <row r="132" spans="1:98" ht="14.4" thickBot="1" x14ac:dyDescent="0.3"/>
    <row r="133" spans="1:98" ht="27.6" x14ac:dyDescent="0.25">
      <c r="A133" s="869" t="s">
        <v>86</v>
      </c>
      <c r="B133" s="871" t="s">
        <v>227</v>
      </c>
      <c r="C133" s="873" t="s">
        <v>200</v>
      </c>
      <c r="D133" s="875" t="s">
        <v>201</v>
      </c>
      <c r="E133" s="876"/>
      <c r="F133" s="876"/>
      <c r="G133" s="876"/>
      <c r="H133" s="877"/>
      <c r="I133" s="106" t="s">
        <v>202</v>
      </c>
      <c r="J133" s="878" t="s">
        <v>203</v>
      </c>
      <c r="K133" s="855" t="s">
        <v>204</v>
      </c>
    </row>
    <row r="134" spans="1:98" ht="55.8" thickBot="1" x14ac:dyDescent="0.3">
      <c r="A134" s="870"/>
      <c r="B134" s="872"/>
      <c r="C134" s="874"/>
      <c r="D134" s="107" t="s">
        <v>205</v>
      </c>
      <c r="E134" s="51" t="s">
        <v>206</v>
      </c>
      <c r="F134" s="107" t="s">
        <v>207</v>
      </c>
      <c r="G134" s="107" t="s">
        <v>208</v>
      </c>
      <c r="H134" s="107" t="s">
        <v>225</v>
      </c>
      <c r="I134" s="52" t="s">
        <v>210</v>
      </c>
      <c r="J134" s="879"/>
      <c r="K134" s="856"/>
    </row>
    <row r="135" spans="1:98" x14ac:dyDescent="0.25">
      <c r="A135" s="857" t="str">
        <f>DESCRIPCION!A22</f>
        <v>e</v>
      </c>
      <c r="B135" s="491">
        <f>DESCRIPCION!D23</f>
        <v>0</v>
      </c>
      <c r="C135" s="857"/>
      <c r="D135" s="858" t="s">
        <v>211</v>
      </c>
      <c r="E135" s="127" t="s">
        <v>212</v>
      </c>
      <c r="F135" s="69" t="s">
        <v>173</v>
      </c>
      <c r="G135" s="128">
        <f>IF(F135="Asignado",15,0)</f>
        <v>0</v>
      </c>
      <c r="H135" s="860" t="str">
        <f>IF(AND(G142&gt;0,G142&lt;=85),"Débil",IF(AND(G142&gt;85,G142&lt;=95),"Moderado",IF(G142&gt;96,"Fuerte"," ")))</f>
        <v xml:space="preserve"> </v>
      </c>
      <c r="I135" s="863" t="s">
        <v>173</v>
      </c>
      <c r="J135" s="860" t="str">
        <f>IF(AND(H135="Fuerte",I135="Fuerte (Siempre se Ejecuta)"),"Fuerte",IF(AND(H135="Fuerte",I135="Moderado (Algunas veces se ejecuta)"),"Moderado",IF(AND(H135="Fuerte",I135="Débil (No se ejecuta)"),"Débil",IF(AND(H135="Moderado",I135="Fuerte (Siempre se Ejecuta)"),"Moderado",IF(AND(H135="Moderado",I135="Moderado (Algunas veces se ejecuta)"),"Moderado",IF(AND(H135="Moderado",I135="Débil (No se ejecuta)"),"Débil",IF(AND(H135="Débil",I135="Fuerte (Siempre se Ejecuta)"),"Débil",IF(AND(H135="Débil",I135="Moderado (Algunas veces se ejecuta)"),"Débil",IF(AND(H135="Débil",I135="Débil (No se ejecuta)"),"Débil"," ")))))))))</f>
        <v xml:space="preserve"> </v>
      </c>
      <c r="K135" s="866" t="str">
        <f>IF(J135="Fuerte","NO",IF(J135=" "," ","SI"))</f>
        <v xml:space="preserve"> </v>
      </c>
    </row>
    <row r="136" spans="1:98" ht="27.6" x14ac:dyDescent="0.25">
      <c r="A136" s="820"/>
      <c r="B136" s="492"/>
      <c r="C136" s="820"/>
      <c r="D136" s="859"/>
      <c r="E136" s="103" t="s">
        <v>213</v>
      </c>
      <c r="F136" s="66" t="s">
        <v>173</v>
      </c>
      <c r="G136" s="65">
        <f>IF(F136="Adecuado",15,0)</f>
        <v>0</v>
      </c>
      <c r="H136" s="861"/>
      <c r="I136" s="864"/>
      <c r="J136" s="861"/>
      <c r="K136" s="867"/>
    </row>
    <row r="137" spans="1:98" ht="27.6" x14ac:dyDescent="0.25">
      <c r="A137" s="820"/>
      <c r="B137" s="492"/>
      <c r="C137" s="820"/>
      <c r="D137" s="50" t="s">
        <v>214</v>
      </c>
      <c r="E137" s="103" t="s">
        <v>215</v>
      </c>
      <c r="F137" s="66" t="s">
        <v>173</v>
      </c>
      <c r="G137" s="65">
        <f>IF(F137="Oportuna",15,0)</f>
        <v>0</v>
      </c>
      <c r="H137" s="861"/>
      <c r="I137" s="864"/>
      <c r="J137" s="861"/>
      <c r="K137" s="867"/>
    </row>
    <row r="138" spans="1:98" ht="41.4" x14ac:dyDescent="0.25">
      <c r="A138" s="820"/>
      <c r="B138" s="492"/>
      <c r="C138" s="820"/>
      <c r="D138" s="50" t="s">
        <v>216</v>
      </c>
      <c r="E138" s="103" t="s">
        <v>217</v>
      </c>
      <c r="F138" s="215" t="s">
        <v>173</v>
      </c>
      <c r="G138" s="65">
        <f>IF(F138="Prevenir",15,IF(F138="Detectar",10,0))</f>
        <v>0</v>
      </c>
      <c r="H138" s="861"/>
      <c r="I138" s="864"/>
      <c r="J138" s="861"/>
      <c r="K138" s="867"/>
    </row>
    <row r="139" spans="1:98" ht="27.6" x14ac:dyDescent="0.25">
      <c r="A139" s="820"/>
      <c r="B139" s="492"/>
      <c r="C139" s="820"/>
      <c r="D139" s="50" t="s">
        <v>218</v>
      </c>
      <c r="E139" s="103" t="s">
        <v>219</v>
      </c>
      <c r="F139" s="66" t="s">
        <v>173</v>
      </c>
      <c r="G139" s="65">
        <f>IF(F139="Confiable",15,0)</f>
        <v>0</v>
      </c>
      <c r="H139" s="861"/>
      <c r="I139" s="864"/>
      <c r="J139" s="861"/>
      <c r="K139" s="867"/>
    </row>
    <row r="140" spans="1:98" ht="41.4" x14ac:dyDescent="0.25">
      <c r="A140" s="820"/>
      <c r="B140" s="492"/>
      <c r="C140" s="820"/>
      <c r="D140" s="50" t="s">
        <v>220</v>
      </c>
      <c r="E140" s="103" t="s">
        <v>221</v>
      </c>
      <c r="F140" s="215" t="s">
        <v>173</v>
      </c>
      <c r="G140" s="65">
        <f>IF(F140="Se investigan y se resuelven oportunamente",15,0)</f>
        <v>0</v>
      </c>
      <c r="H140" s="861"/>
      <c r="I140" s="864"/>
      <c r="J140" s="861"/>
      <c r="K140" s="867"/>
    </row>
    <row r="141" spans="1:98" ht="27.6" x14ac:dyDescent="0.25">
      <c r="A141" s="821"/>
      <c r="B141" s="493"/>
      <c r="C141" s="821"/>
      <c r="D141" s="45" t="s">
        <v>222</v>
      </c>
      <c r="E141" s="103" t="s">
        <v>223</v>
      </c>
      <c r="F141" s="66" t="s">
        <v>173</v>
      </c>
      <c r="G141" s="65">
        <f>IF(F141="Completa",10,IF(F141="Incompleta",5,0))</f>
        <v>0</v>
      </c>
      <c r="H141" s="862"/>
      <c r="I141" s="865"/>
      <c r="J141" s="862"/>
      <c r="K141" s="868"/>
    </row>
    <row r="142" spans="1:98" ht="15" thickBot="1" x14ac:dyDescent="0.3">
      <c r="A142" s="123"/>
      <c r="B142" s="124"/>
      <c r="C142" s="56"/>
      <c r="D142" s="57"/>
      <c r="E142" s="58" t="s">
        <v>224</v>
      </c>
      <c r="F142" s="16"/>
      <c r="G142" s="16">
        <f>SUM(G135:G141)</f>
        <v>0</v>
      </c>
      <c r="H142" s="133"/>
      <c r="I142" s="134"/>
      <c r="J142" s="134"/>
      <c r="K142" s="135"/>
    </row>
    <row r="143" spans="1:98" ht="14.4" thickBot="1" x14ac:dyDescent="0.3"/>
    <row r="144" spans="1:98" ht="30" customHeight="1" x14ac:dyDescent="0.25">
      <c r="A144" s="869" t="s">
        <v>86</v>
      </c>
      <c r="B144" s="871" t="s">
        <v>227</v>
      </c>
      <c r="C144" s="873" t="s">
        <v>200</v>
      </c>
      <c r="D144" s="875" t="s">
        <v>201</v>
      </c>
      <c r="E144" s="876"/>
      <c r="F144" s="876"/>
      <c r="G144" s="876"/>
      <c r="H144" s="877"/>
      <c r="I144" s="106" t="s">
        <v>202</v>
      </c>
      <c r="J144" s="878" t="s">
        <v>203</v>
      </c>
      <c r="K144" s="855" t="s">
        <v>204</v>
      </c>
    </row>
    <row r="145" spans="1:11" ht="55.8" thickBot="1" x14ac:dyDescent="0.3">
      <c r="A145" s="870"/>
      <c r="B145" s="872"/>
      <c r="C145" s="874"/>
      <c r="D145" s="107" t="s">
        <v>205</v>
      </c>
      <c r="E145" s="51" t="s">
        <v>206</v>
      </c>
      <c r="F145" s="107" t="s">
        <v>207</v>
      </c>
      <c r="G145" s="107" t="s">
        <v>208</v>
      </c>
      <c r="H145" s="107" t="s">
        <v>225</v>
      </c>
      <c r="I145" s="52" t="s">
        <v>210</v>
      </c>
      <c r="J145" s="879"/>
      <c r="K145" s="856"/>
    </row>
    <row r="146" spans="1:11" ht="14.25" customHeight="1" x14ac:dyDescent="0.25">
      <c r="A146" s="857" t="str">
        <f>DESCRIPCION!A22</f>
        <v>e</v>
      </c>
      <c r="B146" s="491">
        <f>DESCRIPCION!D24</f>
        <v>0</v>
      </c>
      <c r="C146" s="857"/>
      <c r="D146" s="858" t="s">
        <v>211</v>
      </c>
      <c r="E146" s="127" t="s">
        <v>212</v>
      </c>
      <c r="F146" s="69" t="s">
        <v>173</v>
      </c>
      <c r="G146" s="128">
        <f>IF(F146="Asignado",15,0)</f>
        <v>0</v>
      </c>
      <c r="H146" s="860" t="str">
        <f>IF(AND(G153&gt;0,G153&lt;=85),"Débil",IF(AND(G153&gt;85,G153&lt;=95),"Moderado",IF(G153&gt;96,"Fuerte"," ")))</f>
        <v xml:space="preserve"> </v>
      </c>
      <c r="I146" s="863" t="s">
        <v>173</v>
      </c>
      <c r="J146" s="860" t="str">
        <f>IF(AND(H146="Fuerte",I146="Fuerte (Siempre se Ejecuta)"),"Fuerte",IF(AND(H146="Fuerte",I146="Moderado (Algunas veces se ejecuta)"),"Moderado",IF(AND(H146="Fuerte",I146="Débil (No se ejecuta)"),"Débil",IF(AND(H146="Moderado",I146="Fuerte (Siempre se Ejecuta)"),"Moderado",IF(AND(H146="Moderado",I146="Moderado (Algunas veces se ejecuta)"),"Moderado",IF(AND(H146="Moderado",I146="Débil (No se ejecuta)"),"Débil",IF(AND(H146="Débil",I146="Fuerte (Siempre se Ejecuta)"),"Débil",IF(AND(H146="Débil",I146="Moderado (Algunas veces se ejecuta)"),"Débil",IF(AND(H146="Débil",I146="Débil (No se ejecuta)"),"Débil"," ")))))))))</f>
        <v xml:space="preserve"> </v>
      </c>
      <c r="K146" s="866" t="str">
        <f>IF(J146="Fuerte","NO",IF(J146=" "," ","SI"))</f>
        <v xml:space="preserve"> </v>
      </c>
    </row>
    <row r="147" spans="1:11" ht="27.6" x14ac:dyDescent="0.25">
      <c r="A147" s="820"/>
      <c r="B147" s="492"/>
      <c r="C147" s="820"/>
      <c r="D147" s="859"/>
      <c r="E147" s="103" t="s">
        <v>213</v>
      </c>
      <c r="F147" s="66" t="s">
        <v>173</v>
      </c>
      <c r="G147" s="65">
        <f>IF(F147="Adecuado",15,0)</f>
        <v>0</v>
      </c>
      <c r="H147" s="861"/>
      <c r="I147" s="864"/>
      <c r="J147" s="861"/>
      <c r="K147" s="867"/>
    </row>
    <row r="148" spans="1:11" ht="27.6" x14ac:dyDescent="0.25">
      <c r="A148" s="820"/>
      <c r="B148" s="492"/>
      <c r="C148" s="820"/>
      <c r="D148" s="50" t="s">
        <v>214</v>
      </c>
      <c r="E148" s="103" t="s">
        <v>215</v>
      </c>
      <c r="F148" s="66" t="s">
        <v>173</v>
      </c>
      <c r="G148" s="65">
        <f>IF(F148="Oportuna",15,0)</f>
        <v>0</v>
      </c>
      <c r="H148" s="861"/>
      <c r="I148" s="864"/>
      <c r="J148" s="861"/>
      <c r="K148" s="867"/>
    </row>
    <row r="149" spans="1:11" ht="41.4" x14ac:dyDescent="0.25">
      <c r="A149" s="820"/>
      <c r="B149" s="492"/>
      <c r="C149" s="820"/>
      <c r="D149" s="50" t="s">
        <v>216</v>
      </c>
      <c r="E149" s="103" t="s">
        <v>217</v>
      </c>
      <c r="F149" s="215" t="s">
        <v>173</v>
      </c>
      <c r="G149" s="65">
        <f>IF(F149="Prevenir",15,IF(F149="Detectar",10,0))</f>
        <v>0</v>
      </c>
      <c r="H149" s="861"/>
      <c r="I149" s="864"/>
      <c r="J149" s="861"/>
      <c r="K149" s="867"/>
    </row>
    <row r="150" spans="1:11" ht="27.6" x14ac:dyDescent="0.25">
      <c r="A150" s="820"/>
      <c r="B150" s="492"/>
      <c r="C150" s="820"/>
      <c r="D150" s="50" t="s">
        <v>218</v>
      </c>
      <c r="E150" s="103" t="s">
        <v>219</v>
      </c>
      <c r="F150" s="66" t="s">
        <v>173</v>
      </c>
      <c r="G150" s="65">
        <f>IF(F150="Confiable",15,0)</f>
        <v>0</v>
      </c>
      <c r="H150" s="861"/>
      <c r="I150" s="864"/>
      <c r="J150" s="861"/>
      <c r="K150" s="867"/>
    </row>
    <row r="151" spans="1:11" ht="41.4" x14ac:dyDescent="0.25">
      <c r="A151" s="820"/>
      <c r="B151" s="492"/>
      <c r="C151" s="820"/>
      <c r="D151" s="50" t="s">
        <v>220</v>
      </c>
      <c r="E151" s="103" t="s">
        <v>221</v>
      </c>
      <c r="F151" s="215" t="s">
        <v>173</v>
      </c>
      <c r="G151" s="65">
        <f>IF(F151="Se investigan y se resuelven oportunamente",15,0)</f>
        <v>0</v>
      </c>
      <c r="H151" s="861"/>
      <c r="I151" s="864"/>
      <c r="J151" s="861"/>
      <c r="K151" s="867"/>
    </row>
    <row r="152" spans="1:11" ht="27.6" x14ac:dyDescent="0.25">
      <c r="A152" s="821"/>
      <c r="B152" s="493"/>
      <c r="C152" s="821"/>
      <c r="D152" s="45" t="s">
        <v>222</v>
      </c>
      <c r="E152" s="103" t="s">
        <v>223</v>
      </c>
      <c r="F152" s="66" t="s">
        <v>173</v>
      </c>
      <c r="G152" s="65">
        <f>IF(F152="Completa",10,IF(F152="Incompleta",5,0))</f>
        <v>0</v>
      </c>
      <c r="H152" s="862"/>
      <c r="I152" s="865"/>
      <c r="J152" s="862"/>
      <c r="K152" s="868"/>
    </row>
    <row r="153" spans="1:11" ht="15" thickBot="1" x14ac:dyDescent="0.3">
      <c r="A153" s="123"/>
      <c r="B153" s="124"/>
      <c r="C153" s="56"/>
      <c r="D153" s="57"/>
      <c r="E153" s="58" t="s">
        <v>224</v>
      </c>
      <c r="F153" s="16"/>
      <c r="G153" s="16">
        <f>SUM(G146:G152)</f>
        <v>0</v>
      </c>
      <c r="H153" s="133"/>
      <c r="I153" s="134"/>
      <c r="J153" s="134"/>
      <c r="K153" s="135"/>
    </row>
    <row r="154" spans="1:11" ht="14.4" thickBot="1" x14ac:dyDescent="0.3"/>
    <row r="155" spans="1:11" ht="27.6" x14ac:dyDescent="0.25">
      <c r="A155" s="869" t="s">
        <v>86</v>
      </c>
      <c r="B155" s="871" t="s">
        <v>227</v>
      </c>
      <c r="C155" s="873" t="s">
        <v>200</v>
      </c>
      <c r="D155" s="875" t="s">
        <v>201</v>
      </c>
      <c r="E155" s="876"/>
      <c r="F155" s="876"/>
      <c r="G155" s="876"/>
      <c r="H155" s="877"/>
      <c r="I155" s="106" t="s">
        <v>202</v>
      </c>
      <c r="J155" s="878" t="s">
        <v>203</v>
      </c>
      <c r="K155" s="855" t="s">
        <v>204</v>
      </c>
    </row>
    <row r="156" spans="1:11" ht="55.8" thickBot="1" x14ac:dyDescent="0.3">
      <c r="A156" s="870"/>
      <c r="B156" s="872"/>
      <c r="C156" s="874"/>
      <c r="D156" s="107" t="s">
        <v>205</v>
      </c>
      <c r="E156" s="51" t="s">
        <v>206</v>
      </c>
      <c r="F156" s="107" t="s">
        <v>207</v>
      </c>
      <c r="G156" s="107" t="s">
        <v>208</v>
      </c>
      <c r="H156" s="107" t="s">
        <v>225</v>
      </c>
      <c r="I156" s="52" t="s">
        <v>210</v>
      </c>
      <c r="J156" s="879"/>
      <c r="K156" s="856"/>
    </row>
    <row r="157" spans="1:11" x14ac:dyDescent="0.25">
      <c r="A157" s="857" t="str">
        <f>DESCRIPCION!A25</f>
        <v>f</v>
      </c>
      <c r="B157" s="491">
        <f>DESCRIPCION!D25</f>
        <v>0</v>
      </c>
      <c r="C157" s="857"/>
      <c r="D157" s="858" t="s">
        <v>211</v>
      </c>
      <c r="E157" s="127" t="s">
        <v>212</v>
      </c>
      <c r="F157" s="69" t="s">
        <v>175</v>
      </c>
      <c r="G157" s="128">
        <f>IF(F157="Asignado",15,0)</f>
        <v>0</v>
      </c>
      <c r="H157" s="860" t="str">
        <f>IF(AND(G164&gt;0,G164&lt;=85),"Débil",IF(AND(G164&gt;85,G164&lt;=95),"Moderado",IF(G164&gt;96,"Fuerte"," ")))</f>
        <v>Débil</v>
      </c>
      <c r="I157" s="863" t="s">
        <v>196</v>
      </c>
      <c r="J157" s="860" t="str">
        <f>IF(AND(H157="Fuerte",I157="Fuerte (Siempre se Ejecuta)"),"Fuerte",IF(AND(H157="Fuerte",I157="Moderado (Algunas veces se ejecuta)"),"Moderado",IF(AND(H157="Fuerte",I157="Débil (No se ejecuta)"),"Débil",IF(AND(H157="Moderado",I157="Fuerte (Siempre se Ejecuta)"),"Moderado",IF(AND(H157="Moderado",I157="Moderado (Algunas veces se ejecuta)"),"Moderado",IF(AND(H157="Moderado",I157="Débil (No se ejecuta)"),"Débil",IF(AND(H157="Débil",I157="Fuerte (Siempre se Ejecuta)"),"Débil",IF(AND(H157="Débil",I157="Moderado (Algunas veces se ejecuta)"),"Débil",IF(AND(H157="Débil",I157="Débil (No se ejecuta)"),"Débil"," ")))))))))</f>
        <v>Débil</v>
      </c>
      <c r="K157" s="866" t="str">
        <f>IF(J157="Fuerte","NO",IF(J157=" "," ","SI"))</f>
        <v>SI</v>
      </c>
    </row>
    <row r="158" spans="1:11" ht="27.6" x14ac:dyDescent="0.25">
      <c r="A158" s="820"/>
      <c r="B158" s="492"/>
      <c r="C158" s="820"/>
      <c r="D158" s="859"/>
      <c r="E158" s="103" t="s">
        <v>213</v>
      </c>
      <c r="F158" s="66" t="s">
        <v>176</v>
      </c>
      <c r="G158" s="65">
        <f>IF(F158="Adecuado",15,0)</f>
        <v>15</v>
      </c>
      <c r="H158" s="861"/>
      <c r="I158" s="864"/>
      <c r="J158" s="861"/>
      <c r="K158" s="867"/>
    </row>
    <row r="159" spans="1:11" ht="27.6" x14ac:dyDescent="0.25">
      <c r="A159" s="820"/>
      <c r="B159" s="492"/>
      <c r="C159" s="820"/>
      <c r="D159" s="50" t="s">
        <v>214</v>
      </c>
      <c r="E159" s="103" t="s">
        <v>215</v>
      </c>
      <c r="F159" s="66" t="s">
        <v>179</v>
      </c>
      <c r="G159" s="65">
        <f>IF(F159="Oportuna",15,0)</f>
        <v>15</v>
      </c>
      <c r="H159" s="861"/>
      <c r="I159" s="864"/>
      <c r="J159" s="861"/>
      <c r="K159" s="867"/>
    </row>
    <row r="160" spans="1:11" ht="41.4" x14ac:dyDescent="0.25">
      <c r="A160" s="820"/>
      <c r="B160" s="492"/>
      <c r="C160" s="820"/>
      <c r="D160" s="50" t="s">
        <v>216</v>
      </c>
      <c r="E160" s="103" t="s">
        <v>217</v>
      </c>
      <c r="F160" s="215" t="s">
        <v>173</v>
      </c>
      <c r="G160" s="65">
        <f>IF(F160="Prevenir",15,IF(F160="Detectar",10,0))</f>
        <v>0</v>
      </c>
      <c r="H160" s="861"/>
      <c r="I160" s="864"/>
      <c r="J160" s="861"/>
      <c r="K160" s="867"/>
    </row>
    <row r="161" spans="1:11" ht="27.6" x14ac:dyDescent="0.25">
      <c r="A161" s="820"/>
      <c r="B161" s="492"/>
      <c r="C161" s="820"/>
      <c r="D161" s="50" t="s">
        <v>218</v>
      </c>
      <c r="E161" s="103" t="s">
        <v>219</v>
      </c>
      <c r="F161" s="66" t="s">
        <v>173</v>
      </c>
      <c r="G161" s="65">
        <f>IF(F161="Confiable",15,0)</f>
        <v>0</v>
      </c>
      <c r="H161" s="861"/>
      <c r="I161" s="864"/>
      <c r="J161" s="861"/>
      <c r="K161" s="867"/>
    </row>
    <row r="162" spans="1:11" ht="41.4" x14ac:dyDescent="0.25">
      <c r="A162" s="820"/>
      <c r="B162" s="492"/>
      <c r="C162" s="820"/>
      <c r="D162" s="50" t="s">
        <v>220</v>
      </c>
      <c r="E162" s="103" t="s">
        <v>221</v>
      </c>
      <c r="F162" s="215" t="s">
        <v>173</v>
      </c>
      <c r="G162" s="65">
        <f>IF(F162="Se investigan y se resuelven oportunamente",15,0)</f>
        <v>0</v>
      </c>
      <c r="H162" s="861"/>
      <c r="I162" s="864"/>
      <c r="J162" s="861"/>
      <c r="K162" s="867"/>
    </row>
    <row r="163" spans="1:11" ht="27.6" x14ac:dyDescent="0.25">
      <c r="A163" s="821"/>
      <c r="B163" s="493"/>
      <c r="C163" s="821"/>
      <c r="D163" s="45" t="s">
        <v>222</v>
      </c>
      <c r="E163" s="103" t="s">
        <v>223</v>
      </c>
      <c r="F163" s="66" t="s">
        <v>173</v>
      </c>
      <c r="G163" s="65">
        <f>IF(F163="Completa",10,IF(F163="Incompleta",5,0))</f>
        <v>0</v>
      </c>
      <c r="H163" s="862"/>
      <c r="I163" s="865"/>
      <c r="J163" s="862"/>
      <c r="K163" s="868"/>
    </row>
    <row r="164" spans="1:11" ht="15" thickBot="1" x14ac:dyDescent="0.3">
      <c r="A164" s="123"/>
      <c r="B164" s="124"/>
      <c r="C164" s="56"/>
      <c r="D164" s="57"/>
      <c r="E164" s="58" t="s">
        <v>224</v>
      </c>
      <c r="F164" s="16"/>
      <c r="G164" s="16">
        <f>SUM(G157:G163)</f>
        <v>30</v>
      </c>
      <c r="H164" s="133"/>
      <c r="I164" s="134"/>
      <c r="J164" s="134"/>
      <c r="K164" s="135"/>
    </row>
    <row r="165" spans="1:11" ht="14.4" thickBot="1" x14ac:dyDescent="0.3"/>
    <row r="166" spans="1:11" ht="27.6" x14ac:dyDescent="0.25">
      <c r="A166" s="869" t="s">
        <v>86</v>
      </c>
      <c r="B166" s="871" t="s">
        <v>227</v>
      </c>
      <c r="C166" s="873" t="s">
        <v>200</v>
      </c>
      <c r="D166" s="875" t="s">
        <v>201</v>
      </c>
      <c r="E166" s="876"/>
      <c r="F166" s="876"/>
      <c r="G166" s="876"/>
      <c r="H166" s="877"/>
      <c r="I166" s="106" t="s">
        <v>202</v>
      </c>
      <c r="J166" s="878" t="s">
        <v>203</v>
      </c>
      <c r="K166" s="855" t="s">
        <v>204</v>
      </c>
    </row>
    <row r="167" spans="1:11" ht="55.8" thickBot="1" x14ac:dyDescent="0.3">
      <c r="A167" s="870"/>
      <c r="B167" s="872"/>
      <c r="C167" s="874"/>
      <c r="D167" s="107" t="s">
        <v>205</v>
      </c>
      <c r="E167" s="51" t="s">
        <v>206</v>
      </c>
      <c r="F167" s="107" t="s">
        <v>207</v>
      </c>
      <c r="G167" s="107" t="s">
        <v>208</v>
      </c>
      <c r="H167" s="107" t="s">
        <v>225</v>
      </c>
      <c r="I167" s="52" t="s">
        <v>210</v>
      </c>
      <c r="J167" s="879"/>
      <c r="K167" s="856"/>
    </row>
    <row r="168" spans="1:11" x14ac:dyDescent="0.25">
      <c r="A168" s="857" t="str">
        <f>DESCRIPCION!A25</f>
        <v>f</v>
      </c>
      <c r="B168" s="491">
        <f>DESCRIPCION!D26</f>
        <v>0</v>
      </c>
      <c r="C168" s="857"/>
      <c r="D168" s="858" t="s">
        <v>211</v>
      </c>
      <c r="E168" s="127" t="s">
        <v>212</v>
      </c>
      <c r="F168" s="69" t="s">
        <v>173</v>
      </c>
      <c r="G168" s="128">
        <f>IF(F168="Asignado",15,0)</f>
        <v>0</v>
      </c>
      <c r="H168" s="860" t="str">
        <f>IF(AND(G175&gt;0,G175&lt;=85),"Débil",IF(AND(G175&gt;85,G175&lt;=95),"Moderado",IF(G175&gt;96,"Fuerte"," ")))</f>
        <v xml:space="preserve"> </v>
      </c>
      <c r="I168" s="863" t="s">
        <v>173</v>
      </c>
      <c r="J168" s="860" t="str">
        <f>IF(AND(H168="Fuerte",I168="Fuerte (Siempre se Ejecuta)"),"Fuerte",IF(AND(H168="Fuerte",I168="Moderado (Algunas veces se ejecuta)"),"Moderado",IF(AND(H168="Fuerte",I168="Débil (No se ejecuta)"),"Débil",IF(AND(H168="Moderado",I168="Fuerte (Siempre se Ejecuta)"),"Moderado",IF(AND(H168="Moderado",I168="Moderado (Algunas veces se ejecuta)"),"Moderado",IF(AND(H168="Moderado",I168="Débil (No se ejecuta)"),"Débil",IF(AND(H168="Débil",I168="Fuerte (Siempre se Ejecuta)"),"Débil",IF(AND(H168="Débil",I168="Moderado (Algunas veces se ejecuta)"),"Débil",IF(AND(H168="Débil",I168="Débil (No se ejecuta)"),"Débil"," ")))))))))</f>
        <v xml:space="preserve"> </v>
      </c>
      <c r="K168" s="866" t="str">
        <f>IF(J168="Fuerte","NO",IF(J168=" "," ","SI"))</f>
        <v xml:space="preserve"> </v>
      </c>
    </row>
    <row r="169" spans="1:11" ht="27.6" x14ac:dyDescent="0.25">
      <c r="A169" s="820"/>
      <c r="B169" s="492"/>
      <c r="C169" s="820"/>
      <c r="D169" s="859"/>
      <c r="E169" s="103" t="s">
        <v>213</v>
      </c>
      <c r="F169" s="66" t="s">
        <v>173</v>
      </c>
      <c r="G169" s="65">
        <f>IF(F169="Adecuado",15,0)</f>
        <v>0</v>
      </c>
      <c r="H169" s="861"/>
      <c r="I169" s="864"/>
      <c r="J169" s="861"/>
      <c r="K169" s="867"/>
    </row>
    <row r="170" spans="1:11" ht="27.6" x14ac:dyDescent="0.25">
      <c r="A170" s="820"/>
      <c r="B170" s="492"/>
      <c r="C170" s="820"/>
      <c r="D170" s="50" t="s">
        <v>214</v>
      </c>
      <c r="E170" s="103" t="s">
        <v>215</v>
      </c>
      <c r="F170" s="66" t="s">
        <v>173</v>
      </c>
      <c r="G170" s="65">
        <f>IF(F170="Oportuna",15,0)</f>
        <v>0</v>
      </c>
      <c r="H170" s="861"/>
      <c r="I170" s="864"/>
      <c r="J170" s="861"/>
      <c r="K170" s="867"/>
    </row>
    <row r="171" spans="1:11" ht="41.4" x14ac:dyDescent="0.25">
      <c r="A171" s="820"/>
      <c r="B171" s="492"/>
      <c r="C171" s="820"/>
      <c r="D171" s="50" t="s">
        <v>216</v>
      </c>
      <c r="E171" s="103" t="s">
        <v>217</v>
      </c>
      <c r="F171" s="215" t="s">
        <v>173</v>
      </c>
      <c r="G171" s="65">
        <f>IF(F171="Prevenir",15,IF(F171="Detectar",10,0))</f>
        <v>0</v>
      </c>
      <c r="H171" s="861"/>
      <c r="I171" s="864"/>
      <c r="J171" s="861"/>
      <c r="K171" s="867"/>
    </row>
    <row r="172" spans="1:11" ht="27.6" x14ac:dyDescent="0.25">
      <c r="A172" s="820"/>
      <c r="B172" s="492"/>
      <c r="C172" s="820"/>
      <c r="D172" s="50" t="s">
        <v>218</v>
      </c>
      <c r="E172" s="103" t="s">
        <v>219</v>
      </c>
      <c r="F172" s="66" t="s">
        <v>173</v>
      </c>
      <c r="G172" s="65">
        <f>IF(F172="Confiable",15,0)</f>
        <v>0</v>
      </c>
      <c r="H172" s="861"/>
      <c r="I172" s="864"/>
      <c r="J172" s="861"/>
      <c r="K172" s="867"/>
    </row>
    <row r="173" spans="1:11" ht="41.4" x14ac:dyDescent="0.25">
      <c r="A173" s="820"/>
      <c r="B173" s="492"/>
      <c r="C173" s="820"/>
      <c r="D173" s="50" t="s">
        <v>220</v>
      </c>
      <c r="E173" s="103" t="s">
        <v>221</v>
      </c>
      <c r="F173" s="215" t="s">
        <v>173</v>
      </c>
      <c r="G173" s="65">
        <f>IF(F173="Se investigan y se resuelven oportunamente",15,0)</f>
        <v>0</v>
      </c>
      <c r="H173" s="861"/>
      <c r="I173" s="864"/>
      <c r="J173" s="861"/>
      <c r="K173" s="867"/>
    </row>
    <row r="174" spans="1:11" ht="27.6" x14ac:dyDescent="0.25">
      <c r="A174" s="821"/>
      <c r="B174" s="493"/>
      <c r="C174" s="821"/>
      <c r="D174" s="45" t="s">
        <v>222</v>
      </c>
      <c r="E174" s="103" t="s">
        <v>223</v>
      </c>
      <c r="F174" s="66" t="s">
        <v>173</v>
      </c>
      <c r="G174" s="65">
        <f>IF(F174="Completa",10,IF(F174="Incompleta",5,0))</f>
        <v>0</v>
      </c>
      <c r="H174" s="862"/>
      <c r="I174" s="865"/>
      <c r="J174" s="862"/>
      <c r="K174" s="868"/>
    </row>
    <row r="175" spans="1:11" ht="15" thickBot="1" x14ac:dyDescent="0.3">
      <c r="A175" s="123"/>
      <c r="B175" s="124"/>
      <c r="C175" s="56"/>
      <c r="D175" s="57"/>
      <c r="E175" s="58" t="s">
        <v>224</v>
      </c>
      <c r="F175" s="16"/>
      <c r="G175" s="16">
        <f>SUM(G168:G174)</f>
        <v>0</v>
      </c>
      <c r="H175" s="133"/>
      <c r="I175" s="134"/>
      <c r="J175" s="134"/>
      <c r="K175" s="135"/>
    </row>
    <row r="176" spans="1:11" ht="14.4" thickBot="1" x14ac:dyDescent="0.3"/>
    <row r="177" spans="1:11" ht="27.6" x14ac:dyDescent="0.25">
      <c r="A177" s="869" t="s">
        <v>86</v>
      </c>
      <c r="B177" s="871" t="s">
        <v>227</v>
      </c>
      <c r="C177" s="873" t="s">
        <v>200</v>
      </c>
      <c r="D177" s="875" t="s">
        <v>201</v>
      </c>
      <c r="E177" s="876"/>
      <c r="F177" s="876"/>
      <c r="G177" s="876"/>
      <c r="H177" s="877"/>
      <c r="I177" s="106" t="s">
        <v>202</v>
      </c>
      <c r="J177" s="878" t="s">
        <v>203</v>
      </c>
      <c r="K177" s="855" t="s">
        <v>204</v>
      </c>
    </row>
    <row r="178" spans="1:11" ht="55.8" thickBot="1" x14ac:dyDescent="0.3">
      <c r="A178" s="870"/>
      <c r="B178" s="872"/>
      <c r="C178" s="874"/>
      <c r="D178" s="107" t="s">
        <v>205</v>
      </c>
      <c r="E178" s="51" t="s">
        <v>206</v>
      </c>
      <c r="F178" s="107" t="s">
        <v>207</v>
      </c>
      <c r="G178" s="107" t="s">
        <v>208</v>
      </c>
      <c r="H178" s="107" t="s">
        <v>225</v>
      </c>
      <c r="I178" s="52" t="s">
        <v>210</v>
      </c>
      <c r="J178" s="879"/>
      <c r="K178" s="856"/>
    </row>
    <row r="179" spans="1:11" x14ac:dyDescent="0.25">
      <c r="A179" s="857" t="str">
        <f>DESCRIPCION!A25</f>
        <v>f</v>
      </c>
      <c r="B179" s="491">
        <f>DESCRIPCION!D27</f>
        <v>0</v>
      </c>
      <c r="C179" s="857"/>
      <c r="D179" s="858" t="s">
        <v>211</v>
      </c>
      <c r="E179" s="127" t="s">
        <v>212</v>
      </c>
      <c r="F179" s="69" t="s">
        <v>173</v>
      </c>
      <c r="G179" s="128">
        <f>IF(F179="Asignado",15,0)</f>
        <v>0</v>
      </c>
      <c r="H179" s="860" t="str">
        <f>IF(AND(G186&gt;0,G186&lt;=85),"Débil",IF(AND(G186&gt;85,G186&lt;=95),"Moderado",IF(G186&gt;96,"Fuerte"," ")))</f>
        <v xml:space="preserve"> </v>
      </c>
      <c r="I179" s="863" t="s">
        <v>173</v>
      </c>
      <c r="J179" s="860" t="str">
        <f>IF(AND(H179="Fuerte",I179="Fuerte (Siempre se Ejecuta)"),"Fuerte",IF(AND(H179="Fuerte",I179="Moderado (Algunas veces se ejecuta)"),"Moderado",IF(AND(H179="Fuerte",I179="Débil (No se ejecuta)"),"Débil",IF(AND(H179="Moderado",I179="Fuerte (Siempre se Ejecuta)"),"Moderado",IF(AND(H179="Moderado",I179="Moderado (Algunas veces se ejecuta)"),"Moderado",IF(AND(H179="Moderado",I179="Débil (No se ejecuta)"),"Débil",IF(AND(H179="Débil",I179="Fuerte (Siempre se Ejecuta)"),"Débil",IF(AND(H179="Débil",I179="Moderado (Algunas veces se ejecuta)"),"Débil",IF(AND(H179="Débil",I179="Débil (No se ejecuta)"),"Débil"," ")))))))))</f>
        <v xml:space="preserve"> </v>
      </c>
      <c r="K179" s="866" t="str">
        <f>IF(J179="Fuerte","NO",IF(J179=" "," ","SI"))</f>
        <v xml:space="preserve"> </v>
      </c>
    </row>
    <row r="180" spans="1:11" ht="27.6" x14ac:dyDescent="0.25">
      <c r="A180" s="820"/>
      <c r="B180" s="492"/>
      <c r="C180" s="820"/>
      <c r="D180" s="859"/>
      <c r="E180" s="103" t="s">
        <v>213</v>
      </c>
      <c r="F180" s="66" t="s">
        <v>173</v>
      </c>
      <c r="G180" s="65">
        <f>IF(F180="Adecuado",15,0)</f>
        <v>0</v>
      </c>
      <c r="H180" s="861"/>
      <c r="I180" s="864"/>
      <c r="J180" s="861"/>
      <c r="K180" s="867"/>
    </row>
    <row r="181" spans="1:11" ht="27.6" x14ac:dyDescent="0.25">
      <c r="A181" s="820"/>
      <c r="B181" s="492"/>
      <c r="C181" s="820"/>
      <c r="D181" s="50" t="s">
        <v>214</v>
      </c>
      <c r="E181" s="103" t="s">
        <v>215</v>
      </c>
      <c r="F181" s="66" t="s">
        <v>173</v>
      </c>
      <c r="G181" s="65">
        <f>IF(F181="Oportuna",15,0)</f>
        <v>0</v>
      </c>
      <c r="H181" s="861"/>
      <c r="I181" s="864"/>
      <c r="J181" s="861"/>
      <c r="K181" s="867"/>
    </row>
    <row r="182" spans="1:11" ht="41.4" x14ac:dyDescent="0.25">
      <c r="A182" s="820"/>
      <c r="B182" s="492"/>
      <c r="C182" s="820"/>
      <c r="D182" s="50" t="s">
        <v>216</v>
      </c>
      <c r="E182" s="103" t="s">
        <v>217</v>
      </c>
      <c r="F182" s="215" t="s">
        <v>173</v>
      </c>
      <c r="G182" s="65">
        <f>IF(F182="Prevenir",15,IF(F182="Detectar",10,0))</f>
        <v>0</v>
      </c>
      <c r="H182" s="861"/>
      <c r="I182" s="864"/>
      <c r="J182" s="861"/>
      <c r="K182" s="867"/>
    </row>
    <row r="183" spans="1:11" ht="27.6" x14ac:dyDescent="0.25">
      <c r="A183" s="820"/>
      <c r="B183" s="492"/>
      <c r="C183" s="820"/>
      <c r="D183" s="50" t="s">
        <v>218</v>
      </c>
      <c r="E183" s="103" t="s">
        <v>219</v>
      </c>
      <c r="F183" s="66" t="s">
        <v>173</v>
      </c>
      <c r="G183" s="65">
        <f>IF(F183="Confiable",15,0)</f>
        <v>0</v>
      </c>
      <c r="H183" s="861"/>
      <c r="I183" s="864"/>
      <c r="J183" s="861"/>
      <c r="K183" s="867"/>
    </row>
    <row r="184" spans="1:11" ht="41.4" x14ac:dyDescent="0.25">
      <c r="A184" s="820"/>
      <c r="B184" s="492"/>
      <c r="C184" s="820"/>
      <c r="D184" s="50" t="s">
        <v>220</v>
      </c>
      <c r="E184" s="103" t="s">
        <v>221</v>
      </c>
      <c r="F184" s="215" t="s">
        <v>173</v>
      </c>
      <c r="G184" s="65">
        <f>IF(F184="Se investigan y se resuelven oportunamente",15,0)</f>
        <v>0</v>
      </c>
      <c r="H184" s="861"/>
      <c r="I184" s="864"/>
      <c r="J184" s="861"/>
      <c r="K184" s="867"/>
    </row>
    <row r="185" spans="1:11" ht="27.6" x14ac:dyDescent="0.25">
      <c r="A185" s="821"/>
      <c r="B185" s="493"/>
      <c r="C185" s="821"/>
      <c r="D185" s="45" t="s">
        <v>222</v>
      </c>
      <c r="E185" s="103" t="s">
        <v>223</v>
      </c>
      <c r="F185" s="66" t="s">
        <v>173</v>
      </c>
      <c r="G185" s="65">
        <f>IF(F185="Completa",10,IF(F185="Incompleta",5,0))</f>
        <v>0</v>
      </c>
      <c r="H185" s="862"/>
      <c r="I185" s="865"/>
      <c r="J185" s="862"/>
      <c r="K185" s="868"/>
    </row>
    <row r="186" spans="1:11" ht="15" thickBot="1" x14ac:dyDescent="0.3">
      <c r="A186" s="123"/>
      <c r="B186" s="124"/>
      <c r="C186" s="56"/>
      <c r="D186" s="57"/>
      <c r="E186" s="58" t="s">
        <v>224</v>
      </c>
      <c r="F186" s="16"/>
      <c r="G186" s="16">
        <f>SUM(G179:G185)</f>
        <v>0</v>
      </c>
      <c r="H186" s="133"/>
      <c r="I186" s="134"/>
      <c r="J186" s="134"/>
      <c r="K186" s="135"/>
    </row>
    <row r="187" spans="1:11" ht="14.4" thickBot="1" x14ac:dyDescent="0.3"/>
    <row r="188" spans="1:11" ht="27.6" x14ac:dyDescent="0.25">
      <c r="A188" s="869" t="s">
        <v>86</v>
      </c>
      <c r="B188" s="871" t="s">
        <v>227</v>
      </c>
      <c r="C188" s="873" t="s">
        <v>200</v>
      </c>
      <c r="D188" s="875" t="s">
        <v>201</v>
      </c>
      <c r="E188" s="876"/>
      <c r="F188" s="876"/>
      <c r="G188" s="876"/>
      <c r="H188" s="877"/>
      <c r="I188" s="106" t="s">
        <v>202</v>
      </c>
      <c r="J188" s="878" t="s">
        <v>203</v>
      </c>
      <c r="K188" s="855" t="s">
        <v>204</v>
      </c>
    </row>
    <row r="189" spans="1:11" ht="55.8" thickBot="1" x14ac:dyDescent="0.3">
      <c r="A189" s="870"/>
      <c r="B189" s="872"/>
      <c r="C189" s="874"/>
      <c r="D189" s="107" t="s">
        <v>205</v>
      </c>
      <c r="E189" s="51" t="s">
        <v>206</v>
      </c>
      <c r="F189" s="107" t="s">
        <v>207</v>
      </c>
      <c r="G189" s="107" t="s">
        <v>208</v>
      </c>
      <c r="H189" s="107" t="s">
        <v>225</v>
      </c>
      <c r="I189" s="52" t="s">
        <v>210</v>
      </c>
      <c r="J189" s="879"/>
      <c r="K189" s="856"/>
    </row>
    <row r="190" spans="1:11" x14ac:dyDescent="0.25">
      <c r="A190" s="857" t="str">
        <f>DESCRIPCION!A28</f>
        <v>g</v>
      </c>
      <c r="B190" s="491">
        <f>DESCRIPCION!D28</f>
        <v>0</v>
      </c>
      <c r="C190" s="857"/>
      <c r="D190" s="858" t="s">
        <v>211</v>
      </c>
      <c r="E190" s="127" t="s">
        <v>212</v>
      </c>
      <c r="F190" s="69" t="s">
        <v>173</v>
      </c>
      <c r="G190" s="128">
        <f>IF(F190="Asignado",15,0)</f>
        <v>0</v>
      </c>
      <c r="H190" s="860" t="str">
        <f>IF(AND(G197&gt;0,G197&lt;=85),"Débil",IF(AND(G197&gt;85,G197&lt;=95),"Moderado",IF(G197&gt;96,"Fuerte"," ")))</f>
        <v xml:space="preserve"> </v>
      </c>
      <c r="I190" s="863" t="s">
        <v>173</v>
      </c>
      <c r="J190" s="860" t="str">
        <f>IF(AND(H190="Fuerte",I190="Fuerte (Siempre se Ejecuta)"),"Fuerte",IF(AND(H190="Fuerte",I190="Moderado (Algunas veces se ejecuta)"),"Moderado",IF(AND(H190="Fuerte",I190="Débil (No se ejecuta)"),"Débil",IF(AND(H190="Moderado",I190="Fuerte (Siempre se Ejecuta)"),"Moderado",IF(AND(H190="Moderado",I190="Moderado (Algunas veces se ejecuta)"),"Moderado",IF(AND(H190="Moderado",I190="Débil (No se ejecuta)"),"Débil",IF(AND(H190="Débil",I190="Fuerte (Siempre se Ejecuta)"),"Débil",IF(AND(H190="Débil",I190="Moderado (Algunas veces se ejecuta)"),"Débil",IF(AND(H190="Débil",I190="Débil (No se ejecuta)"),"Débil"," ")))))))))</f>
        <v xml:space="preserve"> </v>
      </c>
      <c r="K190" s="866" t="str">
        <f>IF(J190="Fuerte","NO",IF(J190=" "," ","SI"))</f>
        <v xml:space="preserve"> </v>
      </c>
    </row>
    <row r="191" spans="1:11" ht="27.6" x14ac:dyDescent="0.25">
      <c r="A191" s="820"/>
      <c r="B191" s="492"/>
      <c r="C191" s="820"/>
      <c r="D191" s="859"/>
      <c r="E191" s="103" t="s">
        <v>213</v>
      </c>
      <c r="F191" s="66" t="s">
        <v>173</v>
      </c>
      <c r="G191" s="65">
        <f>IF(F191="Adecuado",15,0)</f>
        <v>0</v>
      </c>
      <c r="H191" s="861"/>
      <c r="I191" s="864"/>
      <c r="J191" s="861"/>
      <c r="K191" s="867"/>
    </row>
    <row r="192" spans="1:11" ht="27.6" x14ac:dyDescent="0.25">
      <c r="A192" s="820"/>
      <c r="B192" s="492"/>
      <c r="C192" s="820"/>
      <c r="D192" s="50" t="s">
        <v>214</v>
      </c>
      <c r="E192" s="103" t="s">
        <v>215</v>
      </c>
      <c r="F192" s="66" t="s">
        <v>173</v>
      </c>
      <c r="G192" s="65">
        <f>IF(F192="Oportuna",15,0)</f>
        <v>0</v>
      </c>
      <c r="H192" s="861"/>
      <c r="I192" s="864"/>
      <c r="J192" s="861"/>
      <c r="K192" s="867"/>
    </row>
    <row r="193" spans="1:11" ht="41.4" x14ac:dyDescent="0.25">
      <c r="A193" s="820"/>
      <c r="B193" s="492"/>
      <c r="C193" s="820"/>
      <c r="D193" s="50" t="s">
        <v>216</v>
      </c>
      <c r="E193" s="103" t="s">
        <v>217</v>
      </c>
      <c r="F193" s="215" t="s">
        <v>173</v>
      </c>
      <c r="G193" s="65">
        <f>IF(F193="Prevenir",15,IF(F193="Detectar",10,0))</f>
        <v>0</v>
      </c>
      <c r="H193" s="861"/>
      <c r="I193" s="864"/>
      <c r="J193" s="861"/>
      <c r="K193" s="867"/>
    </row>
    <row r="194" spans="1:11" ht="27.6" x14ac:dyDescent="0.25">
      <c r="A194" s="820"/>
      <c r="B194" s="492"/>
      <c r="C194" s="820"/>
      <c r="D194" s="50" t="s">
        <v>218</v>
      </c>
      <c r="E194" s="103" t="s">
        <v>219</v>
      </c>
      <c r="F194" s="66" t="s">
        <v>173</v>
      </c>
      <c r="G194" s="65">
        <f>IF(F194="Confiable",15,0)</f>
        <v>0</v>
      </c>
      <c r="H194" s="861"/>
      <c r="I194" s="864"/>
      <c r="J194" s="861"/>
      <c r="K194" s="867"/>
    </row>
    <row r="195" spans="1:11" ht="41.4" x14ac:dyDescent="0.25">
      <c r="A195" s="820"/>
      <c r="B195" s="492"/>
      <c r="C195" s="820"/>
      <c r="D195" s="50" t="s">
        <v>220</v>
      </c>
      <c r="E195" s="103" t="s">
        <v>221</v>
      </c>
      <c r="F195" s="215" t="s">
        <v>173</v>
      </c>
      <c r="G195" s="65">
        <f>IF(F195="Se investigan y se resuelven oportunamente",15,0)</f>
        <v>0</v>
      </c>
      <c r="H195" s="861"/>
      <c r="I195" s="864"/>
      <c r="J195" s="861"/>
      <c r="K195" s="867"/>
    </row>
    <row r="196" spans="1:11" ht="27.6" x14ac:dyDescent="0.25">
      <c r="A196" s="821"/>
      <c r="B196" s="493"/>
      <c r="C196" s="821"/>
      <c r="D196" s="45" t="s">
        <v>222</v>
      </c>
      <c r="E196" s="103" t="s">
        <v>223</v>
      </c>
      <c r="F196" s="66" t="s">
        <v>173</v>
      </c>
      <c r="G196" s="65">
        <f>IF(F196="Completa",10,IF(F196="Incompleta",5,0))</f>
        <v>0</v>
      </c>
      <c r="H196" s="862"/>
      <c r="I196" s="865"/>
      <c r="J196" s="862"/>
      <c r="K196" s="868"/>
    </row>
    <row r="197" spans="1:11" ht="15" thickBot="1" x14ac:dyDescent="0.3">
      <c r="A197" s="123"/>
      <c r="B197" s="124"/>
      <c r="C197" s="56"/>
      <c r="D197" s="57"/>
      <c r="E197" s="58" t="s">
        <v>224</v>
      </c>
      <c r="F197" s="16"/>
      <c r="G197" s="16">
        <f>SUM(G190:G196)</f>
        <v>0</v>
      </c>
      <c r="H197" s="133"/>
      <c r="I197" s="134"/>
      <c r="J197" s="134"/>
      <c r="K197" s="135"/>
    </row>
    <row r="198" spans="1:11" ht="14.4" thickBot="1" x14ac:dyDescent="0.3"/>
    <row r="199" spans="1:11" ht="27.6" x14ac:dyDescent="0.25">
      <c r="A199" s="869" t="s">
        <v>86</v>
      </c>
      <c r="B199" s="871" t="s">
        <v>227</v>
      </c>
      <c r="C199" s="873" t="s">
        <v>200</v>
      </c>
      <c r="D199" s="875" t="s">
        <v>201</v>
      </c>
      <c r="E199" s="876"/>
      <c r="F199" s="876"/>
      <c r="G199" s="876"/>
      <c r="H199" s="877"/>
      <c r="I199" s="106" t="s">
        <v>202</v>
      </c>
      <c r="J199" s="878" t="s">
        <v>203</v>
      </c>
      <c r="K199" s="855" t="s">
        <v>204</v>
      </c>
    </row>
    <row r="200" spans="1:11" ht="55.8" thickBot="1" x14ac:dyDescent="0.3">
      <c r="A200" s="870"/>
      <c r="B200" s="872"/>
      <c r="C200" s="874"/>
      <c r="D200" s="107" t="s">
        <v>205</v>
      </c>
      <c r="E200" s="51" t="s">
        <v>206</v>
      </c>
      <c r="F200" s="107" t="s">
        <v>207</v>
      </c>
      <c r="G200" s="107" t="s">
        <v>208</v>
      </c>
      <c r="H200" s="107" t="s">
        <v>225</v>
      </c>
      <c r="I200" s="52" t="s">
        <v>210</v>
      </c>
      <c r="J200" s="879"/>
      <c r="K200" s="856"/>
    </row>
    <row r="201" spans="1:11" x14ac:dyDescent="0.25">
      <c r="A201" s="857" t="str">
        <f>DESCRIPCION!A28</f>
        <v>g</v>
      </c>
      <c r="B201" s="491">
        <f>DESCRIPCION!D29</f>
        <v>0</v>
      </c>
      <c r="C201" s="857"/>
      <c r="D201" s="858" t="s">
        <v>211</v>
      </c>
      <c r="E201" s="127" t="s">
        <v>212</v>
      </c>
      <c r="F201" s="69" t="s">
        <v>173</v>
      </c>
      <c r="G201" s="128">
        <f>IF(F201="Asignado",15,0)</f>
        <v>0</v>
      </c>
      <c r="H201" s="860" t="str">
        <f>IF(AND(G208&gt;0,G208&lt;=85),"Débil",IF(AND(G208&gt;85,G208&lt;=95),"Moderado",IF(G208&gt;96,"Fuerte"," ")))</f>
        <v xml:space="preserve"> </v>
      </c>
      <c r="I201" s="863" t="s">
        <v>197</v>
      </c>
      <c r="J201" s="860" t="str">
        <f>IF(AND(H201="Fuerte",I201="Fuerte (Siempre se Ejecuta)"),"Fuerte",IF(AND(H201="Fuerte",I201="Moderado (Algunas veces se ejecuta)"),"Moderado",IF(AND(H201="Fuerte",I201="Débil (No se ejecuta)"),"Débil",IF(AND(H201="Moderado",I201="Fuerte (Siempre se Ejecuta)"),"Moderado",IF(AND(H201="Moderado",I201="Moderado (Algunas veces se ejecuta)"),"Moderado",IF(AND(H201="Moderado",I201="Débil (No se ejecuta)"),"Débil",IF(AND(H201="Débil",I201="Fuerte (Siempre se Ejecuta)"),"Débil",IF(AND(H201="Débil",I201="Moderado (Algunas veces se ejecuta)"),"Débil",IF(AND(H201="Débil",I201="Débil (No se ejecuta)"),"Débil"," ")))))))))</f>
        <v xml:space="preserve"> </v>
      </c>
      <c r="K201" s="866" t="str">
        <f>IF(J201="Fuerte","NO",IF(J201=" "," ","SI"))</f>
        <v xml:space="preserve"> </v>
      </c>
    </row>
    <row r="202" spans="1:11" ht="27.6" x14ac:dyDescent="0.25">
      <c r="A202" s="820"/>
      <c r="B202" s="492"/>
      <c r="C202" s="820"/>
      <c r="D202" s="859"/>
      <c r="E202" s="103" t="s">
        <v>213</v>
      </c>
      <c r="F202" s="66" t="s">
        <v>173</v>
      </c>
      <c r="G202" s="65">
        <f>IF(F202="Adecuado",15,0)</f>
        <v>0</v>
      </c>
      <c r="H202" s="861"/>
      <c r="I202" s="864"/>
      <c r="J202" s="861"/>
      <c r="K202" s="867"/>
    </row>
    <row r="203" spans="1:11" ht="27.6" x14ac:dyDescent="0.25">
      <c r="A203" s="820"/>
      <c r="B203" s="492"/>
      <c r="C203" s="820"/>
      <c r="D203" s="50" t="s">
        <v>214</v>
      </c>
      <c r="E203" s="103" t="s">
        <v>215</v>
      </c>
      <c r="F203" s="66" t="s">
        <v>173</v>
      </c>
      <c r="G203" s="65">
        <f>IF(F203="Oportuna",15,0)</f>
        <v>0</v>
      </c>
      <c r="H203" s="861"/>
      <c r="I203" s="864"/>
      <c r="J203" s="861"/>
      <c r="K203" s="867"/>
    </row>
    <row r="204" spans="1:11" ht="41.4" x14ac:dyDescent="0.25">
      <c r="A204" s="820"/>
      <c r="B204" s="492"/>
      <c r="C204" s="820"/>
      <c r="D204" s="50" t="s">
        <v>216</v>
      </c>
      <c r="E204" s="103" t="s">
        <v>217</v>
      </c>
      <c r="F204" s="215" t="s">
        <v>173</v>
      </c>
      <c r="G204" s="65">
        <f>IF(F204="Prevenir",15,IF(F204="Detectar",10,0))</f>
        <v>0</v>
      </c>
      <c r="H204" s="861"/>
      <c r="I204" s="864"/>
      <c r="J204" s="861"/>
      <c r="K204" s="867"/>
    </row>
    <row r="205" spans="1:11" ht="27.6" x14ac:dyDescent="0.25">
      <c r="A205" s="820"/>
      <c r="B205" s="492"/>
      <c r="C205" s="820"/>
      <c r="D205" s="50" t="s">
        <v>218</v>
      </c>
      <c r="E205" s="103" t="s">
        <v>219</v>
      </c>
      <c r="F205" s="66" t="s">
        <v>173</v>
      </c>
      <c r="G205" s="65">
        <f>IF(F205="Confiable",15,0)</f>
        <v>0</v>
      </c>
      <c r="H205" s="861"/>
      <c r="I205" s="864"/>
      <c r="J205" s="861"/>
      <c r="K205" s="867"/>
    </row>
    <row r="206" spans="1:11" ht="41.4" x14ac:dyDescent="0.25">
      <c r="A206" s="820"/>
      <c r="B206" s="492"/>
      <c r="C206" s="820"/>
      <c r="D206" s="50" t="s">
        <v>220</v>
      </c>
      <c r="E206" s="103" t="s">
        <v>221</v>
      </c>
      <c r="F206" s="215" t="s">
        <v>173</v>
      </c>
      <c r="G206" s="65">
        <f>IF(F206="Se investigan y se resuelven oportunamente",15,0)</f>
        <v>0</v>
      </c>
      <c r="H206" s="861"/>
      <c r="I206" s="864"/>
      <c r="J206" s="861"/>
      <c r="K206" s="867"/>
    </row>
    <row r="207" spans="1:11" ht="27.6" x14ac:dyDescent="0.25">
      <c r="A207" s="821"/>
      <c r="B207" s="493"/>
      <c r="C207" s="821"/>
      <c r="D207" s="45" t="s">
        <v>222</v>
      </c>
      <c r="E207" s="103" t="s">
        <v>223</v>
      </c>
      <c r="F207" s="66" t="s">
        <v>173</v>
      </c>
      <c r="G207" s="65">
        <f>IF(F207="Completa",10,IF(F207="Incompleta",5,0))</f>
        <v>0</v>
      </c>
      <c r="H207" s="862"/>
      <c r="I207" s="865"/>
      <c r="J207" s="862"/>
      <c r="K207" s="868"/>
    </row>
    <row r="208" spans="1:11" ht="15" thickBot="1" x14ac:dyDescent="0.3">
      <c r="A208" s="123"/>
      <c r="B208" s="124"/>
      <c r="C208" s="56"/>
      <c r="D208" s="57"/>
      <c r="E208" s="58" t="s">
        <v>224</v>
      </c>
      <c r="F208" s="16"/>
      <c r="G208" s="16">
        <f>SUM(G201:G207)</f>
        <v>0</v>
      </c>
      <c r="H208" s="133"/>
      <c r="I208" s="134"/>
      <c r="J208" s="134"/>
      <c r="K208" s="135"/>
    </row>
    <row r="209" spans="1:11" ht="14.4" thickBot="1" x14ac:dyDescent="0.3"/>
    <row r="210" spans="1:11" ht="27.6" x14ac:dyDescent="0.25">
      <c r="A210" s="869" t="s">
        <v>86</v>
      </c>
      <c r="B210" s="871" t="s">
        <v>227</v>
      </c>
      <c r="C210" s="873" t="s">
        <v>200</v>
      </c>
      <c r="D210" s="875" t="s">
        <v>201</v>
      </c>
      <c r="E210" s="876"/>
      <c r="F210" s="876"/>
      <c r="G210" s="876"/>
      <c r="H210" s="877"/>
      <c r="I210" s="106" t="s">
        <v>202</v>
      </c>
      <c r="J210" s="878" t="s">
        <v>203</v>
      </c>
      <c r="K210" s="855" t="s">
        <v>204</v>
      </c>
    </row>
    <row r="211" spans="1:11" ht="55.8" thickBot="1" x14ac:dyDescent="0.3">
      <c r="A211" s="870"/>
      <c r="B211" s="872"/>
      <c r="C211" s="874"/>
      <c r="D211" s="107" t="s">
        <v>205</v>
      </c>
      <c r="E211" s="51" t="s">
        <v>206</v>
      </c>
      <c r="F211" s="107" t="s">
        <v>207</v>
      </c>
      <c r="G211" s="107" t="s">
        <v>208</v>
      </c>
      <c r="H211" s="107" t="s">
        <v>225</v>
      </c>
      <c r="I211" s="52" t="s">
        <v>210</v>
      </c>
      <c r="J211" s="879"/>
      <c r="K211" s="856"/>
    </row>
    <row r="212" spans="1:11" x14ac:dyDescent="0.25">
      <c r="A212" s="857" t="str">
        <f>DESCRIPCION!A28</f>
        <v>g</v>
      </c>
      <c r="B212" s="491">
        <f>DESCRIPCION!D30</f>
        <v>0</v>
      </c>
      <c r="C212" s="857"/>
      <c r="D212" s="858" t="s">
        <v>211</v>
      </c>
      <c r="E212" s="127" t="s">
        <v>212</v>
      </c>
      <c r="F212" s="69" t="s">
        <v>173</v>
      </c>
      <c r="G212" s="128">
        <f>IF(F212="Asignado",15,0)</f>
        <v>0</v>
      </c>
      <c r="H212" s="860" t="str">
        <f>IF(AND(G219&gt;0,G219&lt;=85),"Débil",IF(AND(G219&gt;85,G219&lt;=95),"Moderado",IF(G219&gt;96,"Fuerte"," ")))</f>
        <v xml:space="preserve"> </v>
      </c>
      <c r="I212" s="863" t="s">
        <v>173</v>
      </c>
      <c r="J212" s="860" t="str">
        <f>IF(AND(H212="Fuerte",I212="Fuerte (Siempre se Ejecuta)"),"Fuerte",IF(AND(H212="Fuerte",I212="Moderado (Algunas veces se ejecuta)"),"Moderado",IF(AND(H212="Fuerte",I212="Débil (No se ejecuta)"),"Débil",IF(AND(H212="Moderado",I212="Fuerte (Siempre se Ejecuta)"),"Moderado",IF(AND(H212="Moderado",I212="Moderado (Algunas veces se ejecuta)"),"Moderado",IF(AND(H212="Moderado",I212="Débil (No se ejecuta)"),"Débil",IF(AND(H212="Débil",I212="Fuerte (Siempre se Ejecuta)"),"Débil",IF(AND(H212="Débil",I212="Moderado (Algunas veces se ejecuta)"),"Débil",IF(AND(H212="Débil",I212="Débil (No se ejecuta)"),"Débil"," ")))))))))</f>
        <v xml:space="preserve"> </v>
      </c>
      <c r="K212" s="866" t="str">
        <f>IF(J212="Fuerte","NO",IF(J212=" "," ","SI"))</f>
        <v xml:space="preserve"> </v>
      </c>
    </row>
    <row r="213" spans="1:11" ht="27.6" x14ac:dyDescent="0.25">
      <c r="A213" s="820"/>
      <c r="B213" s="492"/>
      <c r="C213" s="820"/>
      <c r="D213" s="859"/>
      <c r="E213" s="103" t="s">
        <v>213</v>
      </c>
      <c r="F213" s="66" t="s">
        <v>173</v>
      </c>
      <c r="G213" s="65">
        <f>IF(F213="Adecuado",15,0)</f>
        <v>0</v>
      </c>
      <c r="H213" s="861"/>
      <c r="I213" s="864"/>
      <c r="J213" s="861"/>
      <c r="K213" s="867"/>
    </row>
    <row r="214" spans="1:11" ht="27.6" x14ac:dyDescent="0.25">
      <c r="A214" s="820"/>
      <c r="B214" s="492"/>
      <c r="C214" s="820"/>
      <c r="D214" s="50" t="s">
        <v>214</v>
      </c>
      <c r="E214" s="103" t="s">
        <v>215</v>
      </c>
      <c r="F214" s="66" t="s">
        <v>173</v>
      </c>
      <c r="G214" s="65">
        <f>IF(F214="Oportuna",15,0)</f>
        <v>0</v>
      </c>
      <c r="H214" s="861"/>
      <c r="I214" s="864"/>
      <c r="J214" s="861"/>
      <c r="K214" s="867"/>
    </row>
    <row r="215" spans="1:11" ht="41.4" x14ac:dyDescent="0.25">
      <c r="A215" s="820"/>
      <c r="B215" s="492"/>
      <c r="C215" s="820"/>
      <c r="D215" s="50" t="s">
        <v>216</v>
      </c>
      <c r="E215" s="103" t="s">
        <v>217</v>
      </c>
      <c r="F215" s="215" t="s">
        <v>173</v>
      </c>
      <c r="G215" s="65">
        <f>IF(F215="Prevenir",15,IF(F215="Detectar",10,0))</f>
        <v>0</v>
      </c>
      <c r="H215" s="861"/>
      <c r="I215" s="864"/>
      <c r="J215" s="861"/>
      <c r="K215" s="867"/>
    </row>
    <row r="216" spans="1:11" ht="27.6" x14ac:dyDescent="0.25">
      <c r="A216" s="820"/>
      <c r="B216" s="492"/>
      <c r="C216" s="820"/>
      <c r="D216" s="50" t="s">
        <v>218</v>
      </c>
      <c r="E216" s="103" t="s">
        <v>219</v>
      </c>
      <c r="F216" s="66" t="s">
        <v>173</v>
      </c>
      <c r="G216" s="65">
        <f>IF(F216="Confiable",15,0)</f>
        <v>0</v>
      </c>
      <c r="H216" s="861"/>
      <c r="I216" s="864"/>
      <c r="J216" s="861"/>
      <c r="K216" s="867"/>
    </row>
    <row r="217" spans="1:11" ht="41.4" x14ac:dyDescent="0.25">
      <c r="A217" s="820"/>
      <c r="B217" s="492"/>
      <c r="C217" s="820"/>
      <c r="D217" s="50" t="s">
        <v>220</v>
      </c>
      <c r="E217" s="103" t="s">
        <v>221</v>
      </c>
      <c r="F217" s="215" t="s">
        <v>173</v>
      </c>
      <c r="G217" s="65">
        <f>IF(F217="Se investigan y se resuelven oportunamente",15,0)</f>
        <v>0</v>
      </c>
      <c r="H217" s="861"/>
      <c r="I217" s="864"/>
      <c r="J217" s="861"/>
      <c r="K217" s="867"/>
    </row>
    <row r="218" spans="1:11" ht="27.6" x14ac:dyDescent="0.25">
      <c r="A218" s="821"/>
      <c r="B218" s="493"/>
      <c r="C218" s="821"/>
      <c r="D218" s="45" t="s">
        <v>222</v>
      </c>
      <c r="E218" s="103" t="s">
        <v>223</v>
      </c>
      <c r="F218" s="66" t="s">
        <v>173</v>
      </c>
      <c r="G218" s="65">
        <f>IF(F218="Completa",10,IF(F218="Incompleta",5,0))</f>
        <v>0</v>
      </c>
      <c r="H218" s="862"/>
      <c r="I218" s="865"/>
      <c r="J218" s="862"/>
      <c r="K218" s="868"/>
    </row>
    <row r="219" spans="1:11" ht="15" thickBot="1" x14ac:dyDescent="0.3">
      <c r="A219" s="123"/>
      <c r="B219" s="124"/>
      <c r="C219" s="56"/>
      <c r="D219" s="57"/>
      <c r="E219" s="58" t="s">
        <v>224</v>
      </c>
      <c r="F219" s="16"/>
      <c r="G219" s="16">
        <f>SUM(G212:G218)</f>
        <v>0</v>
      </c>
      <c r="H219" s="133"/>
      <c r="I219" s="134"/>
      <c r="J219" s="134"/>
      <c r="K219" s="135"/>
    </row>
    <row r="220" spans="1:11" ht="14.4" thickBot="1" x14ac:dyDescent="0.3"/>
    <row r="221" spans="1:11" ht="27.6" x14ac:dyDescent="0.25">
      <c r="A221" s="869" t="s">
        <v>86</v>
      </c>
      <c r="B221" s="871" t="s">
        <v>227</v>
      </c>
      <c r="C221" s="873" t="s">
        <v>200</v>
      </c>
      <c r="D221" s="875" t="s">
        <v>201</v>
      </c>
      <c r="E221" s="876"/>
      <c r="F221" s="876"/>
      <c r="G221" s="876"/>
      <c r="H221" s="877"/>
      <c r="I221" s="106" t="s">
        <v>202</v>
      </c>
      <c r="J221" s="878" t="s">
        <v>203</v>
      </c>
      <c r="K221" s="855" t="s">
        <v>204</v>
      </c>
    </row>
    <row r="222" spans="1:11" ht="55.8" thickBot="1" x14ac:dyDescent="0.3">
      <c r="A222" s="870"/>
      <c r="B222" s="872"/>
      <c r="C222" s="874"/>
      <c r="D222" s="107" t="s">
        <v>205</v>
      </c>
      <c r="E222" s="51" t="s">
        <v>206</v>
      </c>
      <c r="F222" s="107" t="s">
        <v>207</v>
      </c>
      <c r="G222" s="107" t="s">
        <v>208</v>
      </c>
      <c r="H222" s="107" t="s">
        <v>225</v>
      </c>
      <c r="I222" s="52" t="s">
        <v>210</v>
      </c>
      <c r="J222" s="879"/>
      <c r="K222" s="856"/>
    </row>
    <row r="223" spans="1:11" x14ac:dyDescent="0.25">
      <c r="A223" s="857" t="str">
        <f>DESCRIPCION!A31</f>
        <v>h</v>
      </c>
      <c r="B223" s="491">
        <f>DESCRIPCION!D31</f>
        <v>0</v>
      </c>
      <c r="C223" s="857"/>
      <c r="D223" s="858" t="s">
        <v>211</v>
      </c>
      <c r="E223" s="127" t="s">
        <v>212</v>
      </c>
      <c r="F223" s="69" t="s">
        <v>173</v>
      </c>
      <c r="G223" s="128">
        <f>IF(F223="Asignado",15,0)</f>
        <v>0</v>
      </c>
      <c r="H223" s="860" t="str">
        <f>IF(AND(G230&gt;0,G230&lt;=85),"Débil",IF(AND(G230&gt;85,G230&lt;=95),"Moderado",IF(G230&gt;96,"Fuerte"," ")))</f>
        <v xml:space="preserve"> </v>
      </c>
      <c r="I223" s="863" t="s">
        <v>173</v>
      </c>
      <c r="J223" s="860" t="str">
        <f>IF(AND(H223="Fuerte",I223="Fuerte (Siempre se Ejecuta)"),"Fuerte",IF(AND(H223="Fuerte",I223="Moderado (Algunas veces se ejecuta)"),"Moderado",IF(AND(H223="Fuerte",I223="Débil (No se ejecuta)"),"Débil",IF(AND(H223="Moderado",I223="Fuerte (Siempre se Ejecuta)"),"Moderado",IF(AND(H223="Moderado",I223="Moderado (Algunas veces se ejecuta)"),"Moderado",IF(AND(H223="Moderado",I223="Débil (No se ejecuta)"),"Débil",IF(AND(H223="Débil",I223="Fuerte (Siempre se Ejecuta)"),"Débil",IF(AND(H223="Débil",I223="Moderado (Algunas veces se ejecuta)"),"Débil",IF(AND(H223="Débil",I223="Débil (No se ejecuta)"),"Débil"," ")))))))))</f>
        <v xml:space="preserve"> </v>
      </c>
      <c r="K223" s="866" t="str">
        <f>IF(J223="Fuerte","NO",IF(J223=" "," ","SI"))</f>
        <v xml:space="preserve"> </v>
      </c>
    </row>
    <row r="224" spans="1:11" ht="27.6" x14ac:dyDescent="0.25">
      <c r="A224" s="820"/>
      <c r="B224" s="492"/>
      <c r="C224" s="820"/>
      <c r="D224" s="859"/>
      <c r="E224" s="103" t="s">
        <v>213</v>
      </c>
      <c r="F224" s="66" t="s">
        <v>173</v>
      </c>
      <c r="G224" s="65">
        <f>IF(F224="Adecuado",15,0)</f>
        <v>0</v>
      </c>
      <c r="H224" s="861"/>
      <c r="I224" s="864"/>
      <c r="J224" s="861"/>
      <c r="K224" s="867"/>
    </row>
    <row r="225" spans="1:11" ht="27.6" x14ac:dyDescent="0.25">
      <c r="A225" s="820"/>
      <c r="B225" s="492"/>
      <c r="C225" s="820"/>
      <c r="D225" s="50" t="s">
        <v>214</v>
      </c>
      <c r="E225" s="103" t="s">
        <v>215</v>
      </c>
      <c r="F225" s="66" t="s">
        <v>173</v>
      </c>
      <c r="G225" s="65">
        <f>IF(F225="Oportuna",15,0)</f>
        <v>0</v>
      </c>
      <c r="H225" s="861"/>
      <c r="I225" s="864"/>
      <c r="J225" s="861"/>
      <c r="K225" s="867"/>
    </row>
    <row r="226" spans="1:11" ht="41.4" x14ac:dyDescent="0.25">
      <c r="A226" s="820"/>
      <c r="B226" s="492"/>
      <c r="C226" s="820"/>
      <c r="D226" s="50" t="s">
        <v>216</v>
      </c>
      <c r="E226" s="103" t="s">
        <v>217</v>
      </c>
      <c r="F226" s="215" t="s">
        <v>173</v>
      </c>
      <c r="G226" s="65">
        <f>IF(F226="Prevenir",15,IF(F226="Detectar",10,0))</f>
        <v>0</v>
      </c>
      <c r="H226" s="861"/>
      <c r="I226" s="864"/>
      <c r="J226" s="861"/>
      <c r="K226" s="867"/>
    </row>
    <row r="227" spans="1:11" ht="27.6" x14ac:dyDescent="0.25">
      <c r="A227" s="820"/>
      <c r="B227" s="492"/>
      <c r="C227" s="820"/>
      <c r="D227" s="50" t="s">
        <v>218</v>
      </c>
      <c r="E227" s="103" t="s">
        <v>219</v>
      </c>
      <c r="F227" s="66" t="s">
        <v>173</v>
      </c>
      <c r="G227" s="65">
        <f>IF(F227="Confiable",15,0)</f>
        <v>0</v>
      </c>
      <c r="H227" s="861"/>
      <c r="I227" s="864"/>
      <c r="J227" s="861"/>
      <c r="K227" s="867"/>
    </row>
    <row r="228" spans="1:11" ht="41.4" x14ac:dyDescent="0.25">
      <c r="A228" s="820"/>
      <c r="B228" s="492"/>
      <c r="C228" s="820"/>
      <c r="D228" s="50" t="s">
        <v>220</v>
      </c>
      <c r="E228" s="103" t="s">
        <v>221</v>
      </c>
      <c r="F228" s="215" t="s">
        <v>173</v>
      </c>
      <c r="G228" s="65">
        <f>IF(F228="Se investigan y se resuelven oportunamente",15,0)</f>
        <v>0</v>
      </c>
      <c r="H228" s="861"/>
      <c r="I228" s="864"/>
      <c r="J228" s="861"/>
      <c r="K228" s="867"/>
    </row>
    <row r="229" spans="1:11" ht="27.6" x14ac:dyDescent="0.25">
      <c r="A229" s="821"/>
      <c r="B229" s="493"/>
      <c r="C229" s="821"/>
      <c r="D229" s="45" t="s">
        <v>222</v>
      </c>
      <c r="E229" s="103" t="s">
        <v>223</v>
      </c>
      <c r="F229" s="66" t="s">
        <v>173</v>
      </c>
      <c r="G229" s="65">
        <f>IF(F229="Completa",10,IF(F229="Incompleta",5,0))</f>
        <v>0</v>
      </c>
      <c r="H229" s="862"/>
      <c r="I229" s="865"/>
      <c r="J229" s="862"/>
      <c r="K229" s="868"/>
    </row>
    <row r="230" spans="1:11" ht="15" thickBot="1" x14ac:dyDescent="0.3">
      <c r="A230" s="123"/>
      <c r="B230" s="124"/>
      <c r="C230" s="56"/>
      <c r="D230" s="57"/>
      <c r="E230" s="58" t="s">
        <v>224</v>
      </c>
      <c r="F230" s="16"/>
      <c r="G230" s="16">
        <f>SUM(G223:G229)</f>
        <v>0</v>
      </c>
      <c r="H230" s="133"/>
      <c r="I230" s="134"/>
      <c r="J230" s="134"/>
      <c r="K230" s="135"/>
    </row>
    <row r="231" spans="1:11" ht="14.4" thickBot="1" x14ac:dyDescent="0.3"/>
    <row r="232" spans="1:11" ht="27.6" x14ac:dyDescent="0.25">
      <c r="A232" s="869" t="s">
        <v>86</v>
      </c>
      <c r="B232" s="871" t="s">
        <v>227</v>
      </c>
      <c r="C232" s="873" t="s">
        <v>200</v>
      </c>
      <c r="D232" s="875" t="s">
        <v>201</v>
      </c>
      <c r="E232" s="876"/>
      <c r="F232" s="876"/>
      <c r="G232" s="876"/>
      <c r="H232" s="877"/>
      <c r="I232" s="106" t="s">
        <v>202</v>
      </c>
      <c r="J232" s="878" t="s">
        <v>203</v>
      </c>
      <c r="K232" s="855" t="s">
        <v>204</v>
      </c>
    </row>
    <row r="233" spans="1:11" ht="55.8" thickBot="1" x14ac:dyDescent="0.3">
      <c r="A233" s="870"/>
      <c r="B233" s="872"/>
      <c r="C233" s="874"/>
      <c r="D233" s="107" t="s">
        <v>205</v>
      </c>
      <c r="E233" s="51" t="s">
        <v>206</v>
      </c>
      <c r="F233" s="107" t="s">
        <v>207</v>
      </c>
      <c r="G233" s="107" t="s">
        <v>208</v>
      </c>
      <c r="H233" s="107" t="s">
        <v>225</v>
      </c>
      <c r="I233" s="52" t="s">
        <v>210</v>
      </c>
      <c r="J233" s="879"/>
      <c r="K233" s="856"/>
    </row>
    <row r="234" spans="1:11" x14ac:dyDescent="0.25">
      <c r="A234" s="857" t="str">
        <f>DESCRIPCION!A31</f>
        <v>h</v>
      </c>
      <c r="B234" s="491">
        <f>DESCRIPCION!D32</f>
        <v>0</v>
      </c>
      <c r="C234" s="857"/>
      <c r="D234" s="858" t="s">
        <v>211</v>
      </c>
      <c r="E234" s="127" t="s">
        <v>212</v>
      </c>
      <c r="F234" s="69" t="s">
        <v>173</v>
      </c>
      <c r="G234" s="128">
        <f>IF(F234="Asignado",15,0)</f>
        <v>0</v>
      </c>
      <c r="H234" s="860" t="str">
        <f>IF(AND(G241&gt;0,G241&lt;=85),"Débil",IF(AND(G241&gt;85,G241&lt;=95),"Moderado",IF(G241&gt;96,"Fuerte"," ")))</f>
        <v xml:space="preserve"> </v>
      </c>
      <c r="I234" s="863" t="s">
        <v>173</v>
      </c>
      <c r="J234" s="860" t="str">
        <f>IF(AND(H234="Fuerte",I234="Fuerte (Siempre se Ejecuta)"),"Fuerte",IF(AND(H234="Fuerte",I234="Moderado (Algunas veces se ejecuta)"),"Moderado",IF(AND(H234="Fuerte",I234="Débil (No se ejecuta)"),"Débil",IF(AND(H234="Moderado",I234="Fuerte (Siempre se Ejecuta)"),"Moderado",IF(AND(H234="Moderado",I234="Moderado (Algunas veces se ejecuta)"),"Moderado",IF(AND(H234="Moderado",I234="Débil (No se ejecuta)"),"Débil",IF(AND(H234="Débil",I234="Fuerte (Siempre se Ejecuta)"),"Débil",IF(AND(H234="Débil",I234="Moderado (Algunas veces se ejecuta)"),"Débil",IF(AND(H234="Débil",I234="Débil (No se ejecuta)"),"Débil"," ")))))))))</f>
        <v xml:space="preserve"> </v>
      </c>
      <c r="K234" s="866" t="str">
        <f>IF(J234="Fuerte","NO",IF(J234=" "," ","SI"))</f>
        <v xml:space="preserve"> </v>
      </c>
    </row>
    <row r="235" spans="1:11" ht="27.6" x14ac:dyDescent="0.25">
      <c r="A235" s="820"/>
      <c r="B235" s="492"/>
      <c r="C235" s="820"/>
      <c r="D235" s="859"/>
      <c r="E235" s="103" t="s">
        <v>213</v>
      </c>
      <c r="F235" s="66" t="s">
        <v>173</v>
      </c>
      <c r="G235" s="65">
        <f>IF(F235="Adecuado",15,0)</f>
        <v>0</v>
      </c>
      <c r="H235" s="861"/>
      <c r="I235" s="864"/>
      <c r="J235" s="861"/>
      <c r="K235" s="867"/>
    </row>
    <row r="236" spans="1:11" ht="27.6" x14ac:dyDescent="0.25">
      <c r="A236" s="820"/>
      <c r="B236" s="492"/>
      <c r="C236" s="820"/>
      <c r="D236" s="50" t="s">
        <v>214</v>
      </c>
      <c r="E236" s="103" t="s">
        <v>215</v>
      </c>
      <c r="F236" s="66" t="s">
        <v>173</v>
      </c>
      <c r="G236" s="65">
        <f>IF(F236="Oportuna",15,0)</f>
        <v>0</v>
      </c>
      <c r="H236" s="861"/>
      <c r="I236" s="864"/>
      <c r="J236" s="861"/>
      <c r="K236" s="867"/>
    </row>
    <row r="237" spans="1:11" ht="41.4" x14ac:dyDescent="0.25">
      <c r="A237" s="820"/>
      <c r="B237" s="492"/>
      <c r="C237" s="820"/>
      <c r="D237" s="50" t="s">
        <v>216</v>
      </c>
      <c r="E237" s="103" t="s">
        <v>217</v>
      </c>
      <c r="F237" s="215" t="s">
        <v>173</v>
      </c>
      <c r="G237" s="65">
        <f>IF(F237="Prevenir",15,IF(F237="Detectar",10,0))</f>
        <v>0</v>
      </c>
      <c r="H237" s="861"/>
      <c r="I237" s="864"/>
      <c r="J237" s="861"/>
      <c r="K237" s="867"/>
    </row>
    <row r="238" spans="1:11" ht="27.6" x14ac:dyDescent="0.25">
      <c r="A238" s="820"/>
      <c r="B238" s="492"/>
      <c r="C238" s="820"/>
      <c r="D238" s="50" t="s">
        <v>218</v>
      </c>
      <c r="E238" s="103" t="s">
        <v>219</v>
      </c>
      <c r="F238" s="66" t="s">
        <v>173</v>
      </c>
      <c r="G238" s="65">
        <f>IF(F238="Confiable",15,0)</f>
        <v>0</v>
      </c>
      <c r="H238" s="861"/>
      <c r="I238" s="864"/>
      <c r="J238" s="861"/>
      <c r="K238" s="867"/>
    </row>
    <row r="239" spans="1:11" ht="41.4" x14ac:dyDescent="0.25">
      <c r="A239" s="820"/>
      <c r="B239" s="492"/>
      <c r="C239" s="820"/>
      <c r="D239" s="50" t="s">
        <v>220</v>
      </c>
      <c r="E239" s="103" t="s">
        <v>221</v>
      </c>
      <c r="F239" s="215" t="s">
        <v>173</v>
      </c>
      <c r="G239" s="65">
        <f>IF(F239="Se investigan y se resuelven oportunamente",15,0)</f>
        <v>0</v>
      </c>
      <c r="H239" s="861"/>
      <c r="I239" s="864"/>
      <c r="J239" s="861"/>
      <c r="K239" s="867"/>
    </row>
    <row r="240" spans="1:11" ht="27.6" x14ac:dyDescent="0.25">
      <c r="A240" s="821"/>
      <c r="B240" s="493"/>
      <c r="C240" s="821"/>
      <c r="D240" s="45" t="s">
        <v>222</v>
      </c>
      <c r="E240" s="103" t="s">
        <v>223</v>
      </c>
      <c r="F240" s="66" t="s">
        <v>173</v>
      </c>
      <c r="G240" s="65">
        <f>IF(F240="Completa",10,IF(F240="Incompleta",5,0))</f>
        <v>0</v>
      </c>
      <c r="H240" s="862"/>
      <c r="I240" s="865"/>
      <c r="J240" s="862"/>
      <c r="K240" s="868"/>
    </row>
    <row r="241" spans="1:11" ht="15" thickBot="1" x14ac:dyDescent="0.3">
      <c r="A241" s="123"/>
      <c r="B241" s="124"/>
      <c r="C241" s="56"/>
      <c r="D241" s="57"/>
      <c r="E241" s="58" t="s">
        <v>224</v>
      </c>
      <c r="F241" s="16"/>
      <c r="G241" s="16">
        <f>SUM(G234:G240)</f>
        <v>0</v>
      </c>
      <c r="H241" s="133"/>
      <c r="I241" s="134"/>
      <c r="J241" s="134"/>
      <c r="K241" s="135"/>
    </row>
    <row r="242" spans="1:11" ht="14.4" thickBot="1" x14ac:dyDescent="0.3"/>
    <row r="243" spans="1:11" ht="27.6" x14ac:dyDescent="0.25">
      <c r="A243" s="869" t="s">
        <v>86</v>
      </c>
      <c r="B243" s="871" t="s">
        <v>227</v>
      </c>
      <c r="C243" s="873" t="s">
        <v>200</v>
      </c>
      <c r="D243" s="875" t="s">
        <v>201</v>
      </c>
      <c r="E243" s="876"/>
      <c r="F243" s="876"/>
      <c r="G243" s="876"/>
      <c r="H243" s="877"/>
      <c r="I243" s="106" t="s">
        <v>202</v>
      </c>
      <c r="J243" s="878" t="s">
        <v>203</v>
      </c>
      <c r="K243" s="855" t="s">
        <v>204</v>
      </c>
    </row>
    <row r="244" spans="1:11" ht="55.8" thickBot="1" x14ac:dyDescent="0.3">
      <c r="A244" s="870"/>
      <c r="B244" s="872"/>
      <c r="C244" s="874"/>
      <c r="D244" s="107" t="s">
        <v>205</v>
      </c>
      <c r="E244" s="51" t="s">
        <v>206</v>
      </c>
      <c r="F244" s="107" t="s">
        <v>207</v>
      </c>
      <c r="G244" s="107" t="s">
        <v>208</v>
      </c>
      <c r="H244" s="107" t="s">
        <v>225</v>
      </c>
      <c r="I244" s="52" t="s">
        <v>210</v>
      </c>
      <c r="J244" s="879"/>
      <c r="K244" s="856"/>
    </row>
    <row r="245" spans="1:11" x14ac:dyDescent="0.25">
      <c r="A245" s="857" t="str">
        <f>DESCRIPCION!A31</f>
        <v>h</v>
      </c>
      <c r="B245" s="491">
        <f>DESCRIPCION!D33</f>
        <v>0</v>
      </c>
      <c r="C245" s="857"/>
      <c r="D245" s="858" t="s">
        <v>211</v>
      </c>
      <c r="E245" s="127" t="s">
        <v>212</v>
      </c>
      <c r="F245" s="69" t="s">
        <v>173</v>
      </c>
      <c r="G245" s="128">
        <f>IF(F245="Asignado",15,0)</f>
        <v>0</v>
      </c>
      <c r="H245" s="860" t="str">
        <f>IF(AND(G252&gt;0,G252&lt;=85),"Débil",IF(AND(G252&gt;85,G252&lt;=95),"Moderado",IF(G252&gt;96,"Fuerte"," ")))</f>
        <v xml:space="preserve"> </v>
      </c>
      <c r="I245" s="863" t="s">
        <v>173</v>
      </c>
      <c r="J245" s="860" t="str">
        <f>IF(AND(H245="Fuerte",I245="Fuerte (Siempre se Ejecuta)"),"Fuerte",IF(AND(H245="Fuerte",I245="Moderado (Algunas veces se ejecuta)"),"Moderado",IF(AND(H245="Fuerte",I245="Débil (No se ejecuta)"),"Débil",IF(AND(H245="Moderado",I245="Fuerte (Siempre se Ejecuta)"),"Moderado",IF(AND(H245="Moderado",I245="Moderado (Algunas veces se ejecuta)"),"Moderado",IF(AND(H245="Moderado",I245="Débil (No se ejecuta)"),"Débil",IF(AND(H245="Débil",I245="Fuerte (Siempre se Ejecuta)"),"Débil",IF(AND(H245="Débil",I245="Moderado (Algunas veces se ejecuta)"),"Débil",IF(AND(H245="Débil",I245="Débil (No se ejecuta)"),"Débil"," ")))))))))</f>
        <v xml:space="preserve"> </v>
      </c>
      <c r="K245" s="866" t="str">
        <f>IF(J245="Fuerte","NO",IF(J245=" "," ","SI"))</f>
        <v xml:space="preserve"> </v>
      </c>
    </row>
    <row r="246" spans="1:11" ht="27.6" x14ac:dyDescent="0.25">
      <c r="A246" s="820"/>
      <c r="B246" s="492"/>
      <c r="C246" s="820"/>
      <c r="D246" s="859"/>
      <c r="E246" s="103" t="s">
        <v>213</v>
      </c>
      <c r="F246" s="66" t="s">
        <v>173</v>
      </c>
      <c r="G246" s="65">
        <f>IF(F246="Adecuado",15,0)</f>
        <v>0</v>
      </c>
      <c r="H246" s="861"/>
      <c r="I246" s="864"/>
      <c r="J246" s="861"/>
      <c r="K246" s="867"/>
    </row>
    <row r="247" spans="1:11" ht="27.6" x14ac:dyDescent="0.25">
      <c r="A247" s="820"/>
      <c r="B247" s="492"/>
      <c r="C247" s="820"/>
      <c r="D247" s="50" t="s">
        <v>214</v>
      </c>
      <c r="E247" s="103" t="s">
        <v>215</v>
      </c>
      <c r="F247" s="66" t="s">
        <v>173</v>
      </c>
      <c r="G247" s="65">
        <f>IF(F247="Oportuna",15,0)</f>
        <v>0</v>
      </c>
      <c r="H247" s="861"/>
      <c r="I247" s="864"/>
      <c r="J247" s="861"/>
      <c r="K247" s="867"/>
    </row>
    <row r="248" spans="1:11" ht="41.4" x14ac:dyDescent="0.25">
      <c r="A248" s="820"/>
      <c r="B248" s="492"/>
      <c r="C248" s="820"/>
      <c r="D248" s="50" t="s">
        <v>216</v>
      </c>
      <c r="E248" s="103" t="s">
        <v>217</v>
      </c>
      <c r="F248" s="215" t="s">
        <v>173</v>
      </c>
      <c r="G248" s="65">
        <f>IF(F248="Prevenir",15,IF(F248="Detectar",10,0))</f>
        <v>0</v>
      </c>
      <c r="H248" s="861"/>
      <c r="I248" s="864"/>
      <c r="J248" s="861"/>
      <c r="K248" s="867"/>
    </row>
    <row r="249" spans="1:11" ht="27.6" x14ac:dyDescent="0.25">
      <c r="A249" s="820"/>
      <c r="B249" s="492"/>
      <c r="C249" s="820"/>
      <c r="D249" s="50" t="s">
        <v>218</v>
      </c>
      <c r="E249" s="103" t="s">
        <v>219</v>
      </c>
      <c r="F249" s="66" t="s">
        <v>173</v>
      </c>
      <c r="G249" s="65">
        <f>IF(F249="Confiable",15,0)</f>
        <v>0</v>
      </c>
      <c r="H249" s="861"/>
      <c r="I249" s="864"/>
      <c r="J249" s="861"/>
      <c r="K249" s="867"/>
    </row>
    <row r="250" spans="1:11" ht="41.4" x14ac:dyDescent="0.25">
      <c r="A250" s="820"/>
      <c r="B250" s="492"/>
      <c r="C250" s="820"/>
      <c r="D250" s="50" t="s">
        <v>220</v>
      </c>
      <c r="E250" s="103" t="s">
        <v>221</v>
      </c>
      <c r="F250" s="215" t="s">
        <v>173</v>
      </c>
      <c r="G250" s="65">
        <f>IF(F250="Se investigan y se resuelven oportunamente",15,0)</f>
        <v>0</v>
      </c>
      <c r="H250" s="861"/>
      <c r="I250" s="864"/>
      <c r="J250" s="861"/>
      <c r="K250" s="867"/>
    </row>
    <row r="251" spans="1:11" ht="27.6" x14ac:dyDescent="0.25">
      <c r="A251" s="821"/>
      <c r="B251" s="493"/>
      <c r="C251" s="821"/>
      <c r="D251" s="45" t="s">
        <v>222</v>
      </c>
      <c r="E251" s="103" t="s">
        <v>223</v>
      </c>
      <c r="F251" s="66" t="s">
        <v>173</v>
      </c>
      <c r="G251" s="65">
        <f>IF(F251="Completa",10,IF(F251="Incompleta",5,0))</f>
        <v>0</v>
      </c>
      <c r="H251" s="862"/>
      <c r="I251" s="865"/>
      <c r="J251" s="862"/>
      <c r="K251" s="868"/>
    </row>
    <row r="252" spans="1:11" ht="15" thickBot="1" x14ac:dyDescent="0.3">
      <c r="A252" s="123"/>
      <c r="B252" s="124"/>
      <c r="C252" s="56"/>
      <c r="D252" s="57"/>
      <c r="E252" s="58" t="s">
        <v>224</v>
      </c>
      <c r="F252" s="16"/>
      <c r="G252" s="16">
        <f>SUM(G245:G251)</f>
        <v>0</v>
      </c>
      <c r="H252" s="133"/>
      <c r="I252" s="134"/>
      <c r="J252" s="134"/>
      <c r="K252" s="135"/>
    </row>
    <row r="253" spans="1:11" ht="14.4" thickBot="1" x14ac:dyDescent="0.3"/>
    <row r="254" spans="1:11" ht="27.6" x14ac:dyDescent="0.25">
      <c r="A254" s="869" t="s">
        <v>86</v>
      </c>
      <c r="B254" s="871" t="s">
        <v>227</v>
      </c>
      <c r="C254" s="873" t="s">
        <v>200</v>
      </c>
      <c r="D254" s="875" t="s">
        <v>201</v>
      </c>
      <c r="E254" s="876"/>
      <c r="F254" s="876"/>
      <c r="G254" s="876"/>
      <c r="H254" s="877"/>
      <c r="I254" s="106" t="s">
        <v>202</v>
      </c>
      <c r="J254" s="878" t="s">
        <v>203</v>
      </c>
      <c r="K254" s="855" t="s">
        <v>204</v>
      </c>
    </row>
    <row r="255" spans="1:11" ht="55.8" thickBot="1" x14ac:dyDescent="0.3">
      <c r="A255" s="870"/>
      <c r="B255" s="872"/>
      <c r="C255" s="874"/>
      <c r="D255" s="107" t="s">
        <v>205</v>
      </c>
      <c r="E255" s="51" t="s">
        <v>206</v>
      </c>
      <c r="F255" s="107" t="s">
        <v>207</v>
      </c>
      <c r="G255" s="107" t="s">
        <v>208</v>
      </c>
      <c r="H255" s="107" t="s">
        <v>225</v>
      </c>
      <c r="I255" s="52" t="s">
        <v>210</v>
      </c>
      <c r="J255" s="879"/>
      <c r="K255" s="856"/>
    </row>
    <row r="256" spans="1:11" x14ac:dyDescent="0.25">
      <c r="A256" s="857" t="str">
        <f>DESCRIPCION!A34</f>
        <v>i</v>
      </c>
      <c r="B256" s="491">
        <f>DESCRIPCION!D34</f>
        <v>0</v>
      </c>
      <c r="C256" s="857"/>
      <c r="D256" s="858" t="s">
        <v>211</v>
      </c>
      <c r="E256" s="127" t="s">
        <v>212</v>
      </c>
      <c r="F256" s="69" t="s">
        <v>173</v>
      </c>
      <c r="G256" s="128">
        <f>IF(F256="Asignado",15,0)</f>
        <v>0</v>
      </c>
      <c r="H256" s="860" t="str">
        <f>IF(AND(G263&gt;0,G263&lt;=85),"Débil",IF(AND(G263&gt;85,G263&lt;=95),"Moderado",IF(G263&gt;96,"Fuerte"," ")))</f>
        <v xml:space="preserve"> </v>
      </c>
      <c r="I256" s="863" t="s">
        <v>173</v>
      </c>
      <c r="J256" s="860" t="str">
        <f>IF(AND(H256="Fuerte",I256="Fuerte (Siempre se Ejecuta)"),"Fuerte",IF(AND(H256="Fuerte",I256="Moderado (Algunas veces se ejecuta)"),"Moderado",IF(AND(H256="Fuerte",I256="Débil (No se ejecuta)"),"Débil",IF(AND(H256="Moderado",I256="Fuerte (Siempre se Ejecuta)"),"Moderado",IF(AND(H256="Moderado",I256="Moderado (Algunas veces se ejecuta)"),"Moderado",IF(AND(H256="Moderado",I256="Débil (No se ejecuta)"),"Débil",IF(AND(H256="Débil",I256="Fuerte (Siempre se Ejecuta)"),"Débil",IF(AND(H256="Débil",I256="Moderado (Algunas veces se ejecuta)"),"Débil",IF(AND(H256="Débil",I256="Débil (No se ejecuta)"),"Débil"," ")))))))))</f>
        <v xml:space="preserve"> </v>
      </c>
      <c r="K256" s="866" t="str">
        <f>IF(J256="Fuerte","NO",IF(J256=" "," ","SI"))</f>
        <v xml:space="preserve"> </v>
      </c>
    </row>
    <row r="257" spans="1:11" ht="27.6" x14ac:dyDescent="0.25">
      <c r="A257" s="820"/>
      <c r="B257" s="492"/>
      <c r="C257" s="820"/>
      <c r="D257" s="859"/>
      <c r="E257" s="103" t="s">
        <v>213</v>
      </c>
      <c r="F257" s="66" t="s">
        <v>173</v>
      </c>
      <c r="G257" s="65">
        <f>IF(F257="Adecuado",15,0)</f>
        <v>0</v>
      </c>
      <c r="H257" s="861"/>
      <c r="I257" s="864"/>
      <c r="J257" s="861"/>
      <c r="K257" s="867"/>
    </row>
    <row r="258" spans="1:11" ht="27.6" x14ac:dyDescent="0.25">
      <c r="A258" s="820"/>
      <c r="B258" s="492"/>
      <c r="C258" s="820"/>
      <c r="D258" s="50" t="s">
        <v>214</v>
      </c>
      <c r="E258" s="103" t="s">
        <v>215</v>
      </c>
      <c r="F258" s="66" t="s">
        <v>173</v>
      </c>
      <c r="G258" s="65">
        <f>IF(F258="Oportuna",15,0)</f>
        <v>0</v>
      </c>
      <c r="H258" s="861"/>
      <c r="I258" s="864"/>
      <c r="J258" s="861"/>
      <c r="K258" s="867"/>
    </row>
    <row r="259" spans="1:11" ht="41.4" x14ac:dyDescent="0.25">
      <c r="A259" s="820"/>
      <c r="B259" s="492"/>
      <c r="C259" s="820"/>
      <c r="D259" s="50" t="s">
        <v>216</v>
      </c>
      <c r="E259" s="103" t="s">
        <v>217</v>
      </c>
      <c r="F259" s="215" t="s">
        <v>173</v>
      </c>
      <c r="G259" s="65">
        <f>IF(F259="Prevenir",15,IF(F259="Detectar",10,0))</f>
        <v>0</v>
      </c>
      <c r="H259" s="861"/>
      <c r="I259" s="864"/>
      <c r="J259" s="861"/>
      <c r="K259" s="867"/>
    </row>
    <row r="260" spans="1:11" ht="27.6" x14ac:dyDescent="0.25">
      <c r="A260" s="820"/>
      <c r="B260" s="492"/>
      <c r="C260" s="820"/>
      <c r="D260" s="50" t="s">
        <v>218</v>
      </c>
      <c r="E260" s="103" t="s">
        <v>219</v>
      </c>
      <c r="F260" s="66" t="s">
        <v>173</v>
      </c>
      <c r="G260" s="65">
        <f>IF(F260="Confiable",15,0)</f>
        <v>0</v>
      </c>
      <c r="H260" s="861"/>
      <c r="I260" s="864"/>
      <c r="J260" s="861"/>
      <c r="K260" s="867"/>
    </row>
    <row r="261" spans="1:11" ht="41.4" x14ac:dyDescent="0.25">
      <c r="A261" s="820"/>
      <c r="B261" s="492"/>
      <c r="C261" s="820"/>
      <c r="D261" s="50" t="s">
        <v>220</v>
      </c>
      <c r="E261" s="103" t="s">
        <v>221</v>
      </c>
      <c r="F261" s="215" t="s">
        <v>173</v>
      </c>
      <c r="G261" s="65">
        <f>IF(F261="Se investigan y se resuelven oportunamente",15,0)</f>
        <v>0</v>
      </c>
      <c r="H261" s="861"/>
      <c r="I261" s="864"/>
      <c r="J261" s="861"/>
      <c r="K261" s="867"/>
    </row>
    <row r="262" spans="1:11" ht="27.6" x14ac:dyDescent="0.25">
      <c r="A262" s="821"/>
      <c r="B262" s="493"/>
      <c r="C262" s="821"/>
      <c r="D262" s="45" t="s">
        <v>222</v>
      </c>
      <c r="E262" s="103" t="s">
        <v>223</v>
      </c>
      <c r="F262" s="66" t="s">
        <v>173</v>
      </c>
      <c r="G262" s="65">
        <f>IF(F262="Completa",10,IF(F262="Incompleta",5,0))</f>
        <v>0</v>
      </c>
      <c r="H262" s="862"/>
      <c r="I262" s="865"/>
      <c r="J262" s="862"/>
      <c r="K262" s="868"/>
    </row>
    <row r="263" spans="1:11" ht="15" thickBot="1" x14ac:dyDescent="0.3">
      <c r="A263" s="123"/>
      <c r="B263" s="124"/>
      <c r="C263" s="56"/>
      <c r="D263" s="57"/>
      <c r="E263" s="58" t="s">
        <v>224</v>
      </c>
      <c r="F263" s="16"/>
      <c r="G263" s="16">
        <f>SUM(G256:G262)</f>
        <v>0</v>
      </c>
      <c r="H263" s="133"/>
      <c r="I263" s="134"/>
      <c r="J263" s="134"/>
      <c r="K263" s="135"/>
    </row>
    <row r="264" spans="1:11" ht="14.4" thickBot="1" x14ac:dyDescent="0.3"/>
    <row r="265" spans="1:11" ht="27.6" x14ac:dyDescent="0.25">
      <c r="A265" s="869" t="s">
        <v>86</v>
      </c>
      <c r="B265" s="871" t="s">
        <v>227</v>
      </c>
      <c r="C265" s="873" t="s">
        <v>200</v>
      </c>
      <c r="D265" s="875" t="s">
        <v>201</v>
      </c>
      <c r="E265" s="876"/>
      <c r="F265" s="876"/>
      <c r="G265" s="876"/>
      <c r="H265" s="877"/>
      <c r="I265" s="106" t="s">
        <v>202</v>
      </c>
      <c r="J265" s="878" t="s">
        <v>203</v>
      </c>
      <c r="K265" s="855" t="s">
        <v>204</v>
      </c>
    </row>
    <row r="266" spans="1:11" ht="55.8" thickBot="1" x14ac:dyDescent="0.3">
      <c r="A266" s="870"/>
      <c r="B266" s="872"/>
      <c r="C266" s="874"/>
      <c r="D266" s="107" t="s">
        <v>205</v>
      </c>
      <c r="E266" s="51" t="s">
        <v>206</v>
      </c>
      <c r="F266" s="107" t="s">
        <v>207</v>
      </c>
      <c r="G266" s="107" t="s">
        <v>208</v>
      </c>
      <c r="H266" s="107" t="s">
        <v>225</v>
      </c>
      <c r="I266" s="52" t="s">
        <v>210</v>
      </c>
      <c r="J266" s="879"/>
      <c r="K266" s="856"/>
    </row>
    <row r="267" spans="1:11" x14ac:dyDescent="0.25">
      <c r="A267" s="857" t="str">
        <f>DESCRIPCION!A34</f>
        <v>i</v>
      </c>
      <c r="B267" s="491">
        <f>DESCRIPCION!D35</f>
        <v>0</v>
      </c>
      <c r="C267" s="857"/>
      <c r="D267" s="858" t="s">
        <v>211</v>
      </c>
      <c r="E267" s="127" t="s">
        <v>212</v>
      </c>
      <c r="F267" s="69" t="s">
        <v>173</v>
      </c>
      <c r="G267" s="128">
        <f>IF(F267="Asignado",15,0)</f>
        <v>0</v>
      </c>
      <c r="H267" s="860" t="str">
        <f>IF(AND(G274&gt;0,G274&lt;=85),"Débil",IF(AND(G274&gt;85,G274&lt;=95),"Moderado",IF(G274&gt;96,"Fuerte"," ")))</f>
        <v xml:space="preserve"> </v>
      </c>
      <c r="I267" s="863" t="s">
        <v>173</v>
      </c>
      <c r="J267" s="860" t="str">
        <f>IF(AND(H267="Fuerte",I267="Fuerte (Siempre se Ejecuta)"),"Fuerte",IF(AND(H267="Fuerte",I267="Moderado (Algunas veces se ejecuta)"),"Moderado",IF(AND(H267="Fuerte",I267="Débil (No se ejecuta)"),"Débil",IF(AND(H267="Moderado",I267="Fuerte (Siempre se Ejecuta)"),"Moderado",IF(AND(H267="Moderado",I267="Moderado (Algunas veces se ejecuta)"),"Moderado",IF(AND(H267="Moderado",I267="Débil (No se ejecuta)"),"Débil",IF(AND(H267="Débil",I267="Fuerte (Siempre se Ejecuta)"),"Débil",IF(AND(H267="Débil",I267="Moderado (Algunas veces se ejecuta)"),"Débil",IF(AND(H267="Débil",I267="Débil (No se ejecuta)"),"Débil"," ")))))))))</f>
        <v xml:space="preserve"> </v>
      </c>
      <c r="K267" s="866" t="str">
        <f>IF(J267="Fuerte","NO",IF(J267=" "," ","SI"))</f>
        <v xml:space="preserve"> </v>
      </c>
    </row>
    <row r="268" spans="1:11" ht="27.6" x14ac:dyDescent="0.25">
      <c r="A268" s="820"/>
      <c r="B268" s="492"/>
      <c r="C268" s="820"/>
      <c r="D268" s="859"/>
      <c r="E268" s="103" t="s">
        <v>213</v>
      </c>
      <c r="F268" s="66" t="s">
        <v>173</v>
      </c>
      <c r="G268" s="65">
        <f>IF(F268="Adecuado",15,0)</f>
        <v>0</v>
      </c>
      <c r="H268" s="861"/>
      <c r="I268" s="864"/>
      <c r="J268" s="861"/>
      <c r="K268" s="867"/>
    </row>
    <row r="269" spans="1:11" ht="27.6" x14ac:dyDescent="0.25">
      <c r="A269" s="820"/>
      <c r="B269" s="492"/>
      <c r="C269" s="820"/>
      <c r="D269" s="50" t="s">
        <v>214</v>
      </c>
      <c r="E269" s="103" t="s">
        <v>215</v>
      </c>
      <c r="F269" s="66" t="s">
        <v>173</v>
      </c>
      <c r="G269" s="65">
        <f>IF(F269="Oportuna",15,0)</f>
        <v>0</v>
      </c>
      <c r="H269" s="861"/>
      <c r="I269" s="864"/>
      <c r="J269" s="861"/>
      <c r="K269" s="867"/>
    </row>
    <row r="270" spans="1:11" ht="41.4" x14ac:dyDescent="0.25">
      <c r="A270" s="820"/>
      <c r="B270" s="492"/>
      <c r="C270" s="820"/>
      <c r="D270" s="50" t="s">
        <v>216</v>
      </c>
      <c r="E270" s="103" t="s">
        <v>217</v>
      </c>
      <c r="F270" s="215" t="s">
        <v>173</v>
      </c>
      <c r="G270" s="65">
        <f>IF(F270="Prevenir",15,IF(F270="Detectar",10,0))</f>
        <v>0</v>
      </c>
      <c r="H270" s="861"/>
      <c r="I270" s="864"/>
      <c r="J270" s="861"/>
      <c r="K270" s="867"/>
    </row>
    <row r="271" spans="1:11" ht="27.6" x14ac:dyDescent="0.25">
      <c r="A271" s="820"/>
      <c r="B271" s="492"/>
      <c r="C271" s="820"/>
      <c r="D271" s="50" t="s">
        <v>218</v>
      </c>
      <c r="E271" s="103" t="s">
        <v>219</v>
      </c>
      <c r="F271" s="66" t="s">
        <v>173</v>
      </c>
      <c r="G271" s="65">
        <f>IF(F271="Confiable",15,0)</f>
        <v>0</v>
      </c>
      <c r="H271" s="861"/>
      <c r="I271" s="864"/>
      <c r="J271" s="861"/>
      <c r="K271" s="867"/>
    </row>
    <row r="272" spans="1:11" ht="41.4" x14ac:dyDescent="0.25">
      <c r="A272" s="820"/>
      <c r="B272" s="492"/>
      <c r="C272" s="820"/>
      <c r="D272" s="50" t="s">
        <v>220</v>
      </c>
      <c r="E272" s="103" t="s">
        <v>221</v>
      </c>
      <c r="F272" s="215" t="s">
        <v>173</v>
      </c>
      <c r="G272" s="65">
        <f>IF(F272="Se investigan y se resuelven oportunamente",15,0)</f>
        <v>0</v>
      </c>
      <c r="H272" s="861"/>
      <c r="I272" s="864"/>
      <c r="J272" s="861"/>
      <c r="K272" s="867"/>
    </row>
    <row r="273" spans="1:11" ht="27.6" x14ac:dyDescent="0.25">
      <c r="A273" s="821"/>
      <c r="B273" s="493"/>
      <c r="C273" s="821"/>
      <c r="D273" s="45" t="s">
        <v>222</v>
      </c>
      <c r="E273" s="103" t="s">
        <v>223</v>
      </c>
      <c r="F273" s="66" t="s">
        <v>173</v>
      </c>
      <c r="G273" s="65">
        <f>IF(F273="Completa",10,IF(F273="Incompleta",5,0))</f>
        <v>0</v>
      </c>
      <c r="H273" s="862"/>
      <c r="I273" s="865"/>
      <c r="J273" s="862"/>
      <c r="K273" s="868"/>
    </row>
    <row r="274" spans="1:11" ht="15" thickBot="1" x14ac:dyDescent="0.3">
      <c r="A274" s="123"/>
      <c r="B274" s="124"/>
      <c r="C274" s="56"/>
      <c r="D274" s="57"/>
      <c r="E274" s="58" t="s">
        <v>224</v>
      </c>
      <c r="F274" s="16"/>
      <c r="G274" s="16">
        <f>SUM(G267:G273)</f>
        <v>0</v>
      </c>
      <c r="H274" s="133"/>
      <c r="I274" s="134"/>
      <c r="J274" s="134"/>
      <c r="K274" s="135"/>
    </row>
    <row r="275" spans="1:11" ht="14.4" thickBot="1" x14ac:dyDescent="0.3"/>
    <row r="276" spans="1:11" ht="27.6" x14ac:dyDescent="0.25">
      <c r="A276" s="869" t="s">
        <v>86</v>
      </c>
      <c r="B276" s="871" t="s">
        <v>227</v>
      </c>
      <c r="C276" s="873" t="s">
        <v>200</v>
      </c>
      <c r="D276" s="875" t="s">
        <v>201</v>
      </c>
      <c r="E276" s="876"/>
      <c r="F276" s="876"/>
      <c r="G276" s="876"/>
      <c r="H276" s="877"/>
      <c r="I276" s="106" t="s">
        <v>202</v>
      </c>
      <c r="J276" s="878" t="s">
        <v>203</v>
      </c>
      <c r="K276" s="855" t="s">
        <v>204</v>
      </c>
    </row>
    <row r="277" spans="1:11" ht="55.8" thickBot="1" x14ac:dyDescent="0.3">
      <c r="A277" s="870"/>
      <c r="B277" s="872"/>
      <c r="C277" s="874"/>
      <c r="D277" s="107" t="s">
        <v>205</v>
      </c>
      <c r="E277" s="51" t="s">
        <v>206</v>
      </c>
      <c r="F277" s="107" t="s">
        <v>207</v>
      </c>
      <c r="G277" s="107" t="s">
        <v>208</v>
      </c>
      <c r="H277" s="107" t="s">
        <v>225</v>
      </c>
      <c r="I277" s="52" t="s">
        <v>210</v>
      </c>
      <c r="J277" s="879"/>
      <c r="K277" s="856"/>
    </row>
    <row r="278" spans="1:11" x14ac:dyDescent="0.25">
      <c r="A278" s="857" t="str">
        <f>DESCRIPCION!A34</f>
        <v>i</v>
      </c>
      <c r="B278" s="491">
        <f>DESCRIPCION!D36</f>
        <v>0</v>
      </c>
      <c r="C278" s="857"/>
      <c r="D278" s="858" t="s">
        <v>211</v>
      </c>
      <c r="E278" s="127" t="s">
        <v>212</v>
      </c>
      <c r="F278" s="69" t="s">
        <v>173</v>
      </c>
      <c r="G278" s="128">
        <f>IF(F278="Asignado",15,0)</f>
        <v>0</v>
      </c>
      <c r="H278" s="860" t="str">
        <f>IF(AND(G285&gt;0,G285&lt;=85),"Débil",IF(AND(G285&gt;85,G285&lt;=95),"Moderado",IF(G285&gt;96,"Fuerte"," ")))</f>
        <v xml:space="preserve"> </v>
      </c>
      <c r="I278" s="863" t="s">
        <v>173</v>
      </c>
      <c r="J278" s="860" t="str">
        <f>IF(AND(H278="Fuerte",I278="Fuerte (Siempre se Ejecuta)"),"Fuerte",IF(AND(H278="Fuerte",I278="Moderado (Algunas veces se ejecuta)"),"Moderado",IF(AND(H278="Fuerte",I278="Débil (No se ejecuta)"),"Débil",IF(AND(H278="Moderado",I278="Fuerte (Siempre se Ejecuta)"),"Moderado",IF(AND(H278="Moderado",I278="Moderado (Algunas veces se ejecuta)"),"Moderado",IF(AND(H278="Moderado",I278="Débil (No se ejecuta)"),"Débil",IF(AND(H278="Débil",I278="Fuerte (Siempre se Ejecuta)"),"Débil",IF(AND(H278="Débil",I278="Moderado (Algunas veces se ejecuta)"),"Débil",IF(AND(H278="Débil",I278="Débil (No se ejecuta)"),"Débil"," ")))))))))</f>
        <v xml:space="preserve"> </v>
      </c>
      <c r="K278" s="866" t="str">
        <f>IF(J278="Fuerte","NO",IF(J278=" "," ","SI"))</f>
        <v xml:space="preserve"> </v>
      </c>
    </row>
    <row r="279" spans="1:11" ht="27.6" x14ac:dyDescent="0.25">
      <c r="A279" s="820"/>
      <c r="B279" s="492"/>
      <c r="C279" s="820"/>
      <c r="D279" s="859"/>
      <c r="E279" s="103" t="s">
        <v>213</v>
      </c>
      <c r="F279" s="66" t="s">
        <v>173</v>
      </c>
      <c r="G279" s="65">
        <f>IF(F279="Adecuado",15,0)</f>
        <v>0</v>
      </c>
      <c r="H279" s="861"/>
      <c r="I279" s="864"/>
      <c r="J279" s="861"/>
      <c r="K279" s="867"/>
    </row>
    <row r="280" spans="1:11" ht="27.6" x14ac:dyDescent="0.25">
      <c r="A280" s="820"/>
      <c r="B280" s="492"/>
      <c r="C280" s="820"/>
      <c r="D280" s="50" t="s">
        <v>214</v>
      </c>
      <c r="E280" s="103" t="s">
        <v>215</v>
      </c>
      <c r="F280" s="66" t="s">
        <v>173</v>
      </c>
      <c r="G280" s="65">
        <f>IF(F280="Oportuna",15,0)</f>
        <v>0</v>
      </c>
      <c r="H280" s="861"/>
      <c r="I280" s="864"/>
      <c r="J280" s="861"/>
      <c r="K280" s="867"/>
    </row>
    <row r="281" spans="1:11" ht="41.4" x14ac:dyDescent="0.25">
      <c r="A281" s="820"/>
      <c r="B281" s="492"/>
      <c r="C281" s="820"/>
      <c r="D281" s="50" t="s">
        <v>216</v>
      </c>
      <c r="E281" s="103" t="s">
        <v>217</v>
      </c>
      <c r="F281" s="215" t="s">
        <v>173</v>
      </c>
      <c r="G281" s="65">
        <f>IF(F281="Prevenir",15,IF(F281="Detectar",10,0))</f>
        <v>0</v>
      </c>
      <c r="H281" s="861"/>
      <c r="I281" s="864"/>
      <c r="J281" s="861"/>
      <c r="K281" s="867"/>
    </row>
    <row r="282" spans="1:11" ht="27.6" x14ac:dyDescent="0.25">
      <c r="A282" s="820"/>
      <c r="B282" s="492"/>
      <c r="C282" s="820"/>
      <c r="D282" s="50" t="s">
        <v>218</v>
      </c>
      <c r="E282" s="103" t="s">
        <v>219</v>
      </c>
      <c r="F282" s="66" t="s">
        <v>173</v>
      </c>
      <c r="G282" s="65">
        <f>IF(F282="Confiable",15,0)</f>
        <v>0</v>
      </c>
      <c r="H282" s="861"/>
      <c r="I282" s="864"/>
      <c r="J282" s="861"/>
      <c r="K282" s="867"/>
    </row>
    <row r="283" spans="1:11" ht="41.4" x14ac:dyDescent="0.25">
      <c r="A283" s="820"/>
      <c r="B283" s="492"/>
      <c r="C283" s="820"/>
      <c r="D283" s="50" t="s">
        <v>220</v>
      </c>
      <c r="E283" s="103" t="s">
        <v>221</v>
      </c>
      <c r="F283" s="215" t="s">
        <v>173</v>
      </c>
      <c r="G283" s="65">
        <f>IF(F283="Se investigan y se resuelven oportunamente",15,0)</f>
        <v>0</v>
      </c>
      <c r="H283" s="861"/>
      <c r="I283" s="864"/>
      <c r="J283" s="861"/>
      <c r="K283" s="867"/>
    </row>
    <row r="284" spans="1:11" ht="27.6" x14ac:dyDescent="0.25">
      <c r="A284" s="821"/>
      <c r="B284" s="493"/>
      <c r="C284" s="821"/>
      <c r="D284" s="45" t="s">
        <v>222</v>
      </c>
      <c r="E284" s="103" t="s">
        <v>223</v>
      </c>
      <c r="F284" s="66" t="s">
        <v>173</v>
      </c>
      <c r="G284" s="65">
        <f>IF(F284="Completa",10,IF(F284="Incompleta",5,0))</f>
        <v>0</v>
      </c>
      <c r="H284" s="862"/>
      <c r="I284" s="865"/>
      <c r="J284" s="862"/>
      <c r="K284" s="868"/>
    </row>
    <row r="285" spans="1:11" ht="15" thickBot="1" x14ac:dyDescent="0.3">
      <c r="A285" s="123"/>
      <c r="B285" s="124"/>
      <c r="C285" s="56"/>
      <c r="D285" s="57"/>
      <c r="E285" s="58" t="s">
        <v>224</v>
      </c>
      <c r="F285" s="16"/>
      <c r="G285" s="16">
        <f>SUM(G278:G284)</f>
        <v>0</v>
      </c>
      <c r="H285" s="133"/>
      <c r="I285" s="134"/>
      <c r="J285" s="134"/>
      <c r="K285" s="135"/>
    </row>
    <row r="286" spans="1:11" ht="14.4" thickBot="1" x14ac:dyDescent="0.3"/>
    <row r="287" spans="1:11" ht="27.6" x14ac:dyDescent="0.25">
      <c r="A287" s="869" t="s">
        <v>86</v>
      </c>
      <c r="B287" s="871" t="s">
        <v>227</v>
      </c>
      <c r="C287" s="873" t="s">
        <v>200</v>
      </c>
      <c r="D287" s="875" t="s">
        <v>201</v>
      </c>
      <c r="E287" s="876"/>
      <c r="F287" s="876"/>
      <c r="G287" s="876"/>
      <c r="H287" s="877"/>
      <c r="I287" s="106" t="s">
        <v>202</v>
      </c>
      <c r="J287" s="878" t="s">
        <v>203</v>
      </c>
      <c r="K287" s="855" t="s">
        <v>204</v>
      </c>
    </row>
    <row r="288" spans="1:11" ht="55.8" thickBot="1" x14ac:dyDescent="0.3">
      <c r="A288" s="870"/>
      <c r="B288" s="872"/>
      <c r="C288" s="874"/>
      <c r="D288" s="107" t="s">
        <v>205</v>
      </c>
      <c r="E288" s="51" t="s">
        <v>206</v>
      </c>
      <c r="F288" s="107" t="s">
        <v>207</v>
      </c>
      <c r="G288" s="107" t="s">
        <v>208</v>
      </c>
      <c r="H288" s="107" t="s">
        <v>225</v>
      </c>
      <c r="I288" s="52" t="s">
        <v>210</v>
      </c>
      <c r="J288" s="879"/>
      <c r="K288" s="856"/>
    </row>
    <row r="289" spans="1:11" x14ac:dyDescent="0.25">
      <c r="A289" s="857" t="str">
        <f>DESCRIPCION!A37</f>
        <v>j</v>
      </c>
      <c r="B289" s="491">
        <f>DESCRIPCION!D37</f>
        <v>0</v>
      </c>
      <c r="C289" s="857"/>
      <c r="D289" s="858" t="s">
        <v>211</v>
      </c>
      <c r="E289" s="127" t="s">
        <v>212</v>
      </c>
      <c r="F289" s="69" t="s">
        <v>173</v>
      </c>
      <c r="G289" s="128">
        <f>IF(F289="Asignado",15,0)</f>
        <v>0</v>
      </c>
      <c r="H289" s="860" t="str">
        <f>IF(AND(G296&gt;0,G296&lt;=85),"Débil",IF(AND(G296&gt;85,G296&lt;=95),"Moderado",IF(G296&gt;96,"Fuerte"," ")))</f>
        <v xml:space="preserve"> </v>
      </c>
      <c r="I289" s="863" t="s">
        <v>173</v>
      </c>
      <c r="J289" s="860" t="str">
        <f>IF(AND(H289="Fuerte",I289="Fuerte (Siempre se Ejecuta)"),"Fuerte",IF(AND(H289="Fuerte",I289="Moderado (Algunas veces se ejecuta)"),"Moderado",IF(AND(H289="Fuerte",I289="Débil (No se ejecuta)"),"Débil",IF(AND(H289="Moderado",I289="Fuerte (Siempre se Ejecuta)"),"Moderado",IF(AND(H289="Moderado",I289="Moderado (Algunas veces se ejecuta)"),"Moderado",IF(AND(H289="Moderado",I289="Débil (No se ejecuta)"),"Débil",IF(AND(H289="Débil",I289="Fuerte (Siempre se Ejecuta)"),"Débil",IF(AND(H289="Débil",I289="Moderado (Algunas veces se ejecuta)"),"Débil",IF(AND(H289="Débil",I289="Débil (No se ejecuta)"),"Débil"," ")))))))))</f>
        <v xml:space="preserve"> </v>
      </c>
      <c r="K289" s="866" t="str">
        <f>IF(J289="Fuerte","NO",IF(J289=" "," ","SI"))</f>
        <v xml:space="preserve"> </v>
      </c>
    </row>
    <row r="290" spans="1:11" ht="27.6" x14ac:dyDescent="0.25">
      <c r="A290" s="820"/>
      <c r="B290" s="492"/>
      <c r="C290" s="820"/>
      <c r="D290" s="859"/>
      <c r="E290" s="103" t="s">
        <v>213</v>
      </c>
      <c r="F290" s="66" t="s">
        <v>173</v>
      </c>
      <c r="G290" s="65">
        <f>IF(F290="Adecuado",15,0)</f>
        <v>0</v>
      </c>
      <c r="H290" s="861"/>
      <c r="I290" s="864"/>
      <c r="J290" s="861"/>
      <c r="K290" s="867"/>
    </row>
    <row r="291" spans="1:11" ht="27.6" x14ac:dyDescent="0.25">
      <c r="A291" s="820"/>
      <c r="B291" s="492"/>
      <c r="C291" s="820"/>
      <c r="D291" s="50" t="s">
        <v>214</v>
      </c>
      <c r="E291" s="103" t="s">
        <v>215</v>
      </c>
      <c r="F291" s="66" t="s">
        <v>173</v>
      </c>
      <c r="G291" s="65">
        <f>IF(F291="Oportuna",15,0)</f>
        <v>0</v>
      </c>
      <c r="H291" s="861"/>
      <c r="I291" s="864"/>
      <c r="J291" s="861"/>
      <c r="K291" s="867"/>
    </row>
    <row r="292" spans="1:11" ht="41.4" x14ac:dyDescent="0.25">
      <c r="A292" s="820"/>
      <c r="B292" s="492"/>
      <c r="C292" s="820"/>
      <c r="D292" s="50" t="s">
        <v>216</v>
      </c>
      <c r="E292" s="103" t="s">
        <v>217</v>
      </c>
      <c r="F292" s="215" t="s">
        <v>173</v>
      </c>
      <c r="G292" s="65">
        <f>IF(F292="Prevenir",15,IF(F292="Detectar",10,0))</f>
        <v>0</v>
      </c>
      <c r="H292" s="861"/>
      <c r="I292" s="864"/>
      <c r="J292" s="861"/>
      <c r="K292" s="867"/>
    </row>
    <row r="293" spans="1:11" ht="27.6" x14ac:dyDescent="0.25">
      <c r="A293" s="820"/>
      <c r="B293" s="492"/>
      <c r="C293" s="820"/>
      <c r="D293" s="50" t="s">
        <v>218</v>
      </c>
      <c r="E293" s="103" t="s">
        <v>219</v>
      </c>
      <c r="F293" s="66" t="s">
        <v>173</v>
      </c>
      <c r="G293" s="65">
        <f>IF(F293="Confiable",15,0)</f>
        <v>0</v>
      </c>
      <c r="H293" s="861"/>
      <c r="I293" s="864"/>
      <c r="J293" s="861"/>
      <c r="K293" s="867"/>
    </row>
    <row r="294" spans="1:11" ht="41.4" x14ac:dyDescent="0.25">
      <c r="A294" s="820"/>
      <c r="B294" s="492"/>
      <c r="C294" s="820"/>
      <c r="D294" s="50" t="s">
        <v>220</v>
      </c>
      <c r="E294" s="103" t="s">
        <v>221</v>
      </c>
      <c r="F294" s="215" t="s">
        <v>173</v>
      </c>
      <c r="G294" s="65">
        <f>IF(F294="Se investigan y se resuelven oportunamente",15,0)</f>
        <v>0</v>
      </c>
      <c r="H294" s="861"/>
      <c r="I294" s="864"/>
      <c r="J294" s="861"/>
      <c r="K294" s="867"/>
    </row>
    <row r="295" spans="1:11" ht="27.6" x14ac:dyDescent="0.25">
      <c r="A295" s="821"/>
      <c r="B295" s="493"/>
      <c r="C295" s="821"/>
      <c r="D295" s="45" t="s">
        <v>222</v>
      </c>
      <c r="E295" s="103" t="s">
        <v>223</v>
      </c>
      <c r="F295" s="66" t="s">
        <v>173</v>
      </c>
      <c r="G295" s="65">
        <f>IF(F295="Completa",10,IF(F295="Incompleta",5,0))</f>
        <v>0</v>
      </c>
      <c r="H295" s="862"/>
      <c r="I295" s="865"/>
      <c r="J295" s="862"/>
      <c r="K295" s="868"/>
    </row>
    <row r="296" spans="1:11" ht="15" thickBot="1" x14ac:dyDescent="0.3">
      <c r="A296" s="123"/>
      <c r="B296" s="124"/>
      <c r="C296" s="56"/>
      <c r="D296" s="57"/>
      <c r="E296" s="58" t="s">
        <v>224</v>
      </c>
      <c r="F296" s="16"/>
      <c r="G296" s="16">
        <f>SUM(G289:G295)</f>
        <v>0</v>
      </c>
      <c r="H296" s="133"/>
      <c r="I296" s="134"/>
      <c r="J296" s="134"/>
      <c r="K296" s="135"/>
    </row>
    <row r="297" spans="1:11" ht="14.4" thickBot="1" x14ac:dyDescent="0.3"/>
    <row r="298" spans="1:11" ht="27.6" x14ac:dyDescent="0.25">
      <c r="A298" s="869" t="s">
        <v>86</v>
      </c>
      <c r="B298" s="871" t="s">
        <v>227</v>
      </c>
      <c r="C298" s="873" t="s">
        <v>200</v>
      </c>
      <c r="D298" s="875" t="s">
        <v>201</v>
      </c>
      <c r="E298" s="876"/>
      <c r="F298" s="876"/>
      <c r="G298" s="876"/>
      <c r="H298" s="877"/>
      <c r="I298" s="106" t="s">
        <v>202</v>
      </c>
      <c r="J298" s="878" t="s">
        <v>203</v>
      </c>
      <c r="K298" s="855" t="s">
        <v>204</v>
      </c>
    </row>
    <row r="299" spans="1:11" ht="55.8" thickBot="1" x14ac:dyDescent="0.3">
      <c r="A299" s="870"/>
      <c r="B299" s="872"/>
      <c r="C299" s="874"/>
      <c r="D299" s="107" t="s">
        <v>205</v>
      </c>
      <c r="E299" s="51" t="s">
        <v>206</v>
      </c>
      <c r="F299" s="107" t="s">
        <v>207</v>
      </c>
      <c r="G299" s="107" t="s">
        <v>208</v>
      </c>
      <c r="H299" s="107" t="s">
        <v>225</v>
      </c>
      <c r="I299" s="52" t="s">
        <v>210</v>
      </c>
      <c r="J299" s="879"/>
      <c r="K299" s="856"/>
    </row>
    <row r="300" spans="1:11" x14ac:dyDescent="0.25">
      <c r="A300" s="857" t="str">
        <f>DESCRIPCION!A37</f>
        <v>j</v>
      </c>
      <c r="B300" s="491">
        <f>DESCRIPCION!D38</f>
        <v>0</v>
      </c>
      <c r="C300" s="857"/>
      <c r="D300" s="858" t="s">
        <v>211</v>
      </c>
      <c r="E300" s="127" t="s">
        <v>212</v>
      </c>
      <c r="F300" s="69" t="s">
        <v>173</v>
      </c>
      <c r="G300" s="128">
        <f>IF(F300="Asignado",15,0)</f>
        <v>0</v>
      </c>
      <c r="H300" s="860" t="str">
        <f>IF(AND(G307&gt;0,G307&lt;=85),"Débil",IF(AND(G307&gt;85,G307&lt;=95),"Moderado",IF(G307&gt;96,"Fuerte"," ")))</f>
        <v xml:space="preserve"> </v>
      </c>
      <c r="I300" s="863" t="s">
        <v>196</v>
      </c>
      <c r="J300" s="860" t="str">
        <f>IF(AND(H300="Fuerte",I300="Fuerte (Siempre se Ejecuta)"),"Fuerte",IF(AND(H300="Fuerte",I300="Moderado (Algunas veces se ejecuta)"),"Moderado",IF(AND(H300="Fuerte",I300="Débil (No se ejecuta)"),"Débil",IF(AND(H300="Moderado",I300="Fuerte (Siempre se Ejecuta)"),"Moderado",IF(AND(H300="Moderado",I300="Moderado (Algunas veces se ejecuta)"),"Moderado",IF(AND(H300="Moderado",I300="Débil (No se ejecuta)"),"Débil",IF(AND(H300="Débil",I300="Fuerte (Siempre se Ejecuta)"),"Débil",IF(AND(H300="Débil",I300="Moderado (Algunas veces se ejecuta)"),"Débil",IF(AND(H300="Débil",I300="Débil (No se ejecuta)"),"Débil"," ")))))))))</f>
        <v xml:space="preserve"> </v>
      </c>
      <c r="K300" s="866" t="str">
        <f>IF(J300="Fuerte","NO",IF(J300=" "," ","SI"))</f>
        <v xml:space="preserve"> </v>
      </c>
    </row>
    <row r="301" spans="1:11" ht="27.6" x14ac:dyDescent="0.25">
      <c r="A301" s="820"/>
      <c r="B301" s="492"/>
      <c r="C301" s="820"/>
      <c r="D301" s="859"/>
      <c r="E301" s="103" t="s">
        <v>213</v>
      </c>
      <c r="F301" s="66" t="s">
        <v>173</v>
      </c>
      <c r="G301" s="65">
        <f>IF(F301="Adecuado",15,0)</f>
        <v>0</v>
      </c>
      <c r="H301" s="861"/>
      <c r="I301" s="864"/>
      <c r="J301" s="861"/>
      <c r="K301" s="867"/>
    </row>
    <row r="302" spans="1:11" ht="27.6" x14ac:dyDescent="0.25">
      <c r="A302" s="820"/>
      <c r="B302" s="492"/>
      <c r="C302" s="820"/>
      <c r="D302" s="50" t="s">
        <v>214</v>
      </c>
      <c r="E302" s="103" t="s">
        <v>215</v>
      </c>
      <c r="F302" s="66" t="s">
        <v>173</v>
      </c>
      <c r="G302" s="65">
        <f>IF(F302="Oportuna",15,0)</f>
        <v>0</v>
      </c>
      <c r="H302" s="861"/>
      <c r="I302" s="864"/>
      <c r="J302" s="861"/>
      <c r="K302" s="867"/>
    </row>
    <row r="303" spans="1:11" ht="41.4" x14ac:dyDescent="0.25">
      <c r="A303" s="820"/>
      <c r="B303" s="492"/>
      <c r="C303" s="820"/>
      <c r="D303" s="50" t="s">
        <v>216</v>
      </c>
      <c r="E303" s="103" t="s">
        <v>217</v>
      </c>
      <c r="F303" s="215" t="s">
        <v>173</v>
      </c>
      <c r="G303" s="65">
        <f>IF(F303="Prevenir",15,IF(F303="Detectar",10,0))</f>
        <v>0</v>
      </c>
      <c r="H303" s="861"/>
      <c r="I303" s="864"/>
      <c r="J303" s="861"/>
      <c r="K303" s="867"/>
    </row>
    <row r="304" spans="1:11" ht="27.6" x14ac:dyDescent="0.25">
      <c r="A304" s="820"/>
      <c r="B304" s="492"/>
      <c r="C304" s="820"/>
      <c r="D304" s="50" t="s">
        <v>218</v>
      </c>
      <c r="E304" s="103" t="s">
        <v>219</v>
      </c>
      <c r="F304" s="66" t="s">
        <v>173</v>
      </c>
      <c r="G304" s="65">
        <f>IF(F304="Confiable",15,0)</f>
        <v>0</v>
      </c>
      <c r="H304" s="861"/>
      <c r="I304" s="864"/>
      <c r="J304" s="861"/>
      <c r="K304" s="867"/>
    </row>
    <row r="305" spans="1:11" ht="41.4" x14ac:dyDescent="0.25">
      <c r="A305" s="820"/>
      <c r="B305" s="492"/>
      <c r="C305" s="820"/>
      <c r="D305" s="50" t="s">
        <v>220</v>
      </c>
      <c r="E305" s="103" t="s">
        <v>221</v>
      </c>
      <c r="F305" s="215" t="s">
        <v>173</v>
      </c>
      <c r="G305" s="65">
        <f>IF(F305="Se investigan y se resuelven oportunamente",15,0)</f>
        <v>0</v>
      </c>
      <c r="H305" s="861"/>
      <c r="I305" s="864"/>
      <c r="J305" s="861"/>
      <c r="K305" s="867"/>
    </row>
    <row r="306" spans="1:11" ht="27.6" x14ac:dyDescent="0.25">
      <c r="A306" s="821"/>
      <c r="B306" s="493"/>
      <c r="C306" s="821"/>
      <c r="D306" s="45" t="s">
        <v>222</v>
      </c>
      <c r="E306" s="103" t="s">
        <v>223</v>
      </c>
      <c r="F306" s="66" t="s">
        <v>173</v>
      </c>
      <c r="G306" s="65">
        <f>IF(F306="Completa",10,IF(F306="Incompleta",5,0))</f>
        <v>0</v>
      </c>
      <c r="H306" s="862"/>
      <c r="I306" s="865"/>
      <c r="J306" s="862"/>
      <c r="K306" s="868"/>
    </row>
    <row r="307" spans="1:11" ht="15" thickBot="1" x14ac:dyDescent="0.3">
      <c r="A307" s="123"/>
      <c r="B307" s="124"/>
      <c r="C307" s="56"/>
      <c r="D307" s="57"/>
      <c r="E307" s="58" t="s">
        <v>224</v>
      </c>
      <c r="F307" s="16"/>
      <c r="G307" s="16">
        <f>SUM(G300:G306)</f>
        <v>0</v>
      </c>
      <c r="H307" s="133"/>
      <c r="I307" s="134"/>
      <c r="J307" s="134"/>
      <c r="K307" s="135"/>
    </row>
    <row r="308" spans="1:11" ht="14.4" thickBot="1" x14ac:dyDescent="0.3"/>
    <row r="309" spans="1:11" ht="27.6" x14ac:dyDescent="0.25">
      <c r="A309" s="869" t="s">
        <v>86</v>
      </c>
      <c r="B309" s="871" t="s">
        <v>227</v>
      </c>
      <c r="C309" s="873" t="s">
        <v>200</v>
      </c>
      <c r="D309" s="875" t="s">
        <v>201</v>
      </c>
      <c r="E309" s="876"/>
      <c r="F309" s="876"/>
      <c r="G309" s="876"/>
      <c r="H309" s="877"/>
      <c r="I309" s="106" t="s">
        <v>202</v>
      </c>
      <c r="J309" s="878" t="s">
        <v>203</v>
      </c>
      <c r="K309" s="855" t="s">
        <v>204</v>
      </c>
    </row>
    <row r="310" spans="1:11" ht="55.8" thickBot="1" x14ac:dyDescent="0.3">
      <c r="A310" s="870"/>
      <c r="B310" s="872"/>
      <c r="C310" s="874"/>
      <c r="D310" s="107" t="s">
        <v>205</v>
      </c>
      <c r="E310" s="51" t="s">
        <v>206</v>
      </c>
      <c r="F310" s="107" t="s">
        <v>207</v>
      </c>
      <c r="G310" s="107" t="s">
        <v>208</v>
      </c>
      <c r="H310" s="107" t="s">
        <v>225</v>
      </c>
      <c r="I310" s="52" t="s">
        <v>210</v>
      </c>
      <c r="J310" s="879"/>
      <c r="K310" s="856"/>
    </row>
    <row r="311" spans="1:11" x14ac:dyDescent="0.25">
      <c r="A311" s="857" t="str">
        <f>DESCRIPCION!A37</f>
        <v>j</v>
      </c>
      <c r="B311" s="491">
        <f>DESCRIPCION!D39</f>
        <v>0</v>
      </c>
      <c r="C311" s="857"/>
      <c r="D311" s="858" t="s">
        <v>211</v>
      </c>
      <c r="E311" s="127" t="s">
        <v>212</v>
      </c>
      <c r="F311" s="69" t="s">
        <v>173</v>
      </c>
      <c r="G311" s="128">
        <f>IF(F311="Asignado",15,0)</f>
        <v>0</v>
      </c>
      <c r="H311" s="860" t="str">
        <f>IF(AND(G318&gt;0,G318&lt;=85),"Débil",IF(AND(G318&gt;85,G318&lt;=95),"Moderado",IF(G318&gt;96,"Fuerte"," ")))</f>
        <v xml:space="preserve"> </v>
      </c>
      <c r="I311" s="863" t="s">
        <v>173</v>
      </c>
      <c r="J311" s="860" t="str">
        <f>IF(AND(H311="Fuerte",I311="Fuerte (Siempre se Ejecuta)"),"Fuerte",IF(AND(H311="Fuerte",I311="Moderado (Algunas veces se ejecuta)"),"Moderado",IF(AND(H311="Fuerte",I311="Débil (No se ejecuta)"),"Débil",IF(AND(H311="Moderado",I311="Fuerte (Siempre se Ejecuta)"),"Moderado",IF(AND(H311="Moderado",I311="Moderado (Algunas veces se ejecuta)"),"Moderado",IF(AND(H311="Moderado",I311="Débil (No se ejecuta)"),"Débil",IF(AND(H311="Débil",I311="Fuerte (Siempre se Ejecuta)"),"Débil",IF(AND(H311="Débil",I311="Moderado (Algunas veces se ejecuta)"),"Débil",IF(AND(H311="Débil",I311="Débil (No se ejecuta)"),"Débil"," ")))))))))</f>
        <v xml:space="preserve"> </v>
      </c>
      <c r="K311" s="866" t="str">
        <f>IF(J311="Fuerte","NO",IF(J311=" "," ","SI"))</f>
        <v xml:space="preserve"> </v>
      </c>
    </row>
    <row r="312" spans="1:11" ht="27.6" x14ac:dyDescent="0.25">
      <c r="A312" s="820"/>
      <c r="B312" s="492"/>
      <c r="C312" s="820"/>
      <c r="D312" s="859"/>
      <c r="E312" s="103" t="s">
        <v>213</v>
      </c>
      <c r="F312" s="66" t="s">
        <v>173</v>
      </c>
      <c r="G312" s="65">
        <f>IF(F312="Adecuado",15,0)</f>
        <v>0</v>
      </c>
      <c r="H312" s="861"/>
      <c r="I312" s="864"/>
      <c r="J312" s="861"/>
      <c r="K312" s="867"/>
    </row>
    <row r="313" spans="1:11" ht="27.6" x14ac:dyDescent="0.25">
      <c r="A313" s="820"/>
      <c r="B313" s="492"/>
      <c r="C313" s="820"/>
      <c r="D313" s="50" t="s">
        <v>214</v>
      </c>
      <c r="E313" s="103" t="s">
        <v>215</v>
      </c>
      <c r="F313" s="66" t="s">
        <v>173</v>
      </c>
      <c r="G313" s="65">
        <f>IF(F313="Oportuna",15,0)</f>
        <v>0</v>
      </c>
      <c r="H313" s="861"/>
      <c r="I313" s="864"/>
      <c r="J313" s="861"/>
      <c r="K313" s="867"/>
    </row>
    <row r="314" spans="1:11" ht="41.4" x14ac:dyDescent="0.25">
      <c r="A314" s="820"/>
      <c r="B314" s="492"/>
      <c r="C314" s="820"/>
      <c r="D314" s="50" t="s">
        <v>216</v>
      </c>
      <c r="E314" s="103" t="s">
        <v>217</v>
      </c>
      <c r="F314" s="215" t="s">
        <v>173</v>
      </c>
      <c r="G314" s="65">
        <f>IF(F314="Prevenir",15,IF(F314="Detectar",10,0))</f>
        <v>0</v>
      </c>
      <c r="H314" s="861"/>
      <c r="I314" s="864"/>
      <c r="J314" s="861"/>
      <c r="K314" s="867"/>
    </row>
    <row r="315" spans="1:11" ht="27.6" x14ac:dyDescent="0.25">
      <c r="A315" s="820"/>
      <c r="B315" s="492"/>
      <c r="C315" s="820"/>
      <c r="D315" s="50" t="s">
        <v>218</v>
      </c>
      <c r="E315" s="103" t="s">
        <v>219</v>
      </c>
      <c r="F315" s="66" t="s">
        <v>173</v>
      </c>
      <c r="G315" s="65">
        <f>IF(F315="Confiable",15,0)</f>
        <v>0</v>
      </c>
      <c r="H315" s="861"/>
      <c r="I315" s="864"/>
      <c r="J315" s="861"/>
      <c r="K315" s="867"/>
    </row>
    <row r="316" spans="1:11" ht="41.4" x14ac:dyDescent="0.25">
      <c r="A316" s="820"/>
      <c r="B316" s="492"/>
      <c r="C316" s="820"/>
      <c r="D316" s="50" t="s">
        <v>220</v>
      </c>
      <c r="E316" s="103" t="s">
        <v>221</v>
      </c>
      <c r="F316" s="215" t="s">
        <v>173</v>
      </c>
      <c r="G316" s="65">
        <f>IF(F316="Se investigan y se resuelven oportunamente",15,0)</f>
        <v>0</v>
      </c>
      <c r="H316" s="861"/>
      <c r="I316" s="864"/>
      <c r="J316" s="861"/>
      <c r="K316" s="867"/>
    </row>
    <row r="317" spans="1:11" ht="27.6" x14ac:dyDescent="0.25">
      <c r="A317" s="821"/>
      <c r="B317" s="493"/>
      <c r="C317" s="821"/>
      <c r="D317" s="45" t="s">
        <v>222</v>
      </c>
      <c r="E317" s="103" t="s">
        <v>223</v>
      </c>
      <c r="F317" s="66" t="s">
        <v>173</v>
      </c>
      <c r="G317" s="65">
        <f>IF(F317="Completa",10,IF(F317="Incompleta",5,0))</f>
        <v>0</v>
      </c>
      <c r="H317" s="862"/>
      <c r="I317" s="865"/>
      <c r="J317" s="862"/>
      <c r="K317" s="868"/>
    </row>
    <row r="318" spans="1:11" ht="15" thickBot="1" x14ac:dyDescent="0.3">
      <c r="A318" s="123"/>
      <c r="B318" s="124"/>
      <c r="C318" s="56"/>
      <c r="D318" s="57"/>
      <c r="E318" s="58" t="s">
        <v>224</v>
      </c>
      <c r="F318" s="16"/>
      <c r="G318" s="16">
        <f>SUM(G311:G317)</f>
        <v>0</v>
      </c>
      <c r="H318" s="133"/>
      <c r="I318" s="134"/>
      <c r="J318" s="134"/>
      <c r="K318" s="135"/>
    </row>
  </sheetData>
  <sheetProtection selectLockedCells="1"/>
  <mergeCells count="407">
    <mergeCell ref="L9:L10"/>
    <mergeCell ref="L11:L18"/>
    <mergeCell ref="L22:L28"/>
    <mergeCell ref="L44:L50"/>
    <mergeCell ref="J124:J130"/>
    <mergeCell ref="K124:K130"/>
    <mergeCell ref="A1:A4"/>
    <mergeCell ref="C124:C130"/>
    <mergeCell ref="D124:D125"/>
    <mergeCell ref="H124:H130"/>
    <mergeCell ref="I124:I130"/>
    <mergeCell ref="J113:J119"/>
    <mergeCell ref="K113:K119"/>
    <mergeCell ref="A122:A123"/>
    <mergeCell ref="C122:C123"/>
    <mergeCell ref="D122:H122"/>
    <mergeCell ref="J122:J123"/>
    <mergeCell ref="K122:K123"/>
    <mergeCell ref="C113:C119"/>
    <mergeCell ref="D113:D114"/>
    <mergeCell ref="H113:H119"/>
    <mergeCell ref="I113:I119"/>
    <mergeCell ref="J102:J108"/>
    <mergeCell ref="K102:K108"/>
    <mergeCell ref="D100:H100"/>
    <mergeCell ref="J100:J101"/>
    <mergeCell ref="K100:K101"/>
    <mergeCell ref="C91:C97"/>
    <mergeCell ref="D91:D92"/>
    <mergeCell ref="H91:H97"/>
    <mergeCell ref="I91:I97"/>
    <mergeCell ref="B100:B101"/>
    <mergeCell ref="A111:A112"/>
    <mergeCell ref="C111:C112"/>
    <mergeCell ref="D111:H111"/>
    <mergeCell ref="J111:J112"/>
    <mergeCell ref="K111:K112"/>
    <mergeCell ref="C102:C108"/>
    <mergeCell ref="D102:D103"/>
    <mergeCell ref="H102:H108"/>
    <mergeCell ref="I102:I108"/>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A31:A32"/>
    <mergeCell ref="C31:C32"/>
    <mergeCell ref="D31:H31"/>
    <mergeCell ref="J31:J32"/>
    <mergeCell ref="K31:K32"/>
    <mergeCell ref="C33:C39"/>
    <mergeCell ref="D33:D34"/>
    <mergeCell ref="H33:H39"/>
    <mergeCell ref="I33:I39"/>
    <mergeCell ref="B31:B32"/>
    <mergeCell ref="B33:B39"/>
    <mergeCell ref="A33:A39"/>
    <mergeCell ref="K20:K21"/>
    <mergeCell ref="C22:C28"/>
    <mergeCell ref="D22:D23"/>
    <mergeCell ref="H22:H28"/>
    <mergeCell ref="I22:I28"/>
    <mergeCell ref="J22:J28"/>
    <mergeCell ref="K22:K28"/>
    <mergeCell ref="B20:B21"/>
    <mergeCell ref="A22:A28"/>
    <mergeCell ref="B22:B28"/>
    <mergeCell ref="I2:J2"/>
    <mergeCell ref="I3:J3"/>
    <mergeCell ref="I4:J4"/>
    <mergeCell ref="B1:H2"/>
    <mergeCell ref="B3:H4"/>
    <mergeCell ref="A20:A21"/>
    <mergeCell ref="C20:C21"/>
    <mergeCell ref="D20:H20"/>
    <mergeCell ref="J20:J21"/>
    <mergeCell ref="A64:A65"/>
    <mergeCell ref="B64:B65"/>
    <mergeCell ref="A53:A54"/>
    <mergeCell ref="C53:C54"/>
    <mergeCell ref="C77:C83"/>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J66:J72"/>
    <mergeCell ref="K66:K72"/>
    <mergeCell ref="A91:A97"/>
    <mergeCell ref="B91:B97"/>
    <mergeCell ref="A102:A108"/>
    <mergeCell ref="B102:B108"/>
    <mergeCell ref="B111:B112"/>
    <mergeCell ref="J77:J83"/>
    <mergeCell ref="K77:K83"/>
    <mergeCell ref="D77:D78"/>
    <mergeCell ref="H77:H83"/>
    <mergeCell ref="I77:I83"/>
    <mergeCell ref="B77:B83"/>
    <mergeCell ref="A77:A83"/>
    <mergeCell ref="A89:A90"/>
    <mergeCell ref="C89:C90"/>
    <mergeCell ref="D89:H89"/>
    <mergeCell ref="J89:J90"/>
    <mergeCell ref="K89:K90"/>
    <mergeCell ref="B89:B90"/>
    <mergeCell ref="J91:J97"/>
    <mergeCell ref="K91:K97"/>
    <mergeCell ref="A100:A101"/>
    <mergeCell ref="C100:C101"/>
    <mergeCell ref="A113:A119"/>
    <mergeCell ref="B113:B119"/>
    <mergeCell ref="B122:B123"/>
    <mergeCell ref="A124:A130"/>
    <mergeCell ref="B124:B130"/>
    <mergeCell ref="A133:A134"/>
    <mergeCell ref="B133:B134"/>
    <mergeCell ref="C133:C134"/>
    <mergeCell ref="D133:H133"/>
    <mergeCell ref="J133:J134"/>
    <mergeCell ref="K133:K134"/>
    <mergeCell ref="A135:A141"/>
    <mergeCell ref="B135:B141"/>
    <mergeCell ref="C135:C141"/>
    <mergeCell ref="D135:D136"/>
    <mergeCell ref="H135:H141"/>
    <mergeCell ref="I135:I141"/>
    <mergeCell ref="J135:J141"/>
    <mergeCell ref="K135:K141"/>
    <mergeCell ref="A144:A145"/>
    <mergeCell ref="B144:B145"/>
    <mergeCell ref="C144:C145"/>
    <mergeCell ref="D144:H144"/>
    <mergeCell ref="J144:J145"/>
    <mergeCell ref="K144:K145"/>
    <mergeCell ref="A146:A152"/>
    <mergeCell ref="B146:B152"/>
    <mergeCell ref="C146:C152"/>
    <mergeCell ref="D146:D147"/>
    <mergeCell ref="H146:H152"/>
    <mergeCell ref="I146:I152"/>
    <mergeCell ref="J146:J152"/>
    <mergeCell ref="K146:K152"/>
    <mergeCell ref="A155:A156"/>
    <mergeCell ref="B155:B156"/>
    <mergeCell ref="C155:C156"/>
    <mergeCell ref="D155:H155"/>
    <mergeCell ref="J155:J156"/>
    <mergeCell ref="K155:K156"/>
    <mergeCell ref="A157:A163"/>
    <mergeCell ref="B157:B163"/>
    <mergeCell ref="C157:C163"/>
    <mergeCell ref="D157:D158"/>
    <mergeCell ref="H157:H163"/>
    <mergeCell ref="I157:I163"/>
    <mergeCell ref="J157:J163"/>
    <mergeCell ref="K157:K163"/>
    <mergeCell ref="A166:A167"/>
    <mergeCell ref="B166:B167"/>
    <mergeCell ref="C166:C167"/>
    <mergeCell ref="D166:H166"/>
    <mergeCell ref="J166:J167"/>
    <mergeCell ref="K166:K167"/>
    <mergeCell ref="A168:A174"/>
    <mergeCell ref="B168:B174"/>
    <mergeCell ref="C168:C174"/>
    <mergeCell ref="D168:D169"/>
    <mergeCell ref="H168:H174"/>
    <mergeCell ref="I168:I174"/>
    <mergeCell ref="J168:J174"/>
    <mergeCell ref="K168:K174"/>
    <mergeCell ref="A177:A178"/>
    <mergeCell ref="B177:B178"/>
    <mergeCell ref="C177:C178"/>
    <mergeCell ref="D177:H177"/>
    <mergeCell ref="J177:J178"/>
    <mergeCell ref="K177:K178"/>
    <mergeCell ref="A179:A185"/>
    <mergeCell ref="B179:B185"/>
    <mergeCell ref="C179:C185"/>
    <mergeCell ref="D179:D180"/>
    <mergeCell ref="H179:H185"/>
    <mergeCell ref="I179:I185"/>
    <mergeCell ref="J179:J185"/>
    <mergeCell ref="K179:K185"/>
    <mergeCell ref="A188:A189"/>
    <mergeCell ref="B188:B189"/>
    <mergeCell ref="C188:C189"/>
    <mergeCell ref="D188:H188"/>
    <mergeCell ref="J188:J189"/>
    <mergeCell ref="K188:K189"/>
    <mergeCell ref="A190:A196"/>
    <mergeCell ref="B190:B196"/>
    <mergeCell ref="C190:C196"/>
    <mergeCell ref="D190:D191"/>
    <mergeCell ref="H190:H196"/>
    <mergeCell ref="I190:I196"/>
    <mergeCell ref="J190:J196"/>
    <mergeCell ref="K190:K196"/>
    <mergeCell ref="A199:A200"/>
    <mergeCell ref="B199:B200"/>
    <mergeCell ref="C199:C200"/>
    <mergeCell ref="D199:H199"/>
    <mergeCell ref="J199:J200"/>
    <mergeCell ref="K199:K200"/>
    <mergeCell ref="A201:A207"/>
    <mergeCell ref="B201:B207"/>
    <mergeCell ref="C201:C207"/>
    <mergeCell ref="D201:D202"/>
    <mergeCell ref="H201:H207"/>
    <mergeCell ref="I201:I207"/>
    <mergeCell ref="J201:J207"/>
    <mergeCell ref="K201:K207"/>
    <mergeCell ref="A210:A211"/>
    <mergeCell ref="B210:B211"/>
    <mergeCell ref="C210:C211"/>
    <mergeCell ref="D210:H210"/>
    <mergeCell ref="J210:J211"/>
    <mergeCell ref="K210:K211"/>
    <mergeCell ref="A212:A218"/>
    <mergeCell ref="B212:B218"/>
    <mergeCell ref="C212:C218"/>
    <mergeCell ref="D212:D213"/>
    <mergeCell ref="H212:H218"/>
    <mergeCell ref="I212:I218"/>
    <mergeCell ref="J212:J218"/>
    <mergeCell ref="K212:K218"/>
    <mergeCell ref="A221:A222"/>
    <mergeCell ref="B221:B222"/>
    <mergeCell ref="C221:C222"/>
    <mergeCell ref="D221:H221"/>
    <mergeCell ref="J221:J222"/>
    <mergeCell ref="K221:K222"/>
    <mergeCell ref="A223:A229"/>
    <mergeCell ref="B223:B229"/>
    <mergeCell ref="C223:C229"/>
    <mergeCell ref="D223:D224"/>
    <mergeCell ref="H223:H229"/>
    <mergeCell ref="I223:I229"/>
    <mergeCell ref="J223:J229"/>
    <mergeCell ref="K223:K229"/>
    <mergeCell ref="A232:A233"/>
    <mergeCell ref="B232:B233"/>
    <mergeCell ref="C232:C233"/>
    <mergeCell ref="D232:H232"/>
    <mergeCell ref="J232:J233"/>
    <mergeCell ref="K232:K233"/>
    <mergeCell ref="A234:A240"/>
    <mergeCell ref="B234:B240"/>
    <mergeCell ref="C234:C240"/>
    <mergeCell ref="D234:D235"/>
    <mergeCell ref="H234:H240"/>
    <mergeCell ref="I234:I240"/>
    <mergeCell ref="J234:J240"/>
    <mergeCell ref="K234:K240"/>
    <mergeCell ref="A243:A244"/>
    <mergeCell ref="B243:B244"/>
    <mergeCell ref="C243:C244"/>
    <mergeCell ref="D243:H243"/>
    <mergeCell ref="J243:J244"/>
    <mergeCell ref="K243:K244"/>
    <mergeCell ref="A245:A251"/>
    <mergeCell ref="B245:B251"/>
    <mergeCell ref="C245:C251"/>
    <mergeCell ref="D245:D246"/>
    <mergeCell ref="H245:H251"/>
    <mergeCell ref="I245:I251"/>
    <mergeCell ref="J245:J251"/>
    <mergeCell ref="K245:K251"/>
    <mergeCell ref="A254:A255"/>
    <mergeCell ref="B254:B255"/>
    <mergeCell ref="C254:C255"/>
    <mergeCell ref="D254:H254"/>
    <mergeCell ref="J254:J255"/>
    <mergeCell ref="K254:K255"/>
    <mergeCell ref="A256:A262"/>
    <mergeCell ref="B256:B262"/>
    <mergeCell ref="C256:C262"/>
    <mergeCell ref="D256:D257"/>
    <mergeCell ref="H256:H262"/>
    <mergeCell ref="I256:I262"/>
    <mergeCell ref="J256:J262"/>
    <mergeCell ref="K256:K262"/>
    <mergeCell ref="A265:A266"/>
    <mergeCell ref="B265:B266"/>
    <mergeCell ref="C265:C266"/>
    <mergeCell ref="D265:H265"/>
    <mergeCell ref="J265:J266"/>
    <mergeCell ref="K265:K266"/>
    <mergeCell ref="A267:A273"/>
    <mergeCell ref="B267:B273"/>
    <mergeCell ref="C267:C273"/>
    <mergeCell ref="D267:D268"/>
    <mergeCell ref="H267:H273"/>
    <mergeCell ref="I267:I273"/>
    <mergeCell ref="J267:J273"/>
    <mergeCell ref="K267:K273"/>
    <mergeCell ref="D276:H276"/>
    <mergeCell ref="J276:J277"/>
    <mergeCell ref="K276:K277"/>
    <mergeCell ref="A278:A284"/>
    <mergeCell ref="B278:B284"/>
    <mergeCell ref="C278:C284"/>
    <mergeCell ref="D278:D279"/>
    <mergeCell ref="H278:H284"/>
    <mergeCell ref="I278:I284"/>
    <mergeCell ref="J278:J284"/>
    <mergeCell ref="K278:K284"/>
    <mergeCell ref="A276:A277"/>
    <mergeCell ref="B276:B277"/>
    <mergeCell ref="C276:C277"/>
    <mergeCell ref="K287:K288"/>
    <mergeCell ref="A289:A295"/>
    <mergeCell ref="B289:B295"/>
    <mergeCell ref="C289:C295"/>
    <mergeCell ref="D289:D290"/>
    <mergeCell ref="H289:H295"/>
    <mergeCell ref="I289:I295"/>
    <mergeCell ref="J289:J295"/>
    <mergeCell ref="K289:K295"/>
    <mergeCell ref="A287:A288"/>
    <mergeCell ref="B287:B288"/>
    <mergeCell ref="C287:C288"/>
    <mergeCell ref="D287:H287"/>
    <mergeCell ref="J287:J288"/>
    <mergeCell ref="K298:K299"/>
    <mergeCell ref="A300:A306"/>
    <mergeCell ref="B300:B306"/>
    <mergeCell ref="C300:C306"/>
    <mergeCell ref="D300:D301"/>
    <mergeCell ref="H300:H306"/>
    <mergeCell ref="I300:I306"/>
    <mergeCell ref="J300:J306"/>
    <mergeCell ref="K300:K306"/>
    <mergeCell ref="A298:A299"/>
    <mergeCell ref="B298:B299"/>
    <mergeCell ref="C298:C299"/>
    <mergeCell ref="D298:H298"/>
    <mergeCell ref="J298:J299"/>
    <mergeCell ref="K309:K310"/>
    <mergeCell ref="A311:A317"/>
    <mergeCell ref="B311:B317"/>
    <mergeCell ref="C311:C317"/>
    <mergeCell ref="D311:D312"/>
    <mergeCell ref="H311:H317"/>
    <mergeCell ref="I311:I317"/>
    <mergeCell ref="J311:J317"/>
    <mergeCell ref="K311:K317"/>
    <mergeCell ref="A309:A310"/>
    <mergeCell ref="B309:B310"/>
    <mergeCell ref="C309:C310"/>
    <mergeCell ref="D309:H309"/>
    <mergeCell ref="J309:J310"/>
  </mergeCells>
  <pageMargins left="0.7" right="0.7" top="0.75" bottom="0.75" header="0.3" footer="0.3"/>
  <pageSetup orientation="portrait" horizontalDpi="300" verticalDpi="300"/>
  <drawing r:id="rId1"/>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200-000000000000}">
          <x14:formula1>
            <xm:f>NOOO!$A$152:$A$154</xm:f>
          </x14:formula1>
          <xm:sqref>F11 F22 F33 F44 F55 F77 F91 F66 F102 F113 F124 F135 F146 F157 F168 F179 F190 F201 F212 F223 F234 F245 F256 F267 F278 F289 F300 F311</xm:sqref>
        </x14:dataValidation>
        <x14:dataValidation type="list" allowBlank="1" showInputMessage="1" showErrorMessage="1" xr:uid="{00000000-0002-0000-1200-000001000000}">
          <x14:formula1>
            <xm:f>NOOO!$A$155:$A$157</xm:f>
          </x14:formula1>
          <xm:sqref>F12 F23 F34 F45 F56 F78 F92 F67 F103 F114 F125 F136 F147 F158 F169 F180 F191 F202 F213 F224 F235 F246 F257 F268 F279 F290 F301 F312</xm:sqref>
        </x14:dataValidation>
        <x14:dataValidation type="list" allowBlank="1" showInputMessage="1" showErrorMessage="1" xr:uid="{00000000-0002-0000-1200-000002000000}">
          <x14:formula1>
            <xm:f>NOOO!$A$160:$A$162</xm:f>
          </x14:formula1>
          <xm:sqref>F13 F24 F35 F46 F57 F79 F93 F68 F104 F115 F126 F137 F148 F159 F170 F181 F192 F203 F214 F225 F236 F247 F258 F269 F280 F291 F302 F313</xm:sqref>
        </x14:dataValidation>
        <x14:dataValidation type="list" allowBlank="1" showInputMessage="1" showErrorMessage="1" xr:uid="{00000000-0002-0000-1200-000003000000}">
          <x14:formula1>
            <xm:f>NOOO!$A$165:$A$168</xm:f>
          </x14:formula1>
          <xm:sqref>F14 F25 F36 F47 F58 F80 F94 F69 F105 F116 F127 F138 F149 F160 F171 F182 F193 F204 F215 F226 F237 F248 F259 F270 F281 F292 F303 F314</xm:sqref>
        </x14:dataValidation>
        <x14:dataValidation type="list" allowBlank="1" showInputMessage="1" showErrorMessage="1" xr:uid="{00000000-0002-0000-1200-000004000000}">
          <x14:formula1>
            <xm:f>NOOO!$A$171:$A$173</xm:f>
          </x14:formula1>
          <xm:sqref>F15 F26 F37 F48 F59 F81 F95 F70 F106 F117 F128 F139 F150 F161 F172 F183 F194 F205 F216 F227 F238 F249 F260 F271 F282 F293 F304 F315</xm:sqref>
        </x14:dataValidation>
        <x14:dataValidation type="list" allowBlank="1" showInputMessage="1" showErrorMessage="1" xr:uid="{00000000-0002-0000-1200-000005000000}">
          <x14:formula1>
            <xm:f>NOOO!$A$176:$A$178</xm:f>
          </x14:formula1>
          <xm:sqref>F16 F27 F38 F49 F60 F82 F96 F71 F107 F118 F129 F140 F151 F162 F173 F184 F195 F206 F217 F228 F239 F250 F261 F272 F283 F294 F305 F316</xm:sqref>
        </x14:dataValidation>
        <x14:dataValidation type="list" allowBlank="1" showInputMessage="1" showErrorMessage="1" xr:uid="{00000000-0002-0000-1200-000006000000}">
          <x14:formula1>
            <xm:f>NOOO!$A$181:$A$184</xm:f>
          </x14:formula1>
          <xm:sqref>F17 F28 F39 F50 F61 F83 F97 F72 F108 F119 F130 F141 F152 F163 F174 F185 F196 F207 F218 F229 F240 F251 F262 F273 F284 F295 F306 F317</xm:sqref>
        </x14:dataValidation>
        <x14:dataValidation type="list" allowBlank="1" showInputMessage="1" showErrorMessage="1" xr:uid="{00000000-0002-0000-1200-000007000000}">
          <x14:formula1>
            <xm:f>NOOO!$A$187:$A$190</xm:f>
          </x14:formula1>
          <xm:sqref>I22:I28 I33:I39 I311:I317 I44:I50 I55:I61 I77:I83 I91:I97 I66:I72 I102:I108 I113:I119 I124:I130 I135:I141 I146:I152 I157:I163 I168:I174 I179:I185 I190:I196 I201:I207 I212:I218 I223:I229 I234:I240 I245:I251 I256:I262 I267:I273 I278:I284 I289:I295 I300:I306 I11:I17</xm:sqref>
        </x14:dataValidation>
      </x14:dataValidations>
    </ex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7">
    <tabColor rgb="FF7030A0"/>
  </sheetPr>
  <dimension ref="A1:DG50"/>
  <sheetViews>
    <sheetView zoomScale="70" zoomScaleNormal="70" zoomScalePageLayoutView="90" workbookViewId="0">
      <selection activeCell="F15" sqref="F15"/>
    </sheetView>
  </sheetViews>
  <sheetFormatPr baseColWidth="10" defaultColWidth="11.44140625" defaultRowHeight="13.8" x14ac:dyDescent="0.25"/>
  <cols>
    <col min="1" max="1" width="38.33203125" style="1" customWidth="1"/>
    <col min="2" max="2" width="60.6640625" style="1" customWidth="1"/>
    <col min="3" max="3" width="58.44140625" style="1" customWidth="1"/>
    <col min="4" max="5" width="29.33203125" style="1" customWidth="1"/>
    <col min="6" max="6" width="22.88671875" style="1" customWidth="1"/>
    <col min="7" max="7" width="13.88671875" style="1" customWidth="1"/>
    <col min="8" max="8" width="22" style="1" customWidth="1"/>
    <col min="9" max="16384" width="11.44140625" style="1"/>
  </cols>
  <sheetData>
    <row r="1" spans="1:111" customFormat="1" ht="15.75" customHeight="1" x14ac:dyDescent="0.3">
      <c r="A1" s="829"/>
      <c r="B1" s="832" t="str">
        <f>CONTEXTO!B1</f>
        <v>PROCESO:  GESTIÓN JURÍDICA</v>
      </c>
      <c r="C1" s="833"/>
      <c r="D1" s="834"/>
      <c r="E1" s="842" t="s">
        <v>492</v>
      </c>
      <c r="F1" s="843"/>
      <c r="G1" s="844"/>
      <c r="H1" s="491"/>
    </row>
    <row r="2" spans="1:111" customFormat="1" ht="15.75" customHeight="1" x14ac:dyDescent="0.3">
      <c r="A2" s="443"/>
      <c r="B2" s="835"/>
      <c r="C2" s="836"/>
      <c r="D2" s="837"/>
      <c r="E2" s="507" t="s">
        <v>486</v>
      </c>
      <c r="F2" s="508"/>
      <c r="G2" s="509"/>
      <c r="H2" s="492"/>
    </row>
    <row r="3" spans="1:111" customFormat="1" ht="36" customHeight="1" x14ac:dyDescent="0.3">
      <c r="A3" s="443"/>
      <c r="B3" s="835" t="s">
        <v>226</v>
      </c>
      <c r="C3" s="836"/>
      <c r="D3" s="837"/>
      <c r="E3" s="507" t="s">
        <v>487</v>
      </c>
      <c r="F3" s="508"/>
      <c r="G3" s="509"/>
      <c r="H3" s="492"/>
    </row>
    <row r="4" spans="1:111" customFormat="1" ht="15.75" customHeight="1" thickBot="1" x14ac:dyDescent="0.35">
      <c r="A4" s="444"/>
      <c r="B4" s="838"/>
      <c r="C4" s="839"/>
      <c r="D4" s="840"/>
      <c r="E4" s="825" t="s">
        <v>500</v>
      </c>
      <c r="F4" s="826"/>
      <c r="G4" s="827"/>
      <c r="H4" s="828"/>
    </row>
    <row r="5" spans="1:111" ht="14.4" thickBot="1" x14ac:dyDescent="0.3">
      <c r="A5" s="55"/>
      <c r="C5" s="32"/>
      <c r="D5" s="32"/>
      <c r="E5" s="32"/>
      <c r="F5" s="32"/>
      <c r="G5" s="32"/>
      <c r="H5" s="72"/>
    </row>
    <row r="6" spans="1:111" customFormat="1" ht="24" customHeight="1" x14ac:dyDescent="0.3">
      <c r="A6" s="813" t="str">
        <f>+CONTEXTO!A8</f>
        <v>PROCESO: GESTIÓN JURÍDICA</v>
      </c>
      <c r="B6" s="814"/>
      <c r="C6" s="814"/>
      <c r="D6" s="814"/>
      <c r="E6" s="814"/>
      <c r="F6" s="814"/>
      <c r="G6" s="814"/>
      <c r="H6" s="815"/>
    </row>
    <row r="7" spans="1:111" customFormat="1" ht="72" customHeight="1" thickBot="1" x14ac:dyDescent="0.35">
      <c r="A7" s="816" t="str">
        <f>+CONTEXTO!A9</f>
        <v xml:space="preserve">OBJETIVO: ASUMIR Y EJERCER LA TOTALIDAD DE LA DEFENSA JURÍDICA DEL MUNICIPIO DE IBAGUÉ, A PARTIR DE LA REPRESENTACIÓN JUDICIAL,  EXTRAJUDICIAL  O  ADMINISTRATIVA  Y  LA  ASESORÍA  SISTEMÁTICA, DE MANERA PERMANENTE  EN  LAS ACTUACIONES DE LA ADMINISTRACIÓN CENTRAL, EN ARAS DE LA PROTECCIÓN DEL PATRIMONIO PÚBLICO Y SALVAGUARDA DEL ORDENAMIENTO JURÍDICO.  
</v>
      </c>
      <c r="B7" s="817"/>
      <c r="C7" s="817"/>
      <c r="D7" s="817"/>
      <c r="E7" s="817"/>
      <c r="F7" s="817"/>
      <c r="G7" s="817"/>
      <c r="H7" s="818"/>
    </row>
    <row r="8" spans="1:111" ht="14.4" thickBot="1" x14ac:dyDescent="0.3">
      <c r="A8" s="55"/>
      <c r="C8" s="32"/>
      <c r="D8" s="32"/>
      <c r="E8" s="32"/>
      <c r="F8" s="32"/>
      <c r="G8" s="32"/>
      <c r="H8" s="72"/>
    </row>
    <row r="9" spans="1:111" s="53" customFormat="1" ht="30" customHeight="1" x14ac:dyDescent="0.3">
      <c r="A9" s="841" t="s">
        <v>86</v>
      </c>
      <c r="B9" s="830" t="s">
        <v>227</v>
      </c>
      <c r="C9" s="831" t="s">
        <v>200</v>
      </c>
      <c r="D9" s="831" t="s">
        <v>209</v>
      </c>
      <c r="E9" s="831" t="s">
        <v>228</v>
      </c>
      <c r="F9" s="845" t="s">
        <v>229</v>
      </c>
      <c r="G9" s="845"/>
      <c r="H9" s="846" t="s">
        <v>230</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3">
      <c r="A10" s="841"/>
      <c r="B10" s="830"/>
      <c r="C10" s="831"/>
      <c r="D10" s="831"/>
      <c r="E10" s="831"/>
      <c r="F10" s="845"/>
      <c r="G10" s="845"/>
      <c r="H10" s="846"/>
    </row>
    <row r="11" spans="1:111" s="54" customFormat="1" ht="151.5" hidden="1" customHeight="1" x14ac:dyDescent="0.3">
      <c r="A11" s="819">
        <f>DESCRIPCION!A10</f>
        <v>0</v>
      </c>
      <c r="B11" s="103"/>
      <c r="C11" s="137" t="str">
        <f>'CONTROLES Y EVALUACIÓN'!C11:C17</f>
        <v xml:space="preserve">1. El Jefe de Oficina Juridica  2. periodicamente 3. Requerir  a los  secretarios de despachopara realizar una gestion oportuna y dar  cumplimiento a las ordenes judiciales 4.  memeorandos  y/o circulares 5. conforme a los terminos judiciales y dependiendo la necesida se reitera a las secretarias y/o dependencias  ejecutoras  mediante memorando  el cumplimiento de las ordenes judiciales y se envia via Pisami   6.Dejando como evidencia la correspondencia  enla plataforma                                           </v>
      </c>
      <c r="D11" s="249" t="str">
        <f>'CONTROLES Y EVALUACIÓN'!H11:H17</f>
        <v>Fuerte</v>
      </c>
      <c r="E11" s="249" t="str">
        <f>'CONTROLES Y EVALUACIÓN'!I11:I17</f>
        <v>Moderado (Algunas veces se ejecuta)</v>
      </c>
      <c r="F11" s="136"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Moderado</v>
      </c>
      <c r="G11" s="65">
        <f>IF(F11="Fuerte",100,IF(F11="Moderado",50,IF(F11="Débil",0," ")))</f>
        <v>50</v>
      </c>
      <c r="H11" s="690" t="str">
        <f>IF(G14=100,"Fuerte",IF(AND(G14&gt;=50,G14&lt;=99),"Moderado",IF(AND(G14&gt;=0,G14&lt;=49),"Débil"," ")))</f>
        <v>Moderado</v>
      </c>
    </row>
    <row r="12" spans="1:111" s="54" customFormat="1" ht="182.25" hidden="1" customHeight="1" x14ac:dyDescent="0.3">
      <c r="A12" s="820"/>
      <c r="B12" s="103">
        <f>DESCRIPCION!D11</f>
        <v>0</v>
      </c>
      <c r="C12" s="137" t="str">
        <f>'CONTROLES Y EVALUACIÓN'!C22</f>
        <v xml:space="preserve"> 1. El Jefe de Oficina Juridica  2. Periodicamente  3. en caso de ser necesario requerir  a los  secretarios de despacho para que presenten informe de las actividades de las gestiones realizadas para dar  cumplimiento a las ordenes judiciales 4. memeorandos  y/o circulares 5. se envia Memorando reiterativo solicitando  la entrega del informe, recordando  los terminos judiciales.  6. Memorandos, Dejando como evidencia las correspondencia que reposa en PISAMI                                                                                                                                                                                                                                                                                                          </v>
      </c>
      <c r="D12" s="104" t="str">
        <f>'CONTROLES Y EVALUACIÓN'!H22</f>
        <v>Fuerte</v>
      </c>
      <c r="E12" s="104" t="str">
        <f>'CONTROLES Y EVALUACIÓN'!I22</f>
        <v>Moderado (Algunas veces se ejecuta)</v>
      </c>
      <c r="F12" s="136"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Moderado</v>
      </c>
      <c r="G12" s="65">
        <f t="shared" ref="G12" si="1">IF(F12="Fuerte",100,IF(F12="Moderado",50,IF(F12="Débil",0," ")))</f>
        <v>50</v>
      </c>
      <c r="H12" s="691"/>
    </row>
    <row r="13" spans="1:111" s="54" customFormat="1" ht="126" hidden="1" customHeight="1" x14ac:dyDescent="0.3">
      <c r="A13" s="821"/>
      <c r="B13" s="103">
        <f>DESCRIPCION!D12</f>
        <v>0</v>
      </c>
      <c r="C13" s="137">
        <f>'CONTROLES Y EVALUACIÓN'!C33</f>
        <v>0</v>
      </c>
      <c r="D13" s="104" t="str">
        <f>'CONTROLES Y EVALUACIÓN'!H33</f>
        <v xml:space="preserve"> </v>
      </c>
      <c r="E13" s="104" t="str">
        <f>'CONTROLES Y EVALUACIÓN'!I33</f>
        <v>Seleccionar</v>
      </c>
      <c r="F13" s="136" t="str">
        <f t="shared" si="0"/>
        <v xml:space="preserve"> </v>
      </c>
      <c r="G13" s="65" t="str">
        <f>IF(F13="Fuerte",100,IF(F13="Moderado",50,IF(F13="Débil",0," ")))</f>
        <v xml:space="preserve"> </v>
      </c>
      <c r="H13" s="691"/>
    </row>
    <row r="14" spans="1:111" s="54" customFormat="1" ht="30.75" hidden="1" customHeight="1" x14ac:dyDescent="0.3">
      <c r="A14" s="849"/>
      <c r="B14" s="850"/>
      <c r="C14" s="850"/>
      <c r="D14" s="850"/>
      <c r="E14" s="850"/>
      <c r="F14" s="851"/>
      <c r="G14" s="251">
        <f>AVERAGE(G11:G13)</f>
        <v>50</v>
      </c>
      <c r="H14" s="848"/>
    </row>
    <row r="15" spans="1:111" s="54" customFormat="1" ht="153.75" customHeight="1" x14ac:dyDescent="0.3">
      <c r="A15" s="847" t="str">
        <f>DESCRIPCION!A13</f>
        <v>Posibilidad de omitir, retardar, negar o rehusarse a realizar actos propios que le corresponden de las funciones de servidor público y/o de apoderado para beneficio propio o de un tercero en las acciones legales</v>
      </c>
      <c r="B15" s="103" t="str">
        <f>DESCRIPCION!D13</f>
        <v xml:space="preserve">Falta de asistencia a las audiencias de procesos judiciales presenciales y/o virtuales  por parte de los Secretarios de despacho delegados, y/o  apoderados que ejercen la defensa jurídica y, en atención a las recomendaciones establecidas en las mesa de trabajo llevados a cabo por la Oficina Jurídica </v>
      </c>
      <c r="C15" s="137" t="str">
        <f>'CONTROLES Y EVALUACIÓN'!C44</f>
        <v xml:space="preserve"> 1. El Jefe de Oficina Juridica  2. mensualmente   3. Informar  a los los asesores de la oficina juridica y  a los secretarios de despacho para que asisitan a las audiencias de los procesos judiciales  4.  memeorandos  y/o circulares 5. Si se llegara a a faltar a las audiencias de los procesos judiciales,  se reitera mediante memorando la importancia de la asisitencia a las audiencias  6. Dejando como evidencia las correspondencia que reposa en PISAMI                                                                                                                                                                                                                                                                                       </v>
      </c>
      <c r="D15" s="104" t="str">
        <f>'CONTROLES Y EVALUACIÓN'!H44</f>
        <v>Débil</v>
      </c>
      <c r="E15" s="104" t="str">
        <f>'CONTROLES Y EVALUACIÓN'!I44</f>
        <v>Fuerte (Siempre se Ejecuta)</v>
      </c>
      <c r="F15" s="136" t="str">
        <f>'CONTROLES Y EVALUACIÓN'!J44</f>
        <v>Débil</v>
      </c>
      <c r="G15" s="65">
        <f>IF(F15="Fuerte",100,IF(F15="Moderado",50,IF(F15="Débil",0," ")))</f>
        <v>0</v>
      </c>
      <c r="H15" s="690" t="str">
        <f>IF(G18=100,"Fuerte",IF(AND(G18&gt;=50,G18&lt;=99),"Moderado",IF(AND(G18&gt;=0,G18&lt;=49),"Débil"," ")))</f>
        <v>Moderado</v>
      </c>
    </row>
    <row r="16" spans="1:111" s="54" customFormat="1" ht="153.75" customHeight="1" x14ac:dyDescent="0.3">
      <c r="A16" s="847"/>
      <c r="B16" s="103" t="str">
        <f>DESCRIPCION!D14</f>
        <v>No proyectar la adopción de las providencias por parte de los apoderados que ejercen la representación judicial y legal del municipio</v>
      </c>
      <c r="C16" s="137" t="str">
        <f>'CONTROLES Y EVALUACIÓN'!C55</f>
        <v xml:space="preserve">  1. El Jefe de Oficina Juridica  2. mensualmente  3. Remitir a los secretarias y/o dependencias de la Administracion las Resoluciones de Adopcion de Fallo, mediante memorando para que secretarias y/o dependencias involucradas acaten las providencias Judiciales   4. Resoluciones de Adopcion, memeorandos  5.  si pasado el termino judical, las secretarias y/o dependencias, no han acatado la providencia, se reitera la necesidad de darle cumplimiento a las providencias   6.  Dejando como evidencia las actuaciones administrativas en la plataforma PISAMI y SOFTCON.                                                                                                                             </v>
      </c>
      <c r="D16" s="104" t="str">
        <f>'CONTROLES Y EVALUACIÓN'!H55</f>
        <v>Fuerte</v>
      </c>
      <c r="E16" s="104" t="str">
        <f>'CONTROLES Y EVALUACIÓN'!I55</f>
        <v>Fuerte (Siempre se Ejecuta)</v>
      </c>
      <c r="F16" s="136" t="str">
        <f>'CONTROLES Y EVALUACIÓN'!J55</f>
        <v>Fuerte</v>
      </c>
      <c r="G16" s="65">
        <f t="shared" ref="G16:G17" si="2">IF(F16="Fuerte",100,IF(F16="Moderado",50,IF(F16="Débil",0," ")))</f>
        <v>100</v>
      </c>
      <c r="H16" s="691"/>
    </row>
    <row r="17" spans="1:8" s="54" customFormat="1" ht="162" customHeight="1" x14ac:dyDescent="0.3">
      <c r="A17" s="847"/>
      <c r="B17" s="103">
        <f>DESCRIPCION!D15</f>
        <v>0</v>
      </c>
      <c r="C17" s="137">
        <f>+('CONTROLES Y EVALUACIÓN'!C66)</f>
        <v>0</v>
      </c>
      <c r="D17" s="104" t="str">
        <f>'CONTROLES Y EVALUACIÓN'!H66</f>
        <v>Fuerte</v>
      </c>
      <c r="E17" s="104" t="str">
        <f>'CONTROLES Y EVALUACIÓN'!I66</f>
        <v>Fuerte (Siempre se Ejecuta)</v>
      </c>
      <c r="F17" s="136" t="str">
        <f>'CONTROLES Y EVALUACIÓN'!J66</f>
        <v>Fuerte</v>
      </c>
      <c r="G17" s="65">
        <f t="shared" si="2"/>
        <v>100</v>
      </c>
      <c r="H17" s="691"/>
    </row>
    <row r="18" spans="1:8" s="54" customFormat="1" ht="36" customHeight="1" x14ac:dyDescent="0.3">
      <c r="A18" s="852"/>
      <c r="B18" s="853"/>
      <c r="C18" s="853"/>
      <c r="D18" s="853"/>
      <c r="E18" s="853"/>
      <c r="F18" s="854"/>
      <c r="G18" s="138">
        <f>AVERAGE(G15:G17)</f>
        <v>66.666666666666671</v>
      </c>
      <c r="H18" s="848"/>
    </row>
    <row r="19" spans="1:8" s="54" customFormat="1" ht="135" customHeight="1" x14ac:dyDescent="0.3">
      <c r="A19" s="819">
        <f>DESCRIPCION!A16</f>
        <v>0</v>
      </c>
      <c r="B19" s="103">
        <f>DESCRIPCION!D16</f>
        <v>0</v>
      </c>
      <c r="C19" s="137" t="str">
        <f>'CONTROLES Y EVALUACIÓN'!C77</f>
        <v xml:space="preserve">1. El Jefe de Oficina Juridica  2. tres veces al mes 3.unifica los criterios frente a la interpretación normativa que se pueda dar en un caso concreto, mediante comités jurídicos de estudio,   4.generandose una directriz contenide en acta de reunión 5. En el caso que no se acate la directriz impartida, la jefe toma los correctivos necesarios para su cumplimiento y requiere al asesor y/o contratista mediante memorando  6.  Dejando como evidencia el acta de comite en la carpeta de mapa de riesgosI.                                                                                                                                                     </v>
      </c>
      <c r="D19" s="104" t="str">
        <f>'CONTROLES Y EVALUACIÓN'!H77</f>
        <v>Fuerte</v>
      </c>
      <c r="E19" s="104" t="str">
        <f>'CONTROLES Y EVALUACIÓN'!I77</f>
        <v>Fuerte (Siempre se Ejecuta)</v>
      </c>
      <c r="F19" s="136" t="str">
        <f>'CONTROLES Y EVALUACIÓN'!J77</f>
        <v>Fuerte</v>
      </c>
      <c r="G19" s="65">
        <f>IF(F19="Fuerte",100,IF(F19="Moderado",50,IF(F19="Débil",0," ")))</f>
        <v>100</v>
      </c>
      <c r="H19" s="690" t="e">
        <f>IF(G22=100,"Fuerte",IF(AND(G22&gt;=50,G22&lt;=99),"Moderado",IF(AND(G22&gt;0,G22&lt;=49),"Débil"," ")))</f>
        <v>#REF!</v>
      </c>
    </row>
    <row r="20" spans="1:8" s="54" customFormat="1" ht="114" customHeight="1" x14ac:dyDescent="0.3">
      <c r="A20" s="820"/>
      <c r="B20" s="103">
        <f>DESCRIPCION!D17</f>
        <v>0</v>
      </c>
      <c r="C20" s="137" t="e">
        <f>'CONTROLES Y EVALUACIÓN'!#REF!</f>
        <v>#REF!</v>
      </c>
      <c r="D20" s="104" t="e">
        <f>'CONTROLES Y EVALUACIÓN'!#REF!</f>
        <v>#REF!</v>
      </c>
      <c r="E20" s="104" t="e">
        <f>'CONTROLES Y EVALUACIÓN'!#REF!</f>
        <v>#REF!</v>
      </c>
      <c r="F20" s="136" t="e">
        <f>'CONTROLES Y EVALUACIÓN'!#REF!</f>
        <v>#REF!</v>
      </c>
      <c r="G20" s="65" t="e">
        <f t="shared" ref="G20:G21" si="3">IF(F20="Fuerte",100,IF(F20="Moderado",50,IF(F20="Débil",0," ")))</f>
        <v>#REF!</v>
      </c>
      <c r="H20" s="691"/>
    </row>
    <row r="21" spans="1:8" s="54" customFormat="1" ht="114" customHeight="1" x14ac:dyDescent="0.3">
      <c r="A21" s="821"/>
      <c r="B21" s="103">
        <f>DESCRIPCION!D18</f>
        <v>0</v>
      </c>
      <c r="C21" s="137" t="e">
        <f>'CONTROLES Y EVALUACIÓN'!#REF!</f>
        <v>#REF!</v>
      </c>
      <c r="D21" s="104" t="e">
        <f>'CONTROLES Y EVALUACIÓN'!#REF!</f>
        <v>#REF!</v>
      </c>
      <c r="E21" s="104" t="e">
        <f>'CONTROLES Y EVALUACIÓN'!#REF!</f>
        <v>#REF!</v>
      </c>
      <c r="F21" s="136" t="e">
        <f>'CONTROLES Y EVALUACIÓN'!#REF!</f>
        <v>#REF!</v>
      </c>
      <c r="G21" s="65" t="e">
        <f t="shared" si="3"/>
        <v>#REF!</v>
      </c>
      <c r="H21" s="691"/>
    </row>
    <row r="22" spans="1:8" s="54" customFormat="1" ht="33.75" customHeight="1" x14ac:dyDescent="0.3">
      <c r="A22" s="822"/>
      <c r="B22" s="823"/>
      <c r="C22" s="823"/>
      <c r="D22" s="823"/>
      <c r="E22" s="823"/>
      <c r="F22" s="824"/>
      <c r="G22" s="139" t="e">
        <f>AVERAGE(G19:G21)</f>
        <v>#REF!</v>
      </c>
      <c r="H22" s="691"/>
    </row>
    <row r="23" spans="1:8" s="54" customFormat="1" ht="113.25" customHeight="1" x14ac:dyDescent="0.3">
      <c r="A23" s="819" t="str">
        <f>DESCRIPCION!A19</f>
        <v>d</v>
      </c>
      <c r="B23" s="103">
        <f>DESCRIPCION!D19</f>
        <v>0</v>
      </c>
      <c r="C23" s="137">
        <f>'CONTROLES Y EVALUACIÓN'!C91</f>
        <v>0</v>
      </c>
      <c r="D23" s="104" t="str">
        <f>'CONTROLES Y EVALUACIÓN'!H91</f>
        <v xml:space="preserve"> </v>
      </c>
      <c r="E23" s="104" t="str">
        <f>'CONTROLES Y EVALUACIÓN'!I91</f>
        <v>Seleccionar</v>
      </c>
      <c r="F23" s="136" t="str">
        <f>'CONTROLES Y EVALUACIÓN'!J91</f>
        <v xml:space="preserve"> </v>
      </c>
      <c r="G23" s="65" t="str">
        <f>IF(F23="Fuerte",100,IF(F23="Moderado",50,IF(F23="Débil",0," ")))</f>
        <v xml:space="preserve"> </v>
      </c>
      <c r="H23" s="690" t="e">
        <f>IF(G26=100,"Fuerte",IF(AND(G26&gt;=50,G26&lt;=99),"Moderado",IF(AND(G26&gt;0,G26&lt;=49),"Débil"," ")))</f>
        <v>#DIV/0!</v>
      </c>
    </row>
    <row r="24" spans="1:8" ht="113.25" customHeight="1" x14ac:dyDescent="0.25">
      <c r="A24" s="820"/>
      <c r="B24" s="103">
        <f>DESCRIPCION!D20</f>
        <v>0</v>
      </c>
      <c r="C24" s="137">
        <f>'CONTROLES Y EVALUACIÓN'!C102</f>
        <v>0</v>
      </c>
      <c r="D24" s="104" t="str">
        <f>'CONTROLES Y EVALUACIÓN'!H102</f>
        <v xml:space="preserve"> </v>
      </c>
      <c r="E24" s="104" t="str">
        <f>'CONTROLES Y EVALUACIÓN'!I102</f>
        <v>Seleccionar</v>
      </c>
      <c r="F24" s="136" t="str">
        <f>'CONTROLES Y EVALUACIÓN'!J102</f>
        <v xml:space="preserve"> </v>
      </c>
      <c r="G24" s="65" t="str">
        <f t="shared" ref="G24:G25" si="4">IF(F24="Fuerte",100,IF(F24="Moderado",50,IF(F24="Débil",0," ")))</f>
        <v xml:space="preserve"> </v>
      </c>
      <c r="H24" s="691"/>
    </row>
    <row r="25" spans="1:8" ht="123.75" customHeight="1" x14ac:dyDescent="0.25">
      <c r="A25" s="821"/>
      <c r="B25" s="103">
        <f>DESCRIPCION!D21</f>
        <v>0</v>
      </c>
      <c r="C25" s="137">
        <f>'CONTROLES Y EVALUACIÓN'!C113</f>
        <v>0</v>
      </c>
      <c r="D25" s="104" t="str">
        <f>'CONTROLES Y EVALUACIÓN'!H113</f>
        <v xml:space="preserve"> </v>
      </c>
      <c r="E25" s="104" t="str">
        <f>'CONTROLES Y EVALUACIÓN'!I113</f>
        <v>Seleccionar</v>
      </c>
      <c r="F25" s="136" t="str">
        <f>'CONTROLES Y EVALUACIÓN'!J113</f>
        <v xml:space="preserve"> </v>
      </c>
      <c r="G25" s="65" t="str">
        <f t="shared" si="4"/>
        <v xml:space="preserve"> </v>
      </c>
      <c r="H25" s="691"/>
    </row>
    <row r="26" spans="1:8" ht="31.5" customHeight="1" x14ac:dyDescent="0.25">
      <c r="A26" s="822"/>
      <c r="B26" s="823"/>
      <c r="C26" s="823"/>
      <c r="D26" s="823"/>
      <c r="E26" s="823"/>
      <c r="F26" s="824"/>
      <c r="G26" s="139" t="e">
        <f>AVERAGE(G23:G25)</f>
        <v>#DIV/0!</v>
      </c>
      <c r="H26" s="691"/>
    </row>
    <row r="27" spans="1:8" ht="112.5" customHeight="1" x14ac:dyDescent="0.25">
      <c r="A27" s="819" t="str">
        <f>DESCRIPCION!A22</f>
        <v>e</v>
      </c>
      <c r="B27" s="103">
        <f>DESCRIPCION!D22</f>
        <v>0</v>
      </c>
      <c r="C27" s="137">
        <f>'CONTROLES Y EVALUACIÓN'!C124</f>
        <v>0</v>
      </c>
      <c r="D27" s="104" t="str">
        <f>'CONTROLES Y EVALUACIÓN'!H124</f>
        <v xml:space="preserve"> </v>
      </c>
      <c r="E27" s="104" t="str">
        <f>'CONTROLES Y EVALUACIÓN'!I124</f>
        <v>Seleccionar</v>
      </c>
      <c r="F27" s="136" t="str">
        <f>'CONTROLES Y EVALUACIÓN'!J124</f>
        <v xml:space="preserve"> </v>
      </c>
      <c r="G27" s="65" t="str">
        <f>IF(F27="Fuerte",100,IF(F27="Moderado",50,IF(F27="Débil",0," ")))</f>
        <v xml:space="preserve"> </v>
      </c>
      <c r="H27" s="690" t="e">
        <f>IF(G30=100,"Fuerte",IF(AND(G30&gt;=50,G30&lt;=99),"Moderado",IF(AND(G30&gt;0,G30&lt;=49),"Débil"," ")))</f>
        <v>#DIV/0!</v>
      </c>
    </row>
    <row r="28" spans="1:8" ht="99.75" customHeight="1" x14ac:dyDescent="0.25">
      <c r="A28" s="820"/>
      <c r="B28" s="103">
        <f>DESCRIPCION!D23</f>
        <v>0</v>
      </c>
      <c r="C28" s="137">
        <f>'CONTROLES Y EVALUACIÓN'!C135</f>
        <v>0</v>
      </c>
      <c r="D28" s="104" t="str">
        <f>'CONTROLES Y EVALUACIÓN'!H135</f>
        <v xml:space="preserve"> </v>
      </c>
      <c r="E28" s="104" t="str">
        <f>'CONTROLES Y EVALUACIÓN'!I135</f>
        <v>Seleccionar</v>
      </c>
      <c r="F28" s="136" t="str">
        <f>'CONTROLES Y EVALUACIÓN'!J135</f>
        <v xml:space="preserve"> </v>
      </c>
      <c r="G28" s="65" t="str">
        <f t="shared" ref="G28:G29" si="5">IF(F28="Fuerte",100,IF(F28="Moderado",50,IF(F28="Débil",0," ")))</f>
        <v xml:space="preserve"> </v>
      </c>
      <c r="H28" s="691"/>
    </row>
    <row r="29" spans="1:8" ht="96.75" customHeight="1" x14ac:dyDescent="0.25">
      <c r="A29" s="821"/>
      <c r="B29" s="103">
        <f>DESCRIPCION!D24</f>
        <v>0</v>
      </c>
      <c r="C29" s="137">
        <f>'CONTROLES Y EVALUACIÓN'!C146</f>
        <v>0</v>
      </c>
      <c r="D29" s="104" t="str">
        <f>'CONTROLES Y EVALUACIÓN'!H146</f>
        <v xml:space="preserve"> </v>
      </c>
      <c r="E29" s="104" t="str">
        <f>'CONTROLES Y EVALUACIÓN'!I146</f>
        <v>Seleccionar</v>
      </c>
      <c r="F29" s="136" t="str">
        <f>'CONTROLES Y EVALUACIÓN'!J146</f>
        <v xml:space="preserve"> </v>
      </c>
      <c r="G29" s="65" t="str">
        <f t="shared" si="5"/>
        <v xml:space="preserve"> </v>
      </c>
      <c r="H29" s="691"/>
    </row>
    <row r="30" spans="1:8" ht="24" customHeight="1" x14ac:dyDescent="0.25">
      <c r="A30" s="822"/>
      <c r="B30" s="823"/>
      <c r="C30" s="823"/>
      <c r="D30" s="823"/>
      <c r="E30" s="823"/>
      <c r="F30" s="824"/>
      <c r="G30" s="139" t="e">
        <f>AVERAGE(G27:G29)</f>
        <v>#DIV/0!</v>
      </c>
      <c r="H30" s="691"/>
    </row>
    <row r="31" spans="1:8" ht="120" customHeight="1" x14ac:dyDescent="0.25">
      <c r="A31" s="819" t="str">
        <f>DESCRIPCION!A25</f>
        <v>f</v>
      </c>
      <c r="B31" s="103">
        <f>DESCRIPCION!D25</f>
        <v>0</v>
      </c>
      <c r="C31" s="137">
        <f>'CONTROLES Y EVALUACIÓN'!C157</f>
        <v>0</v>
      </c>
      <c r="D31" s="104" t="str">
        <f>'CONTROLES Y EVALUACIÓN'!H157</f>
        <v>Débil</v>
      </c>
      <c r="E31" s="104" t="str">
        <f>'CONTROLES Y EVALUACIÓN'!I157</f>
        <v>Fuerte (Siempre se Ejecuta)</v>
      </c>
      <c r="F31" s="136" t="str">
        <f>'CONTROLES Y EVALUACIÓN'!J157</f>
        <v>Débil</v>
      </c>
      <c r="G31" s="65">
        <f>IF(F31="Fuerte",100,IF(F31="Moderado",50,IF(F31="Débil",0," ")))</f>
        <v>0</v>
      </c>
      <c r="H31" s="690" t="str">
        <f>IF(G34=100,"Fuerte",IF(AND(G34&gt;=50,G34&lt;=99),"Moderado",IF(AND(G34&gt;0,G34&lt;=49),"Débil"," ")))</f>
        <v xml:space="preserve"> </v>
      </c>
    </row>
    <row r="32" spans="1:8" ht="114" customHeight="1" x14ac:dyDescent="0.25">
      <c r="A32" s="820"/>
      <c r="B32" s="103">
        <f>DESCRIPCION!B26</f>
        <v>0</v>
      </c>
      <c r="C32" s="137">
        <f>'CONTROLES Y EVALUACIÓN'!C168</f>
        <v>0</v>
      </c>
      <c r="D32" s="104" t="str">
        <f>'CONTROLES Y EVALUACIÓN'!H168</f>
        <v xml:space="preserve"> </v>
      </c>
      <c r="E32" s="104" t="str">
        <f>'CONTROLES Y EVALUACIÓN'!I168</f>
        <v>Seleccionar</v>
      </c>
      <c r="F32" s="136" t="str">
        <f>'CONTROLES Y EVALUACIÓN'!J168</f>
        <v xml:space="preserve"> </v>
      </c>
      <c r="G32" s="65" t="str">
        <f t="shared" ref="G32:G33" si="6">IF(F32="Fuerte",100,IF(F32="Moderado",50,IF(F32="Débil",0," ")))</f>
        <v xml:space="preserve"> </v>
      </c>
      <c r="H32" s="691"/>
    </row>
    <row r="33" spans="1:8" ht="100.5" customHeight="1" x14ac:dyDescent="0.25">
      <c r="A33" s="821"/>
      <c r="B33" s="103">
        <f>DESCRIPCION!B27</f>
        <v>0</v>
      </c>
      <c r="C33" s="137">
        <f>'CONTROLES Y EVALUACIÓN'!C179</f>
        <v>0</v>
      </c>
      <c r="D33" s="104" t="str">
        <f>'CONTROLES Y EVALUACIÓN'!H179</f>
        <v xml:space="preserve"> </v>
      </c>
      <c r="E33" s="104" t="str">
        <f>'CONTROLES Y EVALUACIÓN'!I179</f>
        <v>Seleccionar</v>
      </c>
      <c r="F33" s="136" t="str">
        <f>'CONTROLES Y EVALUACIÓN'!J179</f>
        <v xml:space="preserve"> </v>
      </c>
      <c r="G33" s="65" t="str">
        <f t="shared" si="6"/>
        <v xml:space="preserve"> </v>
      </c>
      <c r="H33" s="691"/>
    </row>
    <row r="34" spans="1:8" ht="30" customHeight="1" x14ac:dyDescent="0.25">
      <c r="A34" s="822"/>
      <c r="B34" s="823"/>
      <c r="C34" s="823"/>
      <c r="D34" s="823"/>
      <c r="E34" s="823"/>
      <c r="F34" s="824"/>
      <c r="G34" s="139">
        <f>AVERAGE(G31:G33)</f>
        <v>0</v>
      </c>
      <c r="H34" s="691"/>
    </row>
    <row r="35" spans="1:8" ht="107.25" customHeight="1" x14ac:dyDescent="0.25">
      <c r="A35" s="819" t="str">
        <f>DESCRIPCION!A28</f>
        <v>g</v>
      </c>
      <c r="B35" s="103">
        <f>DESCRIPCION!D28</f>
        <v>0</v>
      </c>
      <c r="C35" s="137">
        <f>'CONTROLES Y EVALUACIÓN'!C190</f>
        <v>0</v>
      </c>
      <c r="D35" s="104" t="str">
        <f>'CONTROLES Y EVALUACIÓN'!H190</f>
        <v xml:space="preserve"> </v>
      </c>
      <c r="E35" s="104" t="str">
        <f>'CONTROLES Y EVALUACIÓN'!I190</f>
        <v>Seleccionar</v>
      </c>
      <c r="F35" s="136" t="str">
        <f>'CONTROLES Y EVALUACIÓN'!J190</f>
        <v xml:space="preserve"> </v>
      </c>
      <c r="G35" s="65" t="str">
        <f>IF(F35="Fuerte",100,IF(F35="Moderado",50,IF(F35="Débil",0," ")))</f>
        <v xml:space="preserve"> </v>
      </c>
      <c r="H35" s="690" t="e">
        <f>IF(G38=100,"Fuerte",IF(AND(G38&gt;=50,G38&lt;=99),"Moderado",IF(AND(G38&gt;0,G38&lt;=49),"Débil"," ")))</f>
        <v>#DIV/0!</v>
      </c>
    </row>
    <row r="36" spans="1:8" ht="108.75" customHeight="1" x14ac:dyDescent="0.25">
      <c r="A36" s="820"/>
      <c r="B36" s="103">
        <f>DESCRIPCION!D29</f>
        <v>0</v>
      </c>
      <c r="C36" s="137">
        <f>'CONTROLES Y EVALUACIÓN'!C201</f>
        <v>0</v>
      </c>
      <c r="D36" s="104" t="str">
        <f>'CONTROLES Y EVALUACIÓN'!H201</f>
        <v xml:space="preserve"> </v>
      </c>
      <c r="E36" s="104" t="str">
        <f>'CONTROLES Y EVALUACIÓN'!I201</f>
        <v>Moderado (Algunas veces se ejecuta)</v>
      </c>
      <c r="F36" s="136" t="str">
        <f>'CONTROLES Y EVALUACIÓN'!J201</f>
        <v xml:space="preserve"> </v>
      </c>
      <c r="G36" s="65" t="str">
        <f t="shared" ref="G36:G37" si="7">IF(F36="Fuerte",100,IF(F36="Moderado",50,IF(F36="Débil",0," ")))</f>
        <v xml:space="preserve"> </v>
      </c>
      <c r="H36" s="691"/>
    </row>
    <row r="37" spans="1:8" ht="111" customHeight="1" x14ac:dyDescent="0.25">
      <c r="A37" s="821"/>
      <c r="B37" s="103">
        <f>DESCRIPCION!D30</f>
        <v>0</v>
      </c>
      <c r="C37" s="137">
        <f>'CONTROLES Y EVALUACIÓN'!C212</f>
        <v>0</v>
      </c>
      <c r="D37" s="104" t="str">
        <f>'CONTROLES Y EVALUACIÓN'!H212</f>
        <v xml:space="preserve"> </v>
      </c>
      <c r="E37" s="104" t="str">
        <f>'CONTROLES Y EVALUACIÓN'!I212</f>
        <v>Seleccionar</v>
      </c>
      <c r="F37" s="136" t="str">
        <f>'CONTROLES Y EVALUACIÓN'!J212</f>
        <v xml:space="preserve"> </v>
      </c>
      <c r="G37" s="65" t="str">
        <f t="shared" si="7"/>
        <v xml:space="preserve"> </v>
      </c>
      <c r="H37" s="691"/>
    </row>
    <row r="38" spans="1:8" ht="31.5" customHeight="1" x14ac:dyDescent="0.25">
      <c r="A38" s="822"/>
      <c r="B38" s="823"/>
      <c r="C38" s="823"/>
      <c r="D38" s="823"/>
      <c r="E38" s="823"/>
      <c r="F38" s="824"/>
      <c r="G38" s="139" t="e">
        <f>AVERAGE(G35:G37)</f>
        <v>#DIV/0!</v>
      </c>
      <c r="H38" s="691"/>
    </row>
    <row r="39" spans="1:8" ht="85.5" customHeight="1" x14ac:dyDescent="0.25">
      <c r="A39" s="819" t="str">
        <f>DESCRIPCION!A31</f>
        <v>h</v>
      </c>
      <c r="B39" s="103">
        <f>DESCRIPCION!D31</f>
        <v>0</v>
      </c>
      <c r="C39" s="137">
        <f>'CONTROLES Y EVALUACIÓN'!C223</f>
        <v>0</v>
      </c>
      <c r="D39" s="104" t="str">
        <f>'CONTROLES Y EVALUACIÓN'!H223</f>
        <v xml:space="preserve"> </v>
      </c>
      <c r="E39" s="104" t="str">
        <f>'CONTROLES Y EVALUACIÓN'!I223</f>
        <v>Seleccionar</v>
      </c>
      <c r="F39" s="136" t="str">
        <f>'CONTROLES Y EVALUACIÓN'!J223</f>
        <v xml:space="preserve"> </v>
      </c>
      <c r="G39" s="65" t="str">
        <f>IF(F39="Fuerte",100,IF(F39="Moderado",50,IF(F39="Débil",0," ")))</f>
        <v xml:space="preserve"> </v>
      </c>
      <c r="H39" s="690" t="e">
        <f>IF(G42=100,"Fuerte",IF(AND(G42&gt;=50,G42&lt;=99),"Moderado",IF(AND(G42&gt;0,G42&lt;=49),"Débil"," ")))</f>
        <v>#DIV/0!</v>
      </c>
    </row>
    <row r="40" spans="1:8" ht="92.25" customHeight="1" x14ac:dyDescent="0.25">
      <c r="A40" s="820"/>
      <c r="B40" s="103">
        <f>DESCRIPCION!D32</f>
        <v>0</v>
      </c>
      <c r="C40" s="137">
        <f>'CONTROLES Y EVALUACIÓN'!C234</f>
        <v>0</v>
      </c>
      <c r="D40" s="104" t="str">
        <f>'CONTROLES Y EVALUACIÓN'!H234</f>
        <v xml:space="preserve"> </v>
      </c>
      <c r="E40" s="104" t="str">
        <f>'CONTROLES Y EVALUACIÓN'!I234</f>
        <v>Seleccionar</v>
      </c>
      <c r="F40" s="136" t="str">
        <f>'CONTROLES Y EVALUACIÓN'!J234</f>
        <v xml:space="preserve"> </v>
      </c>
      <c r="G40" s="65" t="str">
        <f t="shared" ref="G40" si="8">IF(F40="Fuerte",100,IF(F40="Moderado",50,IF(F40="Débil",0," ")))</f>
        <v xml:space="preserve"> </v>
      </c>
      <c r="H40" s="691"/>
    </row>
    <row r="41" spans="1:8" ht="86.25" customHeight="1" x14ac:dyDescent="0.25">
      <c r="A41" s="821"/>
      <c r="B41" s="103">
        <f>DESCRIPCION!D33</f>
        <v>0</v>
      </c>
      <c r="C41" s="137">
        <f>'CONTROLES Y EVALUACIÓN'!C245</f>
        <v>0</v>
      </c>
      <c r="D41" s="104" t="str">
        <f>'CONTROLES Y EVALUACIÓN'!H245</f>
        <v xml:space="preserve"> </v>
      </c>
      <c r="E41" s="104" t="str">
        <f>'CONTROLES Y EVALUACIÓN'!I245</f>
        <v>Seleccionar</v>
      </c>
      <c r="F41" s="136" t="str">
        <f>'CONTROLES Y EVALUACIÓN'!J245</f>
        <v xml:space="preserve"> </v>
      </c>
      <c r="G41" s="65" t="str">
        <f>IF(F41="Fuerte",100,IF(F41="Moderado",50,IF(F41="Débil",0," ")))</f>
        <v xml:space="preserve"> </v>
      </c>
      <c r="H41" s="691"/>
    </row>
    <row r="42" spans="1:8" ht="28.5" customHeight="1" x14ac:dyDescent="0.25">
      <c r="A42" s="822"/>
      <c r="B42" s="823"/>
      <c r="C42" s="823"/>
      <c r="D42" s="823"/>
      <c r="E42" s="823"/>
      <c r="F42" s="824"/>
      <c r="G42" s="139" t="e">
        <f>AVERAGE(G39:G41)</f>
        <v>#DIV/0!</v>
      </c>
      <c r="H42" s="691"/>
    </row>
    <row r="43" spans="1:8" ht="71.25" customHeight="1" x14ac:dyDescent="0.25">
      <c r="A43" s="819" t="str">
        <f>DESCRIPCION!A34</f>
        <v>i</v>
      </c>
      <c r="B43" s="103">
        <f>DESCRIPCION!D34</f>
        <v>0</v>
      </c>
      <c r="C43" s="137">
        <f>'CONTROLES Y EVALUACIÓN'!C256</f>
        <v>0</v>
      </c>
      <c r="D43" s="104" t="str">
        <f>'CONTROLES Y EVALUACIÓN'!H256</f>
        <v xml:space="preserve"> </v>
      </c>
      <c r="E43" s="104" t="str">
        <f>'CONTROLES Y EVALUACIÓN'!I256</f>
        <v>Seleccionar</v>
      </c>
      <c r="F43" s="136" t="str">
        <f>'CONTROLES Y EVALUACIÓN'!J256</f>
        <v xml:space="preserve"> </v>
      </c>
      <c r="G43" s="65" t="str">
        <f>IF(F43="Fuerte",100,IF(F43="Moderado",50,IF(F43="Débil",0," ")))</f>
        <v xml:space="preserve"> </v>
      </c>
      <c r="H43" s="690" t="e">
        <f>IF(G46=100,"Fuerte",IF(AND(G46&gt;=50,G46&lt;=99),"Moderado",IF(AND(G46&gt;0,G46&lt;=49),"Débil"," ")))</f>
        <v>#DIV/0!</v>
      </c>
    </row>
    <row r="44" spans="1:8" ht="91.5" customHeight="1" x14ac:dyDescent="0.25">
      <c r="A44" s="820"/>
      <c r="B44" s="103">
        <f>DESCRIPCION!D35</f>
        <v>0</v>
      </c>
      <c r="C44" s="137">
        <f>'CONTROLES Y EVALUACIÓN'!C267</f>
        <v>0</v>
      </c>
      <c r="D44" s="104" t="str">
        <f>'CONTROLES Y EVALUACIÓN'!H267</f>
        <v xml:space="preserve"> </v>
      </c>
      <c r="E44" s="104" t="str">
        <f>'CONTROLES Y EVALUACIÓN'!I267</f>
        <v>Seleccionar</v>
      </c>
      <c r="F44" s="136" t="str">
        <f>'CONTROLES Y EVALUACIÓN'!J267</f>
        <v xml:space="preserve"> </v>
      </c>
      <c r="G44" s="65" t="str">
        <f t="shared" ref="G44:G45" si="9">IF(F44="Fuerte",100,IF(F44="Moderado",50,IF(F44="Débil",0," ")))</f>
        <v xml:space="preserve"> </v>
      </c>
      <c r="H44" s="691"/>
    </row>
    <row r="45" spans="1:8" ht="85.5" customHeight="1" x14ac:dyDescent="0.25">
      <c r="A45" s="821"/>
      <c r="B45" s="103">
        <f>DESCRIPCION!D36</f>
        <v>0</v>
      </c>
      <c r="C45" s="137">
        <f>'CONTROLES Y EVALUACIÓN'!C278</f>
        <v>0</v>
      </c>
      <c r="D45" s="104" t="str">
        <f>'CONTROLES Y EVALUACIÓN'!H278</f>
        <v xml:space="preserve"> </v>
      </c>
      <c r="E45" s="104" t="str">
        <f>'CONTROLES Y EVALUACIÓN'!I278</f>
        <v>Seleccionar</v>
      </c>
      <c r="F45" s="136" t="str">
        <f>'CONTROLES Y EVALUACIÓN'!J278</f>
        <v xml:space="preserve"> </v>
      </c>
      <c r="G45" s="65" t="str">
        <f t="shared" si="9"/>
        <v xml:space="preserve"> </v>
      </c>
      <c r="H45" s="691"/>
    </row>
    <row r="46" spans="1:8" ht="33.75" customHeight="1" x14ac:dyDescent="0.25">
      <c r="A46" s="822"/>
      <c r="B46" s="823"/>
      <c r="C46" s="823"/>
      <c r="D46" s="823"/>
      <c r="E46" s="823"/>
      <c r="F46" s="824"/>
      <c r="G46" s="139" t="e">
        <f>AVERAGE(G43:G45)</f>
        <v>#DIV/0!</v>
      </c>
      <c r="H46" s="691"/>
    </row>
    <row r="47" spans="1:8" ht="107.25" customHeight="1" x14ac:dyDescent="0.25">
      <c r="A47" s="807" t="str">
        <f>DESCRIPCION!A37</f>
        <v>j</v>
      </c>
      <c r="B47" s="103">
        <f>DESCRIPCION!D37</f>
        <v>0</v>
      </c>
      <c r="C47" s="137">
        <f>'CONTROLES Y EVALUACIÓN'!C289</f>
        <v>0</v>
      </c>
      <c r="D47" s="104" t="str">
        <f>'CONTROLES Y EVALUACIÓN'!H289</f>
        <v xml:space="preserve"> </v>
      </c>
      <c r="E47" s="104" t="str">
        <f>'CONTROLES Y EVALUACIÓN'!I289</f>
        <v>Seleccionar</v>
      </c>
      <c r="F47" s="136" t="str">
        <f>'CONTROLES Y EVALUACIÓN'!J289</f>
        <v xml:space="preserve"> </v>
      </c>
      <c r="G47" s="65" t="str">
        <f>IF(F47="Fuerte",100,IF(F47="Moderado",50,IF(F47="Débil",0," ")))</f>
        <v xml:space="preserve"> </v>
      </c>
      <c r="H47" s="690" t="e">
        <f>IF(G50=100,"Fuerte",IF(AND(G50&gt;=50,G50&lt;=99),"Moderado",IF(AND(G50&gt;0,G50&lt;=49),"Débil"," ")))</f>
        <v>#DIV/0!</v>
      </c>
    </row>
    <row r="48" spans="1:8" ht="99.75" customHeight="1" x14ac:dyDescent="0.25">
      <c r="A48" s="808"/>
      <c r="B48" s="103">
        <f>DESCRIPCION!D38</f>
        <v>0</v>
      </c>
      <c r="C48" s="137">
        <f>'CONTROLES Y EVALUACIÓN'!C300</f>
        <v>0</v>
      </c>
      <c r="D48" s="104" t="str">
        <f>'CONTROLES Y EVALUACIÓN'!H300</f>
        <v xml:space="preserve"> </v>
      </c>
      <c r="E48" s="104" t="str">
        <f>'CONTROLES Y EVALUACIÓN'!I300</f>
        <v>Fuerte (Siempre se Ejecuta)</v>
      </c>
      <c r="F48" s="136" t="str">
        <f>'CONTROLES Y EVALUACIÓN'!J300</f>
        <v xml:space="preserve"> </v>
      </c>
      <c r="G48" s="65" t="str">
        <f t="shared" ref="G48:G49" si="10">IF(F48="Fuerte",100,IF(F48="Moderado",50,IF(F48="Débil",0," ")))</f>
        <v xml:space="preserve"> </v>
      </c>
      <c r="H48" s="691"/>
    </row>
    <row r="49" spans="1:8" ht="96" customHeight="1" x14ac:dyDescent="0.25">
      <c r="A49" s="809"/>
      <c r="B49" s="103">
        <f>DESCRIPCION!D39</f>
        <v>0</v>
      </c>
      <c r="C49" s="137">
        <f>'CONTROLES Y EVALUACIÓN'!C311</f>
        <v>0</v>
      </c>
      <c r="D49" s="104" t="str">
        <f>'CONTROLES Y EVALUACIÓN'!H311</f>
        <v xml:space="preserve"> </v>
      </c>
      <c r="E49" s="104" t="str">
        <f>'CONTROLES Y EVALUACIÓN'!I311</f>
        <v>Seleccionar</v>
      </c>
      <c r="F49" s="136" t="str">
        <f>'CONTROLES Y EVALUACIÓN'!J311</f>
        <v xml:space="preserve"> </v>
      </c>
      <c r="G49" s="65" t="str">
        <f t="shared" si="10"/>
        <v xml:space="preserve"> </v>
      </c>
      <c r="H49" s="691"/>
    </row>
    <row r="50" spans="1:8" ht="30.75" customHeight="1" thickBot="1" x14ac:dyDescent="0.3">
      <c r="A50" s="810"/>
      <c r="B50" s="811"/>
      <c r="C50" s="811"/>
      <c r="D50" s="811"/>
      <c r="E50" s="811"/>
      <c r="F50" s="812"/>
      <c r="G50" s="140" t="e">
        <f>AVERAGE(G47:G49)</f>
        <v>#DIV/0!</v>
      </c>
      <c r="H50" s="692"/>
    </row>
  </sheetData>
  <sheetProtection selectLockedCells="1"/>
  <mergeCells count="47">
    <mergeCell ref="A22:F22"/>
    <mergeCell ref="H19:H22"/>
    <mergeCell ref="H9:H10"/>
    <mergeCell ref="A11:A13"/>
    <mergeCell ref="A15:A17"/>
    <mergeCell ref="A19:A21"/>
    <mergeCell ref="H11:H14"/>
    <mergeCell ref="A14:F14"/>
    <mergeCell ref="A18:F18"/>
    <mergeCell ref="H15:H18"/>
    <mergeCell ref="E3:G3"/>
    <mergeCell ref="E4:G4"/>
    <mergeCell ref="H1:H4"/>
    <mergeCell ref="A1:A4"/>
    <mergeCell ref="B9:B10"/>
    <mergeCell ref="D9:D10"/>
    <mergeCell ref="B1:D2"/>
    <mergeCell ref="B3:D4"/>
    <mergeCell ref="A9:A10"/>
    <mergeCell ref="C9:C10"/>
    <mergeCell ref="E9:E10"/>
    <mergeCell ref="E1:G1"/>
    <mergeCell ref="E2:G2"/>
    <mergeCell ref="F9:G10"/>
    <mergeCell ref="A38:F38"/>
    <mergeCell ref="A23:A25"/>
    <mergeCell ref="H23:H26"/>
    <mergeCell ref="A26:F26"/>
    <mergeCell ref="A27:A29"/>
    <mergeCell ref="H27:H30"/>
    <mergeCell ref="A30:F30"/>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s>
  <pageMargins left="0.7" right="0.7" top="0.75" bottom="0.75" header="0.3" footer="0.3"/>
  <pageSetup orientation="portrait" horizontalDpi="300" verticalDpi="300"/>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FFC000"/>
  </sheetPr>
  <dimension ref="A1:N53"/>
  <sheetViews>
    <sheetView zoomScale="80" zoomScaleNormal="80" zoomScalePageLayoutView="90" workbookViewId="0">
      <selection activeCell="J12" sqref="J12"/>
    </sheetView>
  </sheetViews>
  <sheetFormatPr baseColWidth="10" defaultColWidth="11.44140625" defaultRowHeight="13.8" x14ac:dyDescent="0.25"/>
  <cols>
    <col min="1" max="1" width="29.44140625" style="1" customWidth="1"/>
    <col min="2" max="2" width="29.109375" style="268" customWidth="1"/>
    <col min="3" max="3" width="30.33203125" style="1" customWidth="1"/>
    <col min="4" max="4" width="31.88671875" style="1" customWidth="1"/>
    <col min="5" max="5" width="32.44140625" style="1" customWidth="1"/>
    <col min="6" max="6" width="32" style="1" customWidth="1"/>
    <col min="7" max="16384" width="11.44140625" style="1"/>
  </cols>
  <sheetData>
    <row r="1" spans="1:14" ht="15" customHeight="1" x14ac:dyDescent="0.25">
      <c r="A1" s="329" t="e" vm="1">
        <v>#VALUE!</v>
      </c>
      <c r="B1" s="407" t="s">
        <v>503</v>
      </c>
      <c r="C1" s="407"/>
      <c r="D1" s="407"/>
      <c r="E1" s="293" t="s">
        <v>541</v>
      </c>
      <c r="F1" s="332"/>
      <c r="G1" s="2"/>
      <c r="J1" s="406"/>
    </row>
    <row r="2" spans="1:14" ht="15" customHeight="1" x14ac:dyDescent="0.25">
      <c r="A2" s="330"/>
      <c r="B2" s="408"/>
      <c r="C2" s="408"/>
      <c r="D2" s="408"/>
      <c r="E2" s="294" t="s">
        <v>542</v>
      </c>
      <c r="F2" s="333"/>
      <c r="G2" s="2"/>
      <c r="J2" s="406"/>
    </row>
    <row r="3" spans="1:14" ht="15" customHeight="1" x14ac:dyDescent="0.25">
      <c r="A3" s="330"/>
      <c r="B3" s="408" t="s">
        <v>3</v>
      </c>
      <c r="C3" s="408"/>
      <c r="D3" s="408"/>
      <c r="E3" s="294" t="s">
        <v>543</v>
      </c>
      <c r="F3" s="333"/>
      <c r="G3" s="2"/>
      <c r="J3" s="406"/>
    </row>
    <row r="4" spans="1:14" ht="15.75" customHeight="1" x14ac:dyDescent="0.25">
      <c r="A4" s="330"/>
      <c r="B4" s="408"/>
      <c r="C4" s="408"/>
      <c r="D4" s="408"/>
      <c r="E4" s="294" t="s">
        <v>489</v>
      </c>
      <c r="F4" s="333"/>
      <c r="G4" s="2"/>
      <c r="J4" s="406"/>
    </row>
    <row r="5" spans="1:14" ht="15.75" customHeight="1" x14ac:dyDescent="0.25">
      <c r="A5" s="394"/>
      <c r="B5" s="395"/>
      <c r="C5" s="395"/>
      <c r="D5" s="395"/>
      <c r="E5" s="395"/>
      <c r="F5" s="396"/>
      <c r="G5" s="2"/>
      <c r="J5" s="64"/>
    </row>
    <row r="6" spans="1:14" ht="15" customHeight="1" x14ac:dyDescent="0.25">
      <c r="A6" s="403" t="s">
        <v>6</v>
      </c>
      <c r="B6" s="404"/>
      <c r="C6" s="404"/>
      <c r="D6" s="404"/>
      <c r="E6" s="404"/>
      <c r="F6" s="405"/>
    </row>
    <row r="7" spans="1:14" ht="15.75" customHeight="1" x14ac:dyDescent="0.25">
      <c r="A7" s="403"/>
      <c r="B7" s="404"/>
      <c r="C7" s="404"/>
      <c r="D7" s="404"/>
      <c r="E7" s="404"/>
      <c r="F7" s="405"/>
    </row>
    <row r="8" spans="1:14" ht="27" customHeight="1" x14ac:dyDescent="0.25">
      <c r="A8" s="397" t="s">
        <v>377</v>
      </c>
      <c r="B8" s="398"/>
      <c r="C8" s="398"/>
      <c r="D8" s="398"/>
      <c r="E8" s="398"/>
      <c r="F8" s="399"/>
    </row>
    <row r="9" spans="1:14" ht="57.75" customHeight="1" thickBot="1" x14ac:dyDescent="0.3">
      <c r="A9" s="400" t="s">
        <v>378</v>
      </c>
      <c r="B9" s="401"/>
      <c r="C9" s="401"/>
      <c r="D9" s="401"/>
      <c r="E9" s="401"/>
      <c r="F9" s="402"/>
    </row>
    <row r="10" spans="1:14" ht="18.75" customHeight="1" thickBot="1" x14ac:dyDescent="0.3">
      <c r="A10" s="416"/>
      <c r="B10" s="416"/>
      <c r="C10" s="416"/>
      <c r="D10" s="416"/>
      <c r="E10" s="416"/>
      <c r="F10" s="416"/>
      <c r="J10" s="413"/>
      <c r="K10" s="414"/>
      <c r="L10" s="414"/>
      <c r="M10" s="414"/>
      <c r="N10" s="414"/>
    </row>
    <row r="11" spans="1:14" ht="22.5" customHeight="1" thickBot="1" x14ac:dyDescent="0.3">
      <c r="A11" s="204" t="s">
        <v>7</v>
      </c>
      <c r="B11" s="267" t="s">
        <v>8</v>
      </c>
      <c r="C11" s="205" t="s">
        <v>9</v>
      </c>
      <c r="D11" s="205" t="s">
        <v>8</v>
      </c>
      <c r="E11" s="205" t="s">
        <v>10</v>
      </c>
      <c r="F11" s="206" t="s">
        <v>8</v>
      </c>
      <c r="J11" s="415"/>
      <c r="K11" s="415"/>
      <c r="L11" s="415"/>
      <c r="M11" s="415"/>
      <c r="N11" s="415"/>
    </row>
    <row r="12" spans="1:14" ht="87" customHeight="1" x14ac:dyDescent="0.25">
      <c r="A12" s="417" t="s">
        <v>276</v>
      </c>
      <c r="B12" s="272" t="s">
        <v>379</v>
      </c>
      <c r="C12" s="271" t="s">
        <v>306</v>
      </c>
      <c r="D12" s="272" t="s">
        <v>381</v>
      </c>
      <c r="E12" s="411" t="s">
        <v>252</v>
      </c>
      <c r="F12" s="270" t="s">
        <v>394</v>
      </c>
    </row>
    <row r="13" spans="1:14" ht="86.25" customHeight="1" x14ac:dyDescent="0.25">
      <c r="A13" s="418"/>
      <c r="B13" s="273" t="s">
        <v>380</v>
      </c>
      <c r="C13" s="409" t="s">
        <v>294</v>
      </c>
      <c r="D13" s="249" t="s">
        <v>388</v>
      </c>
      <c r="E13" s="412"/>
      <c r="F13" s="275" t="s">
        <v>399</v>
      </c>
    </row>
    <row r="14" spans="1:14" ht="92.25" customHeight="1" thickBot="1" x14ac:dyDescent="0.3">
      <c r="A14" s="269" t="s">
        <v>278</v>
      </c>
      <c r="B14" s="273" t="s">
        <v>382</v>
      </c>
      <c r="C14" s="410"/>
      <c r="D14" s="249" t="s">
        <v>389</v>
      </c>
      <c r="E14" s="410"/>
      <c r="F14" s="275" t="s">
        <v>400</v>
      </c>
    </row>
    <row r="15" spans="1:14" ht="99.75" customHeight="1" thickBot="1" x14ac:dyDescent="0.3">
      <c r="A15" s="419" t="s">
        <v>281</v>
      </c>
      <c r="B15" s="249" t="s">
        <v>383</v>
      </c>
      <c r="C15" s="274" t="s">
        <v>284</v>
      </c>
      <c r="D15" s="277" t="s">
        <v>390</v>
      </c>
      <c r="E15" s="274" t="s">
        <v>287</v>
      </c>
      <c r="F15" s="276" t="s">
        <v>401</v>
      </c>
    </row>
    <row r="16" spans="1:14" ht="82.5" customHeight="1" x14ac:dyDescent="0.25">
      <c r="A16" s="420"/>
      <c r="B16" s="249" t="s">
        <v>384</v>
      </c>
      <c r="C16" s="409" t="s">
        <v>293</v>
      </c>
      <c r="D16" s="249" t="s">
        <v>391</v>
      </c>
      <c r="E16" s="409" t="s">
        <v>251</v>
      </c>
      <c r="F16" s="276" t="s">
        <v>395</v>
      </c>
    </row>
    <row r="17" spans="1:6" ht="101.25" customHeight="1" x14ac:dyDescent="0.25">
      <c r="A17" s="419" t="s">
        <v>279</v>
      </c>
      <c r="B17" s="249" t="s">
        <v>385</v>
      </c>
      <c r="C17" s="410"/>
      <c r="D17" s="249" t="s">
        <v>392</v>
      </c>
      <c r="E17" s="410"/>
      <c r="F17" s="275" t="s">
        <v>402</v>
      </c>
    </row>
    <row r="18" spans="1:6" ht="66.75" customHeight="1" x14ac:dyDescent="0.25">
      <c r="A18" s="420"/>
      <c r="B18" s="249" t="s">
        <v>386</v>
      </c>
      <c r="C18" s="274" t="s">
        <v>282</v>
      </c>
      <c r="D18" s="249" t="s">
        <v>393</v>
      </c>
      <c r="E18" s="274" t="s">
        <v>288</v>
      </c>
      <c r="F18" s="275" t="s">
        <v>396</v>
      </c>
    </row>
    <row r="19" spans="1:6" ht="160.5" customHeight="1" x14ac:dyDescent="0.25">
      <c r="A19" s="209" t="s">
        <v>276</v>
      </c>
      <c r="B19" s="249" t="s">
        <v>387</v>
      </c>
      <c r="C19" s="409" t="s">
        <v>285</v>
      </c>
      <c r="D19" s="249" t="s">
        <v>397</v>
      </c>
      <c r="E19" s="211"/>
      <c r="F19" s="114"/>
    </row>
    <row r="20" spans="1:6" ht="65.25" customHeight="1" x14ac:dyDescent="0.25">
      <c r="A20" s="209"/>
      <c r="C20" s="410"/>
      <c r="D20" s="277" t="s">
        <v>398</v>
      </c>
      <c r="E20" s="211"/>
      <c r="F20" s="114"/>
    </row>
    <row r="21" spans="1:6" ht="66.75" customHeight="1" x14ac:dyDescent="0.25">
      <c r="A21" s="209"/>
      <c r="B21" s="103"/>
      <c r="C21" s="211"/>
      <c r="D21" s="207"/>
      <c r="E21" s="211"/>
      <c r="F21" s="114"/>
    </row>
    <row r="22" spans="1:6" ht="69" customHeight="1" x14ac:dyDescent="0.25">
      <c r="A22" s="209"/>
      <c r="B22" s="103"/>
      <c r="C22" s="211"/>
      <c r="D22" s="207"/>
      <c r="E22" s="211"/>
      <c r="F22" s="114"/>
    </row>
    <row r="23" spans="1:6" ht="61.5" customHeight="1" x14ac:dyDescent="0.25">
      <c r="A23" s="209"/>
      <c r="B23" s="103"/>
      <c r="C23" s="211"/>
      <c r="D23" s="207"/>
      <c r="E23" s="211"/>
      <c r="F23" s="114"/>
    </row>
    <row r="24" spans="1:6" ht="57.75" customHeight="1" x14ac:dyDescent="0.25">
      <c r="A24" s="209"/>
      <c r="B24" s="103"/>
      <c r="C24" s="211"/>
      <c r="D24" s="207"/>
      <c r="E24" s="211"/>
      <c r="F24" s="114"/>
    </row>
    <row r="25" spans="1:6" ht="62.25" customHeight="1" x14ac:dyDescent="0.25">
      <c r="A25" s="209"/>
      <c r="B25" s="103"/>
      <c r="C25" s="211"/>
      <c r="D25" s="207"/>
      <c r="E25" s="211"/>
      <c r="F25" s="114"/>
    </row>
    <row r="26" spans="1:6" ht="56.25" customHeight="1" thickBot="1" x14ac:dyDescent="0.3">
      <c r="A26" s="210"/>
      <c r="B26" s="266"/>
      <c r="C26" s="212"/>
      <c r="D26" s="208"/>
      <c r="E26" s="212"/>
      <c r="F26" s="163"/>
    </row>
    <row r="27" spans="1:6" ht="65.25" customHeight="1" x14ac:dyDescent="0.25">
      <c r="A27" s="198"/>
      <c r="B27" s="141"/>
      <c r="C27" s="198"/>
      <c r="D27" s="199"/>
      <c r="E27" s="198"/>
      <c r="F27" s="199"/>
    </row>
    <row r="28" spans="1:6" ht="62.25" customHeight="1" x14ac:dyDescent="0.25">
      <c r="A28" s="198"/>
      <c r="B28" s="141"/>
      <c r="C28" s="198"/>
      <c r="D28" s="199"/>
      <c r="E28" s="198"/>
      <c r="F28" s="199"/>
    </row>
    <row r="29" spans="1:6" ht="63" customHeight="1" x14ac:dyDescent="0.25">
      <c r="A29" s="198"/>
      <c r="B29" s="141"/>
      <c r="C29" s="198"/>
      <c r="D29" s="199"/>
      <c r="E29" s="198"/>
      <c r="F29" s="141"/>
    </row>
    <row r="30" spans="1:6" ht="51.75" customHeight="1" x14ac:dyDescent="0.25">
      <c r="A30" s="198"/>
      <c r="B30" s="141"/>
      <c r="C30" s="198"/>
      <c r="D30" s="199"/>
      <c r="E30" s="198"/>
      <c r="F30" s="141"/>
    </row>
    <row r="31" spans="1:6" ht="52.5" customHeight="1" x14ac:dyDescent="0.25">
      <c r="A31" s="198"/>
      <c r="B31" s="141"/>
      <c r="C31" s="198"/>
      <c r="D31" s="199"/>
      <c r="E31" s="198"/>
      <c r="F31" s="199"/>
    </row>
    <row r="32" spans="1:6" ht="63.75" customHeight="1" x14ac:dyDescent="0.25">
      <c r="A32" s="198"/>
      <c r="B32" s="141"/>
      <c r="C32" s="198"/>
      <c r="D32" s="199"/>
      <c r="E32" s="198"/>
      <c r="F32" s="199"/>
    </row>
    <row r="33" spans="1:6" ht="66" customHeight="1" x14ac:dyDescent="0.25">
      <c r="A33" s="198"/>
      <c r="B33" s="200"/>
      <c r="C33" s="198"/>
      <c r="D33" s="201"/>
      <c r="E33" s="198"/>
      <c r="F33" s="200"/>
    </row>
    <row r="34" spans="1:6" ht="55.5" customHeight="1" x14ac:dyDescent="0.25">
      <c r="A34" s="198"/>
      <c r="B34" s="200"/>
      <c r="C34" s="198"/>
      <c r="D34" s="201"/>
      <c r="E34" s="198"/>
      <c r="F34" s="202"/>
    </row>
    <row r="35" spans="1:6" ht="51.75" customHeight="1" x14ac:dyDescent="0.25">
      <c r="A35" s="198"/>
      <c r="B35" s="200"/>
      <c r="C35" s="198"/>
      <c r="D35" s="203"/>
      <c r="E35" s="198"/>
      <c r="F35" s="202"/>
    </row>
    <row r="36" spans="1:6" ht="55.5" customHeight="1" x14ac:dyDescent="0.25">
      <c r="A36" s="198"/>
      <c r="B36" s="200"/>
      <c r="C36" s="198"/>
      <c r="D36" s="202"/>
      <c r="E36" s="198"/>
      <c r="F36" s="202"/>
    </row>
    <row r="37" spans="1:6" ht="55.5" customHeight="1" x14ac:dyDescent="0.25">
      <c r="A37" s="198"/>
      <c r="B37" s="200"/>
      <c r="C37" s="198"/>
      <c r="D37" s="202"/>
      <c r="E37" s="198"/>
      <c r="F37" s="202"/>
    </row>
    <row r="38" spans="1:6" ht="54.75" customHeight="1" x14ac:dyDescent="0.25">
      <c r="A38" s="198"/>
      <c r="B38" s="200"/>
      <c r="C38" s="198"/>
      <c r="D38" s="202"/>
      <c r="E38" s="198"/>
      <c r="F38" s="202"/>
    </row>
    <row r="39" spans="1:6" ht="56.25" customHeight="1" x14ac:dyDescent="0.25">
      <c r="A39" s="198"/>
      <c r="B39" s="200"/>
      <c r="C39" s="198"/>
      <c r="D39" s="202"/>
      <c r="E39" s="198"/>
      <c r="F39" s="202"/>
    </row>
    <row r="40" spans="1:6" ht="54.75" customHeight="1" x14ac:dyDescent="0.25">
      <c r="A40" s="198"/>
      <c r="B40" s="200"/>
      <c r="C40" s="198"/>
      <c r="D40" s="201"/>
      <c r="E40" s="198"/>
      <c r="F40" s="200"/>
    </row>
    <row r="41" spans="1:6" ht="55.5" customHeight="1" x14ac:dyDescent="0.25">
      <c r="A41" s="198"/>
      <c r="B41" s="200"/>
      <c r="C41" s="198"/>
      <c r="D41" s="201"/>
      <c r="E41" s="198"/>
      <c r="F41" s="202"/>
    </row>
    <row r="42" spans="1:6" ht="54.75" customHeight="1" x14ac:dyDescent="0.25">
      <c r="A42" s="198"/>
      <c r="B42" s="200"/>
      <c r="C42" s="198"/>
      <c r="D42" s="203"/>
      <c r="E42" s="198"/>
      <c r="F42" s="202"/>
    </row>
    <row r="43" spans="1:6" ht="55.5" customHeight="1" x14ac:dyDescent="0.25">
      <c r="A43" s="198"/>
      <c r="B43" s="200"/>
      <c r="C43" s="198"/>
      <c r="D43" s="202"/>
      <c r="E43" s="198"/>
      <c r="F43" s="202"/>
    </row>
    <row r="44" spans="1:6" ht="56.25" customHeight="1" x14ac:dyDescent="0.25">
      <c r="A44" s="198"/>
      <c r="B44" s="200"/>
      <c r="C44" s="198"/>
      <c r="D44" s="202"/>
      <c r="E44" s="198"/>
      <c r="F44" s="202"/>
    </row>
    <row r="45" spans="1:6" ht="59.25" customHeight="1" x14ac:dyDescent="0.25">
      <c r="A45" s="198"/>
      <c r="B45" s="200"/>
      <c r="C45" s="198"/>
      <c r="D45" s="202"/>
      <c r="E45" s="198"/>
      <c r="F45" s="202"/>
    </row>
    <row r="46" spans="1:6" ht="55.5" customHeight="1" x14ac:dyDescent="0.25">
      <c r="A46" s="198"/>
      <c r="B46" s="200"/>
      <c r="C46" s="198"/>
      <c r="D46" s="202"/>
      <c r="E46" s="198"/>
      <c r="F46" s="202"/>
    </row>
    <row r="47" spans="1:6" ht="55.5" customHeight="1" x14ac:dyDescent="0.25">
      <c r="A47" s="198"/>
      <c r="B47" s="200"/>
      <c r="C47" s="198"/>
      <c r="D47" s="201"/>
      <c r="E47" s="198"/>
      <c r="F47" s="200"/>
    </row>
    <row r="48" spans="1:6" ht="56.25" customHeight="1" x14ac:dyDescent="0.25">
      <c r="A48" s="198"/>
      <c r="B48" s="200"/>
      <c r="C48" s="198"/>
      <c r="D48" s="201"/>
      <c r="E48" s="198"/>
      <c r="F48" s="202"/>
    </row>
    <row r="49" spans="1:6" ht="54" customHeight="1" x14ac:dyDescent="0.25">
      <c r="A49" s="198"/>
      <c r="B49" s="200"/>
      <c r="C49" s="198"/>
      <c r="D49" s="203"/>
      <c r="E49" s="198"/>
      <c r="F49" s="202"/>
    </row>
    <row r="50" spans="1:6" ht="56.25" customHeight="1" x14ac:dyDescent="0.25">
      <c r="A50" s="198"/>
      <c r="B50" s="200"/>
      <c r="C50" s="198"/>
      <c r="D50" s="202"/>
      <c r="E50" s="198"/>
      <c r="F50" s="202"/>
    </row>
    <row r="51" spans="1:6" ht="59.25" customHeight="1" x14ac:dyDescent="0.25">
      <c r="A51" s="198"/>
      <c r="B51" s="200"/>
      <c r="C51" s="198"/>
      <c r="D51" s="202"/>
      <c r="E51" s="198"/>
      <c r="F51" s="202"/>
    </row>
    <row r="52" spans="1:6" ht="54.75" customHeight="1" x14ac:dyDescent="0.25">
      <c r="A52" s="198"/>
      <c r="B52" s="200"/>
      <c r="C52" s="198"/>
      <c r="D52" s="202"/>
      <c r="E52" s="198"/>
      <c r="F52" s="202"/>
    </row>
    <row r="53" spans="1:6" ht="55.5" customHeight="1" x14ac:dyDescent="0.25">
      <c r="A53" s="198"/>
      <c r="B53" s="200"/>
      <c r="C53" s="198"/>
      <c r="D53" s="202"/>
      <c r="E53" s="198"/>
      <c r="F53" s="202"/>
    </row>
  </sheetData>
  <mergeCells count="20">
    <mergeCell ref="C19:C20"/>
    <mergeCell ref="E12:E14"/>
    <mergeCell ref="E16:E17"/>
    <mergeCell ref="J10:N10"/>
    <mergeCell ref="J11:N11"/>
    <mergeCell ref="A10:F10"/>
    <mergeCell ref="A12:A13"/>
    <mergeCell ref="A15:A16"/>
    <mergeCell ref="A17:A18"/>
    <mergeCell ref="C13:C14"/>
    <mergeCell ref="C16:C17"/>
    <mergeCell ref="A5:F5"/>
    <mergeCell ref="A8:F8"/>
    <mergeCell ref="A9:F9"/>
    <mergeCell ref="A6:F7"/>
    <mergeCell ref="J1:J4"/>
    <mergeCell ref="F1:F4"/>
    <mergeCell ref="A1:A4"/>
    <mergeCell ref="B1:D2"/>
    <mergeCell ref="B3:D4"/>
  </mergeCells>
  <pageMargins left="0.7" right="0.7" top="0.75" bottom="0.75" header="0.3" footer="0.3"/>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'LISTAS CONTEXTO'!$A$1:$A$7</xm:f>
          </x14:formula1>
          <xm:sqref>A12 A14:A15 A17 A19:A26</xm:sqref>
        </x14:dataValidation>
        <x14:dataValidation type="list" allowBlank="1" showInputMessage="1" showErrorMessage="1" xr:uid="{00000000-0002-0000-0100-000001000000}">
          <x14:formula1>
            <xm:f>'LISTAS CONTEXTO'!$B$1:$B$8</xm:f>
          </x14:formula1>
          <xm:sqref>C12:C13 C15:C16 C18:C19 C21:C26</xm:sqref>
        </x14:dataValidation>
        <x14:dataValidation type="list" allowBlank="1" showInputMessage="1" showErrorMessage="1" xr:uid="{00000000-0002-0000-0100-000002000000}">
          <x14:formula1>
            <xm:f>'LISTAS CONTEXTO'!$C$1:$C$10</xm:f>
          </x14:formula1>
          <xm:sqref>E12 E15:E16 E18:E26</xm:sqref>
        </x14:dataValidation>
      </x14:dataValidations>
    </ex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8">
    <tabColor theme="2" tint="-0.499984740745262"/>
  </sheetPr>
  <dimension ref="A1:X243"/>
  <sheetViews>
    <sheetView zoomScale="110" zoomScaleNormal="110" zoomScalePageLayoutView="110" workbookViewId="0">
      <selection activeCell="M7" sqref="M7"/>
    </sheetView>
  </sheetViews>
  <sheetFormatPr baseColWidth="10" defaultRowHeight="14.4" x14ac:dyDescent="0.3"/>
  <cols>
    <col min="8" max="9" width="10.44140625" customWidth="1"/>
    <col min="11" max="11" width="16" customWidth="1"/>
  </cols>
  <sheetData>
    <row r="1" spans="1:12" ht="15" customHeight="1" x14ac:dyDescent="0.3">
      <c r="A1" s="445" t="e" vm="1">
        <v>#VALUE!</v>
      </c>
      <c r="B1" s="794"/>
      <c r="C1" s="407" t="str">
        <f>CONTEXTO!B1</f>
        <v>PROCESO:  GESTIÓN JURÍDICA</v>
      </c>
      <c r="D1" s="407"/>
      <c r="E1" s="407"/>
      <c r="F1" s="407"/>
      <c r="G1" s="425" t="s">
        <v>541</v>
      </c>
      <c r="H1" s="425"/>
      <c r="I1" s="425"/>
      <c r="J1" s="792"/>
      <c r="K1" s="332"/>
      <c r="L1" s="1"/>
    </row>
    <row r="2" spans="1:12" x14ac:dyDescent="0.3">
      <c r="A2" s="446"/>
      <c r="B2" s="440"/>
      <c r="C2" s="408"/>
      <c r="D2" s="408"/>
      <c r="E2" s="408"/>
      <c r="F2" s="408"/>
      <c r="G2" s="426" t="s">
        <v>548</v>
      </c>
      <c r="H2" s="426"/>
      <c r="I2" s="426"/>
      <c r="J2" s="793"/>
      <c r="K2" s="333"/>
      <c r="L2" s="1"/>
    </row>
    <row r="3" spans="1:12" ht="15" customHeight="1" x14ac:dyDescent="0.3">
      <c r="A3" s="446"/>
      <c r="B3" s="440"/>
      <c r="C3" s="408" t="s">
        <v>32</v>
      </c>
      <c r="D3" s="408"/>
      <c r="E3" s="408"/>
      <c r="F3" s="408"/>
      <c r="G3" s="426" t="s">
        <v>543</v>
      </c>
      <c r="H3" s="426"/>
      <c r="I3" s="426"/>
      <c r="J3" s="793"/>
      <c r="K3" s="333"/>
      <c r="L3" s="1"/>
    </row>
    <row r="4" spans="1:12" x14ac:dyDescent="0.3">
      <c r="A4" s="446"/>
      <c r="B4" s="440"/>
      <c r="C4" s="408"/>
      <c r="D4" s="408"/>
      <c r="E4" s="408"/>
      <c r="F4" s="408"/>
      <c r="G4" s="426" t="s">
        <v>501</v>
      </c>
      <c r="H4" s="426"/>
      <c r="I4" s="426"/>
      <c r="J4" s="793"/>
      <c r="K4" s="333"/>
      <c r="L4" s="1"/>
    </row>
    <row r="5" spans="1:12" ht="15.6" x14ac:dyDescent="0.3">
      <c r="A5" s="394"/>
      <c r="B5" s="395"/>
      <c r="C5" s="395"/>
      <c r="D5" s="395"/>
      <c r="E5" s="395"/>
      <c r="F5" s="395"/>
      <c r="G5" s="395"/>
      <c r="H5" s="395"/>
      <c r="I5" s="395"/>
      <c r="J5" s="395"/>
      <c r="K5" s="396"/>
      <c r="L5" s="1"/>
    </row>
    <row r="6" spans="1:12" x14ac:dyDescent="0.3">
      <c r="A6" s="801" t="s">
        <v>114</v>
      </c>
      <c r="B6" s="802"/>
      <c r="C6" s="802"/>
      <c r="D6" s="802"/>
      <c r="E6" s="802"/>
      <c r="F6" s="802"/>
      <c r="G6" s="802"/>
      <c r="H6" s="802"/>
      <c r="I6" s="802"/>
      <c r="J6" s="802"/>
      <c r="K6" s="803"/>
      <c r="L6" s="1"/>
    </row>
    <row r="7" spans="1:12" x14ac:dyDescent="0.3">
      <c r="A7" s="801"/>
      <c r="B7" s="802"/>
      <c r="C7" s="802"/>
      <c r="D7" s="802"/>
      <c r="E7" s="802"/>
      <c r="F7" s="802"/>
      <c r="G7" s="802"/>
      <c r="H7" s="802"/>
      <c r="I7" s="802"/>
      <c r="J7" s="802"/>
      <c r="K7" s="803"/>
      <c r="L7" s="1"/>
    </row>
    <row r="8" spans="1:12" x14ac:dyDescent="0.3">
      <c r="A8" s="797" t="str">
        <f>CONTEXTO!A8</f>
        <v>PROCESO: GESTIÓN JURÍDICA</v>
      </c>
      <c r="B8" s="398"/>
      <c r="C8" s="398"/>
      <c r="D8" s="398"/>
      <c r="E8" s="398"/>
      <c r="F8" s="398"/>
      <c r="G8" s="398"/>
      <c r="H8" s="398"/>
      <c r="I8" s="398"/>
      <c r="J8" s="398"/>
      <c r="K8" s="399"/>
      <c r="L8" s="1"/>
    </row>
    <row r="9" spans="1:12" ht="56.25" customHeight="1" thickBot="1" x14ac:dyDescent="0.35">
      <c r="A9" s="798" t="str">
        <f>CONTEXTO!A9</f>
        <v xml:space="preserve">OBJETIVO: ASUMIR Y EJERCER LA TOTALIDAD DE LA DEFENSA JURÍDICA DEL MUNICIPIO DE IBAGUÉ, A PARTIR DE LA REPRESENTACIÓN JUDICIAL,  EXTRAJUDICIAL  O  ADMINISTRATIVA  Y  LA  ASESORÍA  SISTEMÁTICA, DE MANERA PERMANENTE  EN  LAS ACTUACIONES DE LA ADMINISTRACIÓN CENTRAL, EN ARAS DE LA PROTECCIÓN DEL PATRIMONIO PÚBLICO Y SALVAGUARDA DEL ORDENAMIENTO JURÍDICO.  
</v>
      </c>
      <c r="B9" s="799"/>
      <c r="C9" s="799"/>
      <c r="D9" s="799"/>
      <c r="E9" s="799"/>
      <c r="F9" s="799"/>
      <c r="G9" s="799"/>
      <c r="H9" s="799"/>
      <c r="I9" s="799"/>
      <c r="J9" s="799"/>
      <c r="K9" s="800"/>
      <c r="L9" s="1"/>
    </row>
    <row r="10" spans="1:12" ht="15" thickBot="1" x14ac:dyDescent="0.35">
      <c r="A10" s="795"/>
      <c r="B10" s="796"/>
      <c r="C10" s="796"/>
      <c r="D10" s="796"/>
      <c r="E10" s="796"/>
      <c r="F10" s="796"/>
      <c r="G10" s="796"/>
      <c r="H10" s="796"/>
      <c r="I10" s="796"/>
      <c r="J10" s="796"/>
      <c r="K10" s="796"/>
      <c r="L10" s="1"/>
    </row>
    <row r="11" spans="1:12" ht="15.75" customHeight="1" thickBot="1" x14ac:dyDescent="0.35">
      <c r="A11" s="953" t="s">
        <v>115</v>
      </c>
      <c r="B11" s="947">
        <f>DESCRIPCION!A10</f>
        <v>0</v>
      </c>
      <c r="C11" s="947"/>
      <c r="D11" s="947"/>
      <c r="E11" s="947"/>
      <c r="F11" s="947"/>
      <c r="G11" s="947"/>
      <c r="H11" s="948"/>
      <c r="I11" s="945" t="s">
        <v>344</v>
      </c>
      <c r="J11" s="946"/>
      <c r="K11" s="148" t="str">
        <f>IF(J18="x","EXTREMA",IF(J20="x","ALTA",IF(J22="x","MODERADA",IF(J24="x","BAJA",""))))</f>
        <v/>
      </c>
      <c r="L11" s="1"/>
    </row>
    <row r="12" spans="1:12" ht="16.2" thickBot="1" x14ac:dyDescent="0.35">
      <c r="A12" s="954"/>
      <c r="B12" s="949"/>
      <c r="C12" s="949"/>
      <c r="D12" s="949"/>
      <c r="E12" s="949"/>
      <c r="F12" s="949"/>
      <c r="G12" s="949"/>
      <c r="H12" s="950"/>
      <c r="I12" s="940" t="s">
        <v>345</v>
      </c>
      <c r="J12" s="941"/>
      <c r="K12" s="193" t="str">
        <f>'VALORACION RIESGOS INHERENTES'!K11</f>
        <v/>
      </c>
      <c r="L12" s="1"/>
    </row>
    <row r="13" spans="1:12" ht="16.2" thickBot="1" x14ac:dyDescent="0.35">
      <c r="A13" s="955"/>
      <c r="B13" s="745" t="s">
        <v>295</v>
      </c>
      <c r="C13" s="746"/>
      <c r="D13" s="746"/>
      <c r="E13" s="746"/>
      <c r="F13" s="746"/>
      <c r="G13" s="746"/>
      <c r="H13" s="746"/>
      <c r="I13" s="746"/>
      <c r="J13" s="749"/>
      <c r="K13" s="253" t="str">
        <f>'EVALUACIÓN SOLIDEZ CONTROLES'!H11</f>
        <v>Moderado</v>
      </c>
      <c r="L13" s="1"/>
    </row>
    <row r="14" spans="1:12" ht="16.2" thickBot="1" x14ac:dyDescent="0.35">
      <c r="A14" s="195" t="s">
        <v>117</v>
      </c>
      <c r="B14" s="196"/>
      <c r="C14" s="196"/>
      <c r="D14" s="250"/>
      <c r="E14" s="942" t="s">
        <v>349</v>
      </c>
      <c r="F14" s="943"/>
      <c r="G14" s="944"/>
      <c r="H14" s="745" t="s">
        <v>347</v>
      </c>
      <c r="I14" s="749"/>
      <c r="J14" s="750" t="s">
        <v>127</v>
      </c>
      <c r="K14" s="751"/>
      <c r="L14" s="1"/>
    </row>
    <row r="15" spans="1:12" ht="47.25" customHeight="1" x14ac:dyDescent="0.3">
      <c r="A15" s="177"/>
      <c r="B15" s="157"/>
      <c r="C15" s="178"/>
      <c r="D15" s="157"/>
      <c r="E15" s="157"/>
      <c r="F15" s="157"/>
      <c r="G15" s="157"/>
      <c r="H15" s="157"/>
      <c r="I15" s="157"/>
      <c r="J15" s="173"/>
      <c r="K15" s="174"/>
      <c r="L15" s="1"/>
    </row>
    <row r="16" spans="1:12" ht="39" customHeight="1" x14ac:dyDescent="0.3">
      <c r="A16" s="731" t="s">
        <v>117</v>
      </c>
      <c r="B16" s="157">
        <v>5</v>
      </c>
      <c r="C16" s="732"/>
      <c r="D16" s="711"/>
      <c r="E16" s="712"/>
      <c r="F16" s="712"/>
      <c r="G16" s="712"/>
      <c r="H16" s="157"/>
      <c r="I16" s="157"/>
      <c r="J16" s="726" t="s">
        <v>116</v>
      </c>
      <c r="K16" s="727"/>
      <c r="L16" s="1"/>
    </row>
    <row r="17" spans="1:24" x14ac:dyDescent="0.3">
      <c r="A17" s="731"/>
      <c r="B17" s="157" t="s">
        <v>119</v>
      </c>
      <c r="C17" s="733"/>
      <c r="D17" s="711"/>
      <c r="E17" s="712"/>
      <c r="F17" s="712"/>
      <c r="G17" s="712"/>
      <c r="H17" s="157"/>
      <c r="I17" s="157"/>
      <c r="J17" s="159"/>
      <c r="K17" s="160"/>
      <c r="L17" s="1"/>
    </row>
    <row r="18" spans="1:24" ht="28.2" x14ac:dyDescent="0.3">
      <c r="A18" s="731"/>
      <c r="B18" s="157">
        <v>4</v>
      </c>
      <c r="C18" s="734"/>
      <c r="D18" s="711"/>
      <c r="E18" s="711"/>
      <c r="F18" s="724"/>
      <c r="G18" s="712"/>
      <c r="H18" s="157"/>
      <c r="I18" s="157"/>
      <c r="J18" s="164" t="str">
        <f xml:space="preserve"> IF(OR(E16="X",F16="X",G16="x",F18="x",G18="X",F20="X",G20="X",G22="X" ),"x","")</f>
        <v/>
      </c>
      <c r="K18" s="160" t="s">
        <v>118</v>
      </c>
      <c r="L18" s="1"/>
    </row>
    <row r="19" spans="1:24" ht="28.2" x14ac:dyDescent="0.3">
      <c r="A19" s="731"/>
      <c r="B19" s="157" t="s">
        <v>121</v>
      </c>
      <c r="C19" s="735"/>
      <c r="D19" s="711"/>
      <c r="E19" s="711"/>
      <c r="F19" s="724"/>
      <c r="G19" s="712"/>
      <c r="H19" s="157"/>
      <c r="I19" s="157"/>
      <c r="J19" s="165"/>
      <c r="K19" s="160"/>
      <c r="L19" s="1"/>
    </row>
    <row r="20" spans="1:24" ht="28.2" x14ac:dyDescent="0.3">
      <c r="A20" s="731"/>
      <c r="B20" s="157">
        <v>3</v>
      </c>
      <c r="C20" s="714"/>
      <c r="D20" s="709"/>
      <c r="E20" s="710"/>
      <c r="F20" s="724"/>
      <c r="G20" s="712"/>
      <c r="H20" s="157"/>
      <c r="I20" s="157"/>
      <c r="J20" s="166" t="str">
        <f xml:space="preserve"> IF(OR(C16="X",D16="X",D18="x",E18="x",E20="X",F22="X",F24="X",G24="X" ),"x","")</f>
        <v/>
      </c>
      <c r="K20" s="160" t="s">
        <v>120</v>
      </c>
      <c r="L20" s="1"/>
      <c r="X20" s="41"/>
    </row>
    <row r="21" spans="1:24" ht="28.2" x14ac:dyDescent="0.3">
      <c r="A21" s="731"/>
      <c r="B21" s="157" t="s">
        <v>123</v>
      </c>
      <c r="C21" s="725"/>
      <c r="D21" s="709"/>
      <c r="E21" s="711"/>
      <c r="F21" s="724"/>
      <c r="G21" s="712"/>
      <c r="H21" s="157"/>
      <c r="I21" s="157"/>
      <c r="J21" s="167"/>
      <c r="K21" s="160"/>
      <c r="L21" s="1"/>
    </row>
    <row r="22" spans="1:24" ht="28.2" x14ac:dyDescent="0.3">
      <c r="A22" s="731"/>
      <c r="B22" s="157">
        <v>2</v>
      </c>
      <c r="C22" s="714"/>
      <c r="D22" s="707"/>
      <c r="E22" s="708"/>
      <c r="F22" s="710"/>
      <c r="G22" s="712"/>
      <c r="H22" s="157"/>
      <c r="I22" s="157"/>
      <c r="J22" s="168" t="str">
        <f xml:space="preserve"> IF(OR(C18="X",D20="X",E22="x",E24="x" ),"x","")</f>
        <v/>
      </c>
      <c r="K22" s="160" t="s">
        <v>122</v>
      </c>
      <c r="L22" s="1"/>
    </row>
    <row r="23" spans="1:24" ht="28.2" x14ac:dyDescent="0.3">
      <c r="A23" s="731"/>
      <c r="B23" s="157" t="s">
        <v>245</v>
      </c>
      <c r="C23" s="725"/>
      <c r="D23" s="707"/>
      <c r="E23" s="709"/>
      <c r="F23" s="711"/>
      <c r="G23" s="712"/>
      <c r="H23" s="157"/>
      <c r="I23" s="157"/>
      <c r="J23" s="167"/>
      <c r="K23" s="160"/>
      <c r="L23" s="1"/>
    </row>
    <row r="24" spans="1:24" ht="28.2" x14ac:dyDescent="0.3">
      <c r="A24" s="731"/>
      <c r="B24" s="157">
        <v>1</v>
      </c>
      <c r="C24" s="714"/>
      <c r="D24" s="716"/>
      <c r="E24" s="718"/>
      <c r="F24" s="720"/>
      <c r="G24" s="722"/>
      <c r="H24" s="157"/>
      <c r="I24" s="157"/>
      <c r="J24" s="169" t="str">
        <f xml:space="preserve"> IF(OR(C20="X",C22="X",C24="x",D22="x",D24="x" ),"x","")</f>
        <v/>
      </c>
      <c r="K24" s="160" t="s">
        <v>124</v>
      </c>
      <c r="L24" s="1"/>
    </row>
    <row r="25" spans="1:24" x14ac:dyDescent="0.3">
      <c r="A25" s="731"/>
      <c r="B25" s="157" t="s">
        <v>125</v>
      </c>
      <c r="C25" s="715"/>
      <c r="D25" s="717"/>
      <c r="E25" s="719"/>
      <c r="F25" s="721"/>
      <c r="G25" s="723"/>
      <c r="H25" s="157"/>
      <c r="I25" s="157"/>
      <c r="J25" s="146"/>
      <c r="K25" s="147"/>
      <c r="L25" s="1"/>
    </row>
    <row r="26" spans="1:24" x14ac:dyDescent="0.3">
      <c r="A26" s="177"/>
      <c r="B26" s="157"/>
      <c r="C26" s="157">
        <v>1</v>
      </c>
      <c r="D26" s="157">
        <v>2</v>
      </c>
      <c r="E26" s="157">
        <v>3</v>
      </c>
      <c r="F26" s="157">
        <v>4</v>
      </c>
      <c r="G26" s="157">
        <v>5</v>
      </c>
      <c r="H26" s="157"/>
      <c r="I26" s="157"/>
      <c r="J26" s="805"/>
      <c r="K26" s="806"/>
      <c r="L26" s="1"/>
    </row>
    <row r="27" spans="1:24" x14ac:dyDescent="0.3">
      <c r="A27" s="177"/>
      <c r="B27" s="157"/>
      <c r="C27" s="157" t="s">
        <v>126</v>
      </c>
      <c r="D27" s="157" t="s">
        <v>127</v>
      </c>
      <c r="E27" s="157" t="s">
        <v>128</v>
      </c>
      <c r="F27" s="157" t="s">
        <v>129</v>
      </c>
      <c r="G27" s="157" t="s">
        <v>130</v>
      </c>
      <c r="H27" s="157"/>
      <c r="I27" s="157"/>
      <c r="J27" s="157"/>
      <c r="K27" s="174"/>
      <c r="L27" s="1"/>
    </row>
    <row r="28" spans="1:24" ht="15" customHeight="1" x14ac:dyDescent="0.3">
      <c r="A28" s="177"/>
      <c r="B28" s="157"/>
      <c r="C28" s="713" t="s">
        <v>131</v>
      </c>
      <c r="D28" s="713"/>
      <c r="E28" s="713"/>
      <c r="F28" s="713"/>
      <c r="G28" s="713"/>
      <c r="H28" s="157"/>
      <c r="I28" s="157"/>
      <c r="J28" s="157"/>
      <c r="K28" s="174"/>
      <c r="L28" s="1"/>
    </row>
    <row r="29" spans="1:24" ht="15" customHeight="1" x14ac:dyDescent="0.3">
      <c r="A29" s="177"/>
      <c r="B29" s="157"/>
      <c r="C29" s="713"/>
      <c r="D29" s="713"/>
      <c r="E29" s="713"/>
      <c r="F29" s="713"/>
      <c r="G29" s="713"/>
      <c r="H29" s="157"/>
      <c r="I29" s="157"/>
      <c r="J29" s="157"/>
      <c r="K29" s="174"/>
      <c r="L29" s="1"/>
    </row>
    <row r="30" spans="1:24" ht="15" thickBot="1" x14ac:dyDescent="0.35">
      <c r="A30" s="179"/>
      <c r="B30" s="180"/>
      <c r="C30" s="180"/>
      <c r="D30" s="180"/>
      <c r="E30" s="180"/>
      <c r="F30" s="180"/>
      <c r="G30" s="180"/>
      <c r="H30" s="180"/>
      <c r="I30" s="180"/>
      <c r="J30" s="180"/>
      <c r="K30" s="181"/>
      <c r="L30" s="1"/>
    </row>
    <row r="31" spans="1:24" ht="15" thickBot="1" x14ac:dyDescent="0.35">
      <c r="A31" s="1"/>
      <c r="B31" s="1"/>
      <c r="C31" s="1"/>
      <c r="D31" s="1"/>
      <c r="E31" s="1"/>
      <c r="F31" s="1"/>
      <c r="G31" s="1"/>
      <c r="H31" s="1"/>
      <c r="I31" s="1"/>
      <c r="J31" s="1"/>
      <c r="K31" s="1"/>
      <c r="L31" s="1"/>
    </row>
    <row r="32" spans="1:24" ht="15.75" customHeight="1" thickBot="1" x14ac:dyDescent="0.35">
      <c r="A32" s="953" t="s">
        <v>115</v>
      </c>
      <c r="B32" s="951" t="str">
        <f>DESCRIPCION!A13</f>
        <v>Posibilidad de omitir, retardar, negar o rehusarse a realizar actos propios que le corresponden de las funciones de servidor público y/o de apoderado para beneficio propio o de un tercero en las acciones legales</v>
      </c>
      <c r="C32" s="947"/>
      <c r="D32" s="947"/>
      <c r="E32" s="947"/>
      <c r="F32" s="947"/>
      <c r="G32" s="947"/>
      <c r="H32" s="948"/>
      <c r="I32" s="945" t="s">
        <v>344</v>
      </c>
      <c r="J32" s="946"/>
      <c r="K32" s="143" t="str">
        <f>IF(J39="x","EXTREMA",IF(J41="x","ALTA",IF(J43="x","MODERADA",IF(J45="x","BAJA",""))))</f>
        <v>ALTA</v>
      </c>
      <c r="L32" s="1"/>
    </row>
    <row r="33" spans="1:12" ht="16.2" thickBot="1" x14ac:dyDescent="0.35">
      <c r="A33" s="954"/>
      <c r="B33" s="952"/>
      <c r="C33" s="949"/>
      <c r="D33" s="949"/>
      <c r="E33" s="949"/>
      <c r="F33" s="949"/>
      <c r="G33" s="949"/>
      <c r="H33" s="950"/>
      <c r="I33" s="940" t="s">
        <v>345</v>
      </c>
      <c r="J33" s="941"/>
      <c r="K33" s="194" t="str">
        <f>'VALORACION RIESGOS INHERENTES'!K31</f>
        <v>ALTA</v>
      </c>
      <c r="L33" s="1"/>
    </row>
    <row r="34" spans="1:12" ht="16.2" thickBot="1" x14ac:dyDescent="0.35">
      <c r="A34" s="955"/>
      <c r="B34" s="745" t="s">
        <v>295</v>
      </c>
      <c r="C34" s="746"/>
      <c r="D34" s="746"/>
      <c r="E34" s="746"/>
      <c r="F34" s="746"/>
      <c r="G34" s="746"/>
      <c r="H34" s="746"/>
      <c r="I34" s="746"/>
      <c r="J34" s="749"/>
      <c r="K34" s="253" t="str">
        <f>'EVALUACIÓN SOLIDEZ CONTROLES'!H15</f>
        <v>Moderado</v>
      </c>
      <c r="L34" s="1"/>
    </row>
    <row r="35" spans="1:12" ht="16.2" thickBot="1" x14ac:dyDescent="0.35">
      <c r="A35" s="195" t="s">
        <v>117</v>
      </c>
      <c r="B35" s="196"/>
      <c r="C35" s="196"/>
      <c r="D35" s="250"/>
      <c r="E35" s="942" t="s">
        <v>348</v>
      </c>
      <c r="F35" s="943"/>
      <c r="G35" s="944"/>
      <c r="H35" s="745" t="s">
        <v>347</v>
      </c>
      <c r="I35" s="749"/>
      <c r="J35" s="750" t="s">
        <v>129</v>
      </c>
      <c r="K35" s="751"/>
      <c r="L35" s="1"/>
    </row>
    <row r="36" spans="1:12" ht="39" customHeight="1" thickBot="1" x14ac:dyDescent="0.35">
      <c r="A36" s="172"/>
      <c r="B36" s="171"/>
      <c r="C36" s="171"/>
      <c r="D36" s="171"/>
      <c r="E36" s="171"/>
      <c r="F36" s="171"/>
      <c r="G36" s="171"/>
      <c r="H36" s="171"/>
      <c r="I36" s="171"/>
      <c r="J36" s="173"/>
      <c r="K36" s="174"/>
      <c r="L36" s="1"/>
    </row>
    <row r="37" spans="1:12" ht="28.5" customHeight="1" thickBot="1" x14ac:dyDescent="0.35">
      <c r="A37" s="776" t="s">
        <v>117</v>
      </c>
      <c r="B37" s="170">
        <v>5</v>
      </c>
      <c r="C37" s="956"/>
      <c r="D37" s="778"/>
      <c r="E37" s="772"/>
      <c r="F37" s="772"/>
      <c r="G37" s="772"/>
      <c r="H37" s="171"/>
      <c r="I37" s="171"/>
      <c r="J37" s="774" t="s">
        <v>116</v>
      </c>
      <c r="K37" s="775"/>
      <c r="L37" s="1"/>
    </row>
    <row r="38" spans="1:12" ht="15" thickBot="1" x14ac:dyDescent="0.35">
      <c r="A38" s="776"/>
      <c r="B38" s="170" t="s">
        <v>119</v>
      </c>
      <c r="C38" s="777"/>
      <c r="D38" s="778"/>
      <c r="E38" s="772"/>
      <c r="F38" s="772"/>
      <c r="G38" s="772"/>
      <c r="H38" s="171"/>
      <c r="I38" s="171"/>
      <c r="J38" s="175"/>
      <c r="K38" s="20"/>
      <c r="L38" s="1"/>
    </row>
    <row r="39" spans="1:12" ht="29.4" thickBot="1" x14ac:dyDescent="0.35">
      <c r="A39" s="776"/>
      <c r="B39" s="170">
        <v>4</v>
      </c>
      <c r="C39" s="779"/>
      <c r="D39" s="778"/>
      <c r="E39" s="778"/>
      <c r="F39" s="780"/>
      <c r="G39" s="772"/>
      <c r="H39" s="171"/>
      <c r="I39" s="171"/>
      <c r="J39" s="185" t="str">
        <f xml:space="preserve"> IF(OR(E37="X",F37="X",G37="x",F39="x",G39="X",F41="X",G41="X",G43="X" ),"x","")</f>
        <v/>
      </c>
      <c r="K39" s="20" t="s">
        <v>118</v>
      </c>
      <c r="L39" s="1"/>
    </row>
    <row r="40" spans="1:12" ht="29.4" thickBot="1" x14ac:dyDescent="0.35">
      <c r="A40" s="776"/>
      <c r="B40" s="170" t="s">
        <v>121</v>
      </c>
      <c r="C40" s="779"/>
      <c r="D40" s="778"/>
      <c r="E40" s="778"/>
      <c r="F40" s="781"/>
      <c r="G40" s="772"/>
      <c r="H40" s="171"/>
      <c r="I40" s="171"/>
      <c r="J40" s="186"/>
      <c r="K40" s="20"/>
      <c r="L40" s="1"/>
    </row>
    <row r="41" spans="1:12" ht="29.4" thickBot="1" x14ac:dyDescent="0.35">
      <c r="A41" s="776"/>
      <c r="B41" s="170">
        <v>3</v>
      </c>
      <c r="C41" s="782"/>
      <c r="D41" s="769"/>
      <c r="E41" s="783"/>
      <c r="F41" s="780"/>
      <c r="G41" s="772"/>
      <c r="H41" s="171"/>
      <c r="I41" s="171"/>
      <c r="J41" s="187" t="str">
        <f xml:space="preserve"> IF(OR(C37="X",D37="X",D39="x",E39="x",E41="X",F43="X",F45="X",G45="X" ),"x","")</f>
        <v>x</v>
      </c>
      <c r="K41" s="20" t="s">
        <v>120</v>
      </c>
      <c r="L41" s="1"/>
    </row>
    <row r="42" spans="1:12" ht="29.4" thickBot="1" x14ac:dyDescent="0.35">
      <c r="A42" s="776"/>
      <c r="B42" s="170" t="s">
        <v>123</v>
      </c>
      <c r="C42" s="782"/>
      <c r="D42" s="769"/>
      <c r="E42" s="778"/>
      <c r="F42" s="781"/>
      <c r="G42" s="772"/>
      <c r="H42" s="171"/>
      <c r="I42" s="171"/>
      <c r="J42" s="188"/>
      <c r="K42" s="20"/>
      <c r="L42" s="1"/>
    </row>
    <row r="43" spans="1:12" ht="29.4" thickBot="1" x14ac:dyDescent="0.35">
      <c r="A43" s="776"/>
      <c r="B43" s="170">
        <v>2</v>
      </c>
      <c r="C43" s="782"/>
      <c r="D43" s="785"/>
      <c r="E43" s="768"/>
      <c r="F43" s="770"/>
      <c r="G43" s="772"/>
      <c r="H43" s="171"/>
      <c r="I43" s="171"/>
      <c r="J43" s="189" t="str">
        <f xml:space="preserve"> IF(OR(C39="X",D41="X",E43="x",E45="x" ),"x","")</f>
        <v/>
      </c>
      <c r="K43" s="20" t="s">
        <v>122</v>
      </c>
      <c r="L43" s="1"/>
    </row>
    <row r="44" spans="1:12" ht="29.4" thickBot="1" x14ac:dyDescent="0.35">
      <c r="A44" s="776"/>
      <c r="B44" s="170" t="s">
        <v>245</v>
      </c>
      <c r="C44" s="782"/>
      <c r="D44" s="785"/>
      <c r="E44" s="769"/>
      <c r="F44" s="771"/>
      <c r="G44" s="772"/>
      <c r="H44" s="171"/>
      <c r="I44" s="171"/>
      <c r="J44" s="188"/>
      <c r="K44" s="20"/>
      <c r="L44" s="1"/>
    </row>
    <row r="45" spans="1:12" ht="29.4" thickBot="1" x14ac:dyDescent="0.35">
      <c r="A45" s="776"/>
      <c r="B45" s="170">
        <v>1</v>
      </c>
      <c r="C45" s="782"/>
      <c r="D45" s="785"/>
      <c r="E45" s="789"/>
      <c r="F45" s="790" t="s">
        <v>343</v>
      </c>
      <c r="G45" s="778"/>
      <c r="H45" s="171"/>
      <c r="I45" s="171"/>
      <c r="J45" s="190" t="str">
        <f xml:space="preserve"> IF(OR(C41="X",C43="X",D43="x",C45="x",D45="x" ),"x","")</f>
        <v/>
      </c>
      <c r="K45" s="20" t="s">
        <v>124</v>
      </c>
      <c r="L45" s="1"/>
    </row>
    <row r="46" spans="1:12" ht="15" thickBot="1" x14ac:dyDescent="0.35">
      <c r="A46" s="776"/>
      <c r="B46" s="170" t="s">
        <v>125</v>
      </c>
      <c r="C46" s="784"/>
      <c r="D46" s="786"/>
      <c r="E46" s="787"/>
      <c r="F46" s="791"/>
      <c r="G46" s="788"/>
      <c r="H46" s="176"/>
      <c r="I46" s="171"/>
      <c r="J46" s="171"/>
      <c r="K46" s="170"/>
      <c r="L46" s="1"/>
    </row>
    <row r="47" spans="1:12" x14ac:dyDescent="0.3">
      <c r="A47" s="172"/>
      <c r="B47" s="171"/>
      <c r="C47" s="171">
        <v>1</v>
      </c>
      <c r="D47" s="171">
        <v>2</v>
      </c>
      <c r="E47" s="171">
        <v>3</v>
      </c>
      <c r="F47" s="171">
        <v>4</v>
      </c>
      <c r="G47" s="171">
        <v>5</v>
      </c>
      <c r="H47" s="171"/>
      <c r="I47" s="171"/>
      <c r="J47" s="171"/>
      <c r="K47" s="170"/>
      <c r="L47" s="1"/>
    </row>
    <row r="48" spans="1:12" x14ac:dyDescent="0.3">
      <c r="A48" s="172"/>
      <c r="B48" s="171"/>
      <c r="C48" s="171" t="s">
        <v>126</v>
      </c>
      <c r="D48" s="171" t="s">
        <v>127</v>
      </c>
      <c r="E48" s="171" t="s">
        <v>128</v>
      </c>
      <c r="F48" s="171" t="s">
        <v>129</v>
      </c>
      <c r="G48" s="171" t="s">
        <v>130</v>
      </c>
      <c r="H48" s="171"/>
      <c r="I48" s="171"/>
      <c r="J48" s="171"/>
      <c r="K48" s="170"/>
      <c r="L48" s="1"/>
    </row>
    <row r="49" spans="1:12" ht="15" customHeight="1" x14ac:dyDescent="0.3">
      <c r="A49" s="172"/>
      <c r="B49" s="171"/>
      <c r="C49" s="773" t="s">
        <v>131</v>
      </c>
      <c r="D49" s="773"/>
      <c r="E49" s="773"/>
      <c r="F49" s="773"/>
      <c r="G49" s="773"/>
      <c r="H49" s="171"/>
      <c r="I49" s="171"/>
      <c r="J49" s="171"/>
      <c r="K49" s="170"/>
      <c r="L49" s="1"/>
    </row>
    <row r="50" spans="1:12" ht="15" customHeight="1" x14ac:dyDescent="0.3">
      <c r="A50" s="172"/>
      <c r="B50" s="171"/>
      <c r="C50" s="773"/>
      <c r="D50" s="773"/>
      <c r="E50" s="773"/>
      <c r="F50" s="773"/>
      <c r="G50" s="773"/>
      <c r="H50" s="171"/>
      <c r="I50" s="171"/>
      <c r="J50" s="171"/>
      <c r="K50" s="170"/>
      <c r="L50" s="1"/>
    </row>
    <row r="51" spans="1:12" ht="15" thickBot="1" x14ac:dyDescent="0.35">
      <c r="A51" s="21"/>
      <c r="B51" s="19"/>
      <c r="C51" s="19"/>
      <c r="D51" s="19"/>
      <c r="E51" s="19"/>
      <c r="F51" s="19"/>
      <c r="G51" s="19"/>
      <c r="H51" s="19"/>
      <c r="I51" s="19"/>
      <c r="J51" s="19"/>
      <c r="K51" s="142"/>
      <c r="L51" s="1"/>
    </row>
    <row r="52" spans="1:12" ht="15" thickBot="1" x14ac:dyDescent="0.35">
      <c r="A52" s="1"/>
      <c r="B52" s="1"/>
      <c r="C52" s="1"/>
      <c r="D52" s="1"/>
      <c r="E52" s="1"/>
      <c r="F52" s="1"/>
      <c r="G52" s="1"/>
      <c r="H52" s="1"/>
      <c r="I52" s="1"/>
      <c r="J52" s="1"/>
      <c r="K52" s="1"/>
      <c r="L52" s="1"/>
    </row>
    <row r="53" spans="1:12" ht="16.5" customHeight="1" thickBot="1" x14ac:dyDescent="0.35">
      <c r="A53" s="953" t="s">
        <v>115</v>
      </c>
      <c r="B53" s="947">
        <f>DESCRIPCION!A16</f>
        <v>0</v>
      </c>
      <c r="C53" s="947"/>
      <c r="D53" s="947"/>
      <c r="E53" s="947"/>
      <c r="F53" s="947"/>
      <c r="G53" s="947"/>
      <c r="H53" s="948"/>
      <c r="I53" s="945" t="s">
        <v>344</v>
      </c>
      <c r="J53" s="946"/>
      <c r="K53" s="143" t="str">
        <f>IF(J60="x","EXTREMA",IF(J62="x","ALTA",IF(J64="x","MODERADA",IF(J66="x","BAJA",""))))</f>
        <v>BAJA</v>
      </c>
      <c r="L53" s="1"/>
    </row>
    <row r="54" spans="1:12" ht="16.2" thickBot="1" x14ac:dyDescent="0.35">
      <c r="A54" s="954"/>
      <c r="B54" s="949"/>
      <c r="C54" s="949"/>
      <c r="D54" s="949"/>
      <c r="E54" s="949"/>
      <c r="F54" s="949"/>
      <c r="G54" s="949"/>
      <c r="H54" s="950"/>
      <c r="I54" s="940" t="s">
        <v>345</v>
      </c>
      <c r="J54" s="941"/>
      <c r="K54" s="194" t="str">
        <f>'VALORACION RIESGOS INHERENTES'!K51</f>
        <v>ALTA</v>
      </c>
      <c r="L54" s="1"/>
    </row>
    <row r="55" spans="1:12" ht="16.2" thickBot="1" x14ac:dyDescent="0.35">
      <c r="A55" s="955"/>
      <c r="B55" s="745" t="s">
        <v>295</v>
      </c>
      <c r="C55" s="746"/>
      <c r="D55" s="746"/>
      <c r="E55" s="746"/>
      <c r="F55" s="746"/>
      <c r="G55" s="746"/>
      <c r="H55" s="746"/>
      <c r="I55" s="746"/>
      <c r="J55" s="749"/>
      <c r="K55" s="192" t="e">
        <f>'EVALUACIÓN SOLIDEZ CONTROLES'!H19</f>
        <v>#REF!</v>
      </c>
      <c r="L55" s="1"/>
    </row>
    <row r="56" spans="1:12" ht="16.2" thickBot="1" x14ac:dyDescent="0.35">
      <c r="A56" s="195" t="s">
        <v>117</v>
      </c>
      <c r="B56" s="196"/>
      <c r="C56" s="196"/>
      <c r="D56" s="250"/>
      <c r="E56" s="942" t="s">
        <v>121</v>
      </c>
      <c r="F56" s="943"/>
      <c r="G56" s="944"/>
      <c r="H56" s="745" t="s">
        <v>347</v>
      </c>
      <c r="I56" s="749"/>
      <c r="J56" s="750" t="s">
        <v>127</v>
      </c>
      <c r="K56" s="751"/>
      <c r="L56" s="1"/>
    </row>
    <row r="57" spans="1:12" ht="40.5" customHeight="1" thickBot="1" x14ac:dyDescent="0.35">
      <c r="A57" s="172"/>
      <c r="B57" s="171"/>
      <c r="C57" s="171"/>
      <c r="D57" s="171"/>
      <c r="E57" s="171"/>
      <c r="F57" s="171"/>
      <c r="G57" s="171"/>
      <c r="H57" s="171"/>
      <c r="I57" s="171"/>
      <c r="J57" s="173"/>
      <c r="K57" s="174"/>
      <c r="L57" s="1"/>
    </row>
    <row r="58" spans="1:12" ht="22.5" customHeight="1" thickBot="1" x14ac:dyDescent="0.35">
      <c r="A58" s="776" t="s">
        <v>117</v>
      </c>
      <c r="B58" s="170">
        <v>5</v>
      </c>
      <c r="C58" s="956"/>
      <c r="D58" s="778"/>
      <c r="E58" s="772"/>
      <c r="F58" s="772"/>
      <c r="G58" s="772"/>
      <c r="H58" s="171"/>
      <c r="I58" s="171"/>
      <c r="J58" s="774" t="s">
        <v>116</v>
      </c>
      <c r="K58" s="775"/>
      <c r="L58" s="1"/>
    </row>
    <row r="59" spans="1:12" ht="23.25" customHeight="1" thickBot="1" x14ac:dyDescent="0.35">
      <c r="A59" s="776"/>
      <c r="B59" s="170" t="s">
        <v>119</v>
      </c>
      <c r="C59" s="777"/>
      <c r="D59" s="778"/>
      <c r="E59" s="772"/>
      <c r="F59" s="772"/>
      <c r="G59" s="772"/>
      <c r="H59" s="171"/>
      <c r="I59" s="171"/>
      <c r="J59" s="175"/>
      <c r="K59" s="20"/>
      <c r="L59" s="1"/>
    </row>
    <row r="60" spans="1:12" ht="29.4" thickBot="1" x14ac:dyDescent="0.35">
      <c r="A60" s="776"/>
      <c r="B60" s="170">
        <v>4</v>
      </c>
      <c r="C60" s="779"/>
      <c r="D60" s="778"/>
      <c r="E60" s="778"/>
      <c r="F60" s="780"/>
      <c r="G60" s="772"/>
      <c r="H60" s="171"/>
      <c r="I60" s="171"/>
      <c r="J60" s="185" t="str">
        <f xml:space="preserve"> IF(OR(E58="X",F58="X",G58="x",F60="x",G60="X",F62="X",G62="X",G64="X" ),"x","")</f>
        <v/>
      </c>
      <c r="K60" s="20" t="s">
        <v>118</v>
      </c>
      <c r="L60" s="1"/>
    </row>
    <row r="61" spans="1:12" ht="29.4" thickBot="1" x14ac:dyDescent="0.35">
      <c r="A61" s="776"/>
      <c r="B61" s="170" t="s">
        <v>121</v>
      </c>
      <c r="C61" s="779"/>
      <c r="D61" s="778"/>
      <c r="E61" s="778"/>
      <c r="F61" s="781"/>
      <c r="G61" s="772"/>
      <c r="H61" s="171"/>
      <c r="I61" s="171"/>
      <c r="J61" s="186"/>
      <c r="K61" s="20"/>
      <c r="L61" s="1"/>
    </row>
    <row r="62" spans="1:12" ht="29.4" thickBot="1" x14ac:dyDescent="0.35">
      <c r="A62" s="776"/>
      <c r="B62" s="170">
        <v>3</v>
      </c>
      <c r="C62" s="782"/>
      <c r="D62" s="769"/>
      <c r="E62" s="783"/>
      <c r="F62" s="780"/>
      <c r="G62" s="772"/>
      <c r="H62" s="171"/>
      <c r="I62" s="171"/>
      <c r="J62" s="187" t="str">
        <f xml:space="preserve"> IF(OR(C58="X",D58="X",D60="x",E60="x",E62="X",F64="X",F66="X",G66="X" ),"x","")</f>
        <v/>
      </c>
      <c r="K62" s="20" t="s">
        <v>120</v>
      </c>
      <c r="L62" s="1"/>
    </row>
    <row r="63" spans="1:12" ht="29.4" thickBot="1" x14ac:dyDescent="0.35">
      <c r="A63" s="776"/>
      <c r="B63" s="170" t="s">
        <v>123</v>
      </c>
      <c r="C63" s="782"/>
      <c r="D63" s="769"/>
      <c r="E63" s="778"/>
      <c r="F63" s="781"/>
      <c r="G63" s="772"/>
      <c r="H63" s="171"/>
      <c r="I63" s="171"/>
      <c r="J63" s="188"/>
      <c r="K63" s="20"/>
      <c r="L63" s="1"/>
    </row>
    <row r="64" spans="1:12" ht="29.4" thickBot="1" x14ac:dyDescent="0.35">
      <c r="A64" s="776"/>
      <c r="B64" s="170">
        <v>2</v>
      </c>
      <c r="C64" s="782" t="s">
        <v>343</v>
      </c>
      <c r="D64" s="785"/>
      <c r="E64" s="768"/>
      <c r="F64" s="770"/>
      <c r="G64" s="772"/>
      <c r="H64" s="171"/>
      <c r="I64" s="171"/>
      <c r="J64" s="189" t="str">
        <f xml:space="preserve"> IF(OR(C60="X",D62="X",E64="x",E66="x" ),"x","")</f>
        <v/>
      </c>
      <c r="K64" s="20" t="s">
        <v>122</v>
      </c>
      <c r="L64" s="1"/>
    </row>
    <row r="65" spans="1:12" ht="29.4" thickBot="1" x14ac:dyDescent="0.35">
      <c r="A65" s="776"/>
      <c r="B65" s="170" t="s">
        <v>245</v>
      </c>
      <c r="C65" s="782"/>
      <c r="D65" s="785"/>
      <c r="E65" s="769"/>
      <c r="F65" s="771"/>
      <c r="G65" s="772"/>
      <c r="H65" s="171"/>
      <c r="I65" s="171"/>
      <c r="J65" s="188"/>
      <c r="K65" s="20"/>
      <c r="L65" s="1"/>
    </row>
    <row r="66" spans="1:12" ht="29.4" thickBot="1" x14ac:dyDescent="0.35">
      <c r="A66" s="776"/>
      <c r="B66" s="170">
        <v>1</v>
      </c>
      <c r="C66" s="782"/>
      <c r="D66" s="785"/>
      <c r="E66" s="769"/>
      <c r="F66" s="778"/>
      <c r="G66" s="778"/>
      <c r="H66" s="171"/>
      <c r="I66" s="171"/>
      <c r="J66" s="190" t="str">
        <f xml:space="preserve"> IF(OR(C62="X",C64="X",D64="x",C66="x",D66="x" ),"x","")</f>
        <v>x</v>
      </c>
      <c r="K66" s="20" t="s">
        <v>124</v>
      </c>
      <c r="L66" s="1"/>
    </row>
    <row r="67" spans="1:12" ht="15" thickBot="1" x14ac:dyDescent="0.35">
      <c r="A67" s="776"/>
      <c r="B67" s="170" t="s">
        <v>125</v>
      </c>
      <c r="C67" s="784"/>
      <c r="D67" s="786"/>
      <c r="E67" s="787"/>
      <c r="F67" s="788"/>
      <c r="G67" s="788"/>
      <c r="H67" s="176"/>
      <c r="I67" s="171"/>
      <c r="J67" s="171"/>
      <c r="K67" s="170"/>
      <c r="L67" s="1"/>
    </row>
    <row r="68" spans="1:12" x14ac:dyDescent="0.3">
      <c r="A68" s="172"/>
      <c r="B68" s="171"/>
      <c r="C68" s="171">
        <v>1</v>
      </c>
      <c r="D68" s="171">
        <v>2</v>
      </c>
      <c r="E68" s="171">
        <v>3</v>
      </c>
      <c r="F68" s="171">
        <v>4</v>
      </c>
      <c r="G68" s="171">
        <v>5</v>
      </c>
      <c r="H68" s="171"/>
      <c r="I68" s="171"/>
      <c r="J68" s="171"/>
      <c r="K68" s="170"/>
      <c r="L68" s="1"/>
    </row>
    <row r="69" spans="1:12" x14ac:dyDescent="0.3">
      <c r="A69" s="172"/>
      <c r="B69" s="171"/>
      <c r="C69" s="171" t="s">
        <v>126</v>
      </c>
      <c r="D69" s="171" t="s">
        <v>127</v>
      </c>
      <c r="E69" s="171" t="s">
        <v>128</v>
      </c>
      <c r="F69" s="171" t="s">
        <v>129</v>
      </c>
      <c r="G69" s="171" t="s">
        <v>130</v>
      </c>
      <c r="H69" s="171"/>
      <c r="I69" s="171"/>
      <c r="J69" s="171"/>
      <c r="K69" s="170"/>
      <c r="L69" s="1"/>
    </row>
    <row r="70" spans="1:12" ht="15" customHeight="1" x14ac:dyDescent="0.3">
      <c r="A70" s="172"/>
      <c r="B70" s="171"/>
      <c r="C70" s="773" t="s">
        <v>131</v>
      </c>
      <c r="D70" s="773"/>
      <c r="E70" s="773"/>
      <c r="F70" s="773"/>
      <c r="G70" s="773"/>
      <c r="H70" s="171"/>
      <c r="I70" s="171"/>
      <c r="J70" s="171"/>
      <c r="K70" s="170"/>
      <c r="L70" s="1"/>
    </row>
    <row r="71" spans="1:12" ht="15" customHeight="1" x14ac:dyDescent="0.3">
      <c r="A71" s="172"/>
      <c r="B71" s="171"/>
      <c r="C71" s="773"/>
      <c r="D71" s="773"/>
      <c r="E71" s="773"/>
      <c r="F71" s="773"/>
      <c r="G71" s="773"/>
      <c r="H71" s="171"/>
      <c r="I71" s="171"/>
      <c r="J71" s="171"/>
      <c r="K71" s="170"/>
      <c r="L71" s="1"/>
    </row>
    <row r="72" spans="1:12" ht="15" thickBot="1" x14ac:dyDescent="0.35">
      <c r="A72" s="182"/>
      <c r="B72" s="183"/>
      <c r="C72" s="183"/>
      <c r="D72" s="183"/>
      <c r="E72" s="183"/>
      <c r="F72" s="183"/>
      <c r="G72" s="183"/>
      <c r="H72" s="183"/>
      <c r="I72" s="183"/>
      <c r="J72" s="183"/>
      <c r="K72" s="184"/>
      <c r="L72" s="1"/>
    </row>
    <row r="73" spans="1:12" ht="15" thickBot="1" x14ac:dyDescent="0.35">
      <c r="A73" s="1"/>
      <c r="B73" s="1"/>
      <c r="C73" s="1"/>
      <c r="D73" s="1"/>
      <c r="E73" s="1"/>
      <c r="F73" s="1"/>
      <c r="G73" s="1"/>
      <c r="H73" s="1"/>
      <c r="I73" s="1"/>
      <c r="J73" s="1"/>
      <c r="K73" s="1"/>
      <c r="L73" s="1"/>
    </row>
    <row r="74" spans="1:12" ht="16.5" customHeight="1" thickBot="1" x14ac:dyDescent="0.35">
      <c r="A74" s="953" t="s">
        <v>115</v>
      </c>
      <c r="B74" s="951" t="str">
        <f>DESCRIPCION!A19</f>
        <v>d</v>
      </c>
      <c r="C74" s="947"/>
      <c r="D74" s="947"/>
      <c r="E74" s="947"/>
      <c r="F74" s="947"/>
      <c r="G74" s="947"/>
      <c r="H74" s="948"/>
      <c r="I74" s="945" t="s">
        <v>344</v>
      </c>
      <c r="J74" s="946"/>
      <c r="K74" s="143" t="str">
        <f>IF(J81="x","EXTREMA",IF(J83="x","ALTA",IF(J85="x","MODERADA",IF(J87="x","BAJA",""))))</f>
        <v/>
      </c>
      <c r="L74" s="1"/>
    </row>
    <row r="75" spans="1:12" ht="15.75" customHeight="1" thickBot="1" x14ac:dyDescent="0.35">
      <c r="A75" s="954"/>
      <c r="B75" s="952"/>
      <c r="C75" s="949"/>
      <c r="D75" s="949"/>
      <c r="E75" s="949"/>
      <c r="F75" s="949"/>
      <c r="G75" s="949"/>
      <c r="H75" s="950"/>
      <c r="I75" s="940" t="s">
        <v>345</v>
      </c>
      <c r="J75" s="941"/>
      <c r="K75" s="192" t="str">
        <f>'VALORACION RIESGOS INHERENTES'!K71</f>
        <v/>
      </c>
      <c r="L75" s="1"/>
    </row>
    <row r="76" spans="1:12" ht="16.2" thickBot="1" x14ac:dyDescent="0.35">
      <c r="A76" s="955"/>
      <c r="B76" s="745" t="s">
        <v>295</v>
      </c>
      <c r="C76" s="746"/>
      <c r="D76" s="746"/>
      <c r="E76" s="746"/>
      <c r="F76" s="746"/>
      <c r="G76" s="746"/>
      <c r="H76" s="746"/>
      <c r="I76" s="746"/>
      <c r="J76" s="749"/>
      <c r="K76" s="192" t="e">
        <f>'EVALUACIÓN SOLIDEZ CONTROLES'!H23</f>
        <v>#DIV/0!</v>
      </c>
      <c r="L76" s="1"/>
    </row>
    <row r="77" spans="1:12" ht="21.75" customHeight="1" thickBot="1" x14ac:dyDescent="0.35">
      <c r="A77" s="195" t="s">
        <v>117</v>
      </c>
      <c r="B77" s="196"/>
      <c r="C77" s="196"/>
      <c r="D77" s="250"/>
      <c r="E77" s="942"/>
      <c r="F77" s="943"/>
      <c r="G77" s="944"/>
      <c r="H77" s="745" t="s">
        <v>347</v>
      </c>
      <c r="I77" s="749"/>
      <c r="J77" s="750"/>
      <c r="K77" s="751"/>
      <c r="L77" s="1"/>
    </row>
    <row r="78" spans="1:12" ht="36.75" customHeight="1" x14ac:dyDescent="0.3">
      <c r="A78" s="177"/>
      <c r="B78" s="157"/>
      <c r="C78" s="178"/>
      <c r="D78" s="157"/>
      <c r="E78" s="157"/>
      <c r="F78" s="157"/>
      <c r="G78" s="157"/>
      <c r="H78" s="157"/>
      <c r="I78" s="157"/>
      <c r="J78" s="173"/>
      <c r="K78" s="174"/>
      <c r="L78" s="1"/>
    </row>
    <row r="79" spans="1:12" ht="38.25" customHeight="1" x14ac:dyDescent="0.3">
      <c r="A79" s="731" t="s">
        <v>117</v>
      </c>
      <c r="B79" s="157">
        <v>5</v>
      </c>
      <c r="C79" s="732"/>
      <c r="D79" s="711"/>
      <c r="E79" s="712"/>
      <c r="F79" s="712"/>
      <c r="G79" s="712"/>
      <c r="H79" s="157"/>
      <c r="I79" s="157"/>
      <c r="J79" s="726" t="s">
        <v>116</v>
      </c>
      <c r="K79" s="727"/>
      <c r="L79" s="1"/>
    </row>
    <row r="80" spans="1:12" x14ac:dyDescent="0.3">
      <c r="A80" s="731"/>
      <c r="B80" s="157" t="s">
        <v>119</v>
      </c>
      <c r="C80" s="733"/>
      <c r="D80" s="711"/>
      <c r="E80" s="712"/>
      <c r="F80" s="712"/>
      <c r="G80" s="712"/>
      <c r="H80" s="157"/>
      <c r="I80" s="157"/>
      <c r="J80" s="159"/>
      <c r="K80" s="160"/>
      <c r="L80" s="1"/>
    </row>
    <row r="81" spans="1:12" ht="28.2" x14ac:dyDescent="0.3">
      <c r="A81" s="731"/>
      <c r="B81" s="157">
        <v>4</v>
      </c>
      <c r="C81" s="734"/>
      <c r="D81" s="711"/>
      <c r="E81" s="711"/>
      <c r="F81" s="724"/>
      <c r="G81" s="712"/>
      <c r="H81" s="157"/>
      <c r="I81" s="157"/>
      <c r="J81" s="164" t="str">
        <f xml:space="preserve"> IF(OR(E79="X",F79="X",G79="x",F81="x",G81="X",F83="X",G83="X",G85="X" ),"x","")</f>
        <v/>
      </c>
      <c r="K81" s="160" t="s">
        <v>118</v>
      </c>
      <c r="L81" s="1"/>
    </row>
    <row r="82" spans="1:12" ht="28.2" x14ac:dyDescent="0.3">
      <c r="A82" s="731"/>
      <c r="B82" s="157" t="s">
        <v>121</v>
      </c>
      <c r="C82" s="735"/>
      <c r="D82" s="711"/>
      <c r="E82" s="711"/>
      <c r="F82" s="724"/>
      <c r="G82" s="712"/>
      <c r="H82" s="157"/>
      <c r="I82" s="157"/>
      <c r="J82" s="165"/>
      <c r="K82" s="160"/>
      <c r="L82" s="1"/>
    </row>
    <row r="83" spans="1:12" ht="28.2" x14ac:dyDescent="0.3">
      <c r="A83" s="731"/>
      <c r="B83" s="157">
        <v>3</v>
      </c>
      <c r="C83" s="714"/>
      <c r="D83" s="709"/>
      <c r="E83" s="710"/>
      <c r="F83" s="724"/>
      <c r="G83" s="712"/>
      <c r="H83" s="157"/>
      <c r="I83" s="157"/>
      <c r="J83" s="166" t="str">
        <f xml:space="preserve"> IF(OR(C79="X",D79="X",D81="x",E81="x",E83="X",F85="X",F87="X",G87="X" ),"x","")</f>
        <v/>
      </c>
      <c r="K83" s="160" t="s">
        <v>120</v>
      </c>
      <c r="L83" s="1"/>
    </row>
    <row r="84" spans="1:12" ht="28.2" x14ac:dyDescent="0.3">
      <c r="A84" s="731"/>
      <c r="B84" s="157" t="s">
        <v>123</v>
      </c>
      <c r="C84" s="725"/>
      <c r="D84" s="709"/>
      <c r="E84" s="711"/>
      <c r="F84" s="724"/>
      <c r="G84" s="712"/>
      <c r="H84" s="157"/>
      <c r="I84" s="157"/>
      <c r="J84" s="167"/>
      <c r="K84" s="160"/>
      <c r="L84" s="1"/>
    </row>
    <row r="85" spans="1:12" ht="28.2" x14ac:dyDescent="0.3">
      <c r="A85" s="731"/>
      <c r="B85" s="157">
        <v>2</v>
      </c>
      <c r="C85" s="714"/>
      <c r="D85" s="707"/>
      <c r="E85" s="708"/>
      <c r="F85" s="710"/>
      <c r="G85" s="712"/>
      <c r="H85" s="157"/>
      <c r="I85" s="157"/>
      <c r="J85" s="168" t="str">
        <f xml:space="preserve"> IF(OR(C81="X",D83="X",E85="x",E87="x" ),"x","")</f>
        <v/>
      </c>
      <c r="K85" s="160" t="s">
        <v>122</v>
      </c>
      <c r="L85" s="1"/>
    </row>
    <row r="86" spans="1:12" ht="28.2" x14ac:dyDescent="0.3">
      <c r="A86" s="731"/>
      <c r="B86" s="157" t="s">
        <v>245</v>
      </c>
      <c r="C86" s="725"/>
      <c r="D86" s="707"/>
      <c r="E86" s="709"/>
      <c r="F86" s="711"/>
      <c r="G86" s="712"/>
      <c r="H86" s="157"/>
      <c r="I86" s="157"/>
      <c r="J86" s="167"/>
      <c r="K86" s="160"/>
      <c r="L86" s="1"/>
    </row>
    <row r="87" spans="1:12" ht="28.2" x14ac:dyDescent="0.3">
      <c r="A87" s="731"/>
      <c r="B87" s="157">
        <v>1</v>
      </c>
      <c r="C87" s="714"/>
      <c r="D87" s="716"/>
      <c r="E87" s="718"/>
      <c r="F87" s="720"/>
      <c r="G87" s="722"/>
      <c r="H87" s="157"/>
      <c r="I87" s="157"/>
      <c r="J87" s="169" t="str">
        <f xml:space="preserve"> IF(OR(C83="X",C85="X",D85="x",D87="x",C87="x" ),"x","")</f>
        <v/>
      </c>
      <c r="K87" s="160" t="s">
        <v>124</v>
      </c>
      <c r="L87" s="1"/>
    </row>
    <row r="88" spans="1:12" x14ac:dyDescent="0.3">
      <c r="A88" s="731"/>
      <c r="B88" s="157" t="s">
        <v>125</v>
      </c>
      <c r="C88" s="715"/>
      <c r="D88" s="717"/>
      <c r="E88" s="719"/>
      <c r="F88" s="721"/>
      <c r="G88" s="723"/>
      <c r="H88" s="157"/>
      <c r="I88" s="157"/>
      <c r="J88" s="157"/>
      <c r="K88" s="158"/>
      <c r="L88" s="1"/>
    </row>
    <row r="89" spans="1:12" x14ac:dyDescent="0.3">
      <c r="A89" s="177"/>
      <c r="B89" s="157"/>
      <c r="C89" s="157">
        <v>1</v>
      </c>
      <c r="D89" s="157">
        <v>2</v>
      </c>
      <c r="E89" s="157">
        <v>3</v>
      </c>
      <c r="F89" s="157">
        <v>4</v>
      </c>
      <c r="G89" s="157">
        <v>5</v>
      </c>
      <c r="H89" s="157"/>
      <c r="I89" s="157"/>
      <c r="J89" s="157"/>
      <c r="K89" s="158"/>
      <c r="L89" s="1"/>
    </row>
    <row r="90" spans="1:12" x14ac:dyDescent="0.3">
      <c r="A90" s="177"/>
      <c r="B90" s="157"/>
      <c r="C90" s="157" t="s">
        <v>126</v>
      </c>
      <c r="D90" s="157" t="s">
        <v>127</v>
      </c>
      <c r="E90" s="157" t="s">
        <v>128</v>
      </c>
      <c r="F90" s="157" t="s">
        <v>129</v>
      </c>
      <c r="G90" s="157" t="s">
        <v>130</v>
      </c>
      <c r="H90" s="157"/>
      <c r="I90" s="726"/>
      <c r="J90" s="726"/>
      <c r="K90" s="727"/>
      <c r="L90" s="1"/>
    </row>
    <row r="91" spans="1:12" ht="15" customHeight="1" x14ac:dyDescent="0.3">
      <c r="A91" s="177"/>
      <c r="B91" s="157"/>
      <c r="C91" s="713" t="s">
        <v>131</v>
      </c>
      <c r="D91" s="713"/>
      <c r="E91" s="713"/>
      <c r="F91" s="713"/>
      <c r="G91" s="713"/>
      <c r="H91" s="157"/>
      <c r="I91" s="157"/>
      <c r="J91" s="157"/>
      <c r="K91" s="158"/>
      <c r="L91" s="1"/>
    </row>
    <row r="92" spans="1:12" ht="15" customHeight="1" x14ac:dyDescent="0.3">
      <c r="A92" s="177"/>
      <c r="B92" s="157"/>
      <c r="C92" s="713"/>
      <c r="D92" s="713"/>
      <c r="E92" s="713"/>
      <c r="F92" s="713"/>
      <c r="G92" s="713"/>
      <c r="H92" s="157"/>
      <c r="I92" s="157"/>
      <c r="J92" s="157"/>
      <c r="K92" s="158"/>
      <c r="L92" s="1"/>
    </row>
    <row r="93" spans="1:12" ht="15" thickBot="1" x14ac:dyDescent="0.35">
      <c r="A93" s="80"/>
      <c r="B93" s="81"/>
      <c r="C93" s="81"/>
      <c r="D93" s="81"/>
      <c r="E93" s="81"/>
      <c r="F93" s="81"/>
      <c r="G93" s="81"/>
      <c r="H93" s="81"/>
      <c r="I93" s="81"/>
      <c r="J93" s="81"/>
      <c r="K93" s="82"/>
      <c r="L93" s="1"/>
    </row>
    <row r="94" spans="1:12" ht="15" thickBot="1" x14ac:dyDescent="0.35">
      <c r="A94" s="1"/>
      <c r="B94" s="1"/>
      <c r="C94" s="1"/>
      <c r="D94" s="1"/>
      <c r="E94" s="1"/>
      <c r="F94" s="1"/>
      <c r="G94" s="1"/>
      <c r="H94" s="1"/>
      <c r="I94" s="1"/>
      <c r="J94" s="1"/>
      <c r="K94" s="1"/>
      <c r="L94" s="1"/>
    </row>
    <row r="95" spans="1:12" ht="15.75" customHeight="1" thickBot="1" x14ac:dyDescent="0.35">
      <c r="A95" s="953" t="s">
        <v>115</v>
      </c>
      <c r="B95" s="947" t="str">
        <f>DESCRIPCION!A22</f>
        <v>e</v>
      </c>
      <c r="C95" s="947"/>
      <c r="D95" s="947"/>
      <c r="E95" s="947"/>
      <c r="F95" s="947"/>
      <c r="G95" s="947"/>
      <c r="H95" s="948"/>
      <c r="I95" s="945" t="s">
        <v>344</v>
      </c>
      <c r="J95" s="946"/>
      <c r="K95" s="143" t="str">
        <f>IF(J102="x","EXTREMA",IF(J104="x","ALTA",IF(J106="x","MODERADA",IF(J108="x","BAJA",""))))</f>
        <v/>
      </c>
      <c r="L95" s="1"/>
    </row>
    <row r="96" spans="1:12" ht="16.2" thickBot="1" x14ac:dyDescent="0.35">
      <c r="A96" s="954"/>
      <c r="B96" s="949"/>
      <c r="C96" s="949"/>
      <c r="D96" s="949"/>
      <c r="E96" s="949"/>
      <c r="F96" s="949"/>
      <c r="G96" s="949"/>
      <c r="H96" s="950"/>
      <c r="I96" s="940" t="s">
        <v>345</v>
      </c>
      <c r="J96" s="941"/>
      <c r="K96" s="193" t="str">
        <f>'VALORACION RIESGOS INHERENTES'!K91</f>
        <v/>
      </c>
      <c r="L96" s="1"/>
    </row>
    <row r="97" spans="1:12" ht="16.2" thickBot="1" x14ac:dyDescent="0.35">
      <c r="A97" s="955"/>
      <c r="B97" s="940" t="s">
        <v>295</v>
      </c>
      <c r="C97" s="965"/>
      <c r="D97" s="965"/>
      <c r="E97" s="965"/>
      <c r="F97" s="965"/>
      <c r="G97" s="965"/>
      <c r="H97" s="965"/>
      <c r="I97" s="965"/>
      <c r="J97" s="941"/>
      <c r="K97" s="193" t="e">
        <f>'EVALUACIÓN SOLIDEZ CONTROLES'!H27</f>
        <v>#DIV/0!</v>
      </c>
      <c r="L97" s="1"/>
    </row>
    <row r="98" spans="1:12" ht="20.25" customHeight="1" thickBot="1" x14ac:dyDescent="0.35">
      <c r="A98" s="195" t="s">
        <v>117</v>
      </c>
      <c r="B98" s="196"/>
      <c r="C98" s="196"/>
      <c r="D98" s="250"/>
      <c r="E98" s="942"/>
      <c r="F98" s="943"/>
      <c r="G98" s="944"/>
      <c r="H98" s="745" t="s">
        <v>347</v>
      </c>
      <c r="I98" s="749"/>
      <c r="J98" s="750"/>
      <c r="K98" s="751"/>
      <c r="L98" s="1"/>
    </row>
    <row r="99" spans="1:12" ht="38.25" customHeight="1" x14ac:dyDescent="0.3">
      <c r="A99" s="177"/>
      <c r="B99" s="157"/>
      <c r="C99" s="178"/>
      <c r="D99" s="157"/>
      <c r="E99" s="157"/>
      <c r="F99" s="157"/>
      <c r="G99" s="157"/>
      <c r="H99" s="157"/>
      <c r="I99" s="157"/>
      <c r="J99" s="173"/>
      <c r="K99" s="174"/>
      <c r="L99" s="1"/>
    </row>
    <row r="100" spans="1:12" ht="39" customHeight="1" x14ac:dyDescent="0.3">
      <c r="A100" s="731" t="s">
        <v>117</v>
      </c>
      <c r="B100" s="157">
        <v>5</v>
      </c>
      <c r="C100" s="732"/>
      <c r="D100" s="711"/>
      <c r="E100" s="712"/>
      <c r="F100" s="712"/>
      <c r="G100" s="712"/>
      <c r="H100" s="157"/>
      <c r="I100" s="157"/>
      <c r="J100" s="726" t="s">
        <v>116</v>
      </c>
      <c r="K100" s="727"/>
      <c r="L100" s="1"/>
    </row>
    <row r="101" spans="1:12" x14ac:dyDescent="0.3">
      <c r="A101" s="731"/>
      <c r="B101" s="157" t="s">
        <v>119</v>
      </c>
      <c r="C101" s="733"/>
      <c r="D101" s="711"/>
      <c r="E101" s="712"/>
      <c r="F101" s="712"/>
      <c r="G101" s="712"/>
      <c r="H101" s="157"/>
      <c r="I101" s="157"/>
      <c r="J101" s="159"/>
      <c r="K101" s="160"/>
      <c r="L101" s="1"/>
    </row>
    <row r="102" spans="1:12" ht="28.2" x14ac:dyDescent="0.3">
      <c r="A102" s="731"/>
      <c r="B102" s="157">
        <v>4</v>
      </c>
      <c r="C102" s="734"/>
      <c r="D102" s="711"/>
      <c r="E102" s="711"/>
      <c r="F102" s="724"/>
      <c r="G102" s="712"/>
      <c r="H102" s="157"/>
      <c r="I102" s="157"/>
      <c r="J102" s="164" t="str">
        <f xml:space="preserve"> IF(OR(E100="X",F100="X",G100="x",F102="x",G102="X",F104="X",G104="X",G106="X" ),"x","")</f>
        <v/>
      </c>
      <c r="K102" s="160" t="s">
        <v>118</v>
      </c>
      <c r="L102" s="1"/>
    </row>
    <row r="103" spans="1:12" ht="28.2" x14ac:dyDescent="0.3">
      <c r="A103" s="731"/>
      <c r="B103" s="157" t="s">
        <v>121</v>
      </c>
      <c r="C103" s="735"/>
      <c r="D103" s="711"/>
      <c r="E103" s="711"/>
      <c r="F103" s="724"/>
      <c r="G103" s="712"/>
      <c r="H103" s="157"/>
      <c r="I103" s="157"/>
      <c r="J103" s="165"/>
      <c r="K103" s="160"/>
      <c r="L103" s="1"/>
    </row>
    <row r="104" spans="1:12" ht="28.2" x14ac:dyDescent="0.3">
      <c r="A104" s="731"/>
      <c r="B104" s="157">
        <v>3</v>
      </c>
      <c r="C104" s="714"/>
      <c r="D104" s="709"/>
      <c r="E104" s="710"/>
      <c r="F104" s="724"/>
      <c r="G104" s="712"/>
      <c r="H104" s="157"/>
      <c r="I104" s="157"/>
      <c r="J104" s="166" t="str">
        <f xml:space="preserve"> IF(OR(C100="X",D100="X",D102="x",E102="x",E104="X",F106="X",F108="X",G108="X" ),"x","")</f>
        <v/>
      </c>
      <c r="K104" s="160" t="s">
        <v>120</v>
      </c>
      <c r="L104" s="1"/>
    </row>
    <row r="105" spans="1:12" ht="28.2" x14ac:dyDescent="0.3">
      <c r="A105" s="731"/>
      <c r="B105" s="157" t="s">
        <v>123</v>
      </c>
      <c r="C105" s="725"/>
      <c r="D105" s="709"/>
      <c r="E105" s="711"/>
      <c r="F105" s="724"/>
      <c r="G105" s="712"/>
      <c r="H105" s="157"/>
      <c r="I105" s="157"/>
      <c r="J105" s="167"/>
      <c r="K105" s="160"/>
      <c r="L105" s="1"/>
    </row>
    <row r="106" spans="1:12" ht="28.2" x14ac:dyDescent="0.3">
      <c r="A106" s="731"/>
      <c r="B106" s="157">
        <v>2</v>
      </c>
      <c r="C106" s="714"/>
      <c r="D106" s="707"/>
      <c r="E106" s="708"/>
      <c r="F106" s="710"/>
      <c r="G106" s="712"/>
      <c r="H106" s="157"/>
      <c r="I106" s="157"/>
      <c r="J106" s="168" t="str">
        <f xml:space="preserve"> IF(OR(C102="X",D104="X",E108="x",E106="x" ),"x","")</f>
        <v/>
      </c>
      <c r="K106" s="160" t="s">
        <v>122</v>
      </c>
      <c r="L106" s="1"/>
    </row>
    <row r="107" spans="1:12" ht="28.2" x14ac:dyDescent="0.3">
      <c r="A107" s="731"/>
      <c r="B107" s="157" t="s">
        <v>245</v>
      </c>
      <c r="C107" s="725"/>
      <c r="D107" s="707"/>
      <c r="E107" s="709"/>
      <c r="F107" s="711"/>
      <c r="G107" s="712"/>
      <c r="H107" s="157"/>
      <c r="I107" s="157"/>
      <c r="J107" s="167"/>
      <c r="K107" s="160"/>
      <c r="L107" s="1"/>
    </row>
    <row r="108" spans="1:12" ht="28.2" x14ac:dyDescent="0.3">
      <c r="A108" s="731"/>
      <c r="B108" s="157">
        <v>1</v>
      </c>
      <c r="C108" s="714"/>
      <c r="D108" s="716"/>
      <c r="E108" s="718"/>
      <c r="F108" s="720"/>
      <c r="G108" s="722"/>
      <c r="H108" s="157"/>
      <c r="I108" s="157"/>
      <c r="J108" s="169" t="str">
        <f xml:space="preserve"> IF(OR(C104="X",C106="X",C108="x",D106="x",D108="x" ),"x","")</f>
        <v/>
      </c>
      <c r="K108" s="160" t="s">
        <v>124</v>
      </c>
      <c r="L108" s="1"/>
    </row>
    <row r="109" spans="1:12" x14ac:dyDescent="0.3">
      <c r="A109" s="731"/>
      <c r="B109" s="157" t="s">
        <v>125</v>
      </c>
      <c r="C109" s="715"/>
      <c r="D109" s="717"/>
      <c r="E109" s="719"/>
      <c r="F109" s="721"/>
      <c r="G109" s="723"/>
      <c r="H109" s="157"/>
      <c r="I109" s="157"/>
      <c r="J109" s="157"/>
      <c r="K109" s="158"/>
      <c r="L109" s="1"/>
    </row>
    <row r="110" spans="1:12" x14ac:dyDescent="0.3">
      <c r="A110" s="177"/>
      <c r="B110" s="157"/>
      <c r="C110" s="157">
        <v>1</v>
      </c>
      <c r="D110" s="157">
        <v>2</v>
      </c>
      <c r="E110" s="157">
        <v>3</v>
      </c>
      <c r="F110" s="157">
        <v>4</v>
      </c>
      <c r="G110" s="157">
        <v>5</v>
      </c>
      <c r="H110" s="157"/>
      <c r="I110" s="157"/>
      <c r="J110" s="157"/>
      <c r="K110" s="158"/>
      <c r="L110" s="1"/>
    </row>
    <row r="111" spans="1:12" x14ac:dyDescent="0.3">
      <c r="A111" s="177"/>
      <c r="B111" s="157"/>
      <c r="C111" s="157" t="s">
        <v>126</v>
      </c>
      <c r="D111" s="157" t="s">
        <v>127</v>
      </c>
      <c r="E111" s="157" t="s">
        <v>128</v>
      </c>
      <c r="F111" s="157" t="s">
        <v>129</v>
      </c>
      <c r="G111" s="157" t="s">
        <v>130</v>
      </c>
      <c r="H111" s="157"/>
      <c r="I111" s="157"/>
      <c r="J111" s="157"/>
      <c r="K111" s="158"/>
      <c r="L111" s="1"/>
    </row>
    <row r="112" spans="1:12" ht="15" customHeight="1" x14ac:dyDescent="0.3">
      <c r="A112" s="177"/>
      <c r="B112" s="157"/>
      <c r="C112" s="713" t="s">
        <v>131</v>
      </c>
      <c r="D112" s="713"/>
      <c r="E112" s="713"/>
      <c r="F112" s="713"/>
      <c r="G112" s="713"/>
      <c r="H112" s="157"/>
      <c r="I112" s="157"/>
      <c r="J112" s="157"/>
      <c r="K112" s="158"/>
      <c r="L112" s="1"/>
    </row>
    <row r="113" spans="1:12" ht="15" customHeight="1" x14ac:dyDescent="0.3">
      <c r="A113" s="177"/>
      <c r="B113" s="157"/>
      <c r="C113" s="713"/>
      <c r="D113" s="713"/>
      <c r="E113" s="713"/>
      <c r="F113" s="713"/>
      <c r="G113" s="713"/>
      <c r="H113" s="157"/>
      <c r="I113" s="157"/>
      <c r="J113" s="157"/>
      <c r="K113" s="158"/>
      <c r="L113" s="1"/>
    </row>
    <row r="114" spans="1:12" ht="15" thickBot="1" x14ac:dyDescent="0.35">
      <c r="A114" s="80"/>
      <c r="B114" s="81"/>
      <c r="C114" s="81"/>
      <c r="D114" s="81"/>
      <c r="E114" s="81"/>
      <c r="F114" s="81"/>
      <c r="G114" s="81"/>
      <c r="H114" s="81"/>
      <c r="I114" s="81"/>
      <c r="J114" s="81"/>
      <c r="K114" s="82"/>
      <c r="L114" s="1"/>
    </row>
    <row r="115" spans="1:12" ht="15" thickBot="1" x14ac:dyDescent="0.35">
      <c r="A115" s="1"/>
      <c r="B115" s="1"/>
      <c r="C115" s="1"/>
      <c r="D115" s="1"/>
      <c r="E115" s="1"/>
      <c r="F115" s="1"/>
      <c r="G115" s="1"/>
      <c r="H115" s="1"/>
      <c r="I115" s="1"/>
      <c r="J115" s="1"/>
      <c r="K115" s="1"/>
      <c r="L115" s="1"/>
    </row>
    <row r="116" spans="1:12" ht="15.75" customHeight="1" thickBot="1" x14ac:dyDescent="0.35">
      <c r="A116" s="953" t="s">
        <v>115</v>
      </c>
      <c r="B116" s="947" t="str">
        <f>DESCRIPCION!A25</f>
        <v>f</v>
      </c>
      <c r="C116" s="947"/>
      <c r="D116" s="947"/>
      <c r="E116" s="947"/>
      <c r="F116" s="947"/>
      <c r="G116" s="947"/>
      <c r="H116" s="948"/>
      <c r="I116" s="945" t="s">
        <v>344</v>
      </c>
      <c r="J116" s="946"/>
      <c r="K116" s="143" t="str">
        <f>IF(J123="x","EXTREMA",IF(J125="x","ALTA",IF(J127="x","MODERADA",IF(J129="x","BAJA",""))))</f>
        <v/>
      </c>
      <c r="L116" s="1"/>
    </row>
    <row r="117" spans="1:12" ht="16.2" thickBot="1" x14ac:dyDescent="0.35">
      <c r="A117" s="954"/>
      <c r="B117" s="949"/>
      <c r="C117" s="949"/>
      <c r="D117" s="949"/>
      <c r="E117" s="949"/>
      <c r="F117" s="949"/>
      <c r="G117" s="949"/>
      <c r="H117" s="950"/>
      <c r="I117" s="940" t="s">
        <v>345</v>
      </c>
      <c r="J117" s="941"/>
      <c r="K117" s="193" t="str">
        <f>'VALORACION RIESGOS INHERENTES'!K111</f>
        <v/>
      </c>
      <c r="L117" s="1"/>
    </row>
    <row r="118" spans="1:12" ht="16.2" thickBot="1" x14ac:dyDescent="0.35">
      <c r="A118" s="955"/>
      <c r="B118" s="745" t="s">
        <v>295</v>
      </c>
      <c r="C118" s="746"/>
      <c r="D118" s="746"/>
      <c r="E118" s="746"/>
      <c r="F118" s="746"/>
      <c r="G118" s="746"/>
      <c r="H118" s="746"/>
      <c r="I118" s="746"/>
      <c r="J118" s="749"/>
      <c r="K118" s="193" t="str">
        <f>'EVALUACIÓN SOLIDEZ CONTROLES'!H31</f>
        <v xml:space="preserve"> </v>
      </c>
      <c r="L118" s="1"/>
    </row>
    <row r="119" spans="1:12" ht="17.25" customHeight="1" thickBot="1" x14ac:dyDescent="0.35">
      <c r="A119" s="195" t="s">
        <v>117</v>
      </c>
      <c r="B119" s="196"/>
      <c r="C119" s="196"/>
      <c r="D119" s="250"/>
      <c r="E119" s="942"/>
      <c r="F119" s="943"/>
      <c r="G119" s="944"/>
      <c r="H119" s="745" t="s">
        <v>347</v>
      </c>
      <c r="I119" s="749"/>
      <c r="J119" s="750"/>
      <c r="K119" s="751"/>
      <c r="L119" s="1"/>
    </row>
    <row r="120" spans="1:12" ht="39.75" customHeight="1" x14ac:dyDescent="0.3">
      <c r="A120" s="177"/>
      <c r="B120" s="157"/>
      <c r="C120" s="178"/>
      <c r="D120" s="157"/>
      <c r="E120" s="157"/>
      <c r="F120" s="157"/>
      <c r="G120" s="157"/>
      <c r="H120" s="157"/>
      <c r="I120" s="157"/>
      <c r="J120" s="1"/>
      <c r="K120" s="72"/>
      <c r="L120" s="1"/>
    </row>
    <row r="121" spans="1:12" ht="15" customHeight="1" x14ac:dyDescent="0.3">
      <c r="A121" s="731" t="s">
        <v>117</v>
      </c>
      <c r="B121" s="157">
        <v>5</v>
      </c>
      <c r="C121" s="752"/>
      <c r="D121" s="743"/>
      <c r="E121" s="744"/>
      <c r="F121" s="744"/>
      <c r="G121" s="744"/>
      <c r="H121" s="191"/>
      <c r="I121" s="157"/>
      <c r="J121" s="726" t="s">
        <v>116</v>
      </c>
      <c r="K121" s="727"/>
      <c r="L121" s="1"/>
    </row>
    <row r="122" spans="1:12" ht="32.4" x14ac:dyDescent="0.3">
      <c r="A122" s="731"/>
      <c r="B122" s="157" t="s">
        <v>119</v>
      </c>
      <c r="C122" s="753"/>
      <c r="D122" s="743"/>
      <c r="E122" s="744"/>
      <c r="F122" s="744"/>
      <c r="G122" s="744"/>
      <c r="H122" s="191"/>
      <c r="I122" s="157"/>
      <c r="J122" s="159"/>
      <c r="K122" s="160"/>
      <c r="L122" s="1"/>
    </row>
    <row r="123" spans="1:12" ht="32.4" x14ac:dyDescent="0.3">
      <c r="A123" s="731"/>
      <c r="B123" s="157">
        <v>4</v>
      </c>
      <c r="C123" s="754"/>
      <c r="D123" s="743"/>
      <c r="E123" s="743"/>
      <c r="F123" s="756"/>
      <c r="G123" s="744"/>
      <c r="H123" s="191"/>
      <c r="I123" s="157"/>
      <c r="J123" s="164" t="str">
        <f xml:space="preserve"> IF(OR(E121="X",F121="X",G121="x",F123="x",G123="X",F125="X",G125="X",G127="X" ),"x","")</f>
        <v/>
      </c>
      <c r="K123" s="160" t="s">
        <v>118</v>
      </c>
      <c r="L123" s="1"/>
    </row>
    <row r="124" spans="1:12" ht="32.4" x14ac:dyDescent="0.3">
      <c r="A124" s="731"/>
      <c r="B124" s="157" t="s">
        <v>121</v>
      </c>
      <c r="C124" s="755"/>
      <c r="D124" s="743"/>
      <c r="E124" s="743"/>
      <c r="F124" s="756"/>
      <c r="G124" s="744"/>
      <c r="H124" s="191"/>
      <c r="I124" s="157"/>
      <c r="J124" s="165"/>
      <c r="K124" s="160"/>
      <c r="L124" s="1"/>
    </row>
    <row r="125" spans="1:12" ht="32.4" x14ac:dyDescent="0.3">
      <c r="A125" s="731"/>
      <c r="B125" s="157">
        <v>3</v>
      </c>
      <c r="C125" s="757"/>
      <c r="D125" s="741"/>
      <c r="E125" s="742"/>
      <c r="F125" s="756"/>
      <c r="G125" s="744"/>
      <c r="H125" s="191"/>
      <c r="I125" s="157"/>
      <c r="J125" s="166" t="str">
        <f xml:space="preserve"> IF(OR(C121="X",D121="X",D123="x",E123="x",E125="X",F127="X",F129="X",G129="X" ),"x","")</f>
        <v/>
      </c>
      <c r="K125" s="160" t="s">
        <v>120</v>
      </c>
      <c r="L125" s="1"/>
    </row>
    <row r="126" spans="1:12" ht="32.4" x14ac:dyDescent="0.3">
      <c r="A126" s="731"/>
      <c r="B126" s="157" t="s">
        <v>123</v>
      </c>
      <c r="C126" s="758"/>
      <c r="D126" s="741"/>
      <c r="E126" s="743"/>
      <c r="F126" s="756"/>
      <c r="G126" s="744"/>
      <c r="H126" s="191"/>
      <c r="I126" s="157"/>
      <c r="J126" s="167"/>
      <c r="K126" s="160"/>
      <c r="L126" s="1"/>
    </row>
    <row r="127" spans="1:12" ht="32.4" x14ac:dyDescent="0.3">
      <c r="A127" s="731"/>
      <c r="B127" s="157">
        <v>2</v>
      </c>
      <c r="C127" s="757"/>
      <c r="D127" s="739"/>
      <c r="E127" s="740"/>
      <c r="F127" s="742"/>
      <c r="G127" s="744"/>
      <c r="H127" s="191"/>
      <c r="I127" s="157"/>
      <c r="J127" s="168" t="str">
        <f xml:space="preserve"> IF(OR(C123="X",D125="X",E127="x",E129="x" ),"x","")</f>
        <v/>
      </c>
      <c r="K127" s="160" t="s">
        <v>122</v>
      </c>
      <c r="L127" s="1"/>
    </row>
    <row r="128" spans="1:12" ht="32.4" x14ac:dyDescent="0.3">
      <c r="A128" s="731"/>
      <c r="B128" s="157" t="s">
        <v>245</v>
      </c>
      <c r="C128" s="758"/>
      <c r="D128" s="739"/>
      <c r="E128" s="741"/>
      <c r="F128" s="743"/>
      <c r="G128" s="744"/>
      <c r="H128" s="191"/>
      <c r="I128" s="157"/>
      <c r="J128" s="167"/>
      <c r="K128" s="160"/>
      <c r="L128" s="1"/>
    </row>
    <row r="129" spans="1:12" ht="32.4" x14ac:dyDescent="0.3">
      <c r="A129" s="731"/>
      <c r="B129" s="157">
        <v>1</v>
      </c>
      <c r="C129" s="757"/>
      <c r="D129" s="760"/>
      <c r="E129" s="762"/>
      <c r="F129" s="764"/>
      <c r="G129" s="766"/>
      <c r="H129" s="191"/>
      <c r="I129" s="157"/>
      <c r="J129" s="169" t="str">
        <f xml:space="preserve"> IF(OR(C125="X",C127="X",D127="x",C129="x",D129="x" ),"x","")</f>
        <v/>
      </c>
      <c r="K129" s="160" t="s">
        <v>124</v>
      </c>
      <c r="L129" s="1"/>
    </row>
    <row r="130" spans="1:12" ht="32.4" x14ac:dyDescent="0.3">
      <c r="A130" s="731"/>
      <c r="B130" s="157" t="s">
        <v>125</v>
      </c>
      <c r="C130" s="759"/>
      <c r="D130" s="761"/>
      <c r="E130" s="763"/>
      <c r="F130" s="765"/>
      <c r="G130" s="767"/>
      <c r="H130" s="191"/>
      <c r="I130" s="157"/>
      <c r="J130" s="157"/>
      <c r="K130" s="158"/>
      <c r="L130" s="1"/>
    </row>
    <row r="131" spans="1:12" x14ac:dyDescent="0.3">
      <c r="A131" s="177"/>
      <c r="B131" s="157"/>
      <c r="C131" s="157">
        <v>1</v>
      </c>
      <c r="D131" s="157">
        <v>2</v>
      </c>
      <c r="E131" s="157">
        <v>3</v>
      </c>
      <c r="F131" s="157">
        <v>4</v>
      </c>
      <c r="G131" s="157">
        <v>5</v>
      </c>
      <c r="H131" s="157"/>
      <c r="I131" s="157"/>
      <c r="J131" s="157"/>
      <c r="K131" s="158"/>
      <c r="L131" s="1"/>
    </row>
    <row r="132" spans="1:12" x14ac:dyDescent="0.3">
      <c r="A132" s="177"/>
      <c r="B132" s="157"/>
      <c r="C132" s="157" t="s">
        <v>126</v>
      </c>
      <c r="D132" s="157" t="s">
        <v>127</v>
      </c>
      <c r="E132" s="157" t="s">
        <v>128</v>
      </c>
      <c r="F132" s="157" t="s">
        <v>129</v>
      </c>
      <c r="G132" s="157" t="s">
        <v>130</v>
      </c>
      <c r="H132" s="157"/>
      <c r="I132" s="157"/>
      <c r="J132" s="157"/>
      <c r="K132" s="158"/>
      <c r="L132" s="1"/>
    </row>
    <row r="133" spans="1:12" ht="15" customHeight="1" x14ac:dyDescent="0.3">
      <c r="A133" s="177"/>
      <c r="B133" s="157"/>
      <c r="C133" s="713" t="s">
        <v>131</v>
      </c>
      <c r="D133" s="713"/>
      <c r="E133" s="713"/>
      <c r="F133" s="713"/>
      <c r="G133" s="713"/>
      <c r="H133" s="157"/>
      <c r="I133" s="157"/>
      <c r="J133" s="157"/>
      <c r="K133" s="158"/>
      <c r="L133" s="1"/>
    </row>
    <row r="134" spans="1:12" ht="15" customHeight="1" x14ac:dyDescent="0.3">
      <c r="A134" s="177"/>
      <c r="B134" s="157"/>
      <c r="C134" s="713"/>
      <c r="D134" s="713"/>
      <c r="E134" s="713"/>
      <c r="F134" s="713"/>
      <c r="G134" s="713"/>
      <c r="H134" s="157"/>
      <c r="I134" s="157"/>
      <c r="J134" s="157"/>
      <c r="K134" s="158"/>
      <c r="L134" s="1"/>
    </row>
    <row r="135" spans="1:12" ht="15" thickBot="1" x14ac:dyDescent="0.35">
      <c r="A135" s="80"/>
      <c r="B135" s="81"/>
      <c r="C135" s="81"/>
      <c r="D135" s="81"/>
      <c r="E135" s="81"/>
      <c r="F135" s="81"/>
      <c r="G135" s="81"/>
      <c r="H135" s="81"/>
      <c r="I135" s="81"/>
      <c r="J135" s="81"/>
      <c r="K135" s="82"/>
      <c r="L135" s="1"/>
    </row>
    <row r="136" spans="1:12" ht="15" thickBot="1" x14ac:dyDescent="0.35">
      <c r="A136" s="1"/>
      <c r="B136" s="1"/>
      <c r="C136" s="1"/>
      <c r="D136" s="1"/>
      <c r="E136" s="1"/>
      <c r="F136" s="1"/>
      <c r="G136" s="1"/>
      <c r="H136" s="1"/>
      <c r="I136" s="1"/>
      <c r="J136" s="1"/>
      <c r="K136" s="1"/>
      <c r="L136" s="1"/>
    </row>
    <row r="137" spans="1:12" ht="16.5" customHeight="1" thickBot="1" x14ac:dyDescent="0.35">
      <c r="A137" s="953" t="s">
        <v>115</v>
      </c>
      <c r="B137" s="951" t="str">
        <f>DESCRIPCION!A28</f>
        <v>g</v>
      </c>
      <c r="C137" s="947"/>
      <c r="D137" s="947"/>
      <c r="E137" s="947"/>
      <c r="F137" s="947"/>
      <c r="G137" s="947"/>
      <c r="H137" s="948"/>
      <c r="I137" s="945" t="s">
        <v>344</v>
      </c>
      <c r="J137" s="946"/>
      <c r="K137" s="143" t="str">
        <f>IF(J144="x","EXTREMA",IF(J146="x","ALTA",IF(J148="x","MODERADA",IF(J150="x","BAJA",""))))</f>
        <v/>
      </c>
      <c r="L137" s="1"/>
    </row>
    <row r="138" spans="1:12" ht="16.2" thickBot="1" x14ac:dyDescent="0.35">
      <c r="A138" s="954"/>
      <c r="B138" s="952"/>
      <c r="C138" s="949"/>
      <c r="D138" s="949"/>
      <c r="E138" s="949"/>
      <c r="F138" s="949"/>
      <c r="G138" s="949"/>
      <c r="H138" s="950"/>
      <c r="I138" s="940" t="s">
        <v>345</v>
      </c>
      <c r="J138" s="941"/>
      <c r="K138" s="193" t="str">
        <f>'VALORACION RIESGOS INHERENTES'!K131</f>
        <v/>
      </c>
      <c r="L138" s="1"/>
    </row>
    <row r="139" spans="1:12" ht="16.2" thickBot="1" x14ac:dyDescent="0.35">
      <c r="A139" s="955"/>
      <c r="B139" s="745" t="s">
        <v>295</v>
      </c>
      <c r="C139" s="746"/>
      <c r="D139" s="746"/>
      <c r="E139" s="746"/>
      <c r="F139" s="746"/>
      <c r="G139" s="746"/>
      <c r="H139" s="746"/>
      <c r="I139" s="746"/>
      <c r="J139" s="749"/>
      <c r="K139" s="192" t="e">
        <f>'EVALUACIÓN SOLIDEZ CONTROLES'!H35</f>
        <v>#DIV/0!</v>
      </c>
      <c r="L139" s="1"/>
    </row>
    <row r="140" spans="1:12" ht="18" customHeight="1" thickBot="1" x14ac:dyDescent="0.35">
      <c r="A140" s="195" t="s">
        <v>117</v>
      </c>
      <c r="B140" s="196"/>
      <c r="C140" s="196"/>
      <c r="D140" s="250"/>
      <c r="E140" s="942"/>
      <c r="F140" s="943"/>
      <c r="G140" s="944"/>
      <c r="H140" s="745" t="s">
        <v>347</v>
      </c>
      <c r="I140" s="749"/>
      <c r="J140" s="750"/>
      <c r="K140" s="751"/>
      <c r="L140" s="1"/>
    </row>
    <row r="141" spans="1:12" ht="42" customHeight="1" x14ac:dyDescent="0.3">
      <c r="A141" s="177"/>
      <c r="B141" s="157"/>
      <c r="C141" s="178"/>
      <c r="D141" s="157"/>
      <c r="E141" s="157"/>
      <c r="F141" s="157"/>
      <c r="G141" s="157"/>
      <c r="H141" s="157"/>
      <c r="I141" s="157"/>
      <c r="J141" s="173"/>
      <c r="K141" s="174"/>
      <c r="L141" s="1"/>
    </row>
    <row r="142" spans="1:12" ht="41.25" customHeight="1" x14ac:dyDescent="0.3">
      <c r="A142" s="731" t="s">
        <v>117</v>
      </c>
      <c r="B142" s="157">
        <v>5</v>
      </c>
      <c r="C142" s="732"/>
      <c r="D142" s="711"/>
      <c r="E142" s="712"/>
      <c r="F142" s="712"/>
      <c r="G142" s="712"/>
      <c r="H142" s="157"/>
      <c r="I142" s="157"/>
      <c r="J142" s="726" t="s">
        <v>116</v>
      </c>
      <c r="K142" s="727"/>
      <c r="L142" s="1"/>
    </row>
    <row r="143" spans="1:12" x14ac:dyDescent="0.3">
      <c r="A143" s="731"/>
      <c r="B143" s="157" t="s">
        <v>119</v>
      </c>
      <c r="C143" s="733"/>
      <c r="D143" s="711"/>
      <c r="E143" s="712"/>
      <c r="F143" s="712"/>
      <c r="G143" s="712"/>
      <c r="H143" s="157"/>
      <c r="I143" s="157"/>
      <c r="J143" s="159"/>
      <c r="K143" s="160"/>
      <c r="L143" s="1"/>
    </row>
    <row r="144" spans="1:12" ht="28.2" x14ac:dyDescent="0.3">
      <c r="A144" s="731"/>
      <c r="B144" s="157">
        <v>4</v>
      </c>
      <c r="C144" s="734"/>
      <c r="D144" s="711"/>
      <c r="E144" s="711"/>
      <c r="F144" s="724"/>
      <c r="G144" s="712"/>
      <c r="H144" s="157"/>
      <c r="I144" s="157"/>
      <c r="J144" s="164" t="str">
        <f xml:space="preserve"> IF(OR(E142="X",F142="X",G142="x",F144="x",G144="X",F146="X",G146="X",G148="X" ),"x","")</f>
        <v/>
      </c>
      <c r="K144" s="160" t="s">
        <v>118</v>
      </c>
      <c r="L144" s="1"/>
    </row>
    <row r="145" spans="1:12" ht="28.2" x14ac:dyDescent="0.3">
      <c r="A145" s="731"/>
      <c r="B145" s="157" t="s">
        <v>121</v>
      </c>
      <c r="C145" s="735"/>
      <c r="D145" s="711"/>
      <c r="E145" s="711"/>
      <c r="F145" s="724"/>
      <c r="G145" s="712"/>
      <c r="H145" s="157"/>
      <c r="I145" s="157"/>
      <c r="J145" s="165"/>
      <c r="K145" s="160"/>
      <c r="L145" s="1"/>
    </row>
    <row r="146" spans="1:12" ht="28.2" x14ac:dyDescent="0.3">
      <c r="A146" s="731"/>
      <c r="B146" s="157">
        <v>3</v>
      </c>
      <c r="C146" s="714"/>
      <c r="D146" s="709"/>
      <c r="E146" s="710"/>
      <c r="F146" s="724"/>
      <c r="G146" s="712"/>
      <c r="H146" s="157"/>
      <c r="I146" s="157"/>
      <c r="J146" s="166" t="str">
        <f xml:space="preserve"> IF(OR(C142="X",D142="X",D144="x",E144="x",E146="X",F148="X",F150="X",G150="X" ),"x","")</f>
        <v/>
      </c>
      <c r="K146" s="160" t="s">
        <v>120</v>
      </c>
      <c r="L146" s="1"/>
    </row>
    <row r="147" spans="1:12" ht="28.2" x14ac:dyDescent="0.3">
      <c r="A147" s="731"/>
      <c r="B147" s="157" t="s">
        <v>123</v>
      </c>
      <c r="C147" s="725"/>
      <c r="D147" s="709"/>
      <c r="E147" s="711"/>
      <c r="F147" s="724"/>
      <c r="G147" s="712"/>
      <c r="H147" s="157"/>
      <c r="I147" s="157"/>
      <c r="J147" s="167"/>
      <c r="K147" s="160"/>
      <c r="L147" s="1"/>
    </row>
    <row r="148" spans="1:12" ht="28.2" x14ac:dyDescent="0.3">
      <c r="A148" s="731"/>
      <c r="B148" s="157">
        <v>2</v>
      </c>
      <c r="C148" s="714"/>
      <c r="D148" s="707"/>
      <c r="E148" s="708"/>
      <c r="F148" s="710"/>
      <c r="G148" s="712"/>
      <c r="H148" s="157"/>
      <c r="I148" s="157"/>
      <c r="J148" s="168" t="str">
        <f xml:space="preserve"> IF(OR(C144="X",D146="X",E148="x",E150="x" ),"x","")</f>
        <v/>
      </c>
      <c r="K148" s="160" t="s">
        <v>122</v>
      </c>
      <c r="L148" s="1"/>
    </row>
    <row r="149" spans="1:12" ht="28.2" x14ac:dyDescent="0.3">
      <c r="A149" s="731"/>
      <c r="B149" s="157" t="s">
        <v>245</v>
      </c>
      <c r="C149" s="725"/>
      <c r="D149" s="707"/>
      <c r="E149" s="709"/>
      <c r="F149" s="711"/>
      <c r="G149" s="712"/>
      <c r="H149" s="157"/>
      <c r="I149" s="157"/>
      <c r="J149" s="167"/>
      <c r="K149" s="160"/>
      <c r="L149" s="1"/>
    </row>
    <row r="150" spans="1:12" ht="28.2" x14ac:dyDescent="0.3">
      <c r="A150" s="731"/>
      <c r="B150" s="157">
        <v>1</v>
      </c>
      <c r="C150" s="714"/>
      <c r="D150" s="716"/>
      <c r="E150" s="718"/>
      <c r="F150" s="720"/>
      <c r="G150" s="722"/>
      <c r="H150" s="157"/>
      <c r="I150" s="157"/>
      <c r="J150" s="169" t="str">
        <f xml:space="preserve"> IF(OR(C146="X",C148="X",C150="x",D148="x",D150="x" ),"x","")</f>
        <v/>
      </c>
      <c r="K150" s="160" t="s">
        <v>124</v>
      </c>
      <c r="L150" s="1"/>
    </row>
    <row r="151" spans="1:12" x14ac:dyDescent="0.3">
      <c r="A151" s="731"/>
      <c r="B151" s="157" t="s">
        <v>125</v>
      </c>
      <c r="C151" s="715"/>
      <c r="D151" s="717"/>
      <c r="E151" s="719"/>
      <c r="F151" s="721"/>
      <c r="G151" s="723"/>
      <c r="H151" s="157"/>
      <c r="I151" s="157"/>
      <c r="J151" s="157"/>
      <c r="K151" s="158"/>
      <c r="L151" s="1"/>
    </row>
    <row r="152" spans="1:12" x14ac:dyDescent="0.3">
      <c r="A152" s="177"/>
      <c r="B152" s="157"/>
      <c r="C152" s="157">
        <v>1</v>
      </c>
      <c r="D152" s="157">
        <v>2</v>
      </c>
      <c r="E152" s="157">
        <v>3</v>
      </c>
      <c r="F152" s="157">
        <v>4</v>
      </c>
      <c r="G152" s="157">
        <v>5</v>
      </c>
      <c r="H152" s="157"/>
      <c r="I152" s="157"/>
      <c r="J152" s="157"/>
      <c r="K152" s="158"/>
      <c r="L152" s="1"/>
    </row>
    <row r="153" spans="1:12" x14ac:dyDescent="0.3">
      <c r="A153" s="177"/>
      <c r="B153" s="157"/>
      <c r="C153" s="157" t="s">
        <v>126</v>
      </c>
      <c r="D153" s="157" t="s">
        <v>127</v>
      </c>
      <c r="E153" s="157" t="s">
        <v>128</v>
      </c>
      <c r="F153" s="157" t="s">
        <v>129</v>
      </c>
      <c r="G153" s="157" t="s">
        <v>130</v>
      </c>
      <c r="H153" s="157"/>
      <c r="I153" s="157"/>
      <c r="J153" s="157"/>
      <c r="K153" s="158"/>
      <c r="L153" s="1"/>
    </row>
    <row r="154" spans="1:12" ht="15" customHeight="1" x14ac:dyDescent="0.3">
      <c r="A154" s="177"/>
      <c r="B154" s="157"/>
      <c r="C154" s="713" t="s">
        <v>131</v>
      </c>
      <c r="D154" s="713"/>
      <c r="E154" s="713"/>
      <c r="F154" s="713"/>
      <c r="G154" s="713"/>
      <c r="H154" s="157"/>
      <c r="I154" s="157"/>
      <c r="J154" s="157"/>
      <c r="K154" s="158"/>
      <c r="L154" s="1"/>
    </row>
    <row r="155" spans="1:12" ht="15" customHeight="1" x14ac:dyDescent="0.3">
      <c r="A155" s="177"/>
      <c r="B155" s="157"/>
      <c r="C155" s="713"/>
      <c r="D155" s="713"/>
      <c r="E155" s="713"/>
      <c r="F155" s="713"/>
      <c r="G155" s="713"/>
      <c r="H155" s="157"/>
      <c r="I155" s="157"/>
      <c r="J155" s="157"/>
      <c r="K155" s="158"/>
      <c r="L155" s="1"/>
    </row>
    <row r="156" spans="1:12" ht="15" thickBot="1" x14ac:dyDescent="0.35">
      <c r="A156" s="179"/>
      <c r="B156" s="180"/>
      <c r="C156" s="180"/>
      <c r="D156" s="180"/>
      <c r="E156" s="180"/>
      <c r="F156" s="180"/>
      <c r="G156" s="180"/>
      <c r="H156" s="180"/>
      <c r="I156" s="180"/>
      <c r="J156" s="180"/>
      <c r="K156" s="181"/>
      <c r="L156" s="1"/>
    </row>
    <row r="157" spans="1:12" ht="15" thickBot="1" x14ac:dyDescent="0.35">
      <c r="A157" s="1"/>
      <c r="B157" s="1"/>
      <c r="C157" s="1"/>
      <c r="D157" s="1"/>
      <c r="E157" s="1"/>
      <c r="F157" s="1"/>
      <c r="G157" s="1"/>
      <c r="H157" s="1"/>
      <c r="I157" s="1"/>
      <c r="J157" s="1"/>
      <c r="K157" s="1"/>
      <c r="L157" s="1"/>
    </row>
    <row r="158" spans="1:12" ht="16.5" customHeight="1" thickBot="1" x14ac:dyDescent="0.35">
      <c r="A158" s="953" t="s">
        <v>115</v>
      </c>
      <c r="B158" s="947" t="str">
        <f>DESCRIPCION!A31</f>
        <v>h</v>
      </c>
      <c r="C158" s="947"/>
      <c r="D158" s="947"/>
      <c r="E158" s="947"/>
      <c r="F158" s="947"/>
      <c r="G158" s="947"/>
      <c r="H158" s="948"/>
      <c r="I158" s="945" t="s">
        <v>344</v>
      </c>
      <c r="J158" s="946"/>
      <c r="K158" s="143" t="str">
        <f>IF(J165="x","EXTREMA",IF(J167="x","ALTA",IF(J169="x","MODERADA",IF(J171="x","BAJA",""))))</f>
        <v/>
      </c>
      <c r="L158" s="1"/>
    </row>
    <row r="159" spans="1:12" ht="16.2" thickBot="1" x14ac:dyDescent="0.35">
      <c r="A159" s="954"/>
      <c r="B159" s="949"/>
      <c r="C159" s="949"/>
      <c r="D159" s="949"/>
      <c r="E159" s="949"/>
      <c r="F159" s="949"/>
      <c r="G159" s="949"/>
      <c r="H159" s="950"/>
      <c r="I159" s="940" t="s">
        <v>345</v>
      </c>
      <c r="J159" s="941"/>
      <c r="K159" s="192" t="str">
        <f>'VALORACION RIESGOS INHERENTES'!K151</f>
        <v/>
      </c>
      <c r="L159" s="1"/>
    </row>
    <row r="160" spans="1:12" ht="15.75" customHeight="1" thickBot="1" x14ac:dyDescent="0.35">
      <c r="A160" s="955"/>
      <c r="B160" s="745" t="s">
        <v>295</v>
      </c>
      <c r="C160" s="746"/>
      <c r="D160" s="746"/>
      <c r="E160" s="746"/>
      <c r="F160" s="746"/>
      <c r="G160" s="746"/>
      <c r="H160" s="746"/>
      <c r="I160" s="746"/>
      <c r="J160" s="749"/>
      <c r="K160" s="192" t="e">
        <f>'EVALUACIÓN SOLIDEZ CONTROLES'!H39</f>
        <v>#DIV/0!</v>
      </c>
      <c r="L160" s="1"/>
    </row>
    <row r="161" spans="1:12" ht="15.75" customHeight="1" thickBot="1" x14ac:dyDescent="0.35">
      <c r="A161" s="195" t="s">
        <v>117</v>
      </c>
      <c r="B161" s="196"/>
      <c r="C161" s="196"/>
      <c r="D161" s="250"/>
      <c r="E161" s="942"/>
      <c r="F161" s="943"/>
      <c r="G161" s="944"/>
      <c r="H161" s="745" t="s">
        <v>347</v>
      </c>
      <c r="I161" s="749"/>
      <c r="J161" s="750"/>
      <c r="K161" s="751"/>
      <c r="L161" s="1"/>
    </row>
    <row r="162" spans="1:12" ht="44.25" customHeight="1" x14ac:dyDescent="0.3">
      <c r="A162" s="177"/>
      <c r="B162" s="157"/>
      <c r="C162" s="178"/>
      <c r="D162" s="157"/>
      <c r="E162" s="157"/>
      <c r="F162" s="157"/>
      <c r="G162" s="157"/>
      <c r="H162" s="157"/>
      <c r="I162" s="157"/>
      <c r="J162" s="173"/>
      <c r="K162" s="174"/>
      <c r="L162" s="1"/>
    </row>
    <row r="163" spans="1:12" ht="54" customHeight="1" x14ac:dyDescent="0.3">
      <c r="A163" s="731" t="s">
        <v>117</v>
      </c>
      <c r="B163" s="157">
        <v>5</v>
      </c>
      <c r="C163" s="732"/>
      <c r="D163" s="711"/>
      <c r="E163" s="712"/>
      <c r="F163" s="712"/>
      <c r="G163" s="712"/>
      <c r="H163" s="157"/>
      <c r="I163" s="157"/>
      <c r="J163" s="726" t="s">
        <v>116</v>
      </c>
      <c r="K163" s="727"/>
      <c r="L163" s="1"/>
    </row>
    <row r="164" spans="1:12" x14ac:dyDescent="0.3">
      <c r="A164" s="731"/>
      <c r="B164" s="157" t="s">
        <v>119</v>
      </c>
      <c r="C164" s="733"/>
      <c r="D164" s="711"/>
      <c r="E164" s="712"/>
      <c r="F164" s="712"/>
      <c r="G164" s="712"/>
      <c r="H164" s="157"/>
      <c r="I164" s="157"/>
      <c r="J164" s="159"/>
      <c r="K164" s="160"/>
      <c r="L164" s="1"/>
    </row>
    <row r="165" spans="1:12" ht="28.2" x14ac:dyDescent="0.3">
      <c r="A165" s="731"/>
      <c r="B165" s="157">
        <v>4</v>
      </c>
      <c r="C165" s="734"/>
      <c r="D165" s="711"/>
      <c r="E165" s="711"/>
      <c r="F165" s="724"/>
      <c r="G165" s="712"/>
      <c r="H165" s="157"/>
      <c r="I165" s="157"/>
      <c r="J165" s="164" t="str">
        <f xml:space="preserve"> IF(OR(E163="X",F163="X",G163="x",F165="x",G165="X",F167="X",G167="X",G169="X" ),"x","")</f>
        <v/>
      </c>
      <c r="K165" s="160" t="s">
        <v>118</v>
      </c>
      <c r="L165" s="1"/>
    </row>
    <row r="166" spans="1:12" ht="28.2" x14ac:dyDescent="0.3">
      <c r="A166" s="731"/>
      <c r="B166" s="157" t="s">
        <v>121</v>
      </c>
      <c r="C166" s="735"/>
      <c r="D166" s="711"/>
      <c r="E166" s="711"/>
      <c r="F166" s="724"/>
      <c r="G166" s="712"/>
      <c r="H166" s="157"/>
      <c r="I166" s="157"/>
      <c r="J166" s="165"/>
      <c r="K166" s="160"/>
      <c r="L166" s="1"/>
    </row>
    <row r="167" spans="1:12" ht="28.2" x14ac:dyDescent="0.3">
      <c r="A167" s="731"/>
      <c r="B167" s="157">
        <v>3</v>
      </c>
      <c r="C167" s="714"/>
      <c r="D167" s="709"/>
      <c r="E167" s="710"/>
      <c r="F167" s="724"/>
      <c r="G167" s="712"/>
      <c r="H167" s="157"/>
      <c r="I167" s="157"/>
      <c r="J167" s="166" t="str">
        <f xml:space="preserve"> IF(OR(C163="X",D163="X",D165="x",E165="x",E167="X",F169="X",F171="X",G171="X" ),"x","")</f>
        <v/>
      </c>
      <c r="K167" s="160" t="s">
        <v>120</v>
      </c>
      <c r="L167" s="1"/>
    </row>
    <row r="168" spans="1:12" ht="28.2" x14ac:dyDescent="0.3">
      <c r="A168" s="731"/>
      <c r="B168" s="157" t="s">
        <v>123</v>
      </c>
      <c r="C168" s="725"/>
      <c r="D168" s="709"/>
      <c r="E168" s="711"/>
      <c r="F168" s="724"/>
      <c r="G168" s="712"/>
      <c r="H168" s="157"/>
      <c r="I168" s="157"/>
      <c r="J168" s="167"/>
      <c r="K168" s="160"/>
      <c r="L168" s="1"/>
    </row>
    <row r="169" spans="1:12" ht="28.2" x14ac:dyDescent="0.3">
      <c r="A169" s="731"/>
      <c r="B169" s="157">
        <v>2</v>
      </c>
      <c r="C169" s="714"/>
      <c r="D169" s="707"/>
      <c r="E169" s="708"/>
      <c r="F169" s="710"/>
      <c r="G169" s="712"/>
      <c r="H169" s="157"/>
      <c r="I169" s="157"/>
      <c r="J169" s="168" t="str">
        <f xml:space="preserve"> IF(OR(C165="X",D167="X",E169="x",E171="x" ),"x","")</f>
        <v/>
      </c>
      <c r="K169" s="160" t="s">
        <v>122</v>
      </c>
      <c r="L169" s="1"/>
    </row>
    <row r="170" spans="1:12" ht="28.2" x14ac:dyDescent="0.3">
      <c r="A170" s="731"/>
      <c r="B170" s="157" t="s">
        <v>245</v>
      </c>
      <c r="C170" s="725"/>
      <c r="D170" s="707"/>
      <c r="E170" s="709"/>
      <c r="F170" s="711"/>
      <c r="G170" s="712"/>
      <c r="H170" s="157"/>
      <c r="I170" s="157"/>
      <c r="J170" s="167"/>
      <c r="K170" s="160"/>
      <c r="L170" s="1"/>
    </row>
    <row r="171" spans="1:12" ht="28.2" x14ac:dyDescent="0.3">
      <c r="A171" s="731"/>
      <c r="B171" s="157">
        <v>1</v>
      </c>
      <c r="C171" s="714"/>
      <c r="D171" s="716"/>
      <c r="E171" s="718"/>
      <c r="F171" s="720"/>
      <c r="G171" s="722"/>
      <c r="H171" s="157"/>
      <c r="I171" s="157"/>
      <c r="J171" s="169" t="str">
        <f xml:space="preserve"> IF(OR(C167="X",C169="X",C171="x",D169="x",D171="x" ),"x","")</f>
        <v/>
      </c>
      <c r="K171" s="160" t="s">
        <v>124</v>
      </c>
      <c r="L171" s="1"/>
    </row>
    <row r="172" spans="1:12" x14ac:dyDescent="0.3">
      <c r="A172" s="731"/>
      <c r="B172" s="157" t="s">
        <v>125</v>
      </c>
      <c r="C172" s="715"/>
      <c r="D172" s="717"/>
      <c r="E172" s="719"/>
      <c r="F172" s="721"/>
      <c r="G172" s="723"/>
      <c r="H172" s="157"/>
      <c r="I172" s="157"/>
      <c r="J172" s="157"/>
      <c r="K172" s="158"/>
      <c r="L172" s="1"/>
    </row>
    <row r="173" spans="1:12" x14ac:dyDescent="0.3">
      <c r="A173" s="177"/>
      <c r="B173" s="157"/>
      <c r="C173" s="157">
        <v>1</v>
      </c>
      <c r="D173" s="157">
        <v>2</v>
      </c>
      <c r="E173" s="157">
        <v>3</v>
      </c>
      <c r="F173" s="157">
        <v>4</v>
      </c>
      <c r="G173" s="157">
        <v>5</v>
      </c>
      <c r="H173" s="157"/>
      <c r="I173" s="157"/>
      <c r="J173" s="157"/>
      <c r="K173" s="158"/>
      <c r="L173" s="1"/>
    </row>
    <row r="174" spans="1:12" x14ac:dyDescent="0.3">
      <c r="A174" s="177"/>
      <c r="B174" s="157"/>
      <c r="C174" s="157" t="s">
        <v>126</v>
      </c>
      <c r="D174" s="157" t="s">
        <v>127</v>
      </c>
      <c r="E174" s="157" t="s">
        <v>128</v>
      </c>
      <c r="F174" s="157" t="s">
        <v>129</v>
      </c>
      <c r="G174" s="157" t="s">
        <v>130</v>
      </c>
      <c r="H174" s="157"/>
      <c r="I174" s="157"/>
      <c r="J174" s="157"/>
      <c r="K174" s="158"/>
      <c r="L174" s="1"/>
    </row>
    <row r="175" spans="1:12" ht="15" customHeight="1" x14ac:dyDescent="0.3">
      <c r="A175" s="177"/>
      <c r="B175" s="157"/>
      <c r="C175" s="713" t="s">
        <v>131</v>
      </c>
      <c r="D175" s="713"/>
      <c r="E175" s="713"/>
      <c r="F175" s="713"/>
      <c r="G175" s="713"/>
      <c r="H175" s="157"/>
      <c r="I175" s="157"/>
      <c r="J175" s="157"/>
      <c r="K175" s="158"/>
      <c r="L175" s="1"/>
    </row>
    <row r="176" spans="1:12" ht="15" customHeight="1" x14ac:dyDescent="0.3">
      <c r="A176" s="177"/>
      <c r="B176" s="157"/>
      <c r="C176" s="713"/>
      <c r="D176" s="713"/>
      <c r="E176" s="713"/>
      <c r="F176" s="713"/>
      <c r="G176" s="713"/>
      <c r="H176" s="157"/>
      <c r="I176" s="157"/>
      <c r="J176" s="157"/>
      <c r="K176" s="158"/>
      <c r="L176" s="1"/>
    </row>
    <row r="177" spans="1:12" ht="15" thickBot="1" x14ac:dyDescent="0.35">
      <c r="A177" s="179"/>
      <c r="B177" s="180"/>
      <c r="C177" s="180"/>
      <c r="D177" s="180"/>
      <c r="E177" s="180"/>
      <c r="F177" s="180"/>
      <c r="G177" s="180"/>
      <c r="H177" s="180"/>
      <c r="I177" s="180"/>
      <c r="J177" s="180"/>
      <c r="K177" s="181"/>
      <c r="L177" s="1"/>
    </row>
    <row r="178" spans="1:12" x14ac:dyDescent="0.3">
      <c r="A178" s="1"/>
      <c r="B178" s="1"/>
      <c r="C178" s="1"/>
      <c r="D178" s="1"/>
      <c r="E178" s="1"/>
      <c r="F178" s="1"/>
      <c r="G178" s="1"/>
      <c r="H178" s="1"/>
      <c r="I178" s="1"/>
      <c r="J178" s="1"/>
      <c r="K178" s="1"/>
      <c r="L178" s="1"/>
    </row>
    <row r="179" spans="1:12" ht="15" thickBot="1" x14ac:dyDescent="0.35">
      <c r="A179" s="1"/>
      <c r="B179" s="1"/>
      <c r="C179" s="1"/>
      <c r="D179" s="1"/>
      <c r="E179" s="1"/>
      <c r="F179" s="1"/>
      <c r="G179" s="1"/>
      <c r="H179" s="1"/>
      <c r="I179" s="1"/>
      <c r="J179" s="1"/>
      <c r="K179" s="1"/>
      <c r="L179" s="1"/>
    </row>
    <row r="180" spans="1:12" ht="15.75" customHeight="1" thickBot="1" x14ac:dyDescent="0.35">
      <c r="A180" s="953" t="s">
        <v>115</v>
      </c>
      <c r="B180" s="947" t="str">
        <f>DESCRIPCION!A34</f>
        <v>i</v>
      </c>
      <c r="C180" s="947"/>
      <c r="D180" s="947"/>
      <c r="E180" s="947"/>
      <c r="F180" s="947"/>
      <c r="G180" s="947"/>
      <c r="H180" s="948"/>
      <c r="I180" s="945" t="s">
        <v>344</v>
      </c>
      <c r="J180" s="946"/>
      <c r="K180" s="143" t="str">
        <f>IF(J187="x","EXTREMA",IF(J189="x","ALTA",IF(J191="x","MODERADA",IF(J193="x","BAJA",""))))</f>
        <v/>
      </c>
      <c r="L180" s="1"/>
    </row>
    <row r="181" spans="1:12" ht="16.2" thickBot="1" x14ac:dyDescent="0.35">
      <c r="A181" s="954"/>
      <c r="B181" s="949"/>
      <c r="C181" s="949"/>
      <c r="D181" s="949"/>
      <c r="E181" s="949"/>
      <c r="F181" s="949"/>
      <c r="G181" s="949"/>
      <c r="H181" s="950"/>
      <c r="I181" s="940" t="s">
        <v>345</v>
      </c>
      <c r="J181" s="941"/>
      <c r="K181" s="193" t="str">
        <f>'VALORACION RIESGOS INHERENTES'!K172</f>
        <v/>
      </c>
      <c r="L181" s="1"/>
    </row>
    <row r="182" spans="1:12" ht="16.2" thickBot="1" x14ac:dyDescent="0.35">
      <c r="A182" s="955"/>
      <c r="B182" s="745" t="s">
        <v>295</v>
      </c>
      <c r="C182" s="746"/>
      <c r="D182" s="746"/>
      <c r="E182" s="746"/>
      <c r="F182" s="746"/>
      <c r="G182" s="746"/>
      <c r="H182" s="746"/>
      <c r="I182" s="746"/>
      <c r="J182" s="749"/>
      <c r="K182" s="192" t="e">
        <f>'EVALUACIÓN SOLIDEZ CONTROLES'!H43</f>
        <v>#DIV/0!</v>
      </c>
      <c r="L182" s="1"/>
    </row>
    <row r="183" spans="1:12" ht="16.2" thickBot="1" x14ac:dyDescent="0.35">
      <c r="A183" s="195" t="s">
        <v>117</v>
      </c>
      <c r="B183" s="196"/>
      <c r="C183" s="196"/>
      <c r="D183" s="250"/>
      <c r="E183" s="942"/>
      <c r="F183" s="943"/>
      <c r="G183" s="944"/>
      <c r="H183" s="745" t="s">
        <v>347</v>
      </c>
      <c r="I183" s="749"/>
      <c r="J183" s="750"/>
      <c r="K183" s="751"/>
      <c r="L183" s="1"/>
    </row>
    <row r="184" spans="1:12" ht="37.5" customHeight="1" x14ac:dyDescent="0.3">
      <c r="A184" s="177"/>
      <c r="B184" s="157"/>
      <c r="C184" s="178"/>
      <c r="D184" s="157"/>
      <c r="E184" s="157"/>
      <c r="F184" s="157"/>
      <c r="G184" s="157"/>
      <c r="H184" s="157"/>
      <c r="I184" s="157"/>
      <c r="J184" s="173"/>
      <c r="K184" s="174"/>
      <c r="L184" s="1"/>
    </row>
    <row r="185" spans="1:12" ht="40.5" customHeight="1" x14ac:dyDescent="0.3">
      <c r="A185" s="731" t="s">
        <v>117</v>
      </c>
      <c r="B185" s="157">
        <v>5</v>
      </c>
      <c r="C185" s="732"/>
      <c r="D185" s="711"/>
      <c r="E185" s="712"/>
      <c r="F185" s="712"/>
      <c r="G185" s="712"/>
      <c r="H185" s="157"/>
      <c r="I185" s="157"/>
      <c r="J185" s="726" t="s">
        <v>116</v>
      </c>
      <c r="K185" s="727"/>
      <c r="L185" s="1"/>
    </row>
    <row r="186" spans="1:12" x14ac:dyDescent="0.3">
      <c r="A186" s="731"/>
      <c r="B186" s="157" t="s">
        <v>119</v>
      </c>
      <c r="C186" s="733"/>
      <c r="D186" s="711"/>
      <c r="E186" s="712"/>
      <c r="F186" s="712"/>
      <c r="G186" s="712"/>
      <c r="H186" s="157"/>
      <c r="I186" s="157"/>
      <c r="J186" s="159"/>
      <c r="K186" s="160"/>
      <c r="L186" s="1"/>
    </row>
    <row r="187" spans="1:12" ht="28.2" x14ac:dyDescent="0.3">
      <c r="A187" s="731"/>
      <c r="B187" s="157">
        <v>4</v>
      </c>
      <c r="C187" s="734"/>
      <c r="D187" s="711"/>
      <c r="E187" s="711"/>
      <c r="F187" s="724"/>
      <c r="G187" s="712"/>
      <c r="H187" s="157"/>
      <c r="I187" s="157"/>
      <c r="J187" s="164" t="str">
        <f xml:space="preserve"> IF(OR(E185="X",F185="X",G185="x",F187="x",G187="X",F189="X",G189="X",G191="X" ),"x","")</f>
        <v/>
      </c>
      <c r="K187" s="160" t="s">
        <v>118</v>
      </c>
      <c r="L187" s="1"/>
    </row>
    <row r="188" spans="1:12" ht="28.2" x14ac:dyDescent="0.3">
      <c r="A188" s="731"/>
      <c r="B188" s="157" t="s">
        <v>121</v>
      </c>
      <c r="C188" s="735"/>
      <c r="D188" s="711"/>
      <c r="E188" s="711"/>
      <c r="F188" s="724"/>
      <c r="G188" s="712"/>
      <c r="H188" s="157"/>
      <c r="I188" s="157"/>
      <c r="J188" s="165"/>
      <c r="K188" s="160"/>
      <c r="L188" s="1"/>
    </row>
    <row r="189" spans="1:12" ht="28.2" x14ac:dyDescent="0.3">
      <c r="A189" s="731"/>
      <c r="B189" s="157">
        <v>3</v>
      </c>
      <c r="C189" s="714"/>
      <c r="D189" s="709"/>
      <c r="E189" s="710"/>
      <c r="F189" s="724"/>
      <c r="G189" s="712"/>
      <c r="H189" s="157"/>
      <c r="I189" s="157"/>
      <c r="J189" s="166" t="str">
        <f xml:space="preserve"> IF(OR(C185="X",D185="X",D187="x",E187="x",E189="X",F191="X",F193="X",G193="X" ),"x","")</f>
        <v/>
      </c>
      <c r="K189" s="160" t="s">
        <v>120</v>
      </c>
      <c r="L189" s="1"/>
    </row>
    <row r="190" spans="1:12" ht="28.2" x14ac:dyDescent="0.3">
      <c r="A190" s="731"/>
      <c r="B190" s="157" t="s">
        <v>123</v>
      </c>
      <c r="C190" s="725"/>
      <c r="D190" s="709"/>
      <c r="E190" s="711"/>
      <c r="F190" s="724"/>
      <c r="G190" s="712"/>
      <c r="H190" s="157"/>
      <c r="I190" s="157"/>
      <c r="J190" s="167"/>
      <c r="K190" s="160"/>
      <c r="L190" s="1"/>
    </row>
    <row r="191" spans="1:12" ht="28.2" x14ac:dyDescent="0.3">
      <c r="A191" s="731"/>
      <c r="B191" s="157">
        <v>2</v>
      </c>
      <c r="C191" s="714"/>
      <c r="D191" s="707"/>
      <c r="E191" s="708"/>
      <c r="F191" s="710"/>
      <c r="G191" s="712"/>
      <c r="H191" s="157"/>
      <c r="I191" s="157"/>
      <c r="J191" s="168" t="str">
        <f xml:space="preserve"> IF(OR(E191="X",D189="X",C187="x",E193="x" ),"x","")</f>
        <v/>
      </c>
      <c r="K191" s="160" t="s">
        <v>122</v>
      </c>
      <c r="L191" s="1"/>
    </row>
    <row r="192" spans="1:12" ht="28.2" x14ac:dyDescent="0.3">
      <c r="A192" s="731"/>
      <c r="B192" s="157" t="s">
        <v>245</v>
      </c>
      <c r="C192" s="725"/>
      <c r="D192" s="707"/>
      <c r="E192" s="709"/>
      <c r="F192" s="711"/>
      <c r="G192" s="712"/>
      <c r="H192" s="157"/>
      <c r="I192" s="157"/>
      <c r="J192" s="167"/>
      <c r="K192" s="160"/>
      <c r="L192" s="1"/>
    </row>
    <row r="193" spans="1:12" ht="28.2" x14ac:dyDescent="0.3">
      <c r="A193" s="731"/>
      <c r="B193" s="157">
        <v>1</v>
      </c>
      <c r="C193" s="714"/>
      <c r="D193" s="716"/>
      <c r="E193" s="718"/>
      <c r="F193" s="720"/>
      <c r="G193" s="722"/>
      <c r="H193" s="157"/>
      <c r="I193" s="157"/>
      <c r="J193" s="169" t="str">
        <f xml:space="preserve"> IF(OR(C189="X",C191="X",D191="x",D193="x",C193="x" ),"x","")</f>
        <v/>
      </c>
      <c r="K193" s="160" t="s">
        <v>124</v>
      </c>
      <c r="L193" s="1"/>
    </row>
    <row r="194" spans="1:12" x14ac:dyDescent="0.3">
      <c r="A194" s="731"/>
      <c r="B194" s="157" t="s">
        <v>125</v>
      </c>
      <c r="C194" s="715"/>
      <c r="D194" s="717"/>
      <c r="E194" s="719"/>
      <c r="F194" s="721"/>
      <c r="G194" s="723"/>
      <c r="H194" s="157"/>
      <c r="I194" s="157"/>
      <c r="J194" s="157"/>
      <c r="K194" s="158"/>
      <c r="L194" s="1"/>
    </row>
    <row r="195" spans="1:12" x14ac:dyDescent="0.3">
      <c r="A195" s="177"/>
      <c r="B195" s="157"/>
      <c r="C195" s="157">
        <v>1</v>
      </c>
      <c r="D195" s="157">
        <v>2</v>
      </c>
      <c r="E195" s="157">
        <v>3</v>
      </c>
      <c r="F195" s="157">
        <v>4</v>
      </c>
      <c r="G195" s="157">
        <v>5</v>
      </c>
      <c r="H195" s="157"/>
      <c r="I195" s="157"/>
      <c r="J195" s="157"/>
      <c r="K195" s="158"/>
      <c r="L195" s="1"/>
    </row>
    <row r="196" spans="1:12" ht="15" customHeight="1" x14ac:dyDescent="0.3">
      <c r="A196" s="177"/>
      <c r="B196" s="157"/>
      <c r="C196" s="157" t="s">
        <v>126</v>
      </c>
      <c r="D196" s="157" t="s">
        <v>127</v>
      </c>
      <c r="E196" s="157" t="s">
        <v>128</v>
      </c>
      <c r="F196" s="157" t="s">
        <v>129</v>
      </c>
      <c r="G196" s="157" t="s">
        <v>130</v>
      </c>
      <c r="H196" s="157"/>
      <c r="I196" s="157"/>
      <c r="J196" s="157"/>
      <c r="K196" s="158"/>
      <c r="L196" s="1"/>
    </row>
    <row r="197" spans="1:12" ht="15" customHeight="1" x14ac:dyDescent="0.3">
      <c r="A197" s="177"/>
      <c r="B197" s="157"/>
      <c r="C197" s="713" t="s">
        <v>131</v>
      </c>
      <c r="D197" s="713"/>
      <c r="E197" s="713"/>
      <c r="F197" s="713"/>
      <c r="G197" s="713"/>
      <c r="H197" s="157"/>
      <c r="I197" s="157"/>
      <c r="J197" s="157"/>
      <c r="K197" s="158"/>
      <c r="L197" s="1"/>
    </row>
    <row r="198" spans="1:12" x14ac:dyDescent="0.3">
      <c r="A198" s="177"/>
      <c r="B198" s="157"/>
      <c r="C198" s="713"/>
      <c r="D198" s="713"/>
      <c r="E198" s="713"/>
      <c r="F198" s="713"/>
      <c r="G198" s="713"/>
      <c r="H198" s="157"/>
      <c r="I198" s="157"/>
      <c r="J198" s="157"/>
      <c r="K198" s="158"/>
      <c r="L198" s="1"/>
    </row>
    <row r="199" spans="1:12" ht="15" thickBot="1" x14ac:dyDescent="0.35">
      <c r="A199" s="80"/>
      <c r="B199" s="81"/>
      <c r="C199" s="81"/>
      <c r="D199" s="81"/>
      <c r="E199" s="81"/>
      <c r="F199" s="81"/>
      <c r="G199" s="81"/>
      <c r="H199" s="81"/>
      <c r="I199" s="81"/>
      <c r="J199" s="81"/>
      <c r="K199" s="82"/>
      <c r="L199" s="1"/>
    </row>
    <row r="200" spans="1:12" ht="15" thickBot="1" x14ac:dyDescent="0.35">
      <c r="A200" s="1"/>
      <c r="B200" s="1"/>
      <c r="C200" s="1"/>
      <c r="D200" s="1"/>
      <c r="E200" s="1"/>
      <c r="F200" s="1"/>
      <c r="G200" s="1"/>
      <c r="H200" s="1"/>
      <c r="I200" s="1"/>
      <c r="J200" s="1"/>
      <c r="K200" s="1"/>
      <c r="L200" s="1"/>
    </row>
    <row r="201" spans="1:12" ht="16.5" customHeight="1" thickBot="1" x14ac:dyDescent="0.35">
      <c r="A201" s="953" t="s">
        <v>115</v>
      </c>
      <c r="B201" s="947" t="str">
        <f>DESCRIPCION!A37</f>
        <v>j</v>
      </c>
      <c r="C201" s="947"/>
      <c r="D201" s="947"/>
      <c r="E201" s="947"/>
      <c r="F201" s="947"/>
      <c r="G201" s="947"/>
      <c r="H201" s="948"/>
      <c r="I201" s="945" t="s">
        <v>344</v>
      </c>
      <c r="J201" s="946"/>
      <c r="K201" s="143" t="str">
        <f>IF(J208="x","EXTREMA",IF(J210="x","ALTA",IF(J212="x","MODERADA",IF(J214="x","BAJA",""))))</f>
        <v/>
      </c>
      <c r="L201" s="1"/>
    </row>
    <row r="202" spans="1:12" ht="16.2" thickBot="1" x14ac:dyDescent="0.35">
      <c r="A202" s="954"/>
      <c r="B202" s="949"/>
      <c r="C202" s="949"/>
      <c r="D202" s="949"/>
      <c r="E202" s="949"/>
      <c r="F202" s="949"/>
      <c r="G202" s="949"/>
      <c r="H202" s="950"/>
      <c r="I202" s="940" t="s">
        <v>345</v>
      </c>
      <c r="J202" s="941"/>
      <c r="K202" s="192" t="str">
        <f>'VALORACION RIESGOS INHERENTES'!K192</f>
        <v/>
      </c>
      <c r="L202" s="1"/>
    </row>
    <row r="203" spans="1:12" ht="16.2" thickBot="1" x14ac:dyDescent="0.35">
      <c r="A203" s="955"/>
      <c r="B203" s="195" t="s">
        <v>295</v>
      </c>
      <c r="C203" s="196"/>
      <c r="D203" s="196"/>
      <c r="E203" s="196"/>
      <c r="F203" s="196"/>
      <c r="G203" s="196"/>
      <c r="H203" s="196"/>
      <c r="I203" s="196"/>
      <c r="J203" s="197"/>
      <c r="K203" s="192" t="e">
        <f>'EVALUACIÓN SOLIDEZ CONTROLES'!H47</f>
        <v>#DIV/0!</v>
      </c>
      <c r="L203" s="1"/>
    </row>
    <row r="204" spans="1:12" ht="16.2" thickBot="1" x14ac:dyDescent="0.35">
      <c r="A204" s="195" t="s">
        <v>117</v>
      </c>
      <c r="B204" s="196"/>
      <c r="C204" s="196"/>
      <c r="D204" s="250"/>
      <c r="E204" s="942"/>
      <c r="F204" s="943"/>
      <c r="G204" s="944"/>
      <c r="H204" s="745" t="s">
        <v>347</v>
      </c>
      <c r="I204" s="749"/>
      <c r="J204" s="750"/>
      <c r="K204" s="751"/>
      <c r="L204" s="1"/>
    </row>
    <row r="205" spans="1:12" ht="38.25" customHeight="1" x14ac:dyDescent="0.3">
      <c r="A205" s="177"/>
      <c r="B205" s="157"/>
      <c r="C205" s="178"/>
      <c r="D205" s="157"/>
      <c r="E205" s="157"/>
      <c r="F205" s="157"/>
      <c r="G205" s="157"/>
      <c r="H205" s="157"/>
      <c r="I205" s="157"/>
      <c r="J205" s="173"/>
      <c r="K205" s="174"/>
      <c r="L205" s="1"/>
    </row>
    <row r="206" spans="1:12" ht="45" customHeight="1" x14ac:dyDescent="0.3">
      <c r="A206" s="731" t="s">
        <v>117</v>
      </c>
      <c r="B206" s="157">
        <v>5</v>
      </c>
      <c r="C206" s="732"/>
      <c r="D206" s="711"/>
      <c r="E206" s="712"/>
      <c r="F206" s="712"/>
      <c r="G206" s="712"/>
      <c r="H206" s="157"/>
      <c r="I206" s="157"/>
      <c r="J206" s="726" t="s">
        <v>116</v>
      </c>
      <c r="K206" s="727"/>
      <c r="L206" s="1"/>
    </row>
    <row r="207" spans="1:12" x14ac:dyDescent="0.3">
      <c r="A207" s="731"/>
      <c r="B207" s="157" t="s">
        <v>119</v>
      </c>
      <c r="C207" s="733"/>
      <c r="D207" s="711"/>
      <c r="E207" s="712"/>
      <c r="F207" s="712"/>
      <c r="G207" s="712"/>
      <c r="H207" s="157"/>
      <c r="I207" s="157"/>
      <c r="J207" s="159"/>
      <c r="K207" s="160"/>
      <c r="L207" s="1"/>
    </row>
    <row r="208" spans="1:12" ht="28.2" x14ac:dyDescent="0.3">
      <c r="A208" s="731"/>
      <c r="B208" s="157">
        <v>4</v>
      </c>
      <c r="C208" s="734"/>
      <c r="D208" s="711"/>
      <c r="E208" s="711"/>
      <c r="F208" s="724"/>
      <c r="G208" s="712"/>
      <c r="H208" s="157"/>
      <c r="I208" s="157"/>
      <c r="J208" s="164" t="str">
        <f xml:space="preserve"> IF(OR(E206="X",F206="X",G206="x",F208="x",G208="X",F210="X",G210="X",G212="X" ),"x","")</f>
        <v/>
      </c>
      <c r="K208" s="160" t="s">
        <v>118</v>
      </c>
      <c r="L208" s="1"/>
    </row>
    <row r="209" spans="1:12" ht="28.2" x14ac:dyDescent="0.3">
      <c r="A209" s="731"/>
      <c r="B209" s="157" t="s">
        <v>121</v>
      </c>
      <c r="C209" s="735"/>
      <c r="D209" s="711"/>
      <c r="E209" s="711"/>
      <c r="F209" s="724"/>
      <c r="G209" s="712"/>
      <c r="H209" s="157"/>
      <c r="I209" s="157"/>
      <c r="J209" s="165"/>
      <c r="K209" s="160"/>
      <c r="L209" s="1"/>
    </row>
    <row r="210" spans="1:12" ht="28.2" x14ac:dyDescent="0.3">
      <c r="A210" s="731"/>
      <c r="B210" s="157">
        <v>3</v>
      </c>
      <c r="C210" s="714"/>
      <c r="D210" s="709"/>
      <c r="E210" s="710"/>
      <c r="F210" s="724"/>
      <c r="G210" s="712"/>
      <c r="H210" s="157"/>
      <c r="I210" s="157"/>
      <c r="J210" s="166" t="str">
        <f xml:space="preserve"> IF(OR(C206="X",D206="X",D208="x",E208="x",E210="X",F212="X",F214="X",G214="X" ),"x","")</f>
        <v/>
      </c>
      <c r="K210" s="160" t="s">
        <v>120</v>
      </c>
      <c r="L210" s="1"/>
    </row>
    <row r="211" spans="1:12" ht="28.2" x14ac:dyDescent="0.3">
      <c r="A211" s="731"/>
      <c r="B211" s="157" t="s">
        <v>123</v>
      </c>
      <c r="C211" s="725"/>
      <c r="D211" s="709"/>
      <c r="E211" s="711"/>
      <c r="F211" s="724"/>
      <c r="G211" s="712"/>
      <c r="H211" s="157"/>
      <c r="I211" s="157"/>
      <c r="J211" s="167"/>
      <c r="K211" s="160"/>
      <c r="L211" s="1"/>
    </row>
    <row r="212" spans="1:12" ht="28.2" x14ac:dyDescent="0.3">
      <c r="A212" s="731"/>
      <c r="B212" s="157">
        <v>2</v>
      </c>
      <c r="C212" s="714"/>
      <c r="D212" s="707"/>
      <c r="E212" s="708"/>
      <c r="F212" s="710"/>
      <c r="G212" s="712"/>
      <c r="H212" s="157"/>
      <c r="I212" s="157"/>
      <c r="J212" s="168" t="str">
        <f xml:space="preserve"> IF(OR(C208="X",D210="X",E212="x",E214="x" ),"x","")</f>
        <v/>
      </c>
      <c r="K212" s="160" t="s">
        <v>122</v>
      </c>
      <c r="L212" s="1"/>
    </row>
    <row r="213" spans="1:12" ht="28.2" x14ac:dyDescent="0.3">
      <c r="A213" s="731"/>
      <c r="B213" s="157" t="s">
        <v>245</v>
      </c>
      <c r="C213" s="725"/>
      <c r="D213" s="707"/>
      <c r="E213" s="709"/>
      <c r="F213" s="711"/>
      <c r="G213" s="712"/>
      <c r="H213" s="157"/>
      <c r="I213" s="157"/>
      <c r="J213" s="167"/>
      <c r="K213" s="160"/>
      <c r="L213" s="1"/>
    </row>
    <row r="214" spans="1:12" ht="28.2" x14ac:dyDescent="0.3">
      <c r="A214" s="731"/>
      <c r="B214" s="157">
        <v>1</v>
      </c>
      <c r="C214" s="714"/>
      <c r="D214" s="716"/>
      <c r="E214" s="718"/>
      <c r="F214" s="720"/>
      <c r="G214" s="722"/>
      <c r="H214" s="157"/>
      <c r="I214" s="157"/>
      <c r="J214" s="169" t="str">
        <f xml:space="preserve"> IF(OR(C210="X",C212="X",D212="x",D214="x",C214="x" ),"x","")</f>
        <v/>
      </c>
      <c r="K214" s="160" t="s">
        <v>124</v>
      </c>
      <c r="L214" s="1"/>
    </row>
    <row r="215" spans="1:12" x14ac:dyDescent="0.3">
      <c r="A215" s="731"/>
      <c r="B215" s="157" t="s">
        <v>125</v>
      </c>
      <c r="C215" s="715"/>
      <c r="D215" s="717"/>
      <c r="E215" s="719"/>
      <c r="F215" s="721"/>
      <c r="G215" s="723"/>
      <c r="H215" s="157"/>
      <c r="I215" s="157"/>
      <c r="J215" s="157"/>
      <c r="K215" s="158"/>
      <c r="L215" s="1"/>
    </row>
    <row r="216" spans="1:12" x14ac:dyDescent="0.3">
      <c r="A216" s="177"/>
      <c r="B216" s="157"/>
      <c r="C216" s="157">
        <v>1</v>
      </c>
      <c r="D216" s="157">
        <v>2</v>
      </c>
      <c r="E216" s="157">
        <v>3</v>
      </c>
      <c r="F216" s="157">
        <v>4</v>
      </c>
      <c r="G216" s="157">
        <v>5</v>
      </c>
      <c r="H216" s="157"/>
      <c r="I216" s="157"/>
      <c r="J216" s="157"/>
      <c r="K216" s="158"/>
      <c r="L216" s="1"/>
    </row>
    <row r="217" spans="1:12" ht="15" customHeight="1" x14ac:dyDescent="0.3">
      <c r="A217" s="177"/>
      <c r="B217" s="157"/>
      <c r="C217" s="157" t="s">
        <v>126</v>
      </c>
      <c r="D217" s="157" t="s">
        <v>127</v>
      </c>
      <c r="E217" s="157" t="s">
        <v>128</v>
      </c>
      <c r="F217" s="157" t="s">
        <v>129</v>
      </c>
      <c r="G217" s="157" t="s">
        <v>130</v>
      </c>
      <c r="H217" s="157"/>
      <c r="I217" s="157"/>
      <c r="J217" s="157"/>
      <c r="K217" s="158"/>
      <c r="L217" s="1"/>
    </row>
    <row r="218" spans="1:12" ht="15" customHeight="1" x14ac:dyDescent="0.3">
      <c r="A218" s="177"/>
      <c r="B218" s="157"/>
      <c r="C218" s="713" t="s">
        <v>131</v>
      </c>
      <c r="D218" s="713"/>
      <c r="E218" s="713"/>
      <c r="F218" s="713"/>
      <c r="G218" s="713"/>
      <c r="H218" s="157"/>
      <c r="I218" s="157"/>
      <c r="J218" s="157"/>
      <c r="K218" s="158"/>
      <c r="L218" s="1"/>
    </row>
    <row r="219" spans="1:12" x14ac:dyDescent="0.3">
      <c r="A219" s="177"/>
      <c r="B219" s="157"/>
      <c r="C219" s="713"/>
      <c r="D219" s="713"/>
      <c r="E219" s="713"/>
      <c r="F219" s="713"/>
      <c r="G219" s="713"/>
      <c r="H219" s="157"/>
      <c r="I219" s="157"/>
      <c r="J219" s="157"/>
      <c r="K219" s="158"/>
      <c r="L219" s="1"/>
    </row>
    <row r="220" spans="1:12" ht="15" thickBot="1" x14ac:dyDescent="0.35">
      <c r="A220" s="80"/>
      <c r="B220" s="81"/>
      <c r="C220" s="81"/>
      <c r="D220" s="81"/>
      <c r="E220" s="81"/>
      <c r="F220" s="81"/>
      <c r="G220" s="81"/>
      <c r="H220" s="81"/>
      <c r="I220" s="81"/>
      <c r="J220" s="81"/>
      <c r="K220" s="82"/>
      <c r="L220" s="1"/>
    </row>
    <row r="221" spans="1:12" ht="15.6" x14ac:dyDescent="0.3">
      <c r="A221" s="2"/>
      <c r="B221" s="959"/>
      <c r="C221" s="959"/>
      <c r="D221" s="959"/>
      <c r="E221" s="959"/>
      <c r="F221" s="959"/>
      <c r="G221" s="959"/>
      <c r="H221" s="959"/>
      <c r="I221" s="959"/>
      <c r="J221" s="2"/>
      <c r="K221" s="152"/>
      <c r="L221" s="1"/>
    </row>
    <row r="222" spans="1:12" x14ac:dyDescent="0.3">
      <c r="A222" s="1"/>
      <c r="B222" s="1"/>
      <c r="C222" s="1"/>
      <c r="D222" s="1"/>
      <c r="E222" s="1"/>
      <c r="F222" s="1"/>
      <c r="G222" s="1"/>
      <c r="H222" s="1"/>
      <c r="I222" s="1"/>
      <c r="J222" s="1"/>
      <c r="K222" s="1"/>
      <c r="L222" s="1"/>
    </row>
    <row r="223" spans="1:12" x14ac:dyDescent="0.3">
      <c r="A223" s="1"/>
      <c r="B223" s="1"/>
      <c r="C223" s="1"/>
      <c r="D223" s="1"/>
      <c r="E223" s="1"/>
      <c r="F223" s="1"/>
      <c r="G223" s="1"/>
      <c r="H223" s="1"/>
      <c r="I223" s="1"/>
      <c r="J223" s="1"/>
      <c r="K223" s="1"/>
      <c r="L223" s="1"/>
    </row>
    <row r="224" spans="1:12" x14ac:dyDescent="0.3">
      <c r="A224" s="1"/>
      <c r="B224" s="1"/>
      <c r="C224" s="1"/>
      <c r="D224" s="1"/>
      <c r="E224" s="1"/>
      <c r="F224" s="1"/>
      <c r="G224" s="1"/>
      <c r="H224" s="1"/>
      <c r="I224" s="1"/>
      <c r="J224" s="1"/>
      <c r="K224" s="1"/>
      <c r="L224" s="1"/>
    </row>
    <row r="225" spans="1:12" x14ac:dyDescent="0.3">
      <c r="A225" s="960"/>
      <c r="B225" s="32"/>
      <c r="C225" s="369"/>
      <c r="D225" s="369"/>
      <c r="E225" s="369"/>
      <c r="F225" s="369"/>
      <c r="G225" s="369"/>
      <c r="H225" s="1"/>
      <c r="I225" s="1"/>
      <c r="J225" s="957"/>
      <c r="K225" s="957"/>
      <c r="L225" s="1"/>
    </row>
    <row r="226" spans="1:12" x14ac:dyDescent="0.3">
      <c r="A226" s="960"/>
      <c r="B226" s="150"/>
      <c r="C226" s="369"/>
      <c r="D226" s="369"/>
      <c r="E226" s="369"/>
      <c r="F226" s="369"/>
      <c r="G226" s="369"/>
      <c r="H226" s="1"/>
      <c r="I226" s="1"/>
      <c r="J226" s="151"/>
      <c r="K226" s="151"/>
      <c r="L226" s="1"/>
    </row>
    <row r="227" spans="1:12" x14ac:dyDescent="0.3">
      <c r="A227" s="960"/>
      <c r="B227" s="32"/>
      <c r="C227" s="369"/>
      <c r="D227" s="369"/>
      <c r="E227" s="369"/>
      <c r="F227" s="958"/>
      <c r="G227" s="369"/>
      <c r="H227" s="1"/>
      <c r="I227" s="1"/>
      <c r="J227" s="151"/>
      <c r="K227" s="153"/>
      <c r="L227" s="1"/>
    </row>
    <row r="228" spans="1:12" x14ac:dyDescent="0.3">
      <c r="A228" s="960"/>
      <c r="B228" s="150"/>
      <c r="C228" s="369"/>
      <c r="D228" s="369"/>
      <c r="E228" s="369"/>
      <c r="F228" s="958"/>
      <c r="G228" s="369"/>
      <c r="H228" s="1"/>
      <c r="I228" s="1"/>
      <c r="J228" s="151"/>
      <c r="K228" s="153"/>
      <c r="L228" s="1"/>
    </row>
    <row r="229" spans="1:12" x14ac:dyDescent="0.3">
      <c r="A229" s="960"/>
      <c r="B229" s="32"/>
      <c r="C229" s="369"/>
      <c r="D229" s="369"/>
      <c r="E229" s="958"/>
      <c r="F229" s="958"/>
      <c r="G229" s="369"/>
      <c r="H229" s="1"/>
      <c r="I229" s="1"/>
      <c r="J229" s="151"/>
      <c r="K229" s="153"/>
      <c r="L229" s="1"/>
    </row>
    <row r="230" spans="1:12" x14ac:dyDescent="0.3">
      <c r="A230" s="960"/>
      <c r="B230" s="150"/>
      <c r="C230" s="369"/>
      <c r="D230" s="369"/>
      <c r="E230" s="961"/>
      <c r="F230" s="958"/>
      <c r="G230" s="369"/>
      <c r="H230" s="1"/>
      <c r="I230" s="1"/>
      <c r="J230" s="151"/>
      <c r="K230" s="153"/>
      <c r="L230" s="1"/>
    </row>
    <row r="231" spans="1:12" x14ac:dyDescent="0.3">
      <c r="A231" s="960"/>
      <c r="B231" s="32"/>
      <c r="C231" s="369"/>
      <c r="D231" s="369"/>
      <c r="E231" s="958"/>
      <c r="F231" s="958"/>
      <c r="G231" s="369"/>
      <c r="H231" s="1"/>
      <c r="I231" s="1"/>
      <c r="J231" s="151"/>
      <c r="K231" s="153"/>
      <c r="L231" s="1"/>
    </row>
    <row r="232" spans="1:12" x14ac:dyDescent="0.3">
      <c r="A232" s="960"/>
      <c r="B232" s="150"/>
      <c r="C232" s="369"/>
      <c r="D232" s="369"/>
      <c r="E232" s="961"/>
      <c r="F232" s="961"/>
      <c r="G232" s="369"/>
      <c r="H232" s="1"/>
      <c r="I232" s="1"/>
      <c r="J232" s="151"/>
      <c r="K232" s="153"/>
      <c r="L232" s="1"/>
    </row>
    <row r="233" spans="1:12" x14ac:dyDescent="0.3">
      <c r="A233" s="960"/>
      <c r="B233" s="32"/>
      <c r="C233" s="369"/>
      <c r="D233" s="369"/>
      <c r="E233" s="962"/>
      <c r="F233" s="963"/>
      <c r="G233" s="369"/>
      <c r="H233" s="1"/>
      <c r="I233" s="1"/>
      <c r="J233" s="151"/>
      <c r="K233" s="153"/>
      <c r="L233" s="1"/>
    </row>
    <row r="234" spans="1:12" x14ac:dyDescent="0.3">
      <c r="A234" s="960"/>
      <c r="B234" s="150"/>
      <c r="C234" s="369"/>
      <c r="D234" s="369"/>
      <c r="E234" s="369"/>
      <c r="F234" s="963"/>
      <c r="G234" s="369"/>
      <c r="H234" s="1"/>
      <c r="I234" s="1"/>
      <c r="J234" s="1"/>
      <c r="K234" s="1"/>
      <c r="L234" s="1"/>
    </row>
    <row r="235" spans="1:12" x14ac:dyDescent="0.3">
      <c r="A235" s="1"/>
      <c r="B235" s="1"/>
      <c r="C235" s="32"/>
      <c r="D235" s="32"/>
      <c r="E235" s="32"/>
      <c r="F235" s="32"/>
      <c r="G235" s="32"/>
      <c r="H235" s="1"/>
      <c r="I235" s="1"/>
      <c r="J235" s="1"/>
      <c r="K235" s="1"/>
      <c r="L235" s="1"/>
    </row>
    <row r="236" spans="1:12" x14ac:dyDescent="0.3">
      <c r="A236" s="1"/>
      <c r="B236" s="1"/>
      <c r="C236" s="32"/>
      <c r="D236" s="32"/>
      <c r="E236" s="32"/>
      <c r="F236" s="32"/>
      <c r="G236" s="32"/>
      <c r="H236" s="1"/>
      <c r="I236" s="1"/>
      <c r="J236" s="1"/>
      <c r="K236" s="1"/>
      <c r="L236" s="1"/>
    </row>
    <row r="237" spans="1:12" x14ac:dyDescent="0.3">
      <c r="A237" s="1"/>
      <c r="B237" s="1"/>
      <c r="C237" s="964"/>
      <c r="D237" s="964"/>
      <c r="E237" s="964"/>
      <c r="F237" s="964"/>
      <c r="G237" s="964"/>
      <c r="H237" s="1"/>
      <c r="I237" s="1"/>
      <c r="J237" s="1"/>
      <c r="K237" s="1"/>
      <c r="L237" s="1"/>
    </row>
    <row r="238" spans="1:12" x14ac:dyDescent="0.3">
      <c r="A238" s="1"/>
      <c r="B238" s="1"/>
      <c r="C238" s="964"/>
      <c r="D238" s="964"/>
      <c r="E238" s="964"/>
      <c r="F238" s="964"/>
      <c r="G238" s="964"/>
      <c r="H238" s="1"/>
      <c r="I238" s="1"/>
      <c r="J238" s="1"/>
      <c r="K238" s="1"/>
      <c r="L238" s="1"/>
    </row>
    <row r="239" spans="1:12" x14ac:dyDescent="0.3">
      <c r="A239" s="1"/>
      <c r="B239" s="1"/>
      <c r="C239" s="1"/>
      <c r="D239" s="1"/>
      <c r="E239" s="1"/>
      <c r="F239" s="1"/>
      <c r="G239" s="1"/>
      <c r="H239" s="1"/>
      <c r="I239" s="1"/>
      <c r="J239" s="1"/>
      <c r="K239" s="1"/>
      <c r="L239" s="1"/>
    </row>
    <row r="240" spans="1:12" x14ac:dyDescent="0.3">
      <c r="A240" s="1"/>
      <c r="B240" s="1"/>
      <c r="C240" s="1"/>
      <c r="D240" s="1"/>
      <c r="E240" s="1"/>
      <c r="F240" s="1"/>
      <c r="G240" s="1"/>
      <c r="H240" s="1"/>
      <c r="I240" s="1"/>
      <c r="J240" s="1"/>
      <c r="K240" s="1"/>
      <c r="L240" s="1"/>
    </row>
    <row r="241" spans="1:12" x14ac:dyDescent="0.3">
      <c r="A241" s="1"/>
      <c r="B241" s="1"/>
      <c r="C241" s="1"/>
      <c r="D241" s="1"/>
      <c r="E241" s="1"/>
      <c r="F241" s="1"/>
      <c r="G241" s="1"/>
      <c r="H241" s="1"/>
      <c r="I241" s="1"/>
      <c r="J241" s="1"/>
      <c r="K241" s="1"/>
      <c r="L241" s="1"/>
    </row>
    <row r="242" spans="1:12" x14ac:dyDescent="0.3">
      <c r="A242" s="1"/>
      <c r="B242" s="1"/>
      <c r="C242" s="1"/>
      <c r="D242" s="1"/>
      <c r="E242" s="1"/>
      <c r="F242" s="1"/>
      <c r="G242" s="1"/>
      <c r="H242" s="1"/>
      <c r="I242" s="1"/>
      <c r="J242" s="1"/>
      <c r="K242" s="1"/>
      <c r="L242" s="1"/>
    </row>
    <row r="243" spans="1:12" x14ac:dyDescent="0.3">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400-000000000000}">
          <x14:formula1>
            <xm:f>Hoja2!$A$1:$A$5</xm:f>
          </x14:formula1>
          <xm:sqref>E14:G14 E35:G35 E56:G56 E77:G77 E98:G98 E119:G119 E140:G140 E161:G161 E183:G183 E204:G204</xm:sqref>
        </x14:dataValidation>
        <x14:dataValidation type="list" allowBlank="1" showInputMessage="1" showErrorMessage="1" xr:uid="{00000000-0002-0000-1400-000001000000}">
          <x14:formula1>
            <xm:f>Hoja2!$C$1:$C$5</xm:f>
          </x14:formula1>
          <xm:sqref>J14:K14 J35:K35 J56:K56 J77:K77 J98:K98 J119:K119 J140:K140 J161:K161 J183:K183 J204:K204</xm:sqref>
        </x14:dataValidation>
      </x14:dataValidations>
    </ex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9">
    <tabColor theme="9" tint="-0.249977111117893"/>
  </sheetPr>
  <dimension ref="A1:P12"/>
  <sheetViews>
    <sheetView tabSelected="1" topLeftCell="D1" zoomScale="70" zoomScaleNormal="70" zoomScalePageLayoutView="125" workbookViewId="0">
      <selection activeCell="I10" sqref="I10"/>
    </sheetView>
  </sheetViews>
  <sheetFormatPr baseColWidth="10" defaultColWidth="11.44140625" defaultRowHeight="13.8" x14ac:dyDescent="0.3"/>
  <cols>
    <col min="1" max="1" width="28.109375" style="24" customWidth="1"/>
    <col min="2" max="2" width="24.88671875" style="24" customWidth="1"/>
    <col min="3" max="3" width="18.44140625" style="24" customWidth="1"/>
    <col min="4" max="4" width="27" style="26" customWidth="1"/>
    <col min="5" max="5" width="15.44140625" style="24" customWidth="1"/>
    <col min="6" max="6" width="15" style="24" customWidth="1"/>
    <col min="7" max="7" width="17.33203125" style="24" customWidth="1"/>
    <col min="8" max="8" width="18" style="24" customWidth="1"/>
    <col min="9" max="9" width="44.33203125" style="24" customWidth="1"/>
    <col min="10" max="10" width="16.109375" style="24" customWidth="1"/>
    <col min="11" max="11" width="13.109375" style="24" customWidth="1"/>
    <col min="12" max="12" width="19.33203125" style="24" customWidth="1"/>
    <col min="13" max="13" width="30.109375" style="24" customWidth="1"/>
    <col min="14" max="14" width="46" style="24" bestFit="1" customWidth="1"/>
    <col min="15" max="16" width="46" style="24" customWidth="1"/>
    <col min="17" max="16384" width="11.44140625" style="24"/>
  </cols>
  <sheetData>
    <row r="1" spans="1:16" ht="15.75" customHeight="1" x14ac:dyDescent="0.3">
      <c r="A1" s="972" t="e" vm="1">
        <v>#VALUE!</v>
      </c>
      <c r="B1" s="968" t="str">
        <f>CONTEXTO!B1</f>
        <v>PROCESO:  GESTIÓN JURÍDICA</v>
      </c>
      <c r="C1" s="968"/>
      <c r="D1" s="968"/>
      <c r="E1" s="968"/>
      <c r="F1" s="968"/>
      <c r="G1" s="968"/>
      <c r="H1" s="968"/>
      <c r="I1" s="968"/>
      <c r="J1" s="695" t="s">
        <v>492</v>
      </c>
      <c r="K1" s="695"/>
      <c r="L1" s="695"/>
      <c r="M1" s="985"/>
      <c r="N1" s="297"/>
      <c r="O1" s="297"/>
      <c r="P1" s="297"/>
    </row>
    <row r="2" spans="1:16" ht="15.75" customHeight="1" x14ac:dyDescent="0.3">
      <c r="A2" s="973"/>
      <c r="B2" s="559"/>
      <c r="C2" s="559"/>
      <c r="D2" s="559"/>
      <c r="E2" s="559"/>
      <c r="F2" s="559"/>
      <c r="G2" s="559"/>
      <c r="H2" s="559"/>
      <c r="I2" s="559"/>
      <c r="J2" s="661" t="s">
        <v>486</v>
      </c>
      <c r="K2" s="661"/>
      <c r="L2" s="661"/>
      <c r="M2" s="985"/>
      <c r="N2" s="297"/>
      <c r="O2" s="297"/>
      <c r="P2" s="297"/>
    </row>
    <row r="3" spans="1:16" ht="15.75" customHeight="1" x14ac:dyDescent="0.3">
      <c r="A3" s="973"/>
      <c r="B3" s="559" t="s">
        <v>231</v>
      </c>
      <c r="C3" s="559"/>
      <c r="D3" s="559"/>
      <c r="E3" s="559"/>
      <c r="F3" s="559"/>
      <c r="G3" s="559"/>
      <c r="H3" s="559"/>
      <c r="I3" s="559"/>
      <c r="J3" s="661" t="s">
        <v>487</v>
      </c>
      <c r="K3" s="661"/>
      <c r="L3" s="661"/>
      <c r="M3" s="985"/>
      <c r="N3" s="297"/>
      <c r="O3" s="297"/>
      <c r="P3" s="297"/>
    </row>
    <row r="4" spans="1:16" ht="15.75" customHeight="1" x14ac:dyDescent="0.3">
      <c r="A4" s="973"/>
      <c r="B4" s="559"/>
      <c r="C4" s="559"/>
      <c r="D4" s="559"/>
      <c r="E4" s="559"/>
      <c r="F4" s="559"/>
      <c r="G4" s="559"/>
      <c r="H4" s="559"/>
      <c r="I4" s="559"/>
      <c r="J4" s="661" t="s">
        <v>502</v>
      </c>
      <c r="K4" s="661"/>
      <c r="L4" s="661"/>
      <c r="M4" s="985"/>
      <c r="N4" s="297"/>
      <c r="O4" s="297"/>
      <c r="P4" s="297"/>
    </row>
    <row r="5" spans="1:16" ht="15" customHeight="1" x14ac:dyDescent="0.3">
      <c r="A5" s="977"/>
      <c r="B5" s="978"/>
      <c r="C5" s="978"/>
      <c r="D5" s="978"/>
      <c r="E5" s="978"/>
      <c r="F5" s="978"/>
      <c r="G5" s="978"/>
      <c r="H5" s="978"/>
      <c r="I5" s="978"/>
      <c r="J5" s="978"/>
      <c r="K5" s="978"/>
      <c r="L5" s="978"/>
      <c r="M5" s="978"/>
      <c r="N5" s="298"/>
      <c r="O5" s="298"/>
      <c r="P5" s="298"/>
    </row>
    <row r="6" spans="1:16" s="25" customFormat="1" ht="15.75" customHeight="1" x14ac:dyDescent="0.25">
      <c r="A6" s="86" t="s">
        <v>232</v>
      </c>
      <c r="B6" s="979" t="s">
        <v>249</v>
      </c>
      <c r="C6" s="979"/>
      <c r="D6" s="979"/>
      <c r="E6" s="979"/>
      <c r="F6" s="979"/>
      <c r="G6" s="979"/>
      <c r="H6" s="979"/>
      <c r="I6" s="979"/>
      <c r="J6" s="979"/>
      <c r="K6" s="979"/>
      <c r="L6" s="979"/>
      <c r="M6" s="980"/>
      <c r="N6" s="299"/>
      <c r="O6" s="299"/>
      <c r="P6" s="299"/>
    </row>
    <row r="7" spans="1:16" s="25" customFormat="1" ht="42.75" customHeight="1" x14ac:dyDescent="0.25">
      <c r="A7" s="86" t="s">
        <v>233</v>
      </c>
      <c r="B7" s="661" t="s">
        <v>250</v>
      </c>
      <c r="C7" s="661"/>
      <c r="D7" s="661"/>
      <c r="E7" s="661"/>
      <c r="F7" s="661"/>
      <c r="G7" s="661"/>
      <c r="H7" s="661"/>
      <c r="I7" s="661"/>
      <c r="J7" s="661"/>
      <c r="K7" s="661"/>
      <c r="L7" s="661"/>
      <c r="M7" s="616"/>
      <c r="N7" s="200"/>
      <c r="O7" s="200"/>
      <c r="P7" s="200"/>
    </row>
    <row r="8" spans="1:16" s="25" customFormat="1" ht="15" customHeight="1" x14ac:dyDescent="0.25">
      <c r="A8" s="970"/>
      <c r="B8" s="971"/>
      <c r="C8" s="971"/>
      <c r="D8" s="971"/>
      <c r="E8" s="971"/>
      <c r="F8" s="971"/>
      <c r="G8" s="971"/>
      <c r="H8" s="971"/>
      <c r="I8" s="971"/>
      <c r="J8" s="971"/>
      <c r="K8" s="971"/>
      <c r="L8" s="971"/>
      <c r="M8" s="971"/>
      <c r="N8" s="300"/>
      <c r="O8" s="300"/>
      <c r="P8" s="300"/>
    </row>
    <row r="9" spans="1:16" s="85" customFormat="1" ht="60" customHeight="1" x14ac:dyDescent="0.25">
      <c r="A9" s="84" t="s">
        <v>234</v>
      </c>
      <c r="B9" s="62" t="s">
        <v>235</v>
      </c>
      <c r="C9" s="62" t="s">
        <v>74</v>
      </c>
      <c r="D9" s="62" t="s">
        <v>8</v>
      </c>
      <c r="E9" s="61" t="s">
        <v>236</v>
      </c>
      <c r="F9" s="61" t="s">
        <v>237</v>
      </c>
      <c r="G9" s="61" t="s">
        <v>238</v>
      </c>
      <c r="H9" s="61" t="s">
        <v>239</v>
      </c>
      <c r="I9" s="61" t="s">
        <v>240</v>
      </c>
      <c r="J9" s="62" t="s">
        <v>241</v>
      </c>
      <c r="K9" s="62" t="s">
        <v>242</v>
      </c>
      <c r="L9" s="62" t="s">
        <v>243</v>
      </c>
      <c r="M9" s="63" t="s">
        <v>244</v>
      </c>
      <c r="N9" s="302" t="s">
        <v>506</v>
      </c>
      <c r="O9" s="61" t="s">
        <v>532</v>
      </c>
      <c r="P9" s="61"/>
    </row>
    <row r="10" spans="1:16" s="25" customFormat="1" ht="343.5" customHeight="1" x14ac:dyDescent="0.25">
      <c r="A10" s="974" t="s">
        <v>533</v>
      </c>
      <c r="B10" s="969" t="str">
        <f>DESCRIPCION!A13</f>
        <v>Posibilidad de omitir, retardar, negar o rehusarse a realizar actos propios que le corresponden de las funciones de servidor público y/o de apoderado para beneficio propio o de un tercero en las acciones legales</v>
      </c>
      <c r="C10" s="967" t="str">
        <f>'IDENTIFICACION DE RIESGOS'!J13</f>
        <v>CORRUPCION</v>
      </c>
      <c r="D10" s="310" t="str">
        <f>DESCRIPCION!D13</f>
        <v xml:space="preserve">Falta de asistencia a las audiencias de procesos judiciales presenciales y/o virtuales  por parte de los Secretarios de despacho delegados, y/o  apoderados que ejercen la defensa jurídica y, en atención a las recomendaciones establecidas en las mesa de trabajo llevados a cabo por la Oficina Jurídica </v>
      </c>
      <c r="E10" s="967" t="str">
        <f>'VALORACIÓN RIESGOS RESIDUAL'!E35:G35</f>
        <v>Rara vez</v>
      </c>
      <c r="F10" s="966" t="str">
        <f>'VALORACIÓN RIESGOS RESIDUAL'!J35</f>
        <v>Mayor</v>
      </c>
      <c r="G10" s="967" t="str">
        <f>'VALORACIÓN RIESGOS RESIDUAL'!K32</f>
        <v>ALTA</v>
      </c>
      <c r="H10" s="986" t="s">
        <v>299</v>
      </c>
      <c r="I10" s="305" t="str">
        <f>+DOFA!G50</f>
        <v xml:space="preserve">F1,3,10,15 A1,2 Que el Jefe de la Oficina Juridica, mediante memorando, requiere de la asistencia de los asesores de la oficina juridica, a las audiencias de los procesos judiciales  y asi mismo,  solicite la  asistencia  de los secretarios de despacho a las audiencias de los procesos judiciale. </v>
      </c>
      <c r="J10" s="303" t="s">
        <v>507</v>
      </c>
      <c r="K10" s="303" t="s">
        <v>484</v>
      </c>
      <c r="L10" s="303" t="s">
        <v>518</v>
      </c>
      <c r="M10" s="969" t="s">
        <v>526</v>
      </c>
      <c r="N10" s="304" t="s">
        <v>524</v>
      </c>
      <c r="O10" s="304" t="s">
        <v>539</v>
      </c>
      <c r="P10" s="304"/>
    </row>
    <row r="11" spans="1:16" s="25" customFormat="1" ht="309.75" customHeight="1" x14ac:dyDescent="0.25">
      <c r="A11" s="975"/>
      <c r="B11" s="969"/>
      <c r="C11" s="967"/>
      <c r="D11" s="310" t="str">
        <f>DESCRIPCION!D14</f>
        <v>No proyectar la adopción de las providencias por parte de los apoderados que ejercen la representación judicial y legal del municipio</v>
      </c>
      <c r="E11" s="967"/>
      <c r="F11" s="966"/>
      <c r="G11" s="967"/>
      <c r="H11" s="986"/>
      <c r="I11" s="305" t="str">
        <f>DOFA!G49</f>
        <v>F1,10 A1,2 Que los asesores de la oficina juridica, junto con los servidores publicos, que tengan a su cargo la representacion judicial y legal del Municipio, deberan adoptar las providencias dentro del termino legal mediante Resolucion de adopcion de fallo, las cuales deben ser cargadas a la plataforma PISAMI y SOFTCON.</v>
      </c>
      <c r="J11" s="303" t="s">
        <v>504</v>
      </c>
      <c r="K11" s="303" t="s">
        <v>484</v>
      </c>
      <c r="L11" s="303" t="s">
        <v>519</v>
      </c>
      <c r="M11" s="969"/>
      <c r="N11" s="304" t="s">
        <v>525</v>
      </c>
      <c r="O11" s="304" t="s">
        <v>540</v>
      </c>
      <c r="P11" s="308"/>
    </row>
    <row r="12" spans="1:16" s="25" customFormat="1" ht="86.25" customHeight="1" x14ac:dyDescent="0.25">
      <c r="A12" s="976"/>
      <c r="B12" s="969"/>
      <c r="C12" s="967"/>
      <c r="D12" s="306"/>
      <c r="E12" s="967"/>
      <c r="F12" s="966"/>
      <c r="G12" s="967"/>
      <c r="H12" s="307" t="s">
        <v>248</v>
      </c>
      <c r="I12" s="305" t="str">
        <f>+DOFA!E46</f>
        <v>D8 A1 Reportar a la Oficina de Control Disciplinario cuando se materialicen sanciones por incumplimiento a las ordenes judiciales</v>
      </c>
      <c r="J12" s="303" t="s">
        <v>482</v>
      </c>
      <c r="K12" s="303" t="s">
        <v>484</v>
      </c>
      <c r="L12" s="303" t="s">
        <v>513</v>
      </c>
      <c r="M12" s="969"/>
      <c r="N12" s="309" t="s">
        <v>508</v>
      </c>
      <c r="O12" s="309"/>
      <c r="P12" s="309"/>
    </row>
  </sheetData>
  <sheetProtection selectLockedCells="1"/>
  <mergeCells count="20">
    <mergeCell ref="A5:M5"/>
    <mergeCell ref="E10:E12"/>
    <mergeCell ref="B6:M6"/>
    <mergeCell ref="M1:M4"/>
    <mergeCell ref="B7:M7"/>
    <mergeCell ref="F10:F12"/>
    <mergeCell ref="G10:G12"/>
    <mergeCell ref="B1:I2"/>
    <mergeCell ref="B10:B12"/>
    <mergeCell ref="A8:M8"/>
    <mergeCell ref="H10:H11"/>
    <mergeCell ref="B3:I4"/>
    <mergeCell ref="C10:C12"/>
    <mergeCell ref="M10:M12"/>
    <mergeCell ref="A1:A4"/>
    <mergeCell ref="J1:L1"/>
    <mergeCell ref="J2:L2"/>
    <mergeCell ref="J3:L3"/>
    <mergeCell ref="J4:L4"/>
    <mergeCell ref="A10:A12"/>
  </mergeCells>
  <printOptions horizontalCentered="1"/>
  <pageMargins left="0.25" right="0.25" top="0.75" bottom="0.75" header="0.3" footer="0.3"/>
  <pageSetup paperSize="258" scale="65"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NO!$A$1:$A$4</xm:f>
          </x14:formula1>
          <xm:sqref>H10</xm:sqref>
        </x14:dataValidation>
      </x14:dataValidations>
    </ex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0"/>
  <dimension ref="A1:A5"/>
  <sheetViews>
    <sheetView workbookViewId="0">
      <selection activeCell="J24" sqref="J24"/>
    </sheetView>
  </sheetViews>
  <sheetFormatPr baseColWidth="10" defaultRowHeight="14.4" x14ac:dyDescent="0.3"/>
  <cols>
    <col min="1" max="1" width="19.109375" customWidth="1"/>
  </cols>
  <sheetData>
    <row r="1" spans="1:1" x14ac:dyDescent="0.3">
      <c r="A1" s="1" t="s">
        <v>305</v>
      </c>
    </row>
    <row r="2" spans="1:1" x14ac:dyDescent="0.3">
      <c r="A2" s="1" t="s">
        <v>153</v>
      </c>
    </row>
    <row r="3" spans="1:1" x14ac:dyDescent="0.3">
      <c r="A3" s="1" t="s">
        <v>156</v>
      </c>
    </row>
    <row r="4" spans="1:1" x14ac:dyDescent="0.3">
      <c r="A4" s="1" t="s">
        <v>159</v>
      </c>
    </row>
    <row r="5" spans="1:1" x14ac:dyDescent="0.3">
      <c r="A5" s="1" t="s">
        <v>162</v>
      </c>
    </row>
  </sheetData>
  <pageMargins left="0.7" right="0.7" top="0.75" bottom="0.75" header="0.3" footer="0.3"/>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1"/>
  <dimension ref="A1:A4"/>
  <sheetViews>
    <sheetView workbookViewId="0">
      <selection activeCell="C3" sqref="C3"/>
    </sheetView>
  </sheetViews>
  <sheetFormatPr baseColWidth="10" defaultRowHeight="14.4" x14ac:dyDescent="0.3"/>
  <cols>
    <col min="1" max="1" width="23.109375" customWidth="1"/>
  </cols>
  <sheetData>
    <row r="1" spans="1:1" x14ac:dyDescent="0.3">
      <c r="A1" s="200" t="s">
        <v>301</v>
      </c>
    </row>
    <row r="2" spans="1:1" x14ac:dyDescent="0.3">
      <c r="A2" s="200" t="s">
        <v>298</v>
      </c>
    </row>
    <row r="3" spans="1:1" x14ac:dyDescent="0.3">
      <c r="A3" s="200" t="s">
        <v>299</v>
      </c>
    </row>
    <row r="4" spans="1:1" x14ac:dyDescent="0.3">
      <c r="A4" s="200" t="s">
        <v>300</v>
      </c>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8"/>
  <sheetViews>
    <sheetView workbookViewId="0">
      <selection activeCell="A9" sqref="A9"/>
    </sheetView>
  </sheetViews>
  <sheetFormatPr baseColWidth="10" defaultRowHeight="14.4" x14ac:dyDescent="0.3"/>
  <sheetData>
    <row r="1" spans="1:1" x14ac:dyDescent="0.3">
      <c r="A1" t="s">
        <v>118</v>
      </c>
    </row>
    <row r="2" spans="1:1" x14ac:dyDescent="0.3">
      <c r="A2" t="s">
        <v>120</v>
      </c>
    </row>
    <row r="3" spans="1:1" x14ac:dyDescent="0.3">
      <c r="A3" t="s">
        <v>122</v>
      </c>
    </row>
    <row r="4" spans="1:1" x14ac:dyDescent="0.3">
      <c r="A4" t="s">
        <v>124</v>
      </c>
    </row>
    <row r="6" spans="1:1" x14ac:dyDescent="0.3">
      <c r="A6" t="s">
        <v>11</v>
      </c>
    </row>
    <row r="7" spans="1:1" x14ac:dyDescent="0.3">
      <c r="A7" t="s">
        <v>12</v>
      </c>
    </row>
    <row r="8" spans="1:1" x14ac:dyDescent="0.3">
      <c r="A8" t="s">
        <v>13</v>
      </c>
    </row>
  </sheetData>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C10"/>
  <sheetViews>
    <sheetView workbookViewId="0">
      <selection activeCell="B14" sqref="B14"/>
    </sheetView>
  </sheetViews>
  <sheetFormatPr baseColWidth="10" defaultRowHeight="14.4" x14ac:dyDescent="0.3"/>
  <cols>
    <col min="1" max="1" width="27.33203125" customWidth="1"/>
    <col min="2" max="2" width="25.88671875" customWidth="1"/>
    <col min="3" max="3" width="41.44140625" customWidth="1"/>
  </cols>
  <sheetData>
    <row r="1" spans="1:3" x14ac:dyDescent="0.3">
      <c r="A1" t="s">
        <v>276</v>
      </c>
      <c r="B1" t="s">
        <v>282</v>
      </c>
      <c r="C1" t="s">
        <v>286</v>
      </c>
    </row>
    <row r="2" spans="1:3" x14ac:dyDescent="0.3">
      <c r="A2" t="s">
        <v>277</v>
      </c>
      <c r="B2" t="s">
        <v>294</v>
      </c>
      <c r="C2" t="s">
        <v>287</v>
      </c>
    </row>
    <row r="3" spans="1:3" x14ac:dyDescent="0.3">
      <c r="A3" t="s">
        <v>278</v>
      </c>
      <c r="B3" t="s">
        <v>283</v>
      </c>
      <c r="C3" t="s">
        <v>288</v>
      </c>
    </row>
    <row r="4" spans="1:3" x14ac:dyDescent="0.3">
      <c r="A4" t="s">
        <v>279</v>
      </c>
      <c r="B4" t="s">
        <v>293</v>
      </c>
      <c r="C4" t="s">
        <v>289</v>
      </c>
    </row>
    <row r="5" spans="1:3" x14ac:dyDescent="0.3">
      <c r="A5" t="s">
        <v>280</v>
      </c>
      <c r="B5" t="s">
        <v>284</v>
      </c>
      <c r="C5" t="s">
        <v>251</v>
      </c>
    </row>
    <row r="6" spans="1:3" x14ac:dyDescent="0.3">
      <c r="A6" t="s">
        <v>306</v>
      </c>
      <c r="B6" t="s">
        <v>306</v>
      </c>
      <c r="C6" t="s">
        <v>306</v>
      </c>
    </row>
    <row r="7" spans="1:3" x14ac:dyDescent="0.3">
      <c r="A7" t="s">
        <v>281</v>
      </c>
      <c r="B7" t="s">
        <v>285</v>
      </c>
      <c r="C7" t="s">
        <v>290</v>
      </c>
    </row>
    <row r="8" spans="1:3" x14ac:dyDescent="0.3">
      <c r="B8" t="s">
        <v>14</v>
      </c>
      <c r="C8" t="s">
        <v>291</v>
      </c>
    </row>
    <row r="9" spans="1:3" x14ac:dyDescent="0.3">
      <c r="C9" t="s">
        <v>252</v>
      </c>
    </row>
    <row r="10" spans="1:3" x14ac:dyDescent="0.3">
      <c r="C10" t="s">
        <v>292</v>
      </c>
    </row>
  </sheetData>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00B050"/>
  </sheetPr>
  <dimension ref="A1:X42"/>
  <sheetViews>
    <sheetView zoomScale="70" zoomScaleNormal="70" zoomScalePageLayoutView="70" workbookViewId="0">
      <selection activeCell="AB7" sqref="AB7"/>
    </sheetView>
  </sheetViews>
  <sheetFormatPr baseColWidth="10" defaultColWidth="11.44140625" defaultRowHeight="14.4" x14ac:dyDescent="0.3"/>
  <cols>
    <col min="1" max="1" width="5.109375" style="67" customWidth="1"/>
    <col min="2" max="2" width="42.33203125" style="41" customWidth="1"/>
    <col min="3" max="17" width="6.44140625" style="41" customWidth="1"/>
    <col min="18" max="18" width="8.109375" style="41" customWidth="1"/>
    <col min="19" max="19" width="13.109375" style="42" customWidth="1"/>
    <col min="20" max="20" width="25.109375" customWidth="1"/>
    <col min="21" max="23" width="11.44140625" hidden="1" customWidth="1"/>
  </cols>
  <sheetData>
    <row r="1" spans="1:24" ht="31.2" customHeight="1" x14ac:dyDescent="0.3">
      <c r="A1" s="981" t="e" vm="1">
        <v>#VALUE!</v>
      </c>
      <c r="B1" s="981"/>
      <c r="C1" s="408" t="s">
        <v>503</v>
      </c>
      <c r="D1" s="408"/>
      <c r="E1" s="408"/>
      <c r="F1" s="408"/>
      <c r="G1" s="408"/>
      <c r="H1" s="408"/>
      <c r="I1" s="408"/>
      <c r="J1" s="408"/>
      <c r="K1" s="408"/>
      <c r="L1" s="408"/>
      <c r="M1" s="408"/>
      <c r="N1" s="408"/>
      <c r="O1" s="408"/>
      <c r="P1" s="408"/>
      <c r="Q1" s="408"/>
      <c r="R1" s="408"/>
      <c r="S1" s="408"/>
      <c r="T1" s="426" t="s">
        <v>541</v>
      </c>
      <c r="U1" s="426"/>
      <c r="V1" s="426"/>
      <c r="W1" s="426"/>
    </row>
    <row r="2" spans="1:24" ht="15" customHeight="1" x14ac:dyDescent="0.3">
      <c r="A2" s="981"/>
      <c r="B2" s="981"/>
      <c r="C2" s="408"/>
      <c r="D2" s="408"/>
      <c r="E2" s="408"/>
      <c r="F2" s="408"/>
      <c r="G2" s="408"/>
      <c r="H2" s="408"/>
      <c r="I2" s="408"/>
      <c r="J2" s="408"/>
      <c r="K2" s="408"/>
      <c r="L2" s="408"/>
      <c r="M2" s="408"/>
      <c r="N2" s="408"/>
      <c r="O2" s="408"/>
      <c r="P2" s="408"/>
      <c r="Q2" s="408"/>
      <c r="R2" s="408"/>
      <c r="S2" s="408"/>
      <c r="T2" s="426" t="s">
        <v>542</v>
      </c>
      <c r="U2" s="426"/>
      <c r="V2" s="426"/>
      <c r="W2" s="426"/>
    </row>
    <row r="3" spans="1:24" ht="15" customHeight="1" x14ac:dyDescent="0.3">
      <c r="A3" s="981"/>
      <c r="B3" s="981"/>
      <c r="C3" s="408" t="s">
        <v>41</v>
      </c>
      <c r="D3" s="408"/>
      <c r="E3" s="408"/>
      <c r="F3" s="408"/>
      <c r="G3" s="408"/>
      <c r="H3" s="408"/>
      <c r="I3" s="408"/>
      <c r="J3" s="408"/>
      <c r="K3" s="408"/>
      <c r="L3" s="408"/>
      <c r="M3" s="408"/>
      <c r="N3" s="408"/>
      <c r="O3" s="408"/>
      <c r="P3" s="408"/>
      <c r="Q3" s="408"/>
      <c r="R3" s="408"/>
      <c r="S3" s="408"/>
      <c r="T3" s="426" t="s">
        <v>543</v>
      </c>
      <c r="U3" s="426"/>
      <c r="V3" s="426"/>
      <c r="W3" s="426"/>
    </row>
    <row r="4" spans="1:24" ht="15.75" customHeight="1" x14ac:dyDescent="0.3">
      <c r="A4" s="981"/>
      <c r="B4" s="981"/>
      <c r="C4" s="408"/>
      <c r="D4" s="408"/>
      <c r="E4" s="408"/>
      <c r="F4" s="408"/>
      <c r="G4" s="408"/>
      <c r="H4" s="408"/>
      <c r="I4" s="408"/>
      <c r="J4" s="408"/>
      <c r="K4" s="408"/>
      <c r="L4" s="408"/>
      <c r="M4" s="408"/>
      <c r="N4" s="408"/>
      <c r="O4" s="408"/>
      <c r="P4" s="408"/>
      <c r="Q4" s="408"/>
      <c r="R4" s="408"/>
      <c r="S4" s="408"/>
      <c r="T4" s="426" t="s">
        <v>490</v>
      </c>
      <c r="U4" s="426"/>
      <c r="V4" s="426"/>
      <c r="W4" s="426"/>
    </row>
    <row r="5" spans="1:24" ht="15.75" customHeight="1" x14ac:dyDescent="0.3">
      <c r="A5" s="430"/>
      <c r="B5" s="430"/>
      <c r="C5" s="430"/>
      <c r="D5" s="430"/>
      <c r="E5" s="430"/>
      <c r="F5" s="430"/>
      <c r="G5" s="430"/>
      <c r="H5" s="430"/>
      <c r="I5" s="430"/>
      <c r="J5" s="430"/>
      <c r="K5" s="430"/>
      <c r="L5" s="430"/>
      <c r="M5" s="430"/>
      <c r="N5" s="430"/>
      <c r="O5" s="430"/>
      <c r="P5" s="430"/>
      <c r="Q5" s="430"/>
      <c r="R5" s="430"/>
      <c r="S5" s="430"/>
      <c r="T5" s="435"/>
      <c r="U5" s="141"/>
      <c r="V5" s="141"/>
      <c r="W5" s="237"/>
    </row>
    <row r="6" spans="1:24" s="1" customFormat="1" ht="27" customHeight="1" x14ac:dyDescent="0.25">
      <c r="A6" s="432" t="str">
        <f>+CONTEXTO!A8</f>
        <v>PROCESO: GESTIÓN JURÍDICA</v>
      </c>
      <c r="B6" s="432"/>
      <c r="C6" s="432"/>
      <c r="D6" s="432"/>
      <c r="E6" s="432"/>
      <c r="F6" s="432"/>
      <c r="G6" s="432"/>
      <c r="H6" s="432"/>
      <c r="I6" s="432"/>
      <c r="J6" s="432"/>
      <c r="K6" s="432"/>
      <c r="L6" s="432"/>
      <c r="M6" s="432"/>
      <c r="N6" s="432"/>
      <c r="O6" s="432"/>
      <c r="P6" s="432"/>
      <c r="Q6" s="432"/>
      <c r="R6" s="432"/>
      <c r="S6" s="432"/>
      <c r="T6" s="432"/>
      <c r="W6" s="72"/>
    </row>
    <row r="7" spans="1:24" s="1" customFormat="1" ht="81" customHeight="1" thickBot="1" x14ac:dyDescent="0.3">
      <c r="A7" s="431" t="str">
        <f>+CONTEXTO!A9</f>
        <v xml:space="preserve">OBJETIVO: ASUMIR Y EJERCER LA TOTALIDAD DE LA DEFENSA JURÍDICA DEL MUNICIPIO DE IBAGUÉ, A PARTIR DE LA REPRESENTACIÓN JUDICIAL,  EXTRAJUDICIAL  O  ADMINISTRATIVA  Y  LA  ASESORÍA  SISTEMÁTICA, DE MANERA PERMANENTE  EN  LAS ACTUACIONES DE LA ADMINISTRACIÓN CENTRAL, EN ARAS DE LA PROTECCIÓN DEL PATRIMONIO PÚBLICO Y SALVAGUARDA DEL ORDENAMIENTO JURÍDICO.  
</v>
      </c>
      <c r="B7" s="431"/>
      <c r="C7" s="431"/>
      <c r="D7" s="431"/>
      <c r="E7" s="431"/>
      <c r="F7" s="431"/>
      <c r="G7" s="431"/>
      <c r="H7" s="431"/>
      <c r="I7" s="431"/>
      <c r="J7" s="431"/>
      <c r="K7" s="431"/>
      <c r="L7" s="431"/>
      <c r="M7" s="431"/>
      <c r="N7" s="431"/>
      <c r="O7" s="431"/>
      <c r="P7" s="431"/>
      <c r="Q7" s="431"/>
      <c r="R7" s="431"/>
      <c r="S7" s="431"/>
      <c r="T7" s="431"/>
      <c r="U7" s="60"/>
      <c r="V7" s="60"/>
      <c r="W7" s="238"/>
    </row>
    <row r="8" spans="1:24" s="1" customFormat="1" ht="26.25" customHeight="1" thickBot="1" x14ac:dyDescent="0.3">
      <c r="A8" s="239"/>
      <c r="B8" s="239"/>
      <c r="C8" s="239"/>
      <c r="D8" s="239"/>
      <c r="E8" s="239"/>
      <c r="F8" s="239"/>
      <c r="G8" s="239"/>
      <c r="H8" s="239"/>
      <c r="I8" s="239"/>
      <c r="J8" s="239"/>
      <c r="K8" s="239"/>
      <c r="L8" s="239"/>
      <c r="M8" s="239"/>
      <c r="N8" s="239"/>
      <c r="O8" s="239"/>
      <c r="P8" s="239"/>
      <c r="Q8" s="239"/>
      <c r="R8" s="239"/>
      <c r="S8" s="239"/>
      <c r="T8" s="240"/>
      <c r="X8" s="101"/>
    </row>
    <row r="9" spans="1:24" s="1" customFormat="1" ht="39.75" customHeight="1" thickBot="1" x14ac:dyDescent="0.3">
      <c r="A9" s="423"/>
      <c r="B9" s="423"/>
      <c r="C9" s="423" t="b">
        <v>0</v>
      </c>
      <c r="D9" s="423"/>
      <c r="E9" s="423"/>
      <c r="F9" s="423"/>
      <c r="G9" s="423"/>
      <c r="H9" s="423"/>
      <c r="I9" s="423"/>
      <c r="J9" s="423"/>
      <c r="K9" s="423"/>
      <c r="L9" s="423"/>
      <c r="M9" s="423"/>
      <c r="N9" s="423"/>
      <c r="O9" s="423"/>
      <c r="P9" s="423"/>
      <c r="Q9" s="423"/>
      <c r="R9" s="423"/>
      <c r="S9" s="423"/>
      <c r="T9" s="424"/>
    </row>
    <row r="10" spans="1:24" s="40" customFormat="1" ht="37.799999999999997" customHeight="1" thickBot="1" x14ac:dyDescent="0.35">
      <c r="A10" s="234" t="s">
        <v>42</v>
      </c>
      <c r="B10" s="235" t="s">
        <v>257</v>
      </c>
      <c r="C10" s="235" t="s">
        <v>43</v>
      </c>
      <c r="D10" s="235" t="s">
        <v>44</v>
      </c>
      <c r="E10" s="235" t="s">
        <v>45</v>
      </c>
      <c r="F10" s="235" t="s">
        <v>46</v>
      </c>
      <c r="G10" s="235" t="s">
        <v>47</v>
      </c>
      <c r="H10" s="235" t="s">
        <v>48</v>
      </c>
      <c r="I10" s="235" t="s">
        <v>49</v>
      </c>
      <c r="J10" s="235" t="s">
        <v>50</v>
      </c>
      <c r="K10" s="235" t="s">
        <v>51</v>
      </c>
      <c r="L10" s="235" t="s">
        <v>52</v>
      </c>
      <c r="M10" s="235" t="s">
        <v>53</v>
      </c>
      <c r="N10" s="235" t="s">
        <v>54</v>
      </c>
      <c r="O10" s="235" t="s">
        <v>55</v>
      </c>
      <c r="P10" s="235" t="s">
        <v>56</v>
      </c>
      <c r="Q10" s="235" t="s">
        <v>57</v>
      </c>
      <c r="R10" s="236" t="s">
        <v>58</v>
      </c>
      <c r="S10" s="241" t="s">
        <v>59</v>
      </c>
      <c r="T10" s="247" t="s">
        <v>310</v>
      </c>
    </row>
    <row r="11" spans="1:24" ht="53.25" customHeight="1" x14ac:dyDescent="0.3">
      <c r="A11" s="65">
        <v>1</v>
      </c>
      <c r="B11" s="278" t="s">
        <v>379</v>
      </c>
      <c r="C11" s="66">
        <v>4</v>
      </c>
      <c r="D11" s="66">
        <v>5</v>
      </c>
      <c r="E11" s="66">
        <v>3</v>
      </c>
      <c r="F11" s="66">
        <v>4</v>
      </c>
      <c r="G11" s="66">
        <v>5</v>
      </c>
      <c r="H11" s="66">
        <v>4</v>
      </c>
      <c r="I11" s="66"/>
      <c r="J11" s="66"/>
      <c r="K11" s="66"/>
      <c r="L11" s="66"/>
      <c r="M11" s="66"/>
      <c r="N11" s="66"/>
      <c r="O11" s="66"/>
      <c r="P11" s="66"/>
      <c r="Q11" s="66"/>
      <c r="R11" s="65">
        <f>SUM(C11:Q11)</f>
        <v>25</v>
      </c>
      <c r="S11" s="242">
        <f>IF(ISERROR(AVERAGE(C11:Q11)),0,AVERAGE(C11:Q11))</f>
        <v>4.166666666666667</v>
      </c>
      <c r="T11" s="248"/>
    </row>
    <row r="12" spans="1:24" ht="45.75" customHeight="1" x14ac:dyDescent="0.3">
      <c r="A12" s="65">
        <v>2</v>
      </c>
      <c r="B12" s="279" t="s">
        <v>380</v>
      </c>
      <c r="C12" s="66">
        <v>4</v>
      </c>
      <c r="D12" s="66">
        <v>3</v>
      </c>
      <c r="E12" s="66">
        <v>4</v>
      </c>
      <c r="F12" s="66">
        <v>5</v>
      </c>
      <c r="G12" s="66">
        <v>5</v>
      </c>
      <c r="H12" s="66">
        <v>5</v>
      </c>
      <c r="I12" s="66"/>
      <c r="J12" s="66"/>
      <c r="K12" s="66"/>
      <c r="L12" s="66"/>
      <c r="M12" s="66"/>
      <c r="N12" s="66"/>
      <c r="O12" s="66"/>
      <c r="P12" s="66"/>
      <c r="Q12" s="66"/>
      <c r="R12" s="65">
        <f>SUM(C12:Q12)</f>
        <v>26</v>
      </c>
      <c r="S12" s="287">
        <f t="shared" ref="S12:S39" si="0">IF(ISERROR(AVERAGE(C12:Q12)),0,AVERAGE(C12:Q12))</f>
        <v>4.333333333333333</v>
      </c>
      <c r="T12" s="244"/>
    </row>
    <row r="13" spans="1:24" ht="28.5" customHeight="1" x14ac:dyDescent="0.3">
      <c r="A13" s="65">
        <v>3</v>
      </c>
      <c r="B13" s="279" t="s">
        <v>382</v>
      </c>
      <c r="C13" s="66">
        <v>5</v>
      </c>
      <c r="D13" s="66">
        <v>5</v>
      </c>
      <c r="E13" s="66">
        <v>5</v>
      </c>
      <c r="F13" s="66">
        <v>3</v>
      </c>
      <c r="G13" s="66">
        <v>4</v>
      </c>
      <c r="H13" s="66">
        <v>5</v>
      </c>
      <c r="I13" s="66"/>
      <c r="J13" s="66"/>
      <c r="K13" s="66"/>
      <c r="L13" s="66"/>
      <c r="M13" s="66"/>
      <c r="N13" s="66"/>
      <c r="O13" s="66"/>
      <c r="P13" s="66"/>
      <c r="Q13" s="66"/>
      <c r="R13" s="65">
        <f t="shared" ref="R13:R39" si="1">SUM(C13:Q13)</f>
        <v>27</v>
      </c>
      <c r="S13" s="242">
        <f t="shared" si="0"/>
        <v>4.5</v>
      </c>
      <c r="T13" s="245"/>
    </row>
    <row r="14" spans="1:24" ht="39.75" customHeight="1" x14ac:dyDescent="0.3">
      <c r="A14" s="65">
        <v>4</v>
      </c>
      <c r="B14" s="279" t="s">
        <v>383</v>
      </c>
      <c r="C14" s="66">
        <v>3</v>
      </c>
      <c r="D14" s="66">
        <v>3</v>
      </c>
      <c r="E14" s="66">
        <v>3</v>
      </c>
      <c r="F14" s="66">
        <v>3</v>
      </c>
      <c r="G14" s="66">
        <v>4</v>
      </c>
      <c r="H14" s="66">
        <v>4</v>
      </c>
      <c r="I14" s="66"/>
      <c r="J14" s="66"/>
      <c r="K14" s="66"/>
      <c r="L14" s="66"/>
      <c r="M14" s="66"/>
      <c r="N14" s="66"/>
      <c r="O14" s="66"/>
      <c r="P14" s="66"/>
      <c r="Q14" s="66"/>
      <c r="R14" s="65">
        <f t="shared" si="1"/>
        <v>20</v>
      </c>
      <c r="S14" s="242">
        <f t="shared" si="0"/>
        <v>3.3333333333333335</v>
      </c>
      <c r="T14" s="245"/>
    </row>
    <row r="15" spans="1:24" ht="25.5" customHeight="1" x14ac:dyDescent="0.3">
      <c r="A15" s="65">
        <v>5</v>
      </c>
      <c r="B15" s="279" t="s">
        <v>384</v>
      </c>
      <c r="C15" s="66">
        <v>3</v>
      </c>
      <c r="D15" s="66">
        <v>3</v>
      </c>
      <c r="E15" s="66">
        <v>3</v>
      </c>
      <c r="F15" s="66">
        <v>2</v>
      </c>
      <c r="G15" s="66">
        <v>3</v>
      </c>
      <c r="H15" s="66">
        <v>3</v>
      </c>
      <c r="I15" s="66"/>
      <c r="J15" s="66"/>
      <c r="K15" s="66"/>
      <c r="L15" s="66"/>
      <c r="M15" s="66"/>
      <c r="N15" s="66"/>
      <c r="O15" s="66"/>
      <c r="P15" s="66"/>
      <c r="Q15" s="66"/>
      <c r="R15" s="65">
        <f t="shared" si="1"/>
        <v>17</v>
      </c>
      <c r="S15" s="242">
        <f t="shared" si="0"/>
        <v>2.8333333333333335</v>
      </c>
      <c r="T15" s="245"/>
    </row>
    <row r="16" spans="1:24" ht="21.75" customHeight="1" x14ac:dyDescent="0.3">
      <c r="A16" s="65">
        <v>6</v>
      </c>
      <c r="B16" s="279" t="s">
        <v>385</v>
      </c>
      <c r="C16" s="66">
        <v>2</v>
      </c>
      <c r="D16" s="66">
        <v>3</v>
      </c>
      <c r="E16" s="66">
        <v>3</v>
      </c>
      <c r="F16" s="66">
        <v>2</v>
      </c>
      <c r="G16" s="66">
        <v>3</v>
      </c>
      <c r="H16" s="66">
        <v>3</v>
      </c>
      <c r="I16" s="66"/>
      <c r="J16" s="66"/>
      <c r="K16" s="66"/>
      <c r="L16" s="66"/>
      <c r="M16" s="66"/>
      <c r="N16" s="66"/>
      <c r="O16" s="66"/>
      <c r="P16" s="66"/>
      <c r="Q16" s="66"/>
      <c r="R16" s="65">
        <f t="shared" si="1"/>
        <v>16</v>
      </c>
      <c r="S16" s="242">
        <f t="shared" si="0"/>
        <v>2.6666666666666665</v>
      </c>
      <c r="T16" s="245"/>
    </row>
    <row r="17" spans="1:20" ht="24" customHeight="1" x14ac:dyDescent="0.3">
      <c r="A17" s="65">
        <v>7</v>
      </c>
      <c r="B17" s="279" t="s">
        <v>386</v>
      </c>
      <c r="C17" s="66">
        <v>1</v>
      </c>
      <c r="D17" s="66">
        <v>1</v>
      </c>
      <c r="E17" s="66">
        <v>2</v>
      </c>
      <c r="F17" s="66">
        <v>2</v>
      </c>
      <c r="G17" s="66">
        <v>2</v>
      </c>
      <c r="H17" s="66">
        <v>3</v>
      </c>
      <c r="I17" s="66"/>
      <c r="J17" s="66"/>
      <c r="K17" s="66"/>
      <c r="L17" s="66"/>
      <c r="M17" s="66"/>
      <c r="N17" s="66"/>
      <c r="O17" s="66"/>
      <c r="P17" s="66"/>
      <c r="Q17" s="66"/>
      <c r="R17" s="65">
        <f t="shared" si="1"/>
        <v>11</v>
      </c>
      <c r="S17" s="242">
        <f t="shared" si="0"/>
        <v>1.8333333333333333</v>
      </c>
      <c r="T17" s="245"/>
    </row>
    <row r="18" spans="1:20" ht="31.5" customHeight="1" thickBot="1" x14ac:dyDescent="0.35">
      <c r="A18" s="65">
        <v>8</v>
      </c>
      <c r="B18" s="279" t="s">
        <v>387</v>
      </c>
      <c r="C18" s="66">
        <v>1</v>
      </c>
      <c r="D18" s="66">
        <v>3</v>
      </c>
      <c r="E18" s="66">
        <v>3</v>
      </c>
      <c r="F18" s="66">
        <v>3</v>
      </c>
      <c r="G18" s="66">
        <v>4</v>
      </c>
      <c r="H18" s="66">
        <v>4</v>
      </c>
      <c r="I18" s="66"/>
      <c r="J18" s="66"/>
      <c r="K18" s="66"/>
      <c r="L18" s="66"/>
      <c r="M18" s="66"/>
      <c r="N18" s="66"/>
      <c r="O18" s="66"/>
      <c r="P18" s="66"/>
      <c r="Q18" s="66"/>
      <c r="R18" s="65">
        <f t="shared" si="1"/>
        <v>18</v>
      </c>
      <c r="S18" s="242">
        <f t="shared" si="0"/>
        <v>3</v>
      </c>
      <c r="T18" s="245"/>
    </row>
    <row r="19" spans="1:20" ht="47.25" customHeight="1" x14ac:dyDescent="0.3">
      <c r="A19" s="65">
        <v>9</v>
      </c>
      <c r="B19" s="280" t="s">
        <v>381</v>
      </c>
      <c r="C19" s="66">
        <v>4</v>
      </c>
      <c r="D19" s="66">
        <v>4</v>
      </c>
      <c r="E19" s="66">
        <v>4</v>
      </c>
      <c r="F19" s="66">
        <v>4</v>
      </c>
      <c r="G19" s="66">
        <v>4</v>
      </c>
      <c r="H19" s="66">
        <v>4</v>
      </c>
      <c r="I19" s="66"/>
      <c r="J19" s="66"/>
      <c r="K19" s="66"/>
      <c r="L19" s="66"/>
      <c r="M19" s="66"/>
      <c r="N19" s="66"/>
      <c r="O19" s="66"/>
      <c r="P19" s="66"/>
      <c r="Q19" s="66"/>
      <c r="R19" s="65">
        <f t="shared" si="1"/>
        <v>24</v>
      </c>
      <c r="S19" s="242">
        <f t="shared" si="0"/>
        <v>4</v>
      </c>
      <c r="T19" s="245"/>
    </row>
    <row r="20" spans="1:20" ht="74.25" customHeight="1" x14ac:dyDescent="0.3">
      <c r="A20" s="65">
        <v>10</v>
      </c>
      <c r="B20" s="281" t="s">
        <v>388</v>
      </c>
      <c r="C20" s="66">
        <v>3</v>
      </c>
      <c r="D20" s="66">
        <v>3</v>
      </c>
      <c r="E20" s="66">
        <v>3</v>
      </c>
      <c r="F20" s="66">
        <v>3</v>
      </c>
      <c r="G20" s="66">
        <v>3</v>
      </c>
      <c r="H20" s="66">
        <v>3</v>
      </c>
      <c r="I20" s="66"/>
      <c r="J20" s="66"/>
      <c r="K20" s="66"/>
      <c r="L20" s="66"/>
      <c r="M20" s="66"/>
      <c r="N20" s="66"/>
      <c r="O20" s="66"/>
      <c r="P20" s="66"/>
      <c r="Q20" s="66"/>
      <c r="R20" s="65">
        <f t="shared" si="1"/>
        <v>18</v>
      </c>
      <c r="S20" s="242">
        <f t="shared" si="0"/>
        <v>3</v>
      </c>
      <c r="T20" s="245"/>
    </row>
    <row r="21" spans="1:20" ht="39.75" customHeight="1" x14ac:dyDescent="0.3">
      <c r="A21" s="65">
        <v>11</v>
      </c>
      <c r="B21" s="281" t="s">
        <v>389</v>
      </c>
      <c r="C21" s="66">
        <v>4</v>
      </c>
      <c r="D21" s="66">
        <v>4</v>
      </c>
      <c r="E21" s="66">
        <v>5</v>
      </c>
      <c r="F21" s="66">
        <v>4</v>
      </c>
      <c r="G21" s="66">
        <v>5</v>
      </c>
      <c r="H21" s="66">
        <v>5</v>
      </c>
      <c r="I21" s="66"/>
      <c r="J21" s="66"/>
      <c r="K21" s="66"/>
      <c r="L21" s="66"/>
      <c r="M21" s="66"/>
      <c r="N21" s="66"/>
      <c r="O21" s="66"/>
      <c r="P21" s="66"/>
      <c r="Q21" s="66"/>
      <c r="R21" s="65">
        <f t="shared" si="1"/>
        <v>27</v>
      </c>
      <c r="S21" s="242">
        <f t="shared" si="0"/>
        <v>4.5</v>
      </c>
      <c r="T21" s="245"/>
    </row>
    <row r="22" spans="1:20" ht="82.5" customHeight="1" x14ac:dyDescent="0.3">
      <c r="A22" s="65">
        <v>12</v>
      </c>
      <c r="B22" s="282" t="s">
        <v>390</v>
      </c>
      <c r="C22" s="66">
        <v>5</v>
      </c>
      <c r="D22" s="66">
        <v>5</v>
      </c>
      <c r="E22" s="66">
        <v>5</v>
      </c>
      <c r="F22" s="66">
        <v>5</v>
      </c>
      <c r="G22" s="66">
        <v>5</v>
      </c>
      <c r="H22" s="66">
        <v>5</v>
      </c>
      <c r="I22" s="66"/>
      <c r="J22" s="66"/>
      <c r="K22" s="66"/>
      <c r="L22" s="66"/>
      <c r="M22" s="66"/>
      <c r="N22" s="66"/>
      <c r="O22" s="66"/>
      <c r="P22" s="66"/>
      <c r="Q22" s="66"/>
      <c r="R22" s="65">
        <f t="shared" si="1"/>
        <v>30</v>
      </c>
      <c r="S22" s="242">
        <f t="shared" si="0"/>
        <v>5</v>
      </c>
      <c r="T22" s="245"/>
    </row>
    <row r="23" spans="1:20" ht="60" customHeight="1" x14ac:dyDescent="0.3">
      <c r="A23" s="65">
        <v>13</v>
      </c>
      <c r="B23" s="281" t="s">
        <v>391</v>
      </c>
      <c r="C23" s="66">
        <v>3</v>
      </c>
      <c r="D23" s="66">
        <v>4</v>
      </c>
      <c r="E23" s="66">
        <v>3</v>
      </c>
      <c r="F23" s="66">
        <v>3</v>
      </c>
      <c r="G23" s="66">
        <v>3</v>
      </c>
      <c r="H23" s="66">
        <v>3</v>
      </c>
      <c r="I23" s="66"/>
      <c r="J23" s="66"/>
      <c r="K23" s="66"/>
      <c r="L23" s="66"/>
      <c r="M23" s="66"/>
      <c r="N23" s="66"/>
      <c r="O23" s="66"/>
      <c r="P23" s="66"/>
      <c r="Q23" s="66"/>
      <c r="R23" s="65">
        <f t="shared" si="1"/>
        <v>19</v>
      </c>
      <c r="S23" s="242">
        <f t="shared" si="0"/>
        <v>3.1666666666666665</v>
      </c>
      <c r="T23" s="245"/>
    </row>
    <row r="24" spans="1:20" ht="39.75" customHeight="1" x14ac:dyDescent="0.3">
      <c r="A24" s="65">
        <v>14</v>
      </c>
      <c r="B24" s="281" t="s">
        <v>392</v>
      </c>
      <c r="C24" s="66">
        <v>5</v>
      </c>
      <c r="D24" s="66">
        <v>5</v>
      </c>
      <c r="E24" s="66">
        <v>5</v>
      </c>
      <c r="F24" s="66">
        <v>5</v>
      </c>
      <c r="G24" s="66">
        <v>5</v>
      </c>
      <c r="H24" s="66">
        <v>5</v>
      </c>
      <c r="I24" s="66"/>
      <c r="J24" s="66"/>
      <c r="K24" s="66"/>
      <c r="L24" s="66"/>
      <c r="M24" s="66"/>
      <c r="N24" s="66"/>
      <c r="O24" s="66"/>
      <c r="P24" s="66"/>
      <c r="Q24" s="66"/>
      <c r="R24" s="65">
        <f t="shared" si="1"/>
        <v>30</v>
      </c>
      <c r="S24" s="242">
        <f t="shared" si="0"/>
        <v>5</v>
      </c>
      <c r="T24" s="245"/>
    </row>
    <row r="25" spans="1:20" ht="39.75" customHeight="1" x14ac:dyDescent="0.3">
      <c r="A25" s="65">
        <v>15</v>
      </c>
      <c r="B25" s="281" t="s">
        <v>393</v>
      </c>
      <c r="C25" s="66">
        <v>4</v>
      </c>
      <c r="D25" s="66">
        <v>4</v>
      </c>
      <c r="E25" s="66">
        <v>4</v>
      </c>
      <c r="F25" s="66">
        <v>4</v>
      </c>
      <c r="G25" s="66">
        <v>4</v>
      </c>
      <c r="H25" s="66">
        <v>4</v>
      </c>
      <c r="I25" s="66"/>
      <c r="J25" s="66"/>
      <c r="K25" s="66"/>
      <c r="L25" s="66"/>
      <c r="M25" s="66"/>
      <c r="N25" s="66"/>
      <c r="O25" s="66"/>
      <c r="P25" s="66"/>
      <c r="Q25" s="66"/>
      <c r="R25" s="65">
        <f t="shared" si="1"/>
        <v>24</v>
      </c>
      <c r="S25" s="242">
        <f t="shared" si="0"/>
        <v>4</v>
      </c>
      <c r="T25" s="245"/>
    </row>
    <row r="26" spans="1:20" ht="111" customHeight="1" x14ac:dyDescent="0.3">
      <c r="A26" s="65">
        <v>16</v>
      </c>
      <c r="B26" s="281" t="s">
        <v>397</v>
      </c>
      <c r="C26" s="66">
        <v>4</v>
      </c>
      <c r="D26" s="66">
        <v>4</v>
      </c>
      <c r="E26" s="66">
        <v>4</v>
      </c>
      <c r="F26" s="66">
        <v>5</v>
      </c>
      <c r="G26" s="66">
        <v>5</v>
      </c>
      <c r="H26" s="66">
        <v>4</v>
      </c>
      <c r="I26" s="66"/>
      <c r="J26" s="66"/>
      <c r="K26" s="66"/>
      <c r="L26" s="66"/>
      <c r="M26" s="66"/>
      <c r="N26" s="66"/>
      <c r="O26" s="66"/>
      <c r="P26" s="66"/>
      <c r="Q26" s="66"/>
      <c r="R26" s="65">
        <f t="shared" si="1"/>
        <v>26</v>
      </c>
      <c r="S26" s="242">
        <f t="shared" si="0"/>
        <v>4.333333333333333</v>
      </c>
      <c r="T26" s="245"/>
    </row>
    <row r="27" spans="1:20" ht="53.25" customHeight="1" x14ac:dyDescent="0.3">
      <c r="A27" s="65">
        <v>17</v>
      </c>
      <c r="B27" s="283" t="s">
        <v>398</v>
      </c>
      <c r="C27" s="66">
        <v>5</v>
      </c>
      <c r="D27" s="66">
        <v>4</v>
      </c>
      <c r="E27" s="66">
        <v>5</v>
      </c>
      <c r="F27" s="66">
        <v>5</v>
      </c>
      <c r="G27" s="66">
        <v>5</v>
      </c>
      <c r="H27" s="66">
        <v>4</v>
      </c>
      <c r="I27" s="66"/>
      <c r="J27" s="66"/>
      <c r="K27" s="66"/>
      <c r="L27" s="66"/>
      <c r="M27" s="66"/>
      <c r="N27" s="66"/>
      <c r="O27" s="66"/>
      <c r="P27" s="66"/>
      <c r="Q27" s="66"/>
      <c r="R27" s="65">
        <f t="shared" si="1"/>
        <v>28</v>
      </c>
      <c r="S27" s="242">
        <f t="shared" si="0"/>
        <v>4.666666666666667</v>
      </c>
      <c r="T27" s="245"/>
    </row>
    <row r="28" spans="1:20" ht="39.75" customHeight="1" x14ac:dyDescent="0.3">
      <c r="A28" s="65">
        <v>18</v>
      </c>
      <c r="B28" s="284" t="s">
        <v>394</v>
      </c>
      <c r="C28" s="66">
        <v>3</v>
      </c>
      <c r="D28" s="66">
        <v>3</v>
      </c>
      <c r="E28" s="66">
        <v>3</v>
      </c>
      <c r="F28" s="66">
        <v>4</v>
      </c>
      <c r="G28" s="66">
        <v>4</v>
      </c>
      <c r="H28" s="66">
        <v>4</v>
      </c>
      <c r="I28" s="66"/>
      <c r="J28" s="66"/>
      <c r="K28" s="66"/>
      <c r="L28" s="66"/>
      <c r="M28" s="66"/>
      <c r="N28" s="66"/>
      <c r="O28" s="66"/>
      <c r="P28" s="66"/>
      <c r="Q28" s="66"/>
      <c r="R28" s="65">
        <f t="shared" si="1"/>
        <v>21</v>
      </c>
      <c r="S28" s="242">
        <f t="shared" si="0"/>
        <v>3.5</v>
      </c>
      <c r="T28" s="245"/>
    </row>
    <row r="29" spans="1:20" ht="63" customHeight="1" x14ac:dyDescent="0.3">
      <c r="A29" s="65">
        <v>19</v>
      </c>
      <c r="B29" s="285" t="s">
        <v>399</v>
      </c>
      <c r="C29" s="66">
        <v>3</v>
      </c>
      <c r="D29" s="66">
        <v>3</v>
      </c>
      <c r="E29" s="66">
        <v>3</v>
      </c>
      <c r="F29" s="66">
        <v>3</v>
      </c>
      <c r="G29" s="66">
        <v>3</v>
      </c>
      <c r="H29" s="66">
        <v>3</v>
      </c>
      <c r="I29" s="66"/>
      <c r="J29" s="66"/>
      <c r="K29" s="66"/>
      <c r="L29" s="66"/>
      <c r="M29" s="66"/>
      <c r="N29" s="66"/>
      <c r="O29" s="66"/>
      <c r="P29" s="66"/>
      <c r="Q29" s="66"/>
      <c r="R29" s="65">
        <f t="shared" si="1"/>
        <v>18</v>
      </c>
      <c r="S29" s="242">
        <f t="shared" si="0"/>
        <v>3</v>
      </c>
      <c r="T29" s="245"/>
    </row>
    <row r="30" spans="1:20" ht="55.5" customHeight="1" thickBot="1" x14ac:dyDescent="0.35">
      <c r="A30" s="65">
        <v>20</v>
      </c>
      <c r="B30" s="285" t="s">
        <v>400</v>
      </c>
      <c r="C30" s="66">
        <v>3</v>
      </c>
      <c r="D30" s="66">
        <v>3</v>
      </c>
      <c r="E30" s="66">
        <v>3</v>
      </c>
      <c r="F30" s="66">
        <v>3</v>
      </c>
      <c r="G30" s="66">
        <v>3</v>
      </c>
      <c r="H30" s="66">
        <v>3</v>
      </c>
      <c r="I30" s="66"/>
      <c r="J30" s="66"/>
      <c r="K30" s="66"/>
      <c r="L30" s="66"/>
      <c r="M30" s="66"/>
      <c r="N30" s="66"/>
      <c r="O30" s="66"/>
      <c r="P30" s="66"/>
      <c r="Q30" s="66"/>
      <c r="R30" s="65">
        <f t="shared" si="1"/>
        <v>18</v>
      </c>
      <c r="S30" s="242">
        <f t="shared" si="0"/>
        <v>3</v>
      </c>
      <c r="T30" s="245"/>
    </row>
    <row r="31" spans="1:20" ht="49.5" customHeight="1" thickBot="1" x14ac:dyDescent="0.35">
      <c r="A31" s="65">
        <v>21</v>
      </c>
      <c r="B31" s="286" t="s">
        <v>401</v>
      </c>
      <c r="C31" s="66">
        <v>5</v>
      </c>
      <c r="D31" s="66">
        <v>4</v>
      </c>
      <c r="E31" s="66">
        <v>5</v>
      </c>
      <c r="F31" s="66">
        <v>4</v>
      </c>
      <c r="G31" s="66">
        <v>5</v>
      </c>
      <c r="H31" s="66">
        <v>4</v>
      </c>
      <c r="I31" s="66"/>
      <c r="J31" s="66"/>
      <c r="K31" s="66"/>
      <c r="L31" s="66"/>
      <c r="M31" s="66"/>
      <c r="N31" s="66"/>
      <c r="O31" s="66"/>
      <c r="P31" s="66"/>
      <c r="Q31" s="66"/>
      <c r="R31" s="65">
        <f t="shared" si="1"/>
        <v>27</v>
      </c>
      <c r="S31" s="242">
        <f t="shared" si="0"/>
        <v>4.5</v>
      </c>
      <c r="T31" s="245"/>
    </row>
    <row r="32" spans="1:20" ht="58.5" customHeight="1" x14ac:dyDescent="0.3">
      <c r="A32" s="65">
        <v>22</v>
      </c>
      <c r="B32" s="286" t="s">
        <v>395</v>
      </c>
      <c r="C32" s="66">
        <v>3</v>
      </c>
      <c r="D32" s="66">
        <v>3</v>
      </c>
      <c r="E32" s="66">
        <v>2</v>
      </c>
      <c r="F32" s="66">
        <v>3</v>
      </c>
      <c r="G32" s="66">
        <v>2</v>
      </c>
      <c r="H32" s="66">
        <v>3</v>
      </c>
      <c r="I32" s="66"/>
      <c r="J32" s="66"/>
      <c r="K32" s="66"/>
      <c r="L32" s="66"/>
      <c r="M32" s="66"/>
      <c r="N32" s="66"/>
      <c r="O32" s="66"/>
      <c r="P32" s="66"/>
      <c r="Q32" s="66"/>
      <c r="R32" s="65">
        <f t="shared" si="1"/>
        <v>16</v>
      </c>
      <c r="S32" s="243">
        <f t="shared" si="0"/>
        <v>2.6666666666666665</v>
      </c>
      <c r="T32" s="245"/>
    </row>
    <row r="33" spans="1:20" ht="71.25" customHeight="1" x14ac:dyDescent="0.3">
      <c r="A33" s="65">
        <v>23</v>
      </c>
      <c r="B33" s="285" t="s">
        <v>402</v>
      </c>
      <c r="C33" s="66">
        <v>4</v>
      </c>
      <c r="D33" s="66">
        <v>4</v>
      </c>
      <c r="E33" s="66">
        <v>4</v>
      </c>
      <c r="F33" s="66">
        <v>4</v>
      </c>
      <c r="G33" s="66">
        <v>5</v>
      </c>
      <c r="H33" s="66">
        <v>5</v>
      </c>
      <c r="I33" s="66"/>
      <c r="J33" s="66"/>
      <c r="K33" s="66"/>
      <c r="L33" s="66"/>
      <c r="M33" s="66"/>
      <c r="N33" s="66"/>
      <c r="O33" s="66"/>
      <c r="P33" s="66"/>
      <c r="Q33" s="66"/>
      <c r="R33" s="65">
        <f t="shared" si="1"/>
        <v>26</v>
      </c>
      <c r="S33" s="243">
        <f t="shared" si="0"/>
        <v>4.333333333333333</v>
      </c>
      <c r="T33" s="245"/>
    </row>
    <row r="34" spans="1:20" ht="50.25" customHeight="1" x14ac:dyDescent="0.3">
      <c r="A34" s="65">
        <v>24</v>
      </c>
      <c r="B34" s="285" t="s">
        <v>396</v>
      </c>
      <c r="C34" s="66">
        <v>4</v>
      </c>
      <c r="D34" s="66">
        <v>4</v>
      </c>
      <c r="E34" s="66">
        <v>4</v>
      </c>
      <c r="F34" s="66">
        <v>4</v>
      </c>
      <c r="G34" s="66">
        <v>4</v>
      </c>
      <c r="H34" s="66">
        <v>4</v>
      </c>
      <c r="I34" s="66"/>
      <c r="J34" s="66"/>
      <c r="K34" s="66"/>
      <c r="L34" s="66"/>
      <c r="M34" s="66"/>
      <c r="N34" s="66"/>
      <c r="O34" s="66"/>
      <c r="P34" s="66"/>
      <c r="Q34" s="66"/>
      <c r="R34" s="65">
        <f t="shared" si="1"/>
        <v>24</v>
      </c>
      <c r="S34" s="243">
        <f t="shared" si="0"/>
        <v>4</v>
      </c>
      <c r="T34" s="245"/>
    </row>
    <row r="35" spans="1:20" ht="44.25" customHeight="1" x14ac:dyDescent="0.3">
      <c r="A35" s="65">
        <v>25</v>
      </c>
      <c r="B35" s="103"/>
      <c r="C35" s="66"/>
      <c r="D35" s="66"/>
      <c r="E35" s="66"/>
      <c r="F35" s="66"/>
      <c r="G35" s="66"/>
      <c r="H35" s="66"/>
      <c r="I35" s="66"/>
      <c r="J35" s="66"/>
      <c r="K35" s="66"/>
      <c r="L35" s="66"/>
      <c r="M35" s="66"/>
      <c r="N35" s="66"/>
      <c r="O35" s="66"/>
      <c r="P35" s="66"/>
      <c r="Q35" s="66"/>
      <c r="R35" s="65">
        <f t="shared" si="1"/>
        <v>0</v>
      </c>
      <c r="S35" s="243">
        <f t="shared" si="0"/>
        <v>0</v>
      </c>
      <c r="T35" s="245"/>
    </row>
    <row r="36" spans="1:20" ht="42.75" customHeight="1" x14ac:dyDescent="0.3">
      <c r="A36" s="65">
        <v>26</v>
      </c>
      <c r="B36" s="103"/>
      <c r="C36" s="66"/>
      <c r="D36" s="66"/>
      <c r="E36" s="66"/>
      <c r="F36" s="66"/>
      <c r="G36" s="66"/>
      <c r="H36" s="66"/>
      <c r="I36" s="66"/>
      <c r="J36" s="66"/>
      <c r="K36" s="66"/>
      <c r="L36" s="66"/>
      <c r="M36" s="66"/>
      <c r="N36" s="66"/>
      <c r="O36" s="66"/>
      <c r="P36" s="66"/>
      <c r="Q36" s="66"/>
      <c r="R36" s="65">
        <f t="shared" si="1"/>
        <v>0</v>
      </c>
      <c r="S36" s="243">
        <f t="shared" si="0"/>
        <v>0</v>
      </c>
      <c r="T36" s="245"/>
    </row>
    <row r="37" spans="1:20" ht="42" customHeight="1" x14ac:dyDescent="0.3">
      <c r="A37" s="65">
        <v>27</v>
      </c>
      <c r="B37" s="103"/>
      <c r="C37" s="66"/>
      <c r="D37" s="66"/>
      <c r="E37" s="66"/>
      <c r="F37" s="66"/>
      <c r="G37" s="66"/>
      <c r="H37" s="66"/>
      <c r="I37" s="66"/>
      <c r="J37" s="66"/>
      <c r="K37" s="66"/>
      <c r="L37" s="66"/>
      <c r="M37" s="66"/>
      <c r="N37" s="66"/>
      <c r="O37" s="66"/>
      <c r="P37" s="66"/>
      <c r="Q37" s="66"/>
      <c r="R37" s="65">
        <f t="shared" si="1"/>
        <v>0</v>
      </c>
      <c r="S37" s="243">
        <f t="shared" si="0"/>
        <v>0</v>
      </c>
      <c r="T37" s="245"/>
    </row>
    <row r="38" spans="1:20" ht="42.75" customHeight="1" x14ac:dyDescent="0.3">
      <c r="A38" s="65">
        <v>28</v>
      </c>
      <c r="B38" s="103"/>
      <c r="C38" s="66"/>
      <c r="D38" s="66"/>
      <c r="E38" s="66"/>
      <c r="F38" s="66"/>
      <c r="G38" s="66"/>
      <c r="H38" s="66"/>
      <c r="I38" s="66"/>
      <c r="J38" s="66"/>
      <c r="K38" s="66"/>
      <c r="L38" s="66"/>
      <c r="M38" s="66"/>
      <c r="N38" s="66"/>
      <c r="O38" s="66"/>
      <c r="P38" s="66"/>
      <c r="Q38" s="66"/>
      <c r="R38" s="65">
        <f t="shared" si="1"/>
        <v>0</v>
      </c>
      <c r="S38" s="243">
        <f t="shared" si="0"/>
        <v>0</v>
      </c>
      <c r="T38" s="245"/>
    </row>
    <row r="39" spans="1:20" ht="47.25" customHeight="1" x14ac:dyDescent="0.3">
      <c r="A39" s="65">
        <v>29</v>
      </c>
      <c r="B39" s="103"/>
      <c r="C39" s="66"/>
      <c r="D39" s="66"/>
      <c r="E39" s="66"/>
      <c r="F39" s="66"/>
      <c r="G39" s="66"/>
      <c r="H39" s="66"/>
      <c r="I39" s="66"/>
      <c r="J39" s="66"/>
      <c r="K39" s="66"/>
      <c r="L39" s="66"/>
      <c r="M39" s="66"/>
      <c r="N39" s="66"/>
      <c r="O39" s="66"/>
      <c r="P39" s="66"/>
      <c r="Q39" s="66"/>
      <c r="R39" s="65">
        <f t="shared" si="1"/>
        <v>0</v>
      </c>
      <c r="S39" s="243">
        <f t="shared" si="0"/>
        <v>0</v>
      </c>
      <c r="T39" s="245"/>
    </row>
    <row r="40" spans="1:20" ht="50.25" customHeight="1" thickBot="1" x14ac:dyDescent="0.35">
      <c r="A40" s="260">
        <v>30</v>
      </c>
      <c r="B40" s="261"/>
      <c r="C40" s="262"/>
      <c r="D40" s="262"/>
      <c r="E40" s="262"/>
      <c r="F40" s="262"/>
      <c r="G40" s="262"/>
      <c r="H40" s="262"/>
      <c r="I40" s="262"/>
      <c r="J40" s="262"/>
      <c r="K40" s="262"/>
      <c r="L40" s="262"/>
      <c r="M40" s="262"/>
      <c r="N40" s="262"/>
      <c r="O40" s="262"/>
      <c r="P40" s="262"/>
      <c r="Q40" s="262"/>
      <c r="R40" s="260">
        <f>SUM(C40:Q40)</f>
        <v>0</v>
      </c>
      <c r="S40" s="263">
        <f>IF(ISERROR(AVERAGE(C40:Q40)),0,AVERAGE(C40:Q40))</f>
        <v>0</v>
      </c>
      <c r="T40" s="246"/>
    </row>
    <row r="41" spans="1:20" ht="24" customHeight="1" x14ac:dyDescent="0.3">
      <c r="A41" s="427" t="s">
        <v>371</v>
      </c>
      <c r="B41" s="428"/>
      <c r="C41" s="428"/>
      <c r="D41" s="428"/>
      <c r="E41" s="428"/>
      <c r="F41" s="428"/>
      <c r="G41" s="428"/>
      <c r="H41" s="428"/>
      <c r="I41" s="428"/>
      <c r="J41" s="428"/>
      <c r="K41" s="428"/>
      <c r="L41" s="428"/>
      <c r="M41" s="428"/>
      <c r="N41" s="428"/>
      <c r="O41" s="428"/>
      <c r="P41" s="428"/>
      <c r="Q41" s="428"/>
      <c r="R41" s="429"/>
      <c r="S41" s="264">
        <f>SUM(S11:S40)</f>
        <v>89.333333333333329</v>
      </c>
    </row>
    <row r="42" spans="1:20" ht="28.5" customHeight="1" thickBot="1" x14ac:dyDescent="0.35">
      <c r="A42" s="421" t="s">
        <v>59</v>
      </c>
      <c r="B42" s="422"/>
      <c r="C42" s="422"/>
      <c r="D42" s="422"/>
      <c r="E42" s="422"/>
      <c r="F42" s="422"/>
      <c r="G42" s="422"/>
      <c r="H42" s="422"/>
      <c r="I42" s="422"/>
      <c r="J42" s="422"/>
      <c r="K42" s="422"/>
      <c r="L42" s="422"/>
      <c r="M42" s="422"/>
      <c r="N42" s="422"/>
      <c r="O42" s="422"/>
      <c r="P42" s="422"/>
      <c r="Q42" s="422"/>
      <c r="R42" s="422"/>
      <c r="S42" s="265">
        <f>S41/A40</f>
        <v>2.9777777777777774</v>
      </c>
    </row>
  </sheetData>
  <sheetProtection selectLockedCells="1"/>
  <mergeCells count="14">
    <mergeCell ref="S1:S4"/>
    <mergeCell ref="A42:R42"/>
    <mergeCell ref="A9:T9"/>
    <mergeCell ref="T1:W1"/>
    <mergeCell ref="T2:W2"/>
    <mergeCell ref="T3:W3"/>
    <mergeCell ref="T4:W4"/>
    <mergeCell ref="A41:R41"/>
    <mergeCell ref="A7:T7"/>
    <mergeCell ref="A6:T6"/>
    <mergeCell ref="A5:T5"/>
    <mergeCell ref="C1:R2"/>
    <mergeCell ref="C3:R4"/>
    <mergeCell ref="A1:B4"/>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xr:uid="{00000000-0002-0000-0400-000000000000}">
      <formula1>1</formula1>
      <formula2>5</formula2>
    </dataValidation>
  </dataValidations>
  <pageMargins left="0.7" right="0.7" top="0.75" bottom="0.75" header="0.3" footer="0.3"/>
  <pageSetup paperSize="9" orientation="portrait"/>
  <drawing r:id="rId1"/>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E12"/>
  <sheetViews>
    <sheetView topLeftCell="A7" zoomScale="120" zoomScaleNormal="120" zoomScalePageLayoutView="120" workbookViewId="0">
      <selection activeCell="A12" sqref="A12"/>
    </sheetView>
  </sheetViews>
  <sheetFormatPr baseColWidth="10" defaultColWidth="11.44140625" defaultRowHeight="14.4" x14ac:dyDescent="0.3"/>
  <cols>
    <col min="1" max="1" width="31" customWidth="1"/>
    <col min="2" max="2" width="24.109375" customWidth="1"/>
    <col min="3" max="3" width="22.88671875" customWidth="1"/>
    <col min="4" max="4" width="26.44140625" customWidth="1"/>
    <col min="5" max="5" width="21.44140625" customWidth="1"/>
  </cols>
  <sheetData>
    <row r="1" spans="1:5" ht="15" customHeight="1" x14ac:dyDescent="0.3">
      <c r="A1" s="440"/>
      <c r="B1" s="436" t="s">
        <v>15</v>
      </c>
      <c r="C1" s="437"/>
      <c r="D1" s="3" t="s">
        <v>16</v>
      </c>
      <c r="E1" s="441"/>
    </row>
    <row r="2" spans="1:5" ht="15" customHeight="1" x14ac:dyDescent="0.3">
      <c r="A2" s="440"/>
      <c r="B2" s="438"/>
      <c r="C2" s="439"/>
      <c r="D2" s="3" t="s">
        <v>2</v>
      </c>
      <c r="E2" s="441"/>
    </row>
    <row r="3" spans="1:5" ht="30" customHeight="1" x14ac:dyDescent="0.3">
      <c r="A3" s="440"/>
      <c r="B3" s="436" t="s">
        <v>17</v>
      </c>
      <c r="C3" s="437"/>
      <c r="D3" s="3" t="s">
        <v>18</v>
      </c>
      <c r="E3" s="441"/>
    </row>
    <row r="4" spans="1:5" ht="15" customHeight="1" x14ac:dyDescent="0.3">
      <c r="A4" s="440"/>
      <c r="B4" s="438"/>
      <c r="C4" s="439"/>
      <c r="D4" s="3" t="s">
        <v>5</v>
      </c>
      <c r="E4" s="441"/>
    </row>
    <row r="5" spans="1:5" ht="15" thickBot="1" x14ac:dyDescent="0.35"/>
    <row r="6" spans="1:5" x14ac:dyDescent="0.3">
      <c r="A6" s="379" t="s">
        <v>19</v>
      </c>
      <c r="B6" s="380"/>
      <c r="C6" s="380"/>
      <c r="D6" s="380"/>
      <c r="E6" s="380"/>
    </row>
    <row r="7" spans="1:5" ht="28.2" thickBot="1" x14ac:dyDescent="0.35">
      <c r="A7" s="4" t="s">
        <v>20</v>
      </c>
      <c r="B7" s="5" t="s">
        <v>21</v>
      </c>
      <c r="C7" s="5" t="s">
        <v>22</v>
      </c>
      <c r="D7" s="10" t="s">
        <v>23</v>
      </c>
      <c r="E7" s="5" t="s">
        <v>24</v>
      </c>
    </row>
    <row r="8" spans="1:5" ht="43.2" x14ac:dyDescent="0.3">
      <c r="A8" s="12" t="s">
        <v>25</v>
      </c>
      <c r="B8" s="6" t="s">
        <v>26</v>
      </c>
      <c r="C8" s="6" t="s">
        <v>26</v>
      </c>
      <c r="D8" s="6" t="s">
        <v>26</v>
      </c>
      <c r="E8" s="7" t="s">
        <v>26</v>
      </c>
    </row>
    <row r="9" spans="1:5" ht="40.200000000000003" x14ac:dyDescent="0.3">
      <c r="A9" s="13" t="s">
        <v>27</v>
      </c>
      <c r="B9" s="8" t="s">
        <v>26</v>
      </c>
      <c r="C9" s="8" t="s">
        <v>26</v>
      </c>
      <c r="D9" s="8" t="s">
        <v>26</v>
      </c>
      <c r="E9" s="9" t="s">
        <v>26</v>
      </c>
    </row>
    <row r="10" spans="1:5" ht="28.8" x14ac:dyDescent="0.3">
      <c r="A10" s="11" t="s">
        <v>28</v>
      </c>
      <c r="B10" s="8" t="s">
        <v>26</v>
      </c>
      <c r="C10" s="8" t="s">
        <v>26</v>
      </c>
      <c r="D10" s="8" t="s">
        <v>26</v>
      </c>
      <c r="E10" s="9" t="s">
        <v>26</v>
      </c>
    </row>
    <row r="11" spans="1:5" ht="40.200000000000003" x14ac:dyDescent="0.3">
      <c r="A11" s="13" t="s">
        <v>29</v>
      </c>
      <c r="B11" s="8" t="s">
        <v>26</v>
      </c>
      <c r="C11" s="8" t="s">
        <v>26</v>
      </c>
      <c r="D11" s="8" t="s">
        <v>26</v>
      </c>
      <c r="E11" s="9" t="s">
        <v>26</v>
      </c>
    </row>
    <row r="12" spans="1:5" ht="53.4" x14ac:dyDescent="0.3">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6"/>
  </sheetPr>
  <dimension ref="A1:G18"/>
  <sheetViews>
    <sheetView zoomScale="120" zoomScaleNormal="120" zoomScalePageLayoutView="120" workbookViewId="0">
      <selection activeCell="D10" sqref="D10"/>
    </sheetView>
  </sheetViews>
  <sheetFormatPr baseColWidth="10" defaultColWidth="11.44140625" defaultRowHeight="14.4" x14ac:dyDescent="0.3"/>
  <cols>
    <col min="1" max="1" width="31" customWidth="1"/>
    <col min="2" max="2" width="27.33203125" customWidth="1"/>
    <col min="3" max="3" width="24.6640625" customWidth="1"/>
    <col min="4" max="5" width="27.33203125" customWidth="1"/>
    <col min="6" max="6" width="32.88671875" customWidth="1"/>
    <col min="7" max="7" width="26.33203125" customWidth="1"/>
  </cols>
  <sheetData>
    <row r="1" spans="1:7" x14ac:dyDescent="0.3">
      <c r="A1" s="445"/>
      <c r="B1" s="338" t="s">
        <v>0</v>
      </c>
      <c r="C1" s="339"/>
      <c r="D1" s="339"/>
      <c r="E1" s="339"/>
      <c r="F1" s="28" t="s">
        <v>1</v>
      </c>
      <c r="G1" s="449"/>
    </row>
    <row r="2" spans="1:7" x14ac:dyDescent="0.3">
      <c r="A2" s="446"/>
      <c r="B2" s="448"/>
      <c r="C2" s="433"/>
      <c r="D2" s="433"/>
      <c r="E2" s="433"/>
      <c r="F2" s="27" t="s">
        <v>31</v>
      </c>
      <c r="G2" s="450"/>
    </row>
    <row r="3" spans="1:7" x14ac:dyDescent="0.3">
      <c r="A3" s="446"/>
      <c r="B3" s="452" t="s">
        <v>32</v>
      </c>
      <c r="C3" s="453"/>
      <c r="D3" s="453"/>
      <c r="E3" s="453"/>
      <c r="F3" s="27" t="s">
        <v>4</v>
      </c>
      <c r="G3" s="450"/>
    </row>
    <row r="4" spans="1:7" ht="15" thickBot="1" x14ac:dyDescent="0.35">
      <c r="A4" s="447"/>
      <c r="B4" s="344"/>
      <c r="C4" s="345"/>
      <c r="D4" s="345"/>
      <c r="E4" s="345"/>
      <c r="F4" s="29" t="s">
        <v>5</v>
      </c>
      <c r="G4" s="451"/>
    </row>
    <row r="5" spans="1:7" ht="15" thickBot="1" x14ac:dyDescent="0.35"/>
    <row r="6" spans="1:7" s="36" customFormat="1" ht="15.6" x14ac:dyDescent="0.3">
      <c r="A6" s="454" t="s">
        <v>33</v>
      </c>
      <c r="B6" s="455"/>
      <c r="C6" s="455"/>
      <c r="D6" s="455"/>
      <c r="E6" s="455"/>
      <c r="F6" s="455"/>
      <c r="G6" s="456"/>
    </row>
    <row r="7" spans="1:7" ht="31.5" customHeight="1" x14ac:dyDescent="0.3">
      <c r="A7" s="22" t="s">
        <v>34</v>
      </c>
      <c r="B7" s="17" t="s">
        <v>35</v>
      </c>
      <c r="C7" s="33" t="s">
        <v>36</v>
      </c>
      <c r="D7" s="23" t="s">
        <v>37</v>
      </c>
      <c r="E7" s="17" t="s">
        <v>38</v>
      </c>
      <c r="F7" s="18" t="s">
        <v>39</v>
      </c>
      <c r="G7" s="18" t="s">
        <v>40</v>
      </c>
    </row>
    <row r="8" spans="1:7" ht="33" customHeight="1" x14ac:dyDescent="0.3">
      <c r="A8" s="442"/>
      <c r="B8" s="8"/>
      <c r="C8" s="8"/>
      <c r="D8" s="8"/>
      <c r="E8" s="8"/>
      <c r="F8" s="8"/>
      <c r="G8" s="9"/>
    </row>
    <row r="9" spans="1:7" ht="33" customHeight="1" x14ac:dyDescent="0.3">
      <c r="A9" s="443"/>
      <c r="B9" s="8"/>
      <c r="C9" s="8"/>
      <c r="D9" s="8"/>
      <c r="E9" s="8"/>
      <c r="F9" s="8"/>
      <c r="G9" s="9"/>
    </row>
    <row r="10" spans="1:7" ht="33" customHeight="1" x14ac:dyDescent="0.3">
      <c r="A10" s="443"/>
      <c r="B10" s="8"/>
      <c r="C10" s="8"/>
      <c r="D10" s="8"/>
      <c r="E10" s="8"/>
      <c r="F10" s="8"/>
      <c r="G10" s="9"/>
    </row>
    <row r="11" spans="1:7" ht="33" customHeight="1" x14ac:dyDescent="0.3">
      <c r="A11" s="443"/>
      <c r="B11" s="8"/>
      <c r="C11" s="8"/>
      <c r="D11" s="8"/>
      <c r="E11" s="8"/>
      <c r="F11" s="8"/>
      <c r="G11" s="9"/>
    </row>
    <row r="12" spans="1:7" ht="33" customHeight="1" x14ac:dyDescent="0.3">
      <c r="A12" s="443"/>
      <c r="B12" s="8"/>
      <c r="C12" s="8"/>
      <c r="D12" s="8"/>
      <c r="E12" s="8"/>
      <c r="F12" s="8"/>
      <c r="G12" s="9"/>
    </row>
    <row r="13" spans="1:7" ht="33" customHeight="1" x14ac:dyDescent="0.3">
      <c r="A13" s="443"/>
      <c r="B13" s="8"/>
      <c r="C13" s="8"/>
      <c r="D13" s="8"/>
      <c r="E13" s="8"/>
      <c r="F13" s="8"/>
      <c r="G13" s="9"/>
    </row>
    <row r="14" spans="1:7" ht="33" customHeight="1" x14ac:dyDescent="0.3">
      <c r="A14" s="443"/>
      <c r="B14" s="8"/>
      <c r="C14" s="8"/>
      <c r="D14" s="8"/>
      <c r="E14" s="8"/>
      <c r="F14" s="8"/>
      <c r="G14" s="9"/>
    </row>
    <row r="15" spans="1:7" ht="33" customHeight="1" x14ac:dyDescent="0.3">
      <c r="A15" s="443"/>
      <c r="B15" s="8"/>
      <c r="C15" s="8"/>
      <c r="D15" s="8"/>
      <c r="E15" s="8"/>
      <c r="F15" s="8"/>
      <c r="G15" s="9"/>
    </row>
    <row r="16" spans="1:7" ht="33" customHeight="1" x14ac:dyDescent="0.3">
      <c r="A16" s="443"/>
      <c r="B16" s="8"/>
      <c r="C16" s="8"/>
      <c r="D16" s="8"/>
      <c r="E16" s="8"/>
      <c r="F16" s="8"/>
      <c r="G16" s="9"/>
    </row>
    <row r="17" spans="1:7" ht="33" customHeight="1" x14ac:dyDescent="0.3">
      <c r="A17" s="443"/>
      <c r="B17" s="8"/>
      <c r="C17" s="8"/>
      <c r="D17" s="8"/>
      <c r="E17" s="8"/>
      <c r="F17" s="8"/>
      <c r="G17" s="9"/>
    </row>
    <row r="18" spans="1:7" ht="33" customHeight="1" thickBot="1" x14ac:dyDescent="0.35">
      <c r="A18" s="444"/>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242"/>
  <sheetViews>
    <sheetView zoomScale="85" zoomScaleNormal="85" zoomScalePageLayoutView="85" workbookViewId="0">
      <selection activeCell="I7" sqref="I7"/>
    </sheetView>
  </sheetViews>
  <sheetFormatPr baseColWidth="10" defaultRowHeight="14.4" x14ac:dyDescent="0.3"/>
  <cols>
    <col min="1" max="1" width="30.44140625" customWidth="1"/>
    <col min="2" max="2" width="78.88671875" customWidth="1"/>
    <col min="3" max="3" width="10" customWidth="1"/>
    <col min="4" max="4" width="12.6640625" style="259" customWidth="1"/>
    <col min="5" max="5" width="12.44140625" customWidth="1"/>
  </cols>
  <sheetData>
    <row r="1" spans="1:5" ht="26.4" x14ac:dyDescent="0.3">
      <c r="A1" s="556"/>
      <c r="B1" s="407" t="str">
        <f>CONTEXTO!B1</f>
        <v>PROCESO:  GESTIÓN JURÍDICA</v>
      </c>
      <c r="C1" s="30" t="s">
        <v>84</v>
      </c>
      <c r="D1" s="292" t="s">
        <v>544</v>
      </c>
      <c r="E1" s="581"/>
    </row>
    <row r="2" spans="1:5" x14ac:dyDescent="0.3">
      <c r="A2" s="557"/>
      <c r="B2" s="408"/>
      <c r="C2" s="31" t="s">
        <v>2</v>
      </c>
      <c r="D2" s="108">
        <v>5</v>
      </c>
      <c r="E2" s="582"/>
    </row>
    <row r="3" spans="1:5" x14ac:dyDescent="0.3">
      <c r="A3" s="557"/>
      <c r="B3" s="559" t="s">
        <v>374</v>
      </c>
      <c r="C3" s="31" t="s">
        <v>85</v>
      </c>
      <c r="D3" s="296">
        <v>45343</v>
      </c>
      <c r="E3" s="582"/>
    </row>
    <row r="4" spans="1:5" ht="15" thickBot="1" x14ac:dyDescent="0.35">
      <c r="A4" s="558"/>
      <c r="B4" s="560"/>
      <c r="C4" s="257" t="s">
        <v>5</v>
      </c>
      <c r="D4" s="109" t="s">
        <v>491</v>
      </c>
      <c r="E4" s="583"/>
    </row>
    <row r="5" spans="1:5" ht="15" thickBot="1" x14ac:dyDescent="0.35">
      <c r="A5" s="561"/>
      <c r="B5" s="369"/>
      <c r="C5" s="369"/>
      <c r="D5" s="369"/>
      <c r="E5" s="369"/>
    </row>
    <row r="6" spans="1:5" x14ac:dyDescent="0.3">
      <c r="A6" s="562" t="str">
        <f>+CONTEXTO!A8</f>
        <v>PROCESO: GESTIÓN JURÍDICA</v>
      </c>
      <c r="B6" s="563"/>
      <c r="C6" s="563"/>
      <c r="D6" s="563"/>
      <c r="E6" s="564"/>
    </row>
    <row r="7" spans="1:5" x14ac:dyDescent="0.3">
      <c r="A7" s="565"/>
      <c r="B7" s="566"/>
      <c r="C7" s="566"/>
      <c r="D7" s="566"/>
      <c r="E7" s="567"/>
    </row>
    <row r="8" spans="1:5" x14ac:dyDescent="0.3">
      <c r="A8" s="568"/>
      <c r="B8" s="569"/>
      <c r="C8" s="569"/>
      <c r="D8" s="569"/>
      <c r="E8" s="570"/>
    </row>
    <row r="9" spans="1:5" ht="36" customHeight="1" thickBot="1" x14ac:dyDescent="0.35">
      <c r="A9" s="571"/>
      <c r="B9" s="572"/>
      <c r="C9" s="572"/>
      <c r="D9" s="572"/>
      <c r="E9" s="573"/>
    </row>
    <row r="10" spans="1:5" ht="15" thickBot="1" x14ac:dyDescent="0.35">
      <c r="A10" s="574"/>
      <c r="B10" s="574"/>
      <c r="C10" s="574"/>
      <c r="D10" s="574"/>
      <c r="E10" s="574"/>
    </row>
    <row r="11" spans="1:5" ht="27.75" customHeight="1" x14ac:dyDescent="0.3">
      <c r="A11" s="575" t="s">
        <v>366</v>
      </c>
      <c r="B11" s="577" t="s">
        <v>365</v>
      </c>
      <c r="C11" s="577"/>
      <c r="D11" s="579" t="s">
        <v>367</v>
      </c>
      <c r="E11" s="580"/>
    </row>
    <row r="12" spans="1:5" x14ac:dyDescent="0.3">
      <c r="A12" s="576"/>
      <c r="B12" s="578"/>
      <c r="C12" s="578"/>
      <c r="D12" s="102" t="s">
        <v>93</v>
      </c>
      <c r="E12" s="254" t="s">
        <v>94</v>
      </c>
    </row>
    <row r="13" spans="1:5" ht="33" customHeight="1" x14ac:dyDescent="0.3">
      <c r="A13" s="551"/>
      <c r="B13" s="553" t="s">
        <v>312</v>
      </c>
      <c r="C13" s="554"/>
      <c r="D13" s="215"/>
      <c r="E13" s="258"/>
    </row>
    <row r="14" spans="1:5" ht="33" customHeight="1" x14ac:dyDescent="0.3">
      <c r="A14" s="551"/>
      <c r="B14" s="553" t="s">
        <v>316</v>
      </c>
      <c r="C14" s="554"/>
      <c r="D14" s="215"/>
      <c r="E14" s="258"/>
    </row>
    <row r="15" spans="1:5" ht="33" customHeight="1" x14ac:dyDescent="0.3">
      <c r="A15" s="551"/>
      <c r="B15" s="553" t="s">
        <v>313</v>
      </c>
      <c r="C15" s="554"/>
      <c r="D15" s="215"/>
      <c r="E15" s="258"/>
    </row>
    <row r="16" spans="1:5" ht="33" customHeight="1" x14ac:dyDescent="0.3">
      <c r="A16" s="551"/>
      <c r="B16" s="553" t="s">
        <v>314</v>
      </c>
      <c r="C16" s="554"/>
      <c r="D16" s="215"/>
      <c r="E16" s="258"/>
    </row>
    <row r="17" spans="1:5" ht="33" customHeight="1" x14ac:dyDescent="0.3">
      <c r="A17" s="551"/>
      <c r="B17" s="553" t="s">
        <v>315</v>
      </c>
      <c r="C17" s="554"/>
      <c r="D17" s="215"/>
      <c r="E17" s="258"/>
    </row>
    <row r="18" spans="1:5" ht="33" customHeight="1" x14ac:dyDescent="0.3">
      <c r="A18" s="551"/>
      <c r="B18" s="553" t="s">
        <v>317</v>
      </c>
      <c r="C18" s="554"/>
      <c r="D18" s="215"/>
      <c r="E18" s="258"/>
    </row>
    <row r="19" spans="1:5" ht="33" customHeight="1" x14ac:dyDescent="0.3">
      <c r="A19" s="551"/>
      <c r="B19" s="553" t="s">
        <v>318</v>
      </c>
      <c r="C19" s="554"/>
      <c r="D19" s="215"/>
      <c r="E19" s="258"/>
    </row>
    <row r="20" spans="1:5" ht="33" customHeight="1" x14ac:dyDescent="0.3">
      <c r="A20" s="551"/>
      <c r="B20" s="553" t="s">
        <v>319</v>
      </c>
      <c r="C20" s="554"/>
      <c r="D20" s="215"/>
      <c r="E20" s="258"/>
    </row>
    <row r="21" spans="1:5" ht="33" customHeight="1" x14ac:dyDescent="0.3">
      <c r="A21" s="551"/>
      <c r="B21" s="553" t="s">
        <v>320</v>
      </c>
      <c r="C21" s="554"/>
      <c r="D21" s="215"/>
      <c r="E21" s="258"/>
    </row>
    <row r="22" spans="1:5" ht="33" customHeight="1" x14ac:dyDescent="0.3">
      <c r="A22" s="551"/>
      <c r="B22" s="553" t="s">
        <v>321</v>
      </c>
      <c r="C22" s="554"/>
      <c r="D22" s="215"/>
      <c r="E22" s="258"/>
    </row>
    <row r="23" spans="1:5" ht="33" customHeight="1" x14ac:dyDescent="0.3">
      <c r="A23" s="551"/>
      <c r="B23" s="553" t="s">
        <v>322</v>
      </c>
      <c r="C23" s="554"/>
      <c r="D23" s="215"/>
      <c r="E23" s="258"/>
    </row>
    <row r="24" spans="1:5" ht="33" customHeight="1" x14ac:dyDescent="0.3">
      <c r="A24" s="551"/>
      <c r="B24" s="553" t="s">
        <v>323</v>
      </c>
      <c r="C24" s="554"/>
      <c r="D24" s="215"/>
      <c r="E24" s="258"/>
    </row>
    <row r="25" spans="1:5" ht="33" customHeight="1" x14ac:dyDescent="0.3">
      <c r="A25" s="551"/>
      <c r="B25" s="553" t="s">
        <v>324</v>
      </c>
      <c r="C25" s="554"/>
      <c r="D25" s="215"/>
      <c r="E25" s="258"/>
    </row>
    <row r="26" spans="1:5" ht="33" customHeight="1" x14ac:dyDescent="0.3">
      <c r="A26" s="551"/>
      <c r="B26" s="553" t="s">
        <v>325</v>
      </c>
      <c r="C26" s="554"/>
      <c r="D26" s="215"/>
      <c r="E26" s="258"/>
    </row>
    <row r="27" spans="1:5" ht="33" customHeight="1" x14ac:dyDescent="0.3">
      <c r="A27" s="551"/>
      <c r="B27" s="553" t="s">
        <v>326</v>
      </c>
      <c r="C27" s="554"/>
      <c r="D27" s="215"/>
      <c r="E27" s="258"/>
    </row>
    <row r="28" spans="1:5" ht="33" customHeight="1" x14ac:dyDescent="0.3">
      <c r="A28" s="551"/>
      <c r="B28" s="553" t="s">
        <v>327</v>
      </c>
      <c r="C28" s="554"/>
      <c r="D28" s="215"/>
      <c r="E28" s="258"/>
    </row>
    <row r="29" spans="1:5" ht="33" customHeight="1" x14ac:dyDescent="0.3">
      <c r="A29" s="551"/>
      <c r="B29" s="553" t="s">
        <v>328</v>
      </c>
      <c r="C29" s="554"/>
      <c r="D29" s="215"/>
      <c r="E29" s="258"/>
    </row>
    <row r="30" spans="1:5" ht="33" customHeight="1" x14ac:dyDescent="0.3">
      <c r="A30" s="551"/>
      <c r="B30" s="553" t="s">
        <v>329</v>
      </c>
      <c r="C30" s="554"/>
      <c r="D30" s="215"/>
      <c r="E30" s="258"/>
    </row>
    <row r="31" spans="1:5" ht="33" customHeight="1" x14ac:dyDescent="0.3">
      <c r="A31" s="551"/>
      <c r="B31" s="426" t="s">
        <v>330</v>
      </c>
      <c r="C31" s="426"/>
      <c r="D31" s="215"/>
      <c r="E31" s="258"/>
    </row>
    <row r="32" spans="1:5" ht="33" customHeight="1" x14ac:dyDescent="0.3">
      <c r="A32" s="551"/>
      <c r="B32" s="553" t="s">
        <v>331</v>
      </c>
      <c r="C32" s="554"/>
      <c r="D32" s="215"/>
      <c r="E32" s="258"/>
    </row>
    <row r="33" spans="1:5" ht="22.5" customHeight="1" x14ac:dyDescent="0.3">
      <c r="A33" s="551"/>
      <c r="B33" s="584" t="s">
        <v>364</v>
      </c>
      <c r="C33" s="584"/>
      <c r="D33" s="584"/>
      <c r="E33" s="585"/>
    </row>
    <row r="34" spans="1:5" ht="33" customHeight="1" x14ac:dyDescent="0.3">
      <c r="A34" s="551"/>
      <c r="B34" s="426" t="s">
        <v>353</v>
      </c>
      <c r="C34" s="426"/>
      <c r="D34" s="215"/>
      <c r="E34" s="255"/>
    </row>
    <row r="35" spans="1:5" ht="33" customHeight="1" x14ac:dyDescent="0.3">
      <c r="A35" s="551"/>
      <c r="B35" s="426" t="s">
        <v>350</v>
      </c>
      <c r="C35" s="426"/>
      <c r="D35" s="215"/>
      <c r="E35" s="255"/>
    </row>
    <row r="36" spans="1:5" ht="33" customHeight="1" x14ac:dyDescent="0.3">
      <c r="A36" s="551"/>
      <c r="B36" s="426" t="s">
        <v>351</v>
      </c>
      <c r="C36" s="426"/>
      <c r="D36" s="215"/>
      <c r="E36" s="255"/>
    </row>
    <row r="37" spans="1:5" ht="33" customHeight="1" x14ac:dyDescent="0.3">
      <c r="A37" s="551"/>
      <c r="B37" s="426" t="s">
        <v>352</v>
      </c>
      <c r="C37" s="426"/>
      <c r="D37" s="215"/>
      <c r="E37" s="255"/>
    </row>
    <row r="38" spans="1:5" ht="33" customHeight="1" x14ac:dyDescent="0.3">
      <c r="A38" s="551"/>
      <c r="B38" s="426" t="s">
        <v>354</v>
      </c>
      <c r="C38" s="426"/>
      <c r="D38" s="215"/>
      <c r="E38" s="255"/>
    </row>
    <row r="39" spans="1:5" ht="33" customHeight="1" x14ac:dyDescent="0.3">
      <c r="A39" s="551"/>
      <c r="B39" s="426" t="s">
        <v>355</v>
      </c>
      <c r="C39" s="426"/>
      <c r="D39" s="215"/>
      <c r="E39" s="255"/>
    </row>
    <row r="40" spans="1:5" ht="33" customHeight="1" x14ac:dyDescent="0.3">
      <c r="A40" s="551"/>
      <c r="B40" s="426" t="s">
        <v>356</v>
      </c>
      <c r="C40" s="426"/>
      <c r="D40" s="215"/>
      <c r="E40" s="255"/>
    </row>
    <row r="41" spans="1:5" ht="33" customHeight="1" x14ac:dyDescent="0.3">
      <c r="A41" s="551"/>
      <c r="B41" s="426" t="s">
        <v>357</v>
      </c>
      <c r="C41" s="426"/>
      <c r="D41" s="215"/>
      <c r="E41" s="255"/>
    </row>
    <row r="42" spans="1:5" ht="33" customHeight="1" x14ac:dyDescent="0.3">
      <c r="A42" s="551"/>
      <c r="B42" s="426" t="s">
        <v>358</v>
      </c>
      <c r="C42" s="426"/>
      <c r="D42" s="215"/>
      <c r="E42" s="255"/>
    </row>
    <row r="43" spans="1:5" ht="33" customHeight="1" x14ac:dyDescent="0.3">
      <c r="A43" s="551"/>
      <c r="B43" s="426" t="s">
        <v>359</v>
      </c>
      <c r="C43" s="426"/>
      <c r="D43" s="215"/>
      <c r="E43" s="255"/>
    </row>
    <row r="44" spans="1:5" ht="33" customHeight="1" x14ac:dyDescent="0.3">
      <c r="A44" s="551"/>
      <c r="B44" s="426" t="s">
        <v>360</v>
      </c>
      <c r="C44" s="426"/>
      <c r="D44" s="215"/>
      <c r="E44" s="255"/>
    </row>
    <row r="45" spans="1:5" ht="33" customHeight="1" x14ac:dyDescent="0.3">
      <c r="A45" s="551"/>
      <c r="B45" s="426" t="s">
        <v>361</v>
      </c>
      <c r="C45" s="426"/>
      <c r="D45" s="215"/>
      <c r="E45" s="255"/>
    </row>
    <row r="46" spans="1:5" ht="33" customHeight="1" x14ac:dyDescent="0.3">
      <c r="A46" s="551"/>
      <c r="B46" s="426" t="s">
        <v>362</v>
      </c>
      <c r="C46" s="426"/>
      <c r="D46" s="215"/>
      <c r="E46" s="255"/>
    </row>
    <row r="47" spans="1:5" ht="33" customHeight="1" thickBot="1" x14ac:dyDescent="0.35">
      <c r="A47" s="552"/>
      <c r="B47" s="555" t="s">
        <v>363</v>
      </c>
      <c r="C47" s="555"/>
      <c r="D47" s="218" t="s">
        <v>133</v>
      </c>
      <c r="E47" s="256"/>
    </row>
    <row r="49" spans="1:5" ht="15" thickBot="1" x14ac:dyDescent="0.35"/>
    <row r="50" spans="1:5" ht="30.75" customHeight="1" x14ac:dyDescent="0.3">
      <c r="A50" s="575" t="s">
        <v>366</v>
      </c>
      <c r="B50" s="577" t="s">
        <v>365</v>
      </c>
      <c r="C50" s="577"/>
      <c r="D50" s="579" t="s">
        <v>367</v>
      </c>
      <c r="E50" s="580"/>
    </row>
    <row r="51" spans="1:5" x14ac:dyDescent="0.3">
      <c r="A51" s="576"/>
      <c r="B51" s="578"/>
      <c r="C51" s="578"/>
      <c r="D51" s="102" t="s">
        <v>93</v>
      </c>
      <c r="E51" s="254" t="s">
        <v>94</v>
      </c>
    </row>
    <row r="52" spans="1:5" ht="33" customHeight="1" x14ac:dyDescent="0.3">
      <c r="A52" s="551"/>
      <c r="B52" s="426" t="s">
        <v>312</v>
      </c>
      <c r="C52" s="586"/>
      <c r="D52" s="215"/>
      <c r="E52" s="255"/>
    </row>
    <row r="53" spans="1:5" ht="33" customHeight="1" x14ac:dyDescent="0.3">
      <c r="A53" s="551"/>
      <c r="B53" s="426" t="s">
        <v>316</v>
      </c>
      <c r="C53" s="586"/>
      <c r="D53" s="215"/>
      <c r="E53" s="255"/>
    </row>
    <row r="54" spans="1:5" ht="33" customHeight="1" x14ac:dyDescent="0.3">
      <c r="A54" s="551"/>
      <c r="B54" s="426" t="s">
        <v>313</v>
      </c>
      <c r="C54" s="586"/>
      <c r="D54" s="215"/>
      <c r="E54" s="255"/>
    </row>
    <row r="55" spans="1:5" ht="33" customHeight="1" x14ac:dyDescent="0.3">
      <c r="A55" s="551"/>
      <c r="B55" s="426" t="s">
        <v>314</v>
      </c>
      <c r="C55" s="586"/>
      <c r="D55" s="215"/>
      <c r="E55" s="255"/>
    </row>
    <row r="56" spans="1:5" ht="33" customHeight="1" x14ac:dyDescent="0.3">
      <c r="A56" s="551"/>
      <c r="B56" s="426" t="s">
        <v>315</v>
      </c>
      <c r="C56" s="586"/>
      <c r="D56" s="215"/>
      <c r="E56" s="255"/>
    </row>
    <row r="57" spans="1:5" ht="33" customHeight="1" x14ac:dyDescent="0.3">
      <c r="A57" s="551"/>
      <c r="B57" s="426" t="s">
        <v>317</v>
      </c>
      <c r="C57" s="586"/>
      <c r="D57" s="215"/>
      <c r="E57" s="255"/>
    </row>
    <row r="58" spans="1:5" ht="33" customHeight="1" x14ac:dyDescent="0.3">
      <c r="A58" s="551"/>
      <c r="B58" s="426" t="s">
        <v>318</v>
      </c>
      <c r="C58" s="586"/>
      <c r="D58" s="215"/>
      <c r="E58" s="255"/>
    </row>
    <row r="59" spans="1:5" ht="33" customHeight="1" x14ac:dyDescent="0.3">
      <c r="A59" s="551"/>
      <c r="B59" s="426" t="s">
        <v>319</v>
      </c>
      <c r="C59" s="586"/>
      <c r="D59" s="215"/>
      <c r="E59" s="255"/>
    </row>
    <row r="60" spans="1:5" ht="33" customHeight="1" x14ac:dyDescent="0.3">
      <c r="A60" s="551"/>
      <c r="B60" s="426" t="s">
        <v>320</v>
      </c>
      <c r="C60" s="586"/>
      <c r="D60" s="215"/>
      <c r="E60" s="255"/>
    </row>
    <row r="61" spans="1:5" ht="33" customHeight="1" x14ac:dyDescent="0.3">
      <c r="A61" s="551"/>
      <c r="B61" s="426" t="s">
        <v>321</v>
      </c>
      <c r="C61" s="586"/>
      <c r="D61" s="215"/>
      <c r="E61" s="255"/>
    </row>
    <row r="62" spans="1:5" ht="33" customHeight="1" x14ac:dyDescent="0.3">
      <c r="A62" s="551"/>
      <c r="B62" s="426" t="s">
        <v>322</v>
      </c>
      <c r="C62" s="586"/>
      <c r="D62" s="215"/>
      <c r="E62" s="255"/>
    </row>
    <row r="63" spans="1:5" ht="33" customHeight="1" x14ac:dyDescent="0.3">
      <c r="A63" s="551"/>
      <c r="B63" s="426" t="s">
        <v>323</v>
      </c>
      <c r="C63" s="586"/>
      <c r="D63" s="215"/>
      <c r="E63" s="255"/>
    </row>
    <row r="64" spans="1:5" ht="33" customHeight="1" x14ac:dyDescent="0.3">
      <c r="A64" s="551"/>
      <c r="B64" s="426" t="s">
        <v>324</v>
      </c>
      <c r="C64" s="586"/>
      <c r="D64" s="215"/>
      <c r="E64" s="255"/>
    </row>
    <row r="65" spans="1:5" ht="33" customHeight="1" x14ac:dyDescent="0.3">
      <c r="A65" s="551"/>
      <c r="B65" s="426" t="s">
        <v>325</v>
      </c>
      <c r="C65" s="586"/>
      <c r="D65" s="215"/>
      <c r="E65" s="255"/>
    </row>
    <row r="66" spans="1:5" ht="33" customHeight="1" x14ac:dyDescent="0.3">
      <c r="A66" s="551"/>
      <c r="B66" s="426" t="s">
        <v>326</v>
      </c>
      <c r="C66" s="586"/>
      <c r="D66" s="215"/>
      <c r="E66" s="255"/>
    </row>
    <row r="67" spans="1:5" ht="33" customHeight="1" x14ac:dyDescent="0.3">
      <c r="A67" s="551"/>
      <c r="B67" s="426" t="s">
        <v>327</v>
      </c>
      <c r="C67" s="586"/>
      <c r="D67" s="215"/>
      <c r="E67" s="255"/>
    </row>
    <row r="68" spans="1:5" ht="33" customHeight="1" x14ac:dyDescent="0.3">
      <c r="A68" s="551"/>
      <c r="B68" s="426" t="s">
        <v>328</v>
      </c>
      <c r="C68" s="586"/>
      <c r="D68" s="215"/>
      <c r="E68" s="255"/>
    </row>
    <row r="69" spans="1:5" ht="33" customHeight="1" x14ac:dyDescent="0.3">
      <c r="A69" s="551"/>
      <c r="B69" s="426" t="s">
        <v>329</v>
      </c>
      <c r="C69" s="586"/>
      <c r="D69" s="215"/>
      <c r="E69" s="255"/>
    </row>
    <row r="70" spans="1:5" ht="33" customHeight="1" x14ac:dyDescent="0.3">
      <c r="A70" s="551"/>
      <c r="B70" s="426" t="s">
        <v>330</v>
      </c>
      <c r="C70" s="426"/>
      <c r="D70" s="215"/>
      <c r="E70" s="255"/>
    </row>
    <row r="71" spans="1:5" ht="33" customHeight="1" x14ac:dyDescent="0.3">
      <c r="A71" s="551"/>
      <c r="B71" s="426" t="s">
        <v>331</v>
      </c>
      <c r="C71" s="586"/>
      <c r="D71" s="215"/>
      <c r="E71" s="255"/>
    </row>
    <row r="72" spans="1:5" ht="33" customHeight="1" x14ac:dyDescent="0.3">
      <c r="A72" s="551"/>
      <c r="B72" s="584" t="s">
        <v>364</v>
      </c>
      <c r="C72" s="584"/>
      <c r="D72" s="584"/>
      <c r="E72" s="585"/>
    </row>
    <row r="73" spans="1:5" ht="33" customHeight="1" x14ac:dyDescent="0.3">
      <c r="A73" s="551"/>
      <c r="B73" s="426" t="s">
        <v>353</v>
      </c>
      <c r="C73" s="426"/>
      <c r="D73" s="215"/>
      <c r="E73" s="255"/>
    </row>
    <row r="74" spans="1:5" ht="33" customHeight="1" x14ac:dyDescent="0.3">
      <c r="A74" s="551"/>
      <c r="B74" s="426" t="s">
        <v>350</v>
      </c>
      <c r="C74" s="426"/>
      <c r="D74" s="215"/>
      <c r="E74" s="255"/>
    </row>
    <row r="75" spans="1:5" ht="33" customHeight="1" x14ac:dyDescent="0.3">
      <c r="A75" s="551"/>
      <c r="B75" s="426" t="s">
        <v>351</v>
      </c>
      <c r="C75" s="426"/>
      <c r="D75" s="215"/>
      <c r="E75" s="255"/>
    </row>
    <row r="76" spans="1:5" ht="33" customHeight="1" x14ac:dyDescent="0.3">
      <c r="A76" s="551"/>
      <c r="B76" s="426" t="s">
        <v>352</v>
      </c>
      <c r="C76" s="426"/>
      <c r="D76" s="215"/>
      <c r="E76" s="255"/>
    </row>
    <row r="77" spans="1:5" ht="33" customHeight="1" x14ac:dyDescent="0.3">
      <c r="A77" s="551"/>
      <c r="B77" s="426" t="s">
        <v>354</v>
      </c>
      <c r="C77" s="426"/>
      <c r="D77" s="215"/>
      <c r="E77" s="255"/>
    </row>
    <row r="78" spans="1:5" ht="33" customHeight="1" x14ac:dyDescent="0.3">
      <c r="A78" s="551"/>
      <c r="B78" s="426" t="s">
        <v>355</v>
      </c>
      <c r="C78" s="426"/>
      <c r="D78" s="215"/>
      <c r="E78" s="255"/>
    </row>
    <row r="79" spans="1:5" ht="33" customHeight="1" x14ac:dyDescent="0.3">
      <c r="A79" s="551"/>
      <c r="B79" s="426" t="s">
        <v>356</v>
      </c>
      <c r="C79" s="426"/>
      <c r="D79" s="215"/>
      <c r="E79" s="255"/>
    </row>
    <row r="80" spans="1:5" ht="33" customHeight="1" x14ac:dyDescent="0.3">
      <c r="A80" s="551"/>
      <c r="B80" s="426" t="s">
        <v>357</v>
      </c>
      <c r="C80" s="426"/>
      <c r="D80" s="215"/>
      <c r="E80" s="255"/>
    </row>
    <row r="81" spans="1:5" ht="33" customHeight="1" x14ac:dyDescent="0.3">
      <c r="A81" s="551"/>
      <c r="B81" s="426" t="s">
        <v>358</v>
      </c>
      <c r="C81" s="426"/>
      <c r="D81" s="215"/>
      <c r="E81" s="255"/>
    </row>
    <row r="82" spans="1:5" ht="33" customHeight="1" x14ac:dyDescent="0.3">
      <c r="A82" s="551"/>
      <c r="B82" s="426" t="s">
        <v>359</v>
      </c>
      <c r="C82" s="426"/>
      <c r="D82" s="215"/>
      <c r="E82" s="255"/>
    </row>
    <row r="83" spans="1:5" ht="33" customHeight="1" x14ac:dyDescent="0.3">
      <c r="A83" s="551"/>
      <c r="B83" s="426" t="s">
        <v>360</v>
      </c>
      <c r="C83" s="426"/>
      <c r="D83" s="215"/>
      <c r="E83" s="255"/>
    </row>
    <row r="84" spans="1:5" ht="33" customHeight="1" x14ac:dyDescent="0.3">
      <c r="A84" s="551"/>
      <c r="B84" s="426" t="s">
        <v>361</v>
      </c>
      <c r="C84" s="426"/>
      <c r="D84" s="215"/>
      <c r="E84" s="255"/>
    </row>
    <row r="85" spans="1:5" ht="33" customHeight="1" x14ac:dyDescent="0.3">
      <c r="A85" s="551"/>
      <c r="B85" s="426" t="s">
        <v>362</v>
      </c>
      <c r="C85" s="426"/>
      <c r="D85" s="215"/>
      <c r="E85" s="255"/>
    </row>
    <row r="86" spans="1:5" ht="33" customHeight="1" thickBot="1" x14ac:dyDescent="0.35">
      <c r="A86" s="552"/>
      <c r="B86" s="555" t="s">
        <v>363</v>
      </c>
      <c r="C86" s="555"/>
      <c r="D86" s="218"/>
      <c r="E86" s="256"/>
    </row>
    <row r="88" spans="1:5" ht="15" thickBot="1" x14ac:dyDescent="0.35"/>
    <row r="89" spans="1:5" ht="28.5" customHeight="1" x14ac:dyDescent="0.3">
      <c r="A89" s="575" t="s">
        <v>366</v>
      </c>
      <c r="B89" s="577" t="s">
        <v>365</v>
      </c>
      <c r="C89" s="577"/>
      <c r="D89" s="579" t="s">
        <v>367</v>
      </c>
      <c r="E89" s="580"/>
    </row>
    <row r="90" spans="1:5" x14ac:dyDescent="0.3">
      <c r="A90" s="576"/>
      <c r="B90" s="578"/>
      <c r="C90" s="578"/>
      <c r="D90" s="102" t="s">
        <v>93</v>
      </c>
      <c r="E90" s="254" t="s">
        <v>94</v>
      </c>
    </row>
    <row r="91" spans="1:5" ht="33" customHeight="1" x14ac:dyDescent="0.3">
      <c r="A91" s="551"/>
      <c r="B91" s="553" t="s">
        <v>312</v>
      </c>
      <c r="C91" s="554"/>
      <c r="D91" s="215"/>
      <c r="E91" s="258"/>
    </row>
    <row r="92" spans="1:5" ht="33" customHeight="1" x14ac:dyDescent="0.3">
      <c r="A92" s="551"/>
      <c r="B92" s="553" t="s">
        <v>316</v>
      </c>
      <c r="C92" s="554"/>
      <c r="D92" s="215"/>
      <c r="E92" s="258"/>
    </row>
    <row r="93" spans="1:5" ht="33" customHeight="1" x14ac:dyDescent="0.3">
      <c r="A93" s="551"/>
      <c r="B93" s="553" t="s">
        <v>313</v>
      </c>
      <c r="C93" s="554"/>
      <c r="D93" s="215"/>
      <c r="E93" s="258"/>
    </row>
    <row r="94" spans="1:5" ht="33" customHeight="1" x14ac:dyDescent="0.3">
      <c r="A94" s="551"/>
      <c r="B94" s="553" t="s">
        <v>314</v>
      </c>
      <c r="C94" s="554"/>
      <c r="D94" s="215"/>
      <c r="E94" s="258"/>
    </row>
    <row r="95" spans="1:5" ht="33" customHeight="1" x14ac:dyDescent="0.3">
      <c r="A95" s="551"/>
      <c r="B95" s="553" t="s">
        <v>315</v>
      </c>
      <c r="C95" s="554"/>
      <c r="D95" s="215"/>
      <c r="E95" s="258"/>
    </row>
    <row r="96" spans="1:5" ht="33" customHeight="1" x14ac:dyDescent="0.3">
      <c r="A96" s="551"/>
      <c r="B96" s="553" t="s">
        <v>317</v>
      </c>
      <c r="C96" s="554"/>
      <c r="D96" s="215"/>
      <c r="E96" s="258"/>
    </row>
    <row r="97" spans="1:5" ht="33" customHeight="1" x14ac:dyDescent="0.3">
      <c r="A97" s="551"/>
      <c r="B97" s="553" t="s">
        <v>318</v>
      </c>
      <c r="C97" s="554"/>
      <c r="D97" s="215"/>
      <c r="E97" s="258"/>
    </row>
    <row r="98" spans="1:5" ht="33" customHeight="1" x14ac:dyDescent="0.3">
      <c r="A98" s="551"/>
      <c r="B98" s="553" t="s">
        <v>319</v>
      </c>
      <c r="C98" s="554"/>
      <c r="D98" s="215"/>
      <c r="E98" s="258"/>
    </row>
    <row r="99" spans="1:5" ht="33" customHeight="1" x14ac:dyDescent="0.3">
      <c r="A99" s="551"/>
      <c r="B99" s="553" t="s">
        <v>320</v>
      </c>
      <c r="C99" s="554"/>
      <c r="D99" s="215"/>
      <c r="E99" s="258"/>
    </row>
    <row r="100" spans="1:5" ht="33" customHeight="1" x14ac:dyDescent="0.3">
      <c r="A100" s="551"/>
      <c r="B100" s="553" t="s">
        <v>321</v>
      </c>
      <c r="C100" s="554"/>
      <c r="D100" s="215"/>
      <c r="E100" s="258"/>
    </row>
    <row r="101" spans="1:5" ht="33" customHeight="1" x14ac:dyDescent="0.3">
      <c r="A101" s="551"/>
      <c r="B101" s="553" t="s">
        <v>322</v>
      </c>
      <c r="C101" s="554"/>
      <c r="D101" s="215"/>
      <c r="E101" s="258"/>
    </row>
    <row r="102" spans="1:5" ht="33" customHeight="1" x14ac:dyDescent="0.3">
      <c r="A102" s="551"/>
      <c r="B102" s="553" t="s">
        <v>323</v>
      </c>
      <c r="C102" s="554"/>
      <c r="D102" s="215"/>
      <c r="E102" s="258"/>
    </row>
    <row r="103" spans="1:5" ht="33" customHeight="1" x14ac:dyDescent="0.3">
      <c r="A103" s="551"/>
      <c r="B103" s="553" t="s">
        <v>324</v>
      </c>
      <c r="C103" s="554"/>
      <c r="D103" s="215"/>
      <c r="E103" s="258"/>
    </row>
    <row r="104" spans="1:5" ht="33" customHeight="1" x14ac:dyDescent="0.3">
      <c r="A104" s="551"/>
      <c r="B104" s="553" t="s">
        <v>325</v>
      </c>
      <c r="C104" s="554"/>
      <c r="D104" s="215"/>
      <c r="E104" s="258"/>
    </row>
    <row r="105" spans="1:5" ht="33" customHeight="1" x14ac:dyDescent="0.3">
      <c r="A105" s="551"/>
      <c r="B105" s="553" t="s">
        <v>326</v>
      </c>
      <c r="C105" s="554"/>
      <c r="D105" s="215"/>
      <c r="E105" s="258"/>
    </row>
    <row r="106" spans="1:5" ht="33" customHeight="1" x14ac:dyDescent="0.3">
      <c r="A106" s="551"/>
      <c r="B106" s="553" t="s">
        <v>327</v>
      </c>
      <c r="C106" s="554"/>
      <c r="D106" s="215"/>
      <c r="E106" s="258"/>
    </row>
    <row r="107" spans="1:5" ht="33" customHeight="1" x14ac:dyDescent="0.3">
      <c r="A107" s="551"/>
      <c r="B107" s="553" t="s">
        <v>328</v>
      </c>
      <c r="C107" s="554"/>
      <c r="D107" s="215"/>
      <c r="E107" s="258"/>
    </row>
    <row r="108" spans="1:5" ht="33" customHeight="1" x14ac:dyDescent="0.3">
      <c r="A108" s="551"/>
      <c r="B108" s="553" t="s">
        <v>329</v>
      </c>
      <c r="C108" s="554"/>
      <c r="D108" s="215"/>
      <c r="E108" s="258"/>
    </row>
    <row r="109" spans="1:5" ht="33" customHeight="1" x14ac:dyDescent="0.3">
      <c r="A109" s="551"/>
      <c r="B109" s="426" t="s">
        <v>330</v>
      </c>
      <c r="C109" s="426"/>
      <c r="D109" s="215"/>
      <c r="E109" s="258"/>
    </row>
    <row r="110" spans="1:5" ht="33" customHeight="1" x14ac:dyDescent="0.3">
      <c r="A110" s="551"/>
      <c r="B110" s="553" t="s">
        <v>331</v>
      </c>
      <c r="C110" s="554"/>
      <c r="D110" s="215"/>
      <c r="E110" s="258"/>
    </row>
    <row r="111" spans="1:5" ht="33" customHeight="1" x14ac:dyDescent="0.3">
      <c r="A111" s="551"/>
      <c r="B111" s="584" t="s">
        <v>364</v>
      </c>
      <c r="C111" s="584"/>
      <c r="D111" s="584"/>
      <c r="E111" s="585"/>
    </row>
    <row r="112" spans="1:5" ht="33" customHeight="1" x14ac:dyDescent="0.3">
      <c r="A112" s="551"/>
      <c r="B112" s="426" t="s">
        <v>353</v>
      </c>
      <c r="C112" s="426"/>
      <c r="D112" s="215"/>
      <c r="E112" s="255"/>
    </row>
    <row r="113" spans="1:5" ht="33" customHeight="1" x14ac:dyDescent="0.3">
      <c r="A113" s="551"/>
      <c r="B113" s="426" t="s">
        <v>350</v>
      </c>
      <c r="C113" s="426"/>
      <c r="D113" s="215"/>
      <c r="E113" s="255"/>
    </row>
    <row r="114" spans="1:5" ht="33" customHeight="1" x14ac:dyDescent="0.3">
      <c r="A114" s="551"/>
      <c r="B114" s="426" t="s">
        <v>351</v>
      </c>
      <c r="C114" s="426"/>
      <c r="D114" s="215"/>
      <c r="E114" s="255"/>
    </row>
    <row r="115" spans="1:5" ht="33" customHeight="1" x14ac:dyDescent="0.3">
      <c r="A115" s="551"/>
      <c r="B115" s="426" t="s">
        <v>352</v>
      </c>
      <c r="C115" s="426"/>
      <c r="D115" s="215"/>
      <c r="E115" s="255"/>
    </row>
    <row r="116" spans="1:5" ht="33" customHeight="1" x14ac:dyDescent="0.3">
      <c r="A116" s="551"/>
      <c r="B116" s="426" t="s">
        <v>354</v>
      </c>
      <c r="C116" s="426"/>
      <c r="D116" s="215"/>
      <c r="E116" s="255"/>
    </row>
    <row r="117" spans="1:5" ht="33" customHeight="1" x14ac:dyDescent="0.3">
      <c r="A117" s="551"/>
      <c r="B117" s="426" t="s">
        <v>355</v>
      </c>
      <c r="C117" s="426"/>
      <c r="D117" s="215"/>
      <c r="E117" s="255"/>
    </row>
    <row r="118" spans="1:5" ht="33" customHeight="1" x14ac:dyDescent="0.3">
      <c r="A118" s="551"/>
      <c r="B118" s="426" t="s">
        <v>356</v>
      </c>
      <c r="C118" s="426"/>
      <c r="D118" s="215"/>
      <c r="E118" s="255"/>
    </row>
    <row r="119" spans="1:5" ht="33" customHeight="1" x14ac:dyDescent="0.3">
      <c r="A119" s="551"/>
      <c r="B119" s="426" t="s">
        <v>357</v>
      </c>
      <c r="C119" s="426"/>
      <c r="D119" s="215"/>
      <c r="E119" s="255"/>
    </row>
    <row r="120" spans="1:5" ht="33" customHeight="1" x14ac:dyDescent="0.3">
      <c r="A120" s="551"/>
      <c r="B120" s="426" t="s">
        <v>358</v>
      </c>
      <c r="C120" s="426"/>
      <c r="D120" s="215"/>
      <c r="E120" s="255"/>
    </row>
    <row r="121" spans="1:5" ht="33" customHeight="1" x14ac:dyDescent="0.3">
      <c r="A121" s="551"/>
      <c r="B121" s="426" t="s">
        <v>359</v>
      </c>
      <c r="C121" s="426"/>
      <c r="D121" s="215"/>
      <c r="E121" s="255"/>
    </row>
    <row r="122" spans="1:5" ht="33" customHeight="1" x14ac:dyDescent="0.3">
      <c r="A122" s="551"/>
      <c r="B122" s="426" t="s">
        <v>360</v>
      </c>
      <c r="C122" s="426"/>
      <c r="D122" s="215"/>
      <c r="E122" s="255"/>
    </row>
    <row r="123" spans="1:5" ht="33" customHeight="1" x14ac:dyDescent="0.3">
      <c r="A123" s="551"/>
      <c r="B123" s="426" t="s">
        <v>361</v>
      </c>
      <c r="C123" s="426"/>
      <c r="D123" s="215"/>
      <c r="E123" s="255"/>
    </row>
    <row r="124" spans="1:5" ht="33" customHeight="1" x14ac:dyDescent="0.3">
      <c r="A124" s="551"/>
      <c r="B124" s="426" t="s">
        <v>362</v>
      </c>
      <c r="C124" s="426"/>
      <c r="D124" s="215"/>
      <c r="E124" s="255"/>
    </row>
    <row r="125" spans="1:5" ht="33" customHeight="1" thickBot="1" x14ac:dyDescent="0.35">
      <c r="A125" s="552"/>
      <c r="B125" s="555" t="s">
        <v>363</v>
      </c>
      <c r="C125" s="555"/>
      <c r="D125" s="218"/>
      <c r="E125" s="256"/>
    </row>
    <row r="127" spans="1:5" ht="15" thickBot="1" x14ac:dyDescent="0.35"/>
    <row r="128" spans="1:5" ht="30" customHeight="1" x14ac:dyDescent="0.3">
      <c r="A128" s="575" t="s">
        <v>366</v>
      </c>
      <c r="B128" s="577" t="s">
        <v>365</v>
      </c>
      <c r="C128" s="577"/>
      <c r="D128" s="579" t="s">
        <v>367</v>
      </c>
      <c r="E128" s="580"/>
    </row>
    <row r="129" spans="1:5" x14ac:dyDescent="0.3">
      <c r="A129" s="576"/>
      <c r="B129" s="578"/>
      <c r="C129" s="578"/>
      <c r="D129" s="102" t="s">
        <v>93</v>
      </c>
      <c r="E129" s="254" t="s">
        <v>94</v>
      </c>
    </row>
    <row r="130" spans="1:5" ht="33" customHeight="1" x14ac:dyDescent="0.3">
      <c r="A130" s="551"/>
      <c r="B130" s="426" t="s">
        <v>312</v>
      </c>
      <c r="C130" s="586"/>
      <c r="D130" s="215"/>
      <c r="E130" s="255"/>
    </row>
    <row r="131" spans="1:5" ht="33" customHeight="1" x14ac:dyDescent="0.3">
      <c r="A131" s="551"/>
      <c r="B131" s="426" t="s">
        <v>316</v>
      </c>
      <c r="C131" s="586"/>
      <c r="D131" s="215"/>
      <c r="E131" s="255"/>
    </row>
    <row r="132" spans="1:5" ht="33" customHeight="1" x14ac:dyDescent="0.3">
      <c r="A132" s="551"/>
      <c r="B132" s="426" t="s">
        <v>313</v>
      </c>
      <c r="C132" s="586"/>
      <c r="D132" s="215"/>
      <c r="E132" s="255"/>
    </row>
    <row r="133" spans="1:5" ht="33" customHeight="1" x14ac:dyDescent="0.3">
      <c r="A133" s="551"/>
      <c r="B133" s="426" t="s">
        <v>314</v>
      </c>
      <c r="C133" s="586"/>
      <c r="D133" s="215"/>
      <c r="E133" s="255"/>
    </row>
    <row r="134" spans="1:5" ht="33" customHeight="1" x14ac:dyDescent="0.3">
      <c r="A134" s="551"/>
      <c r="B134" s="426" t="s">
        <v>315</v>
      </c>
      <c r="C134" s="586"/>
      <c r="D134" s="215"/>
      <c r="E134" s="255"/>
    </row>
    <row r="135" spans="1:5" ht="33" customHeight="1" x14ac:dyDescent="0.3">
      <c r="A135" s="551"/>
      <c r="B135" s="426" t="s">
        <v>317</v>
      </c>
      <c r="C135" s="586"/>
      <c r="D135" s="215"/>
      <c r="E135" s="255"/>
    </row>
    <row r="136" spans="1:5" ht="33" customHeight="1" x14ac:dyDescent="0.3">
      <c r="A136" s="551"/>
      <c r="B136" s="426" t="s">
        <v>318</v>
      </c>
      <c r="C136" s="586"/>
      <c r="D136" s="215"/>
      <c r="E136" s="255"/>
    </row>
    <row r="137" spans="1:5" ht="33" customHeight="1" x14ac:dyDescent="0.3">
      <c r="A137" s="551"/>
      <c r="B137" s="426" t="s">
        <v>319</v>
      </c>
      <c r="C137" s="586"/>
      <c r="D137" s="215"/>
      <c r="E137" s="255"/>
    </row>
    <row r="138" spans="1:5" ht="33" customHeight="1" x14ac:dyDescent="0.3">
      <c r="A138" s="551"/>
      <c r="B138" s="426" t="s">
        <v>320</v>
      </c>
      <c r="C138" s="586"/>
      <c r="D138" s="215"/>
      <c r="E138" s="255"/>
    </row>
    <row r="139" spans="1:5" ht="33" customHeight="1" x14ac:dyDescent="0.3">
      <c r="A139" s="551"/>
      <c r="B139" s="426" t="s">
        <v>321</v>
      </c>
      <c r="C139" s="586"/>
      <c r="D139" s="215"/>
      <c r="E139" s="255"/>
    </row>
    <row r="140" spans="1:5" ht="33" customHeight="1" x14ac:dyDescent="0.3">
      <c r="A140" s="551"/>
      <c r="B140" s="426" t="s">
        <v>322</v>
      </c>
      <c r="C140" s="586"/>
      <c r="D140" s="215"/>
      <c r="E140" s="255"/>
    </row>
    <row r="141" spans="1:5" ht="33" customHeight="1" x14ac:dyDescent="0.3">
      <c r="A141" s="551"/>
      <c r="B141" s="426" t="s">
        <v>323</v>
      </c>
      <c r="C141" s="586"/>
      <c r="D141" s="215"/>
      <c r="E141" s="255"/>
    </row>
    <row r="142" spans="1:5" ht="33" customHeight="1" x14ac:dyDescent="0.3">
      <c r="A142" s="551"/>
      <c r="B142" s="426" t="s">
        <v>324</v>
      </c>
      <c r="C142" s="586"/>
      <c r="D142" s="215"/>
      <c r="E142" s="255"/>
    </row>
    <row r="143" spans="1:5" ht="33" customHeight="1" x14ac:dyDescent="0.3">
      <c r="A143" s="551"/>
      <c r="B143" s="426" t="s">
        <v>325</v>
      </c>
      <c r="C143" s="586"/>
      <c r="D143" s="215"/>
      <c r="E143" s="255"/>
    </row>
    <row r="144" spans="1:5" ht="33" customHeight="1" x14ac:dyDescent="0.3">
      <c r="A144" s="551"/>
      <c r="B144" s="426" t="s">
        <v>326</v>
      </c>
      <c r="C144" s="586"/>
      <c r="D144" s="215"/>
      <c r="E144" s="255"/>
    </row>
    <row r="145" spans="1:5" ht="33" customHeight="1" x14ac:dyDescent="0.3">
      <c r="A145" s="551"/>
      <c r="B145" s="426" t="s">
        <v>327</v>
      </c>
      <c r="C145" s="586"/>
      <c r="D145" s="215"/>
      <c r="E145" s="255"/>
    </row>
    <row r="146" spans="1:5" ht="33" customHeight="1" x14ac:dyDescent="0.3">
      <c r="A146" s="551"/>
      <c r="B146" s="426" t="s">
        <v>328</v>
      </c>
      <c r="C146" s="586"/>
      <c r="D146" s="215"/>
      <c r="E146" s="255"/>
    </row>
    <row r="147" spans="1:5" ht="33" customHeight="1" x14ac:dyDescent="0.3">
      <c r="A147" s="551"/>
      <c r="B147" s="426" t="s">
        <v>329</v>
      </c>
      <c r="C147" s="586"/>
      <c r="D147" s="215"/>
      <c r="E147" s="255"/>
    </row>
    <row r="148" spans="1:5" ht="33" customHeight="1" x14ac:dyDescent="0.3">
      <c r="A148" s="551"/>
      <c r="B148" s="426" t="s">
        <v>330</v>
      </c>
      <c r="C148" s="426"/>
      <c r="D148" s="215"/>
      <c r="E148" s="255"/>
    </row>
    <row r="149" spans="1:5" ht="33" customHeight="1" x14ac:dyDescent="0.3">
      <c r="A149" s="551"/>
      <c r="B149" s="426" t="s">
        <v>331</v>
      </c>
      <c r="C149" s="586"/>
      <c r="D149" s="215"/>
      <c r="E149" s="255"/>
    </row>
    <row r="150" spans="1:5" ht="33" customHeight="1" x14ac:dyDescent="0.3">
      <c r="A150" s="551"/>
      <c r="B150" s="584" t="s">
        <v>364</v>
      </c>
      <c r="C150" s="584"/>
      <c r="D150" s="584"/>
      <c r="E150" s="585"/>
    </row>
    <row r="151" spans="1:5" ht="33" customHeight="1" x14ac:dyDescent="0.3">
      <c r="A151" s="551"/>
      <c r="B151" s="426" t="s">
        <v>353</v>
      </c>
      <c r="C151" s="426"/>
      <c r="D151" s="215"/>
      <c r="E151" s="255"/>
    </row>
    <row r="152" spans="1:5" ht="33" customHeight="1" x14ac:dyDescent="0.3">
      <c r="A152" s="551"/>
      <c r="B152" s="426" t="s">
        <v>350</v>
      </c>
      <c r="C152" s="426"/>
      <c r="D152" s="215"/>
      <c r="E152" s="255"/>
    </row>
    <row r="153" spans="1:5" ht="33" customHeight="1" x14ac:dyDescent="0.3">
      <c r="A153" s="551"/>
      <c r="B153" s="426" t="s">
        <v>351</v>
      </c>
      <c r="C153" s="426"/>
      <c r="D153" s="215"/>
      <c r="E153" s="255"/>
    </row>
    <row r="154" spans="1:5" ht="33" customHeight="1" x14ac:dyDescent="0.3">
      <c r="A154" s="551"/>
      <c r="B154" s="426" t="s">
        <v>352</v>
      </c>
      <c r="C154" s="426"/>
      <c r="D154" s="215"/>
      <c r="E154" s="255"/>
    </row>
    <row r="155" spans="1:5" ht="33" customHeight="1" x14ac:dyDescent="0.3">
      <c r="A155" s="551"/>
      <c r="B155" s="426" t="s">
        <v>354</v>
      </c>
      <c r="C155" s="426"/>
      <c r="D155" s="215"/>
      <c r="E155" s="255"/>
    </row>
    <row r="156" spans="1:5" ht="33" customHeight="1" x14ac:dyDescent="0.3">
      <c r="A156" s="551"/>
      <c r="B156" s="426" t="s">
        <v>355</v>
      </c>
      <c r="C156" s="426"/>
      <c r="D156" s="215"/>
      <c r="E156" s="255"/>
    </row>
    <row r="157" spans="1:5" ht="33" customHeight="1" x14ac:dyDescent="0.3">
      <c r="A157" s="551"/>
      <c r="B157" s="426" t="s">
        <v>356</v>
      </c>
      <c r="C157" s="426"/>
      <c r="D157" s="215"/>
      <c r="E157" s="255"/>
    </row>
    <row r="158" spans="1:5" ht="33" customHeight="1" x14ac:dyDescent="0.3">
      <c r="A158" s="551"/>
      <c r="B158" s="426" t="s">
        <v>357</v>
      </c>
      <c r="C158" s="426"/>
      <c r="D158" s="215"/>
      <c r="E158" s="255"/>
    </row>
    <row r="159" spans="1:5" ht="33" customHeight="1" x14ac:dyDescent="0.3">
      <c r="A159" s="551"/>
      <c r="B159" s="426" t="s">
        <v>358</v>
      </c>
      <c r="C159" s="426"/>
      <c r="D159" s="215"/>
      <c r="E159" s="255"/>
    </row>
    <row r="160" spans="1:5" ht="33" customHeight="1" x14ac:dyDescent="0.3">
      <c r="A160" s="551"/>
      <c r="B160" s="426" t="s">
        <v>359</v>
      </c>
      <c r="C160" s="426"/>
      <c r="D160" s="215"/>
      <c r="E160" s="255"/>
    </row>
    <row r="161" spans="1:5" ht="33" customHeight="1" x14ac:dyDescent="0.3">
      <c r="A161" s="551"/>
      <c r="B161" s="426" t="s">
        <v>360</v>
      </c>
      <c r="C161" s="426"/>
      <c r="D161" s="215"/>
      <c r="E161" s="255"/>
    </row>
    <row r="162" spans="1:5" ht="33" customHeight="1" x14ac:dyDescent="0.3">
      <c r="A162" s="551"/>
      <c r="B162" s="426" t="s">
        <v>361</v>
      </c>
      <c r="C162" s="426"/>
      <c r="D162" s="215"/>
      <c r="E162" s="255"/>
    </row>
    <row r="163" spans="1:5" ht="33" customHeight="1" x14ac:dyDescent="0.3">
      <c r="A163" s="551"/>
      <c r="B163" s="426" t="s">
        <v>362</v>
      </c>
      <c r="C163" s="426"/>
      <c r="D163" s="215"/>
      <c r="E163" s="255"/>
    </row>
    <row r="164" spans="1:5" ht="33" customHeight="1" thickBot="1" x14ac:dyDescent="0.35">
      <c r="A164" s="552"/>
      <c r="B164" s="555" t="s">
        <v>363</v>
      </c>
      <c r="C164" s="555"/>
      <c r="D164" s="218"/>
      <c r="E164" s="256"/>
    </row>
    <row r="166" spans="1:5" ht="15" thickBot="1" x14ac:dyDescent="0.35"/>
    <row r="167" spans="1:5" ht="30" customHeight="1" x14ac:dyDescent="0.3">
      <c r="A167" s="575" t="s">
        <v>366</v>
      </c>
      <c r="B167" s="577" t="s">
        <v>365</v>
      </c>
      <c r="C167" s="577"/>
      <c r="D167" s="579" t="s">
        <v>367</v>
      </c>
      <c r="E167" s="580"/>
    </row>
    <row r="168" spans="1:5" x14ac:dyDescent="0.3">
      <c r="A168" s="576"/>
      <c r="B168" s="578"/>
      <c r="C168" s="578"/>
      <c r="D168" s="102" t="s">
        <v>93</v>
      </c>
      <c r="E168" s="254" t="s">
        <v>94</v>
      </c>
    </row>
    <row r="169" spans="1:5" ht="33" customHeight="1" x14ac:dyDescent="0.3">
      <c r="A169" s="551"/>
      <c r="B169" s="426" t="s">
        <v>312</v>
      </c>
      <c r="C169" s="586"/>
      <c r="D169" s="215"/>
      <c r="E169" s="255"/>
    </row>
    <row r="170" spans="1:5" ht="33" customHeight="1" x14ac:dyDescent="0.3">
      <c r="A170" s="551"/>
      <c r="B170" s="426" t="s">
        <v>316</v>
      </c>
      <c r="C170" s="586"/>
      <c r="D170" s="215"/>
      <c r="E170" s="255"/>
    </row>
    <row r="171" spans="1:5" ht="33" customHeight="1" x14ac:dyDescent="0.3">
      <c r="A171" s="551"/>
      <c r="B171" s="426" t="s">
        <v>313</v>
      </c>
      <c r="C171" s="586"/>
      <c r="D171" s="215"/>
      <c r="E171" s="255"/>
    </row>
    <row r="172" spans="1:5" ht="33" customHeight="1" x14ac:dyDescent="0.3">
      <c r="A172" s="551"/>
      <c r="B172" s="426" t="s">
        <v>314</v>
      </c>
      <c r="C172" s="586"/>
      <c r="D172" s="215"/>
      <c r="E172" s="255"/>
    </row>
    <row r="173" spans="1:5" ht="33" customHeight="1" x14ac:dyDescent="0.3">
      <c r="A173" s="551"/>
      <c r="B173" s="426" t="s">
        <v>315</v>
      </c>
      <c r="C173" s="586"/>
      <c r="D173" s="215"/>
      <c r="E173" s="255"/>
    </row>
    <row r="174" spans="1:5" ht="33" customHeight="1" x14ac:dyDescent="0.3">
      <c r="A174" s="551"/>
      <c r="B174" s="426" t="s">
        <v>317</v>
      </c>
      <c r="C174" s="586"/>
      <c r="D174" s="215"/>
      <c r="E174" s="255"/>
    </row>
    <row r="175" spans="1:5" ht="33" customHeight="1" x14ac:dyDescent="0.3">
      <c r="A175" s="551"/>
      <c r="B175" s="426" t="s">
        <v>318</v>
      </c>
      <c r="C175" s="586"/>
      <c r="D175" s="215"/>
      <c r="E175" s="255"/>
    </row>
    <row r="176" spans="1:5" ht="33" customHeight="1" x14ac:dyDescent="0.3">
      <c r="A176" s="551"/>
      <c r="B176" s="426" t="s">
        <v>319</v>
      </c>
      <c r="C176" s="586"/>
      <c r="D176" s="215"/>
      <c r="E176" s="255"/>
    </row>
    <row r="177" spans="1:5" ht="33" customHeight="1" x14ac:dyDescent="0.3">
      <c r="A177" s="551"/>
      <c r="B177" s="426" t="s">
        <v>320</v>
      </c>
      <c r="C177" s="586"/>
      <c r="D177" s="215"/>
      <c r="E177" s="255"/>
    </row>
    <row r="178" spans="1:5" ht="33" customHeight="1" x14ac:dyDescent="0.3">
      <c r="A178" s="551"/>
      <c r="B178" s="426" t="s">
        <v>321</v>
      </c>
      <c r="C178" s="586"/>
      <c r="D178" s="215"/>
      <c r="E178" s="255"/>
    </row>
    <row r="179" spans="1:5" ht="33" customHeight="1" x14ac:dyDescent="0.3">
      <c r="A179" s="551"/>
      <c r="B179" s="426" t="s">
        <v>322</v>
      </c>
      <c r="C179" s="586"/>
      <c r="D179" s="215"/>
      <c r="E179" s="255"/>
    </row>
    <row r="180" spans="1:5" ht="33" customHeight="1" x14ac:dyDescent="0.3">
      <c r="A180" s="551"/>
      <c r="B180" s="426" t="s">
        <v>323</v>
      </c>
      <c r="C180" s="586"/>
      <c r="D180" s="215"/>
      <c r="E180" s="255"/>
    </row>
    <row r="181" spans="1:5" ht="33" customHeight="1" x14ac:dyDescent="0.3">
      <c r="A181" s="551"/>
      <c r="B181" s="426" t="s">
        <v>324</v>
      </c>
      <c r="C181" s="586"/>
      <c r="D181" s="215"/>
      <c r="E181" s="255"/>
    </row>
    <row r="182" spans="1:5" ht="33" customHeight="1" x14ac:dyDescent="0.3">
      <c r="A182" s="551"/>
      <c r="B182" s="426" t="s">
        <v>325</v>
      </c>
      <c r="C182" s="586"/>
      <c r="D182" s="215"/>
      <c r="E182" s="255"/>
    </row>
    <row r="183" spans="1:5" ht="33" customHeight="1" x14ac:dyDescent="0.3">
      <c r="A183" s="551"/>
      <c r="B183" s="426" t="s">
        <v>326</v>
      </c>
      <c r="C183" s="586"/>
      <c r="D183" s="215"/>
      <c r="E183" s="255"/>
    </row>
    <row r="184" spans="1:5" ht="33" customHeight="1" x14ac:dyDescent="0.3">
      <c r="A184" s="551"/>
      <c r="B184" s="426" t="s">
        <v>327</v>
      </c>
      <c r="C184" s="586"/>
      <c r="D184" s="215"/>
      <c r="E184" s="255"/>
    </row>
    <row r="185" spans="1:5" ht="33" customHeight="1" x14ac:dyDescent="0.3">
      <c r="A185" s="551"/>
      <c r="B185" s="426" t="s">
        <v>328</v>
      </c>
      <c r="C185" s="586"/>
      <c r="D185" s="215"/>
      <c r="E185" s="255"/>
    </row>
    <row r="186" spans="1:5" ht="33" customHeight="1" x14ac:dyDescent="0.3">
      <c r="A186" s="551"/>
      <c r="B186" s="426" t="s">
        <v>329</v>
      </c>
      <c r="C186" s="586"/>
      <c r="D186" s="215"/>
      <c r="E186" s="255"/>
    </row>
    <row r="187" spans="1:5" ht="33" customHeight="1" x14ac:dyDescent="0.3">
      <c r="A187" s="551"/>
      <c r="B187" s="426" t="s">
        <v>330</v>
      </c>
      <c r="C187" s="426"/>
      <c r="D187" s="215"/>
      <c r="E187" s="255"/>
    </row>
    <row r="188" spans="1:5" ht="33" customHeight="1" x14ac:dyDescent="0.3">
      <c r="A188" s="551"/>
      <c r="B188" s="426" t="s">
        <v>331</v>
      </c>
      <c r="C188" s="586"/>
      <c r="D188" s="215"/>
      <c r="E188" s="255"/>
    </row>
    <row r="189" spans="1:5" ht="33" customHeight="1" x14ac:dyDescent="0.3">
      <c r="A189" s="551"/>
      <c r="B189" s="584" t="s">
        <v>364</v>
      </c>
      <c r="C189" s="584"/>
      <c r="D189" s="584"/>
      <c r="E189" s="585"/>
    </row>
    <row r="190" spans="1:5" ht="33" customHeight="1" x14ac:dyDescent="0.3">
      <c r="A190" s="551"/>
      <c r="B190" s="426" t="s">
        <v>353</v>
      </c>
      <c r="C190" s="426"/>
      <c r="D190" s="215"/>
      <c r="E190" s="255"/>
    </row>
    <row r="191" spans="1:5" ht="33" customHeight="1" x14ac:dyDescent="0.3">
      <c r="A191" s="551"/>
      <c r="B191" s="426" t="s">
        <v>350</v>
      </c>
      <c r="C191" s="426"/>
      <c r="D191" s="215"/>
      <c r="E191" s="255"/>
    </row>
    <row r="192" spans="1:5" ht="33" customHeight="1" x14ac:dyDescent="0.3">
      <c r="A192" s="551"/>
      <c r="B192" s="426" t="s">
        <v>351</v>
      </c>
      <c r="C192" s="426"/>
      <c r="D192" s="215"/>
      <c r="E192" s="255"/>
    </row>
    <row r="193" spans="1:5" ht="33" customHeight="1" x14ac:dyDescent="0.3">
      <c r="A193" s="551"/>
      <c r="B193" s="426" t="s">
        <v>352</v>
      </c>
      <c r="C193" s="426"/>
      <c r="D193" s="215"/>
      <c r="E193" s="255"/>
    </row>
    <row r="194" spans="1:5" ht="33" customHeight="1" x14ac:dyDescent="0.3">
      <c r="A194" s="551"/>
      <c r="B194" s="426" t="s">
        <v>354</v>
      </c>
      <c r="C194" s="426"/>
      <c r="D194" s="215"/>
      <c r="E194" s="255"/>
    </row>
    <row r="195" spans="1:5" ht="33" customHeight="1" x14ac:dyDescent="0.3">
      <c r="A195" s="551"/>
      <c r="B195" s="426" t="s">
        <v>355</v>
      </c>
      <c r="C195" s="426"/>
      <c r="D195" s="215"/>
      <c r="E195" s="255"/>
    </row>
    <row r="196" spans="1:5" ht="33" customHeight="1" x14ac:dyDescent="0.3">
      <c r="A196" s="551"/>
      <c r="B196" s="426" t="s">
        <v>356</v>
      </c>
      <c r="C196" s="426"/>
      <c r="D196" s="215"/>
      <c r="E196" s="255"/>
    </row>
    <row r="197" spans="1:5" ht="33" customHeight="1" x14ac:dyDescent="0.3">
      <c r="A197" s="551"/>
      <c r="B197" s="426" t="s">
        <v>357</v>
      </c>
      <c r="C197" s="426"/>
      <c r="D197" s="215"/>
      <c r="E197" s="255"/>
    </row>
    <row r="198" spans="1:5" ht="33" customHeight="1" x14ac:dyDescent="0.3">
      <c r="A198" s="551"/>
      <c r="B198" s="426" t="s">
        <v>358</v>
      </c>
      <c r="C198" s="426"/>
      <c r="D198" s="215"/>
      <c r="E198" s="255"/>
    </row>
    <row r="199" spans="1:5" ht="33" customHeight="1" x14ac:dyDescent="0.3">
      <c r="A199" s="551"/>
      <c r="B199" s="426" t="s">
        <v>359</v>
      </c>
      <c r="C199" s="426"/>
      <c r="D199" s="215"/>
      <c r="E199" s="255"/>
    </row>
    <row r="200" spans="1:5" ht="33" customHeight="1" x14ac:dyDescent="0.3">
      <c r="A200" s="551"/>
      <c r="B200" s="426" t="s">
        <v>360</v>
      </c>
      <c r="C200" s="426"/>
      <c r="D200" s="215"/>
      <c r="E200" s="255"/>
    </row>
    <row r="201" spans="1:5" ht="33" customHeight="1" x14ac:dyDescent="0.3">
      <c r="A201" s="551"/>
      <c r="B201" s="426" t="s">
        <v>361</v>
      </c>
      <c r="C201" s="426"/>
      <c r="D201" s="215"/>
      <c r="E201" s="255"/>
    </row>
    <row r="202" spans="1:5" ht="33" customHeight="1" x14ac:dyDescent="0.3">
      <c r="A202" s="551"/>
      <c r="B202" s="426" t="s">
        <v>362</v>
      </c>
      <c r="C202" s="426"/>
      <c r="D202" s="215"/>
      <c r="E202" s="255"/>
    </row>
    <row r="203" spans="1:5" ht="33" customHeight="1" thickBot="1" x14ac:dyDescent="0.35">
      <c r="A203" s="552"/>
      <c r="B203" s="555" t="s">
        <v>363</v>
      </c>
      <c r="C203" s="555"/>
      <c r="D203" s="218"/>
      <c r="E203" s="256"/>
    </row>
    <row r="205" spans="1:5" ht="15" thickBot="1" x14ac:dyDescent="0.35"/>
    <row r="206" spans="1:5" ht="29.25" customHeight="1" x14ac:dyDescent="0.3">
      <c r="A206" s="575" t="s">
        <v>366</v>
      </c>
      <c r="B206" s="577" t="s">
        <v>365</v>
      </c>
      <c r="C206" s="577"/>
      <c r="D206" s="579" t="s">
        <v>367</v>
      </c>
      <c r="E206" s="580"/>
    </row>
    <row r="207" spans="1:5" x14ac:dyDescent="0.3">
      <c r="A207" s="576"/>
      <c r="B207" s="578"/>
      <c r="C207" s="578"/>
      <c r="D207" s="102" t="s">
        <v>93</v>
      </c>
      <c r="E207" s="254" t="s">
        <v>94</v>
      </c>
    </row>
    <row r="208" spans="1:5" ht="33" customHeight="1" x14ac:dyDescent="0.3">
      <c r="A208" s="551"/>
      <c r="B208" s="426" t="s">
        <v>312</v>
      </c>
      <c r="C208" s="586"/>
      <c r="D208" s="215"/>
      <c r="E208" s="255"/>
    </row>
    <row r="209" spans="1:5" ht="33" customHeight="1" x14ac:dyDescent="0.3">
      <c r="A209" s="551"/>
      <c r="B209" s="426" t="s">
        <v>316</v>
      </c>
      <c r="C209" s="586"/>
      <c r="D209" s="215"/>
      <c r="E209" s="255"/>
    </row>
    <row r="210" spans="1:5" ht="33" customHeight="1" x14ac:dyDescent="0.3">
      <c r="A210" s="551"/>
      <c r="B210" s="426" t="s">
        <v>313</v>
      </c>
      <c r="C210" s="586"/>
      <c r="D210" s="215"/>
      <c r="E210" s="255"/>
    </row>
    <row r="211" spans="1:5" ht="33" customHeight="1" x14ac:dyDescent="0.3">
      <c r="A211" s="551"/>
      <c r="B211" s="426" t="s">
        <v>314</v>
      </c>
      <c r="C211" s="586"/>
      <c r="D211" s="215"/>
      <c r="E211" s="255"/>
    </row>
    <row r="212" spans="1:5" ht="33" customHeight="1" x14ac:dyDescent="0.3">
      <c r="A212" s="551"/>
      <c r="B212" s="426" t="s">
        <v>315</v>
      </c>
      <c r="C212" s="586"/>
      <c r="D212" s="215"/>
      <c r="E212" s="255"/>
    </row>
    <row r="213" spans="1:5" ht="33" customHeight="1" x14ac:dyDescent="0.3">
      <c r="A213" s="551"/>
      <c r="B213" s="426" t="s">
        <v>317</v>
      </c>
      <c r="C213" s="586"/>
      <c r="D213" s="215"/>
      <c r="E213" s="255"/>
    </row>
    <row r="214" spans="1:5" ht="33" customHeight="1" x14ac:dyDescent="0.3">
      <c r="A214" s="551"/>
      <c r="B214" s="426" t="s">
        <v>318</v>
      </c>
      <c r="C214" s="586"/>
      <c r="D214" s="215"/>
      <c r="E214" s="255"/>
    </row>
    <row r="215" spans="1:5" ht="33" customHeight="1" x14ac:dyDescent="0.3">
      <c r="A215" s="551"/>
      <c r="B215" s="426" t="s">
        <v>319</v>
      </c>
      <c r="C215" s="586"/>
      <c r="D215" s="215"/>
      <c r="E215" s="255"/>
    </row>
    <row r="216" spans="1:5" ht="33" customHeight="1" x14ac:dyDescent="0.3">
      <c r="A216" s="551"/>
      <c r="B216" s="426" t="s">
        <v>320</v>
      </c>
      <c r="C216" s="586"/>
      <c r="D216" s="215"/>
      <c r="E216" s="255"/>
    </row>
    <row r="217" spans="1:5" ht="33" customHeight="1" x14ac:dyDescent="0.3">
      <c r="A217" s="551"/>
      <c r="B217" s="426" t="s">
        <v>321</v>
      </c>
      <c r="C217" s="586"/>
      <c r="D217" s="215"/>
      <c r="E217" s="255"/>
    </row>
    <row r="218" spans="1:5" ht="33" customHeight="1" x14ac:dyDescent="0.3">
      <c r="A218" s="551"/>
      <c r="B218" s="426" t="s">
        <v>322</v>
      </c>
      <c r="C218" s="586"/>
      <c r="D218" s="215"/>
      <c r="E218" s="255"/>
    </row>
    <row r="219" spans="1:5" ht="33" customHeight="1" x14ac:dyDescent="0.3">
      <c r="A219" s="551"/>
      <c r="B219" s="426" t="s">
        <v>323</v>
      </c>
      <c r="C219" s="586"/>
      <c r="D219" s="215"/>
      <c r="E219" s="255"/>
    </row>
    <row r="220" spans="1:5" ht="33" customHeight="1" x14ac:dyDescent="0.3">
      <c r="A220" s="551"/>
      <c r="B220" s="426" t="s">
        <v>324</v>
      </c>
      <c r="C220" s="586"/>
      <c r="D220" s="215"/>
      <c r="E220" s="255"/>
    </row>
    <row r="221" spans="1:5" ht="33" customHeight="1" x14ac:dyDescent="0.3">
      <c r="A221" s="551"/>
      <c r="B221" s="426" t="s">
        <v>325</v>
      </c>
      <c r="C221" s="586"/>
      <c r="D221" s="215"/>
      <c r="E221" s="255"/>
    </row>
    <row r="222" spans="1:5" ht="33" customHeight="1" x14ac:dyDescent="0.3">
      <c r="A222" s="551"/>
      <c r="B222" s="426" t="s">
        <v>326</v>
      </c>
      <c r="C222" s="586"/>
      <c r="D222" s="215"/>
      <c r="E222" s="255"/>
    </row>
    <row r="223" spans="1:5" ht="33" customHeight="1" x14ac:dyDescent="0.3">
      <c r="A223" s="551"/>
      <c r="B223" s="426" t="s">
        <v>327</v>
      </c>
      <c r="C223" s="586"/>
      <c r="D223" s="215"/>
      <c r="E223" s="255"/>
    </row>
    <row r="224" spans="1:5" ht="33" customHeight="1" x14ac:dyDescent="0.3">
      <c r="A224" s="551"/>
      <c r="B224" s="426" t="s">
        <v>328</v>
      </c>
      <c r="C224" s="586"/>
      <c r="D224" s="215"/>
      <c r="E224" s="255"/>
    </row>
    <row r="225" spans="1:5" ht="33" customHeight="1" x14ac:dyDescent="0.3">
      <c r="A225" s="551"/>
      <c r="B225" s="426" t="s">
        <v>329</v>
      </c>
      <c r="C225" s="586"/>
      <c r="D225" s="215"/>
      <c r="E225" s="255"/>
    </row>
    <row r="226" spans="1:5" ht="33" customHeight="1" x14ac:dyDescent="0.3">
      <c r="A226" s="551"/>
      <c r="B226" s="426" t="s">
        <v>330</v>
      </c>
      <c r="C226" s="426"/>
      <c r="D226" s="215"/>
      <c r="E226" s="255"/>
    </row>
    <row r="227" spans="1:5" ht="33" customHeight="1" x14ac:dyDescent="0.3">
      <c r="A227" s="551"/>
      <c r="B227" s="426" t="s">
        <v>331</v>
      </c>
      <c r="C227" s="586"/>
      <c r="D227" s="215"/>
      <c r="E227" s="255"/>
    </row>
    <row r="228" spans="1:5" ht="33" customHeight="1" x14ac:dyDescent="0.3">
      <c r="A228" s="551"/>
      <c r="B228" s="584" t="s">
        <v>364</v>
      </c>
      <c r="C228" s="584"/>
      <c r="D228" s="584"/>
      <c r="E228" s="585"/>
    </row>
    <row r="229" spans="1:5" ht="33" customHeight="1" x14ac:dyDescent="0.3">
      <c r="A229" s="551"/>
      <c r="B229" s="426" t="s">
        <v>353</v>
      </c>
      <c r="C229" s="426"/>
      <c r="D229" s="215"/>
      <c r="E229" s="255"/>
    </row>
    <row r="230" spans="1:5" ht="33" customHeight="1" x14ac:dyDescent="0.3">
      <c r="A230" s="551"/>
      <c r="B230" s="426" t="s">
        <v>350</v>
      </c>
      <c r="C230" s="426"/>
      <c r="D230" s="215"/>
      <c r="E230" s="255"/>
    </row>
    <row r="231" spans="1:5" ht="33" customHeight="1" x14ac:dyDescent="0.3">
      <c r="A231" s="551"/>
      <c r="B231" s="426" t="s">
        <v>351</v>
      </c>
      <c r="C231" s="426"/>
      <c r="D231" s="215"/>
      <c r="E231" s="255"/>
    </row>
    <row r="232" spans="1:5" ht="33" customHeight="1" x14ac:dyDescent="0.3">
      <c r="A232" s="551"/>
      <c r="B232" s="426" t="s">
        <v>352</v>
      </c>
      <c r="C232" s="426"/>
      <c r="D232" s="215"/>
      <c r="E232" s="255"/>
    </row>
    <row r="233" spans="1:5" ht="33" customHeight="1" x14ac:dyDescent="0.3">
      <c r="A233" s="551"/>
      <c r="B233" s="426" t="s">
        <v>354</v>
      </c>
      <c r="C233" s="426"/>
      <c r="D233" s="215"/>
      <c r="E233" s="255"/>
    </row>
    <row r="234" spans="1:5" ht="33" customHeight="1" x14ac:dyDescent="0.3">
      <c r="A234" s="551"/>
      <c r="B234" s="426" t="s">
        <v>355</v>
      </c>
      <c r="C234" s="426"/>
      <c r="D234" s="215"/>
      <c r="E234" s="255"/>
    </row>
    <row r="235" spans="1:5" ht="33" customHeight="1" x14ac:dyDescent="0.3">
      <c r="A235" s="551"/>
      <c r="B235" s="426" t="s">
        <v>356</v>
      </c>
      <c r="C235" s="426"/>
      <c r="D235" s="215"/>
      <c r="E235" s="255"/>
    </row>
    <row r="236" spans="1:5" ht="33" customHeight="1" x14ac:dyDescent="0.3">
      <c r="A236" s="551"/>
      <c r="B236" s="426" t="s">
        <v>357</v>
      </c>
      <c r="C236" s="426"/>
      <c r="D236" s="215"/>
      <c r="E236" s="255"/>
    </row>
    <row r="237" spans="1:5" ht="33" customHeight="1" x14ac:dyDescent="0.3">
      <c r="A237" s="551"/>
      <c r="B237" s="426" t="s">
        <v>358</v>
      </c>
      <c r="C237" s="426"/>
      <c r="D237" s="215"/>
      <c r="E237" s="255"/>
    </row>
    <row r="238" spans="1:5" ht="33" customHeight="1" x14ac:dyDescent="0.3">
      <c r="A238" s="551"/>
      <c r="B238" s="426" t="s">
        <v>359</v>
      </c>
      <c r="C238" s="426"/>
      <c r="D238" s="215"/>
      <c r="E238" s="255"/>
    </row>
    <row r="239" spans="1:5" ht="33" customHeight="1" x14ac:dyDescent="0.3">
      <c r="A239" s="551"/>
      <c r="B239" s="426" t="s">
        <v>360</v>
      </c>
      <c r="C239" s="426"/>
      <c r="D239" s="215"/>
      <c r="E239" s="255"/>
    </row>
    <row r="240" spans="1:5" ht="33" customHeight="1" x14ac:dyDescent="0.3">
      <c r="A240" s="551"/>
      <c r="B240" s="426" t="s">
        <v>361</v>
      </c>
      <c r="C240" s="426"/>
      <c r="D240" s="215"/>
      <c r="E240" s="255"/>
    </row>
    <row r="241" spans="1:5" ht="33" customHeight="1" x14ac:dyDescent="0.3">
      <c r="A241" s="551"/>
      <c r="B241" s="426" t="s">
        <v>362</v>
      </c>
      <c r="C241" s="426"/>
      <c r="D241" s="215"/>
      <c r="E241" s="255"/>
    </row>
    <row r="242" spans="1:5" ht="33" customHeight="1" thickBot="1" x14ac:dyDescent="0.35">
      <c r="A242" s="552"/>
      <c r="B242" s="555" t="s">
        <v>363</v>
      </c>
      <c r="C242" s="555"/>
      <c r="D242" s="218"/>
      <c r="E242" s="256"/>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700-000000000000}">
          <x14:formula1>
            <xm:f>NOOO!$C$35:$C$36</xm:f>
          </x14:formula1>
          <xm:sqref>D13:E32 D34:E47 D52:E71 D73:E86 D91:E110 D112:E125 D130:E149 D151:E164 D169:E188 D190:E203 D208:E227 D229:E242</xm:sqref>
        </x14:dataValidation>
      </x14:dataValidations>
    </ex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FFC000"/>
  </sheetPr>
  <dimension ref="A1:N136"/>
  <sheetViews>
    <sheetView zoomScale="70" zoomScaleNormal="70" zoomScalePageLayoutView="125" workbookViewId="0">
      <selection activeCell="O9" sqref="O9"/>
    </sheetView>
  </sheetViews>
  <sheetFormatPr baseColWidth="10" defaultColWidth="11.44140625" defaultRowHeight="13.8" x14ac:dyDescent="0.25"/>
  <cols>
    <col min="1" max="1" width="14.5546875" style="1" customWidth="1"/>
    <col min="2" max="2" width="14.44140625" style="1" customWidth="1"/>
    <col min="3" max="3" width="16.109375" style="1" customWidth="1"/>
    <col min="4" max="4" width="18.44140625" style="1" customWidth="1"/>
    <col min="5" max="5" width="38" style="1" customWidth="1"/>
    <col min="6" max="6" width="30.33203125" style="1" customWidth="1"/>
    <col min="7" max="7" width="18.33203125" style="1" customWidth="1"/>
    <col min="8" max="8" width="15.44140625" style="1" customWidth="1"/>
    <col min="9" max="9" width="19.33203125" style="1" customWidth="1"/>
    <col min="10" max="10" width="14.44140625" style="1" customWidth="1"/>
    <col min="11" max="16384" width="11.44140625" style="1"/>
  </cols>
  <sheetData>
    <row r="1" spans="1:14" ht="15" customHeight="1" x14ac:dyDescent="0.25">
      <c r="A1" s="408" t="e" vm="1">
        <v>#VALUE!</v>
      </c>
      <c r="B1" s="408"/>
      <c r="C1" s="408" t="s">
        <v>503</v>
      </c>
      <c r="D1" s="408"/>
      <c r="E1" s="408"/>
      <c r="F1" s="408"/>
      <c r="G1" s="408"/>
      <c r="H1" s="425" t="s">
        <v>545</v>
      </c>
      <c r="I1" s="425"/>
      <c r="J1" s="491"/>
      <c r="K1" s="2"/>
      <c r="N1" s="406"/>
    </row>
    <row r="2" spans="1:14" ht="15" customHeight="1" x14ac:dyDescent="0.25">
      <c r="A2" s="408"/>
      <c r="B2" s="408"/>
      <c r="C2" s="408"/>
      <c r="D2" s="408"/>
      <c r="E2" s="408"/>
      <c r="F2" s="408"/>
      <c r="G2" s="408"/>
      <c r="H2" s="426" t="s">
        <v>542</v>
      </c>
      <c r="I2" s="426"/>
      <c r="J2" s="492"/>
      <c r="K2" s="2"/>
      <c r="N2" s="406"/>
    </row>
    <row r="3" spans="1:14" ht="15" customHeight="1" x14ac:dyDescent="0.25">
      <c r="A3" s="408"/>
      <c r="B3" s="408"/>
      <c r="C3" s="408" t="s">
        <v>60</v>
      </c>
      <c r="D3" s="408"/>
      <c r="E3" s="408"/>
      <c r="F3" s="408"/>
      <c r="G3" s="408"/>
      <c r="H3" s="426" t="s">
        <v>543</v>
      </c>
      <c r="I3" s="426"/>
      <c r="J3" s="492"/>
      <c r="K3" s="2"/>
      <c r="N3" s="406"/>
    </row>
    <row r="4" spans="1:14" ht="15.75" customHeight="1" x14ac:dyDescent="0.25">
      <c r="A4" s="408"/>
      <c r="B4" s="408"/>
      <c r="C4" s="408"/>
      <c r="D4" s="408"/>
      <c r="E4" s="408"/>
      <c r="F4" s="408"/>
      <c r="G4" s="408"/>
      <c r="H4" s="426" t="s">
        <v>493</v>
      </c>
      <c r="I4" s="426"/>
      <c r="J4" s="493"/>
      <c r="K4" s="2"/>
      <c r="N4" s="406"/>
    </row>
    <row r="5" spans="1:14" ht="15.75" customHeight="1" x14ac:dyDescent="0.25">
      <c r="A5" s="488"/>
      <c r="B5" s="489"/>
      <c r="C5" s="489"/>
      <c r="D5" s="489"/>
      <c r="E5" s="489"/>
      <c r="F5" s="489"/>
      <c r="G5" s="489"/>
      <c r="H5" s="489"/>
      <c r="I5" s="489"/>
      <c r="J5" s="490"/>
      <c r="K5" s="2"/>
      <c r="N5" s="64"/>
    </row>
    <row r="6" spans="1:14" ht="15" customHeight="1" x14ac:dyDescent="0.25">
      <c r="A6" s="482" t="str">
        <f>CONTEXTO!A8</f>
        <v>PROCESO: GESTIÓN JURÍDICA</v>
      </c>
      <c r="B6" s="483"/>
      <c r="C6" s="483"/>
      <c r="D6" s="483"/>
      <c r="E6" s="483"/>
      <c r="F6" s="483"/>
      <c r="G6" s="483"/>
      <c r="H6" s="483"/>
      <c r="I6" s="483"/>
      <c r="J6" s="484"/>
    </row>
    <row r="7" spans="1:14" ht="32.25" customHeight="1" thickBot="1" x14ac:dyDescent="0.3">
      <c r="A7" s="485"/>
      <c r="B7" s="486"/>
      <c r="C7" s="486"/>
      <c r="D7" s="486"/>
      <c r="E7" s="486"/>
      <c r="F7" s="486"/>
      <c r="G7" s="486"/>
      <c r="H7" s="486"/>
      <c r="I7" s="486"/>
      <c r="J7" s="487"/>
    </row>
    <row r="8" spans="1:14" ht="23.25" customHeight="1" x14ac:dyDescent="0.25">
      <c r="A8" s="497" t="s">
        <v>61</v>
      </c>
      <c r="B8" s="497"/>
      <c r="C8" s="497"/>
      <c r="D8" s="497"/>
      <c r="E8" s="494" t="s">
        <v>9</v>
      </c>
      <c r="F8" s="495"/>
      <c r="G8" s="495"/>
      <c r="H8" s="495"/>
      <c r="I8" s="495"/>
      <c r="J8" s="496"/>
    </row>
    <row r="9" spans="1:14" ht="23.25" customHeight="1" x14ac:dyDescent="0.25">
      <c r="A9" s="497"/>
      <c r="B9" s="497"/>
      <c r="C9" s="497"/>
      <c r="D9" s="497"/>
      <c r="E9" s="457" t="s">
        <v>62</v>
      </c>
      <c r="F9" s="457"/>
      <c r="G9" s="457" t="s">
        <v>63</v>
      </c>
      <c r="H9" s="457"/>
      <c r="I9" s="457"/>
      <c r="J9" s="457"/>
    </row>
    <row r="10" spans="1:14" ht="23.25" customHeight="1" x14ac:dyDescent="0.3">
      <c r="A10" s="497"/>
      <c r="B10" s="497"/>
      <c r="C10" s="497"/>
      <c r="D10" s="497"/>
      <c r="E10" s="458" t="s">
        <v>64</v>
      </c>
      <c r="F10" s="458"/>
      <c r="G10" s="459" t="s">
        <v>65</v>
      </c>
      <c r="H10" s="460"/>
      <c r="I10" s="460"/>
      <c r="J10" s="461"/>
    </row>
    <row r="11" spans="1:14" ht="72.75" customHeight="1" x14ac:dyDescent="0.25">
      <c r="A11" s="497"/>
      <c r="B11" s="497"/>
      <c r="C11" s="497"/>
      <c r="D11" s="497"/>
      <c r="E11" s="477" t="s">
        <v>470</v>
      </c>
      <c r="F11" s="478"/>
      <c r="G11" s="462" t="s">
        <v>420</v>
      </c>
      <c r="H11" s="463"/>
      <c r="I11" s="463"/>
      <c r="J11" s="464"/>
    </row>
    <row r="12" spans="1:14" ht="108.75" customHeight="1" x14ac:dyDescent="0.25">
      <c r="A12" s="497"/>
      <c r="B12" s="497"/>
      <c r="C12" s="497"/>
      <c r="D12" s="497"/>
      <c r="E12" s="475" t="s">
        <v>473</v>
      </c>
      <c r="F12" s="476"/>
      <c r="G12" s="467" t="s">
        <v>421</v>
      </c>
      <c r="H12" s="468"/>
      <c r="I12" s="468"/>
      <c r="J12" s="469"/>
    </row>
    <row r="13" spans="1:14" ht="43.5" customHeight="1" x14ac:dyDescent="0.25">
      <c r="A13" s="497"/>
      <c r="B13" s="497"/>
      <c r="C13" s="497"/>
      <c r="D13" s="497"/>
      <c r="E13" s="477" t="s">
        <v>471</v>
      </c>
      <c r="F13" s="478"/>
      <c r="G13" s="462" t="s">
        <v>422</v>
      </c>
      <c r="H13" s="463"/>
      <c r="I13" s="463"/>
      <c r="J13" s="464"/>
    </row>
    <row r="14" spans="1:14" ht="72" customHeight="1" x14ac:dyDescent="0.25">
      <c r="A14" s="497"/>
      <c r="B14" s="497"/>
      <c r="C14" s="497"/>
      <c r="D14" s="497"/>
      <c r="E14" s="470" t="s">
        <v>472</v>
      </c>
      <c r="F14" s="471"/>
      <c r="G14" s="479" t="s">
        <v>423</v>
      </c>
      <c r="H14" s="480"/>
      <c r="I14" s="480"/>
      <c r="J14" s="481"/>
    </row>
    <row r="15" spans="1:14" ht="49.5" customHeight="1" x14ac:dyDescent="0.25">
      <c r="A15" s="497"/>
      <c r="B15" s="497"/>
      <c r="C15" s="497"/>
      <c r="D15" s="497"/>
      <c r="E15" s="465" t="s">
        <v>466</v>
      </c>
      <c r="F15" s="466"/>
      <c r="G15" s="462" t="s">
        <v>424</v>
      </c>
      <c r="H15" s="463"/>
      <c r="I15" s="463"/>
      <c r="J15" s="464"/>
    </row>
    <row r="16" spans="1:14" ht="67.5" customHeight="1" x14ac:dyDescent="0.25">
      <c r="A16" s="497"/>
      <c r="B16" s="497"/>
      <c r="C16" s="497"/>
      <c r="D16" s="497"/>
      <c r="E16" s="465" t="s">
        <v>465</v>
      </c>
      <c r="F16" s="466"/>
      <c r="G16" s="479" t="s">
        <v>425</v>
      </c>
      <c r="H16" s="480"/>
      <c r="I16" s="480"/>
      <c r="J16" s="481"/>
    </row>
    <row r="17" spans="1:10" ht="54.75" customHeight="1" x14ac:dyDescent="0.25">
      <c r="A17" s="497"/>
      <c r="B17" s="497"/>
      <c r="C17" s="497"/>
      <c r="D17" s="497"/>
      <c r="E17" s="465" t="s">
        <v>467</v>
      </c>
      <c r="F17" s="466"/>
      <c r="G17" s="472" t="s">
        <v>426</v>
      </c>
      <c r="H17" s="473"/>
      <c r="I17" s="473"/>
      <c r="J17" s="474"/>
    </row>
    <row r="18" spans="1:10" ht="68.25" customHeight="1" x14ac:dyDescent="0.25">
      <c r="A18" s="497"/>
      <c r="B18" s="497"/>
      <c r="C18" s="497"/>
      <c r="D18" s="497"/>
      <c r="E18" s="465" t="s">
        <v>468</v>
      </c>
      <c r="F18" s="466"/>
      <c r="G18" s="462" t="s">
        <v>427</v>
      </c>
      <c r="H18" s="463"/>
      <c r="I18" s="463"/>
      <c r="J18" s="464"/>
    </row>
    <row r="19" spans="1:10" ht="54.75" customHeight="1" x14ac:dyDescent="0.25">
      <c r="A19" s="497"/>
      <c r="B19" s="497"/>
      <c r="C19" s="497"/>
      <c r="D19" s="497"/>
      <c r="E19" s="465" t="s">
        <v>476</v>
      </c>
      <c r="F19" s="466"/>
      <c r="G19" s="467" t="s">
        <v>428</v>
      </c>
      <c r="H19" s="468"/>
      <c r="I19" s="468"/>
      <c r="J19" s="469"/>
    </row>
    <row r="20" spans="1:10" ht="59.25" customHeight="1" x14ac:dyDescent="0.25">
      <c r="A20" s="497"/>
      <c r="B20" s="497"/>
      <c r="C20" s="497"/>
      <c r="D20" s="497"/>
      <c r="E20" s="465" t="s">
        <v>469</v>
      </c>
      <c r="F20" s="466"/>
      <c r="G20" s="462" t="s">
        <v>429</v>
      </c>
      <c r="H20" s="463"/>
      <c r="I20" s="463"/>
      <c r="J20" s="464"/>
    </row>
    <row r="21" spans="1:10" ht="69" customHeight="1" x14ac:dyDescent="0.25">
      <c r="A21" s="497"/>
      <c r="B21" s="497"/>
      <c r="C21" s="497"/>
      <c r="D21" s="497"/>
      <c r="E21" s="465" t="s">
        <v>520</v>
      </c>
      <c r="F21" s="466"/>
      <c r="G21" s="462" t="s">
        <v>430</v>
      </c>
      <c r="H21" s="463"/>
      <c r="I21" s="463"/>
      <c r="J21" s="464"/>
    </row>
    <row r="22" spans="1:10" ht="49.5" customHeight="1" x14ac:dyDescent="0.25">
      <c r="A22" s="497"/>
      <c r="B22" s="497"/>
      <c r="C22" s="497"/>
      <c r="D22" s="497"/>
      <c r="E22" s="465" t="s">
        <v>534</v>
      </c>
      <c r="F22" s="466"/>
      <c r="G22" s="462" t="s">
        <v>431</v>
      </c>
      <c r="H22" s="463"/>
      <c r="I22" s="463"/>
      <c r="J22" s="464"/>
    </row>
    <row r="23" spans="1:10" ht="49.5" customHeight="1" x14ac:dyDescent="0.25">
      <c r="A23" s="497"/>
      <c r="B23" s="497"/>
      <c r="C23" s="497"/>
      <c r="D23" s="497"/>
      <c r="E23" s="465" t="s">
        <v>535</v>
      </c>
      <c r="F23" s="466"/>
      <c r="G23" s="507" t="s">
        <v>441</v>
      </c>
      <c r="H23" s="510"/>
      <c r="I23" s="510"/>
      <c r="J23" s="511"/>
    </row>
    <row r="24" spans="1:10" ht="49.5" customHeight="1" x14ac:dyDescent="0.25">
      <c r="A24" s="497"/>
      <c r="B24" s="497"/>
      <c r="C24" s="497"/>
      <c r="D24" s="497"/>
      <c r="E24" s="465"/>
      <c r="F24" s="466"/>
      <c r="G24" s="507" t="s">
        <v>442</v>
      </c>
      <c r="H24" s="510"/>
      <c r="I24" s="510"/>
      <c r="J24" s="511"/>
    </row>
    <row r="25" spans="1:10" ht="49.5" customHeight="1" x14ac:dyDescent="0.25">
      <c r="A25" s="497"/>
      <c r="B25" s="497"/>
      <c r="C25" s="497"/>
      <c r="D25" s="497"/>
      <c r="E25" s="465"/>
      <c r="F25" s="466"/>
      <c r="G25" s="507" t="s">
        <v>443</v>
      </c>
      <c r="H25" s="508"/>
      <c r="I25" s="508"/>
      <c r="J25" s="509"/>
    </row>
    <row r="26" spans="1:10" ht="51.75" customHeight="1" x14ac:dyDescent="0.25">
      <c r="A26" s="543" t="s">
        <v>7</v>
      </c>
      <c r="B26" s="543" t="s">
        <v>63</v>
      </c>
      <c r="C26" s="458" t="s">
        <v>66</v>
      </c>
      <c r="D26" s="458"/>
      <c r="E26" s="457" t="s">
        <v>253</v>
      </c>
      <c r="F26" s="458"/>
      <c r="G26" s="494" t="s">
        <v>254</v>
      </c>
      <c r="H26" s="515"/>
      <c r="I26" s="515"/>
      <c r="J26" s="516"/>
    </row>
    <row r="27" spans="1:10" ht="63" customHeight="1" x14ac:dyDescent="0.25">
      <c r="A27" s="543"/>
      <c r="B27" s="543"/>
      <c r="C27" s="462" t="s">
        <v>432</v>
      </c>
      <c r="D27" s="464"/>
      <c r="E27" s="512" t="s">
        <v>444</v>
      </c>
      <c r="F27" s="517"/>
      <c r="G27" s="507" t="s">
        <v>449</v>
      </c>
      <c r="H27" s="510"/>
      <c r="I27" s="510"/>
      <c r="J27" s="511"/>
    </row>
    <row r="28" spans="1:10" ht="51" customHeight="1" x14ac:dyDescent="0.25">
      <c r="A28" s="543"/>
      <c r="B28" s="543"/>
      <c r="C28" s="462" t="s">
        <v>433</v>
      </c>
      <c r="D28" s="464"/>
      <c r="E28" s="512" t="s">
        <v>445</v>
      </c>
      <c r="F28" s="471"/>
      <c r="G28" s="507" t="s">
        <v>450</v>
      </c>
      <c r="H28" s="508"/>
      <c r="I28" s="508"/>
      <c r="J28" s="509"/>
    </row>
    <row r="29" spans="1:10" ht="71.25" customHeight="1" x14ac:dyDescent="0.25">
      <c r="A29" s="543"/>
      <c r="B29" s="543"/>
      <c r="C29" s="507" t="s">
        <v>434</v>
      </c>
      <c r="D29" s="509"/>
      <c r="E29" s="513" t="s">
        <v>474</v>
      </c>
      <c r="F29" s="514"/>
      <c r="G29" s="507" t="s">
        <v>451</v>
      </c>
      <c r="H29" s="508"/>
      <c r="I29" s="508"/>
      <c r="J29" s="509"/>
    </row>
    <row r="30" spans="1:10" ht="49.5" customHeight="1" x14ac:dyDescent="0.25">
      <c r="A30" s="543"/>
      <c r="B30" s="543"/>
      <c r="C30" s="462" t="s">
        <v>435</v>
      </c>
      <c r="D30" s="464"/>
      <c r="E30" s="504" t="s">
        <v>475</v>
      </c>
      <c r="F30" s="505"/>
      <c r="G30" s="426" t="s">
        <v>452</v>
      </c>
      <c r="H30" s="506"/>
      <c r="I30" s="506"/>
      <c r="J30" s="506"/>
    </row>
    <row r="31" spans="1:10" ht="87" customHeight="1" x14ac:dyDescent="0.25">
      <c r="A31" s="543"/>
      <c r="B31" s="543"/>
      <c r="C31" s="462" t="s">
        <v>436</v>
      </c>
      <c r="D31" s="464"/>
      <c r="E31" s="470" t="s">
        <v>517</v>
      </c>
      <c r="F31" s="471"/>
      <c r="G31" s="426" t="s">
        <v>453</v>
      </c>
      <c r="H31" s="506"/>
      <c r="I31" s="506"/>
      <c r="J31" s="506"/>
    </row>
    <row r="32" spans="1:10" ht="63.9" customHeight="1" x14ac:dyDescent="0.25">
      <c r="A32" s="543"/>
      <c r="B32" s="543"/>
      <c r="C32" s="462" t="s">
        <v>437</v>
      </c>
      <c r="D32" s="464"/>
      <c r="E32" s="470" t="s">
        <v>523</v>
      </c>
      <c r="F32" s="471"/>
      <c r="G32" s="426" t="s">
        <v>454</v>
      </c>
      <c r="H32" s="506"/>
      <c r="I32" s="506"/>
      <c r="J32" s="506"/>
    </row>
    <row r="33" spans="1:10" ht="66" customHeight="1" x14ac:dyDescent="0.25">
      <c r="A33" s="543"/>
      <c r="B33" s="543"/>
      <c r="C33" s="462" t="s">
        <v>438</v>
      </c>
      <c r="D33" s="464"/>
      <c r="E33" s="512" t="s">
        <v>531</v>
      </c>
      <c r="F33" s="517"/>
      <c r="G33" s="507" t="s">
        <v>455</v>
      </c>
      <c r="H33" s="508"/>
      <c r="I33" s="508"/>
      <c r="J33" s="509"/>
    </row>
    <row r="34" spans="1:10" ht="51" customHeight="1" x14ac:dyDescent="0.25">
      <c r="A34" s="543"/>
      <c r="B34" s="543"/>
      <c r="C34" s="549" t="s">
        <v>439</v>
      </c>
      <c r="D34" s="550"/>
      <c r="E34" s="521" t="s">
        <v>522</v>
      </c>
      <c r="F34" s="521"/>
      <c r="G34" s="504" t="s">
        <v>456</v>
      </c>
      <c r="H34" s="522"/>
      <c r="I34" s="522"/>
      <c r="J34" s="505"/>
    </row>
    <row r="35" spans="1:10" ht="63.75" customHeight="1" x14ac:dyDescent="0.25">
      <c r="A35" s="543"/>
      <c r="B35" s="543"/>
      <c r="C35" s="462" t="s">
        <v>440</v>
      </c>
      <c r="D35" s="464"/>
      <c r="E35" s="470" t="s">
        <v>529</v>
      </c>
      <c r="F35" s="471"/>
      <c r="G35" s="507" t="s">
        <v>457</v>
      </c>
      <c r="H35" s="508"/>
      <c r="I35" s="508"/>
      <c r="J35" s="509"/>
    </row>
    <row r="36" spans="1:10" ht="65.25" customHeight="1" x14ac:dyDescent="0.25">
      <c r="A36" s="543"/>
      <c r="B36" s="543"/>
      <c r="C36" s="288"/>
      <c r="D36" s="289"/>
      <c r="E36" s="290"/>
      <c r="F36" s="291"/>
      <c r="G36" s="507" t="s">
        <v>458</v>
      </c>
      <c r="H36" s="508"/>
      <c r="I36" s="508"/>
      <c r="J36" s="509"/>
    </row>
    <row r="37" spans="1:10" ht="51" customHeight="1" x14ac:dyDescent="0.25">
      <c r="A37" s="543"/>
      <c r="B37" s="543"/>
      <c r="C37" s="288"/>
      <c r="D37" s="289"/>
      <c r="E37" s="290"/>
      <c r="F37" s="291"/>
      <c r="G37" s="507" t="s">
        <v>459</v>
      </c>
      <c r="H37" s="508"/>
      <c r="I37" s="508"/>
      <c r="J37" s="509"/>
    </row>
    <row r="38" spans="1:10" ht="51" customHeight="1" x14ac:dyDescent="0.25">
      <c r="A38" s="543"/>
      <c r="B38" s="543"/>
      <c r="C38" s="288"/>
      <c r="D38" s="289"/>
      <c r="E38" s="290"/>
      <c r="F38" s="291"/>
      <c r="G38" s="507" t="s">
        <v>460</v>
      </c>
      <c r="H38" s="508"/>
      <c r="I38" s="508"/>
      <c r="J38" s="509"/>
    </row>
    <row r="39" spans="1:10" ht="81" customHeight="1" x14ac:dyDescent="0.25">
      <c r="A39" s="543"/>
      <c r="B39" s="543"/>
      <c r="C39" s="288"/>
      <c r="D39" s="289"/>
      <c r="E39" s="290"/>
      <c r="F39" s="291"/>
      <c r="G39" s="504" t="s">
        <v>461</v>
      </c>
      <c r="H39" s="522"/>
      <c r="I39" s="522"/>
      <c r="J39" s="505"/>
    </row>
    <row r="40" spans="1:10" ht="77.25" customHeight="1" x14ac:dyDescent="0.25">
      <c r="A40" s="543"/>
      <c r="B40" s="543"/>
      <c r="C40" s="288"/>
      <c r="D40" s="289"/>
      <c r="E40" s="290"/>
      <c r="F40" s="291"/>
      <c r="G40" s="518" t="s">
        <v>462</v>
      </c>
      <c r="H40" s="519"/>
      <c r="I40" s="519"/>
      <c r="J40" s="520"/>
    </row>
    <row r="41" spans="1:10" ht="51" customHeight="1" x14ac:dyDescent="0.25">
      <c r="A41" s="543"/>
      <c r="B41" s="543"/>
      <c r="C41" s="288"/>
      <c r="D41" s="289"/>
      <c r="E41" s="290"/>
      <c r="F41" s="291"/>
      <c r="G41" s="518" t="s">
        <v>463</v>
      </c>
      <c r="H41" s="519"/>
      <c r="I41" s="519"/>
      <c r="J41" s="520"/>
    </row>
    <row r="42" spans="1:10" ht="51" customHeight="1" x14ac:dyDescent="0.25">
      <c r="A42" s="543"/>
      <c r="B42" s="543"/>
      <c r="C42" s="288"/>
      <c r="D42" s="289"/>
      <c r="E42" s="290"/>
      <c r="F42" s="291"/>
      <c r="G42" s="518" t="s">
        <v>464</v>
      </c>
      <c r="H42" s="519"/>
      <c r="I42" s="519"/>
      <c r="J42" s="520"/>
    </row>
    <row r="43" spans="1:10" ht="66" customHeight="1" x14ac:dyDescent="0.3">
      <c r="A43" s="543"/>
      <c r="B43" s="543" t="s">
        <v>62</v>
      </c>
      <c r="C43" s="458" t="s">
        <v>67</v>
      </c>
      <c r="D43" s="458"/>
      <c r="E43" s="544" t="s">
        <v>255</v>
      </c>
      <c r="F43" s="545"/>
      <c r="G43" s="546" t="s">
        <v>256</v>
      </c>
      <c r="H43" s="547"/>
      <c r="I43" s="547"/>
      <c r="J43" s="548"/>
    </row>
    <row r="44" spans="1:10" ht="51.75" customHeight="1" x14ac:dyDescent="0.25">
      <c r="A44" s="543"/>
      <c r="B44" s="543"/>
      <c r="C44" s="470" t="s">
        <v>478</v>
      </c>
      <c r="D44" s="471"/>
      <c r="E44" s="470" t="s">
        <v>448</v>
      </c>
      <c r="F44" s="471"/>
      <c r="G44" s="470" t="s">
        <v>447</v>
      </c>
      <c r="H44" s="500"/>
      <c r="I44" s="500"/>
      <c r="J44" s="471"/>
    </row>
    <row r="45" spans="1:10" ht="61.5" customHeight="1" x14ac:dyDescent="0.25">
      <c r="A45" s="543"/>
      <c r="B45" s="543"/>
      <c r="C45" s="465" t="s">
        <v>446</v>
      </c>
      <c r="D45" s="466"/>
      <c r="E45" s="529" t="s">
        <v>477</v>
      </c>
      <c r="F45" s="530"/>
      <c r="G45" s="531" t="s">
        <v>479</v>
      </c>
      <c r="H45" s="532"/>
      <c r="I45" s="532"/>
      <c r="J45" s="533"/>
    </row>
    <row r="46" spans="1:10" ht="76.5" customHeight="1" x14ac:dyDescent="0.25">
      <c r="A46" s="543"/>
      <c r="B46" s="543"/>
      <c r="C46" s="470" t="s">
        <v>536</v>
      </c>
      <c r="D46" s="471"/>
      <c r="E46" s="521" t="s">
        <v>483</v>
      </c>
      <c r="F46" s="521"/>
      <c r="G46" s="540" t="s">
        <v>509</v>
      </c>
      <c r="H46" s="541"/>
      <c r="I46" s="541"/>
      <c r="J46" s="542"/>
    </row>
    <row r="47" spans="1:10" ht="69.75" customHeight="1" x14ac:dyDescent="0.25">
      <c r="A47" s="543"/>
      <c r="B47" s="543"/>
      <c r="C47" s="538"/>
      <c r="D47" s="538"/>
      <c r="E47" s="521" t="s">
        <v>485</v>
      </c>
      <c r="F47" s="521"/>
      <c r="G47" s="462" t="s">
        <v>480</v>
      </c>
      <c r="H47" s="463"/>
      <c r="I47" s="463"/>
      <c r="J47" s="464"/>
    </row>
    <row r="48" spans="1:10" ht="45.75" customHeight="1" x14ac:dyDescent="0.25">
      <c r="A48" s="543"/>
      <c r="B48" s="543"/>
      <c r="C48" s="538"/>
      <c r="D48" s="538"/>
      <c r="E48" s="538"/>
      <c r="F48" s="538"/>
      <c r="G48" s="529" t="s">
        <v>481</v>
      </c>
      <c r="H48" s="463"/>
      <c r="I48" s="463"/>
      <c r="J48" s="464"/>
    </row>
    <row r="49" spans="1:10" ht="75" customHeight="1" x14ac:dyDescent="0.25">
      <c r="A49" s="543"/>
      <c r="B49" s="543"/>
      <c r="C49" s="538"/>
      <c r="D49" s="538"/>
      <c r="E49" s="538"/>
      <c r="F49" s="538"/>
      <c r="G49" s="539" t="s">
        <v>505</v>
      </c>
      <c r="H49" s="539"/>
      <c r="I49" s="539"/>
      <c r="J49" s="539"/>
    </row>
    <row r="50" spans="1:10" ht="78" customHeight="1" x14ac:dyDescent="0.25">
      <c r="A50" s="543"/>
      <c r="B50" s="543"/>
      <c r="C50" s="523"/>
      <c r="D50" s="524"/>
      <c r="E50" s="523"/>
      <c r="F50" s="524"/>
      <c r="G50" s="470" t="s">
        <v>510</v>
      </c>
      <c r="H50" s="500"/>
      <c r="I50" s="500"/>
      <c r="J50" s="471"/>
    </row>
    <row r="51" spans="1:10" ht="98.1" customHeight="1" x14ac:dyDescent="0.25">
      <c r="A51" s="543"/>
      <c r="B51" s="543"/>
      <c r="C51" s="523"/>
      <c r="D51" s="524"/>
      <c r="E51" s="523"/>
      <c r="F51" s="524"/>
      <c r="G51" s="470" t="s">
        <v>527</v>
      </c>
      <c r="H51" s="500"/>
      <c r="I51" s="500"/>
      <c r="J51" s="471"/>
    </row>
    <row r="52" spans="1:10" ht="52.5" customHeight="1" x14ac:dyDescent="0.25">
      <c r="A52" s="543"/>
      <c r="B52" s="543"/>
      <c r="C52" s="523"/>
      <c r="D52" s="524"/>
      <c r="E52" s="498"/>
      <c r="F52" s="499"/>
      <c r="G52" s="470" t="s">
        <v>521</v>
      </c>
      <c r="H52" s="500"/>
      <c r="I52" s="500"/>
      <c r="J52" s="471"/>
    </row>
    <row r="53" spans="1:10" ht="48" customHeight="1" x14ac:dyDescent="0.25">
      <c r="A53" s="543"/>
      <c r="B53" s="543"/>
      <c r="C53" s="523"/>
      <c r="D53" s="524"/>
      <c r="E53" s="523"/>
      <c r="F53" s="524"/>
      <c r="G53" s="525" t="s">
        <v>528</v>
      </c>
      <c r="H53" s="526"/>
      <c r="I53" s="526"/>
      <c r="J53" s="527"/>
    </row>
    <row r="54" spans="1:10" ht="46.5" customHeight="1" x14ac:dyDescent="0.25">
      <c r="A54" s="543"/>
      <c r="B54" s="543"/>
      <c r="C54" s="523"/>
      <c r="D54" s="524"/>
      <c r="E54" s="501"/>
      <c r="F54" s="502"/>
      <c r="G54" s="501"/>
      <c r="H54" s="503"/>
      <c r="I54" s="503"/>
      <c r="J54" s="502"/>
    </row>
    <row r="55" spans="1:10" ht="48" customHeight="1" x14ac:dyDescent="0.25">
      <c r="A55" s="543"/>
      <c r="B55" s="543"/>
      <c r="C55" s="523"/>
      <c r="D55" s="524"/>
      <c r="E55" s="523"/>
      <c r="F55" s="524"/>
      <c r="G55" s="523"/>
      <c r="H55" s="528"/>
      <c r="I55" s="528"/>
      <c r="J55" s="524"/>
    </row>
    <row r="56" spans="1:10" ht="53.25" customHeight="1" x14ac:dyDescent="0.25">
      <c r="A56" s="543"/>
      <c r="B56" s="543"/>
      <c r="C56" s="523"/>
      <c r="D56" s="524"/>
      <c r="E56" s="523"/>
      <c r="F56" s="524"/>
      <c r="G56" s="523"/>
      <c r="H56" s="528"/>
      <c r="I56" s="528"/>
      <c r="J56" s="524"/>
    </row>
    <row r="57" spans="1:10" ht="43.5" customHeight="1" x14ac:dyDescent="0.25">
      <c r="A57" s="543"/>
      <c r="B57" s="543"/>
      <c r="C57" s="538"/>
      <c r="D57" s="538"/>
      <c r="E57" s="538"/>
      <c r="F57" s="538"/>
      <c r="G57" s="538"/>
      <c r="H57" s="538"/>
      <c r="I57" s="538"/>
      <c r="J57" s="538"/>
    </row>
    <row r="58" spans="1:10" ht="114" customHeight="1" x14ac:dyDescent="0.25">
      <c r="A58" s="543"/>
      <c r="B58" s="543"/>
      <c r="C58" s="538"/>
      <c r="D58" s="538"/>
      <c r="E58" s="470"/>
      <c r="F58" s="471"/>
      <c r="G58" s="534"/>
      <c r="H58" s="535"/>
      <c r="I58" s="535"/>
      <c r="J58" s="536"/>
    </row>
    <row r="59" spans="1:10" x14ac:dyDescent="0.25">
      <c r="C59" s="68"/>
      <c r="D59" s="68"/>
      <c r="E59" s="537"/>
      <c r="F59" s="537"/>
      <c r="G59" s="537"/>
      <c r="H59" s="537"/>
      <c r="I59" s="537"/>
      <c r="J59" s="537"/>
    </row>
    <row r="60" spans="1:10" x14ac:dyDescent="0.25">
      <c r="C60" s="68"/>
      <c r="D60" s="68"/>
      <c r="E60" s="537"/>
      <c r="F60" s="537"/>
      <c r="G60" s="537"/>
      <c r="H60" s="537"/>
      <c r="I60" s="537"/>
      <c r="J60" s="537"/>
    </row>
    <row r="61" spans="1:10" x14ac:dyDescent="0.25">
      <c r="E61" s="369"/>
      <c r="F61" s="369"/>
      <c r="G61" s="369"/>
      <c r="H61" s="369"/>
      <c r="I61" s="369"/>
      <c r="J61" s="369"/>
    </row>
    <row r="62" spans="1:10" x14ac:dyDescent="0.25">
      <c r="E62" s="369"/>
      <c r="F62" s="369"/>
      <c r="G62" s="369"/>
      <c r="H62" s="369"/>
      <c r="I62" s="369"/>
      <c r="J62" s="369"/>
    </row>
    <row r="63" spans="1:10" x14ac:dyDescent="0.25">
      <c r="E63" s="369"/>
      <c r="F63" s="369"/>
      <c r="G63" s="369"/>
      <c r="H63" s="369"/>
      <c r="I63" s="369"/>
      <c r="J63" s="369"/>
    </row>
    <row r="64" spans="1:10" x14ac:dyDescent="0.25">
      <c r="E64" s="369"/>
      <c r="F64" s="369"/>
      <c r="G64" s="369"/>
      <c r="H64" s="369"/>
      <c r="I64" s="369"/>
      <c r="J64" s="369"/>
    </row>
    <row r="65" spans="5:10" x14ac:dyDescent="0.25">
      <c r="E65" s="369"/>
      <c r="F65" s="369"/>
      <c r="G65" s="369"/>
      <c r="H65" s="369"/>
      <c r="I65" s="369"/>
      <c r="J65" s="369"/>
    </row>
    <row r="66" spans="5:10" x14ac:dyDescent="0.25">
      <c r="E66" s="369"/>
      <c r="F66" s="369"/>
      <c r="G66" s="369"/>
      <c r="H66" s="369"/>
      <c r="I66" s="369"/>
      <c r="J66" s="369"/>
    </row>
    <row r="67" spans="5:10" x14ac:dyDescent="0.25">
      <c r="E67" s="369"/>
      <c r="F67" s="369"/>
      <c r="G67" s="369"/>
      <c r="H67" s="369"/>
      <c r="I67" s="369"/>
      <c r="J67" s="369"/>
    </row>
    <row r="68" spans="5:10" x14ac:dyDescent="0.25">
      <c r="E68" s="369"/>
      <c r="F68" s="369"/>
      <c r="G68" s="369"/>
      <c r="H68" s="369"/>
      <c r="I68" s="369"/>
      <c r="J68" s="369"/>
    </row>
    <row r="69" spans="5:10" x14ac:dyDescent="0.25">
      <c r="E69" s="369"/>
      <c r="F69" s="369"/>
      <c r="G69" s="369"/>
      <c r="H69" s="369"/>
      <c r="I69" s="369"/>
      <c r="J69" s="369"/>
    </row>
    <row r="70" spans="5:10" x14ac:dyDescent="0.25">
      <c r="E70" s="369"/>
      <c r="F70" s="369"/>
      <c r="G70" s="369"/>
      <c r="H70" s="369"/>
      <c r="I70" s="369"/>
      <c r="J70" s="369"/>
    </row>
    <row r="71" spans="5:10" x14ac:dyDescent="0.25">
      <c r="E71" s="369"/>
      <c r="F71" s="369"/>
      <c r="G71" s="369"/>
      <c r="H71" s="369"/>
      <c r="I71" s="369"/>
      <c r="J71" s="369"/>
    </row>
    <row r="72" spans="5:10" x14ac:dyDescent="0.25">
      <c r="E72" s="369"/>
      <c r="F72" s="369"/>
      <c r="G72" s="369"/>
      <c r="H72" s="369"/>
      <c r="I72" s="369"/>
      <c r="J72" s="369"/>
    </row>
    <row r="73" spans="5:10" x14ac:dyDescent="0.25">
      <c r="E73" s="369"/>
      <c r="F73" s="369"/>
      <c r="G73" s="369"/>
      <c r="H73" s="369"/>
      <c r="I73" s="369"/>
      <c r="J73" s="369"/>
    </row>
    <row r="74" spans="5:10" x14ac:dyDescent="0.25">
      <c r="E74" s="369"/>
      <c r="F74" s="369"/>
      <c r="G74" s="369"/>
      <c r="H74" s="369"/>
      <c r="I74" s="369"/>
      <c r="J74" s="369"/>
    </row>
    <row r="75" spans="5:10" x14ac:dyDescent="0.25">
      <c r="E75" s="369"/>
      <c r="F75" s="369"/>
      <c r="G75" s="369"/>
      <c r="H75" s="369"/>
      <c r="I75" s="369"/>
      <c r="J75" s="369"/>
    </row>
    <row r="76" spans="5:10" x14ac:dyDescent="0.25">
      <c r="E76" s="369"/>
      <c r="F76" s="369"/>
      <c r="G76" s="369"/>
      <c r="H76" s="369"/>
      <c r="I76" s="369"/>
      <c r="J76" s="369"/>
    </row>
    <row r="77" spans="5:10" x14ac:dyDescent="0.25">
      <c r="E77" s="369"/>
      <c r="F77" s="369"/>
      <c r="G77" s="369"/>
      <c r="H77" s="369"/>
      <c r="I77" s="369"/>
      <c r="J77" s="369"/>
    </row>
    <row r="78" spans="5:10" x14ac:dyDescent="0.25">
      <c r="E78" s="369"/>
      <c r="F78" s="369"/>
      <c r="G78" s="369"/>
      <c r="H78" s="369"/>
      <c r="I78" s="369"/>
      <c r="J78" s="369"/>
    </row>
    <row r="79" spans="5:10" x14ac:dyDescent="0.25">
      <c r="E79" s="369"/>
      <c r="F79" s="369"/>
      <c r="G79" s="369"/>
      <c r="H79" s="369"/>
      <c r="I79" s="369"/>
      <c r="J79" s="369"/>
    </row>
    <row r="80" spans="5:10" x14ac:dyDescent="0.25">
      <c r="E80" s="369"/>
      <c r="F80" s="369"/>
      <c r="G80" s="369"/>
      <c r="H80" s="369"/>
      <c r="I80" s="369"/>
      <c r="J80" s="369"/>
    </row>
    <row r="81" spans="5:10" x14ac:dyDescent="0.25">
      <c r="E81" s="369"/>
      <c r="F81" s="369"/>
      <c r="G81" s="369"/>
      <c r="H81" s="369"/>
      <c r="I81" s="369"/>
      <c r="J81" s="369"/>
    </row>
    <row r="82" spans="5:10" x14ac:dyDescent="0.25">
      <c r="E82" s="369"/>
      <c r="F82" s="369"/>
      <c r="G82" s="369"/>
      <c r="H82" s="369"/>
      <c r="I82" s="369"/>
      <c r="J82" s="369"/>
    </row>
    <row r="83" spans="5:10" x14ac:dyDescent="0.25">
      <c r="E83" s="369"/>
      <c r="F83" s="369"/>
      <c r="G83" s="369"/>
      <c r="H83" s="369"/>
      <c r="I83" s="369"/>
      <c r="J83" s="369"/>
    </row>
    <row r="84" spans="5:10" x14ac:dyDescent="0.25">
      <c r="E84" s="369"/>
      <c r="F84" s="369"/>
      <c r="G84" s="369"/>
      <c r="H84" s="369"/>
      <c r="I84" s="369"/>
      <c r="J84" s="369"/>
    </row>
    <row r="85" spans="5:10" x14ac:dyDescent="0.25">
      <c r="E85" s="369"/>
      <c r="F85" s="369"/>
      <c r="G85" s="369"/>
      <c r="H85" s="369"/>
      <c r="I85" s="369"/>
      <c r="J85" s="369"/>
    </row>
    <row r="86" spans="5:10" x14ac:dyDescent="0.25">
      <c r="E86" s="369"/>
      <c r="F86" s="369"/>
      <c r="G86" s="369"/>
      <c r="H86" s="369"/>
      <c r="I86" s="369"/>
      <c r="J86" s="369"/>
    </row>
    <row r="87" spans="5:10" x14ac:dyDescent="0.25">
      <c r="E87" s="369"/>
      <c r="F87" s="369"/>
      <c r="G87" s="369"/>
      <c r="H87" s="369"/>
      <c r="I87" s="369"/>
      <c r="J87" s="369"/>
    </row>
    <row r="88" spans="5:10" x14ac:dyDescent="0.25">
      <c r="E88" s="369"/>
      <c r="F88" s="369"/>
      <c r="G88" s="369"/>
      <c r="H88" s="369"/>
      <c r="I88" s="369"/>
      <c r="J88" s="369"/>
    </row>
    <row r="89" spans="5:10" x14ac:dyDescent="0.25">
      <c r="E89" s="369"/>
      <c r="F89" s="369"/>
      <c r="G89" s="369"/>
      <c r="H89" s="369"/>
      <c r="I89" s="369"/>
      <c r="J89" s="369"/>
    </row>
    <row r="90" spans="5:10" x14ac:dyDescent="0.25">
      <c r="E90" s="369"/>
      <c r="F90" s="369"/>
      <c r="G90" s="369"/>
      <c r="H90" s="369"/>
      <c r="I90" s="369"/>
      <c r="J90" s="369"/>
    </row>
    <row r="91" spans="5:10" x14ac:dyDescent="0.25">
      <c r="E91" s="369"/>
      <c r="F91" s="369"/>
      <c r="G91" s="369"/>
      <c r="H91" s="369"/>
      <c r="I91" s="369"/>
      <c r="J91" s="369"/>
    </row>
    <row r="92" spans="5:10" x14ac:dyDescent="0.25">
      <c r="E92" s="369"/>
      <c r="F92" s="369"/>
      <c r="G92" s="369"/>
      <c r="H92" s="369"/>
      <c r="I92" s="369"/>
      <c r="J92" s="369"/>
    </row>
    <row r="93" spans="5:10" x14ac:dyDescent="0.25">
      <c r="E93" s="369"/>
      <c r="F93" s="369"/>
      <c r="G93" s="369"/>
      <c r="H93" s="369"/>
      <c r="I93" s="369"/>
      <c r="J93" s="369"/>
    </row>
    <row r="94" spans="5:10" x14ac:dyDescent="0.25">
      <c r="E94" s="369"/>
      <c r="F94" s="369"/>
      <c r="G94" s="369"/>
      <c r="H94" s="369"/>
      <c r="I94" s="369"/>
      <c r="J94" s="369"/>
    </row>
    <row r="95" spans="5:10" x14ac:dyDescent="0.25">
      <c r="E95" s="369"/>
      <c r="F95" s="369"/>
      <c r="G95" s="369"/>
      <c r="H95" s="369"/>
      <c r="I95" s="369"/>
      <c r="J95" s="369"/>
    </row>
    <row r="96" spans="5:10" x14ac:dyDescent="0.25">
      <c r="E96" s="369"/>
      <c r="F96" s="369"/>
      <c r="G96" s="369"/>
      <c r="H96" s="369"/>
      <c r="I96" s="369"/>
      <c r="J96" s="369"/>
    </row>
    <row r="97" spans="5:10" x14ac:dyDescent="0.25">
      <c r="E97" s="369"/>
      <c r="F97" s="369"/>
      <c r="G97" s="369"/>
      <c r="H97" s="369"/>
      <c r="I97" s="369"/>
      <c r="J97" s="369"/>
    </row>
    <row r="98" spans="5:10" x14ac:dyDescent="0.25">
      <c r="E98" s="369"/>
      <c r="F98" s="369"/>
      <c r="G98" s="369"/>
      <c r="H98" s="369"/>
      <c r="I98" s="369"/>
      <c r="J98" s="369"/>
    </row>
    <row r="99" spans="5:10" x14ac:dyDescent="0.25">
      <c r="E99" s="369"/>
      <c r="F99" s="369"/>
      <c r="G99" s="369"/>
      <c r="H99" s="369"/>
      <c r="I99" s="369"/>
      <c r="J99" s="369"/>
    </row>
    <row r="100" spans="5:10" x14ac:dyDescent="0.25">
      <c r="E100" s="369"/>
      <c r="F100" s="369"/>
      <c r="G100" s="369"/>
      <c r="H100" s="369"/>
      <c r="I100" s="369"/>
      <c r="J100" s="369"/>
    </row>
    <row r="101" spans="5:10" x14ac:dyDescent="0.25">
      <c r="E101" s="369"/>
      <c r="F101" s="369"/>
      <c r="G101" s="369"/>
      <c r="H101" s="369"/>
      <c r="I101" s="369"/>
      <c r="J101" s="369"/>
    </row>
    <row r="102" spans="5:10" x14ac:dyDescent="0.25">
      <c r="E102" s="369"/>
      <c r="F102" s="369"/>
      <c r="G102" s="369"/>
      <c r="H102" s="369"/>
      <c r="I102" s="369"/>
      <c r="J102" s="369"/>
    </row>
    <row r="103" spans="5:10" x14ac:dyDescent="0.25">
      <c r="E103" s="369"/>
      <c r="F103" s="369"/>
      <c r="G103" s="369"/>
      <c r="H103" s="369"/>
      <c r="I103" s="369"/>
      <c r="J103" s="369"/>
    </row>
    <row r="104" spans="5:10" x14ac:dyDescent="0.25">
      <c r="E104" s="369"/>
      <c r="F104" s="369"/>
      <c r="G104" s="369"/>
      <c r="H104" s="369"/>
      <c r="I104" s="369"/>
      <c r="J104" s="369"/>
    </row>
    <row r="105" spans="5:10" x14ac:dyDescent="0.25">
      <c r="E105" s="369"/>
      <c r="F105" s="369"/>
      <c r="G105" s="369"/>
      <c r="H105" s="369"/>
      <c r="I105" s="369"/>
      <c r="J105" s="369"/>
    </row>
    <row r="106" spans="5:10" x14ac:dyDescent="0.25">
      <c r="E106" s="369"/>
      <c r="F106" s="369"/>
      <c r="G106" s="369"/>
      <c r="H106" s="369"/>
      <c r="I106" s="369"/>
      <c r="J106" s="369"/>
    </row>
    <row r="107" spans="5:10" x14ac:dyDescent="0.25">
      <c r="E107" s="369"/>
      <c r="F107" s="369"/>
      <c r="G107" s="369"/>
      <c r="H107" s="369"/>
      <c r="I107" s="369"/>
      <c r="J107" s="369"/>
    </row>
    <row r="108" spans="5:10" x14ac:dyDescent="0.25">
      <c r="E108" s="369"/>
      <c r="F108" s="369"/>
      <c r="G108" s="369"/>
      <c r="H108" s="369"/>
      <c r="I108" s="369"/>
      <c r="J108" s="369"/>
    </row>
    <row r="109" spans="5:10" x14ac:dyDescent="0.25">
      <c r="E109" s="369"/>
      <c r="F109" s="369"/>
      <c r="G109" s="369"/>
      <c r="H109" s="369"/>
      <c r="I109" s="369"/>
      <c r="J109" s="369"/>
    </row>
    <row r="110" spans="5:10" x14ac:dyDescent="0.25">
      <c r="E110" s="369"/>
      <c r="F110" s="369"/>
      <c r="G110" s="369"/>
      <c r="H110" s="369"/>
      <c r="I110" s="369"/>
      <c r="J110" s="369"/>
    </row>
    <row r="111" spans="5:10" x14ac:dyDescent="0.25">
      <c r="E111" s="369"/>
      <c r="F111" s="369"/>
      <c r="G111" s="369"/>
      <c r="H111" s="369"/>
      <c r="I111" s="369"/>
      <c r="J111" s="369"/>
    </row>
    <row r="112" spans="5:10" x14ac:dyDescent="0.25">
      <c r="E112" s="369"/>
      <c r="F112" s="369"/>
      <c r="G112" s="369"/>
      <c r="H112" s="369"/>
      <c r="I112" s="369"/>
      <c r="J112" s="369"/>
    </row>
    <row r="113" spans="5:10" x14ac:dyDescent="0.25">
      <c r="E113" s="369"/>
      <c r="F113" s="369"/>
      <c r="G113" s="369"/>
      <c r="H113" s="369"/>
      <c r="I113" s="369"/>
      <c r="J113" s="369"/>
    </row>
    <row r="114" spans="5:10" x14ac:dyDescent="0.25">
      <c r="E114" s="369"/>
      <c r="F114" s="369"/>
      <c r="G114" s="369"/>
      <c r="H114" s="369"/>
      <c r="I114" s="369"/>
      <c r="J114" s="369"/>
    </row>
    <row r="115" spans="5:10" x14ac:dyDescent="0.25">
      <c r="E115" s="369"/>
      <c r="F115" s="369"/>
      <c r="G115" s="369"/>
      <c r="H115" s="369"/>
      <c r="I115" s="369"/>
      <c r="J115" s="369"/>
    </row>
    <row r="116" spans="5:10" x14ac:dyDescent="0.25">
      <c r="E116" s="369"/>
      <c r="F116" s="369"/>
      <c r="G116" s="369"/>
      <c r="H116" s="369"/>
      <c r="I116" s="369"/>
      <c r="J116" s="369"/>
    </row>
    <row r="117" spans="5:10" x14ac:dyDescent="0.25">
      <c r="E117" s="369"/>
      <c r="F117" s="369"/>
      <c r="G117" s="369"/>
      <c r="H117" s="369"/>
      <c r="I117" s="369"/>
      <c r="J117" s="369"/>
    </row>
    <row r="118" spans="5:10" x14ac:dyDescent="0.25">
      <c r="E118" s="369"/>
      <c r="F118" s="369"/>
      <c r="G118" s="369"/>
      <c r="H118" s="369"/>
      <c r="I118" s="369"/>
      <c r="J118" s="369"/>
    </row>
    <row r="119" spans="5:10" x14ac:dyDescent="0.25">
      <c r="E119" s="369"/>
      <c r="F119" s="369"/>
      <c r="G119" s="369"/>
      <c r="H119" s="369"/>
      <c r="I119" s="369"/>
      <c r="J119" s="369"/>
    </row>
    <row r="120" spans="5:10" x14ac:dyDescent="0.25">
      <c r="E120" s="369"/>
      <c r="F120" s="369"/>
      <c r="G120" s="369"/>
      <c r="H120" s="369"/>
      <c r="I120" s="369"/>
      <c r="J120" s="369"/>
    </row>
    <row r="121" spans="5:10" x14ac:dyDescent="0.25">
      <c r="E121" s="369"/>
      <c r="F121" s="369"/>
      <c r="G121" s="369"/>
      <c r="H121" s="369"/>
      <c r="I121" s="369"/>
      <c r="J121" s="369"/>
    </row>
    <row r="122" spans="5:10" x14ac:dyDescent="0.25">
      <c r="E122" s="369"/>
      <c r="F122" s="369"/>
      <c r="G122" s="369"/>
      <c r="H122" s="369"/>
      <c r="I122" s="369"/>
      <c r="J122" s="369"/>
    </row>
    <row r="123" spans="5:10" x14ac:dyDescent="0.25">
      <c r="E123" s="369"/>
      <c r="F123" s="369"/>
      <c r="G123" s="369"/>
      <c r="H123" s="369"/>
      <c r="I123" s="369"/>
      <c r="J123" s="369"/>
    </row>
    <row r="124" spans="5:10" x14ac:dyDescent="0.25">
      <c r="E124" s="369"/>
      <c r="F124" s="369"/>
      <c r="G124" s="369"/>
      <c r="H124" s="369"/>
      <c r="I124" s="369"/>
      <c r="J124" s="369"/>
    </row>
    <row r="125" spans="5:10" x14ac:dyDescent="0.25">
      <c r="E125" s="369"/>
      <c r="F125" s="369"/>
      <c r="G125" s="369"/>
      <c r="H125" s="369"/>
      <c r="I125" s="369"/>
      <c r="J125" s="369"/>
    </row>
    <row r="126" spans="5:10" x14ac:dyDescent="0.25">
      <c r="E126" s="369"/>
      <c r="F126" s="369"/>
      <c r="G126" s="369"/>
      <c r="H126" s="369"/>
      <c r="I126" s="369"/>
      <c r="J126" s="369"/>
    </row>
    <row r="127" spans="5:10" x14ac:dyDescent="0.25">
      <c r="E127" s="369"/>
      <c r="F127" s="369"/>
      <c r="G127" s="369"/>
      <c r="H127" s="369"/>
      <c r="I127" s="369"/>
      <c r="J127" s="369"/>
    </row>
    <row r="128" spans="5:10" x14ac:dyDescent="0.25">
      <c r="E128" s="369"/>
      <c r="F128" s="369"/>
      <c r="G128" s="369"/>
      <c r="H128" s="369"/>
      <c r="I128" s="369"/>
      <c r="J128" s="369"/>
    </row>
    <row r="129" spans="5:10" x14ac:dyDescent="0.25">
      <c r="E129" s="369"/>
      <c r="F129" s="369"/>
      <c r="G129" s="369"/>
      <c r="H129" s="369"/>
      <c r="I129" s="369"/>
      <c r="J129" s="369"/>
    </row>
    <row r="130" spans="5:10" x14ac:dyDescent="0.25">
      <c r="E130" s="369"/>
      <c r="F130" s="369"/>
      <c r="G130" s="369"/>
      <c r="H130" s="369"/>
      <c r="I130" s="369"/>
      <c r="J130" s="369"/>
    </row>
    <row r="131" spans="5:10" x14ac:dyDescent="0.25">
      <c r="E131" s="369"/>
      <c r="F131" s="369"/>
      <c r="G131" s="369"/>
      <c r="H131" s="369"/>
      <c r="I131" s="369"/>
      <c r="J131" s="369"/>
    </row>
    <row r="132" spans="5:10" x14ac:dyDescent="0.25">
      <c r="E132" s="369"/>
      <c r="F132" s="369"/>
      <c r="G132" s="369"/>
      <c r="H132" s="369"/>
      <c r="I132" s="369"/>
      <c r="J132" s="369"/>
    </row>
    <row r="133" spans="5:10" x14ac:dyDescent="0.25">
      <c r="E133" s="369"/>
      <c r="F133" s="369"/>
      <c r="G133" s="369"/>
      <c r="H133" s="369"/>
      <c r="I133" s="369"/>
      <c r="J133" s="369"/>
    </row>
    <row r="134" spans="5:10" x14ac:dyDescent="0.25">
      <c r="E134" s="369"/>
      <c r="F134" s="369"/>
      <c r="G134" s="369"/>
      <c r="H134" s="369"/>
      <c r="I134" s="369"/>
      <c r="J134" s="369"/>
    </row>
    <row r="135" spans="5:10" x14ac:dyDescent="0.25">
      <c r="E135" s="369"/>
      <c r="F135" s="369"/>
      <c r="G135" s="369"/>
      <c r="H135" s="369"/>
      <c r="I135" s="369"/>
      <c r="J135" s="369"/>
    </row>
    <row r="136" spans="5:10" x14ac:dyDescent="0.25">
      <c r="E136" s="369"/>
      <c r="F136" s="369"/>
      <c r="G136" s="369"/>
      <c r="H136" s="369"/>
      <c r="I136" s="369"/>
      <c r="J136" s="369"/>
    </row>
  </sheetData>
  <sheetProtection selectLockedCells="1"/>
  <mergeCells count="291">
    <mergeCell ref="C1:G2"/>
    <mergeCell ref="C3:G4"/>
    <mergeCell ref="A1:B4"/>
    <mergeCell ref="E75:F75"/>
    <mergeCell ref="E69:F69"/>
    <mergeCell ref="A26:A58"/>
    <mergeCell ref="E43:F43"/>
    <mergeCell ref="G43:J43"/>
    <mergeCell ref="B43:B58"/>
    <mergeCell ref="C43:D43"/>
    <mergeCell ref="C26:D26"/>
    <mergeCell ref="C57:D57"/>
    <mergeCell ref="C58:D58"/>
    <mergeCell ref="B26:B42"/>
    <mergeCell ref="C27:D27"/>
    <mergeCell ref="C28:D28"/>
    <mergeCell ref="C46:D46"/>
    <mergeCell ref="C47:D47"/>
    <mergeCell ref="C48:D48"/>
    <mergeCell ref="C49:D49"/>
    <mergeCell ref="C33:D33"/>
    <mergeCell ref="C34:D34"/>
    <mergeCell ref="C35:D35"/>
    <mergeCell ref="C44:D44"/>
    <mergeCell ref="C29:D29"/>
    <mergeCell ref="C30:D30"/>
    <mergeCell ref="C31:D31"/>
    <mergeCell ref="E63:F63"/>
    <mergeCell ref="C50:D50"/>
    <mergeCell ref="C51:D51"/>
    <mergeCell ref="C53:D53"/>
    <mergeCell ref="C56:D56"/>
    <mergeCell ref="C55:D55"/>
    <mergeCell ref="E55:F55"/>
    <mergeCell ref="E47:F47"/>
    <mergeCell ref="C45:D45"/>
    <mergeCell ref="C32:D32"/>
    <mergeCell ref="E65:F65"/>
    <mergeCell ref="C52:D52"/>
    <mergeCell ref="C54:D54"/>
    <mergeCell ref="E62:F62"/>
    <mergeCell ref="E136:F136"/>
    <mergeCell ref="G136:J136"/>
    <mergeCell ref="G135:J135"/>
    <mergeCell ref="E123:F123"/>
    <mergeCell ref="G123:J123"/>
    <mergeCell ref="E124:F124"/>
    <mergeCell ref="G124:J124"/>
    <mergeCell ref="E125:F125"/>
    <mergeCell ref="G125:J125"/>
    <mergeCell ref="E135:F135"/>
    <mergeCell ref="E126:F126"/>
    <mergeCell ref="G126:J126"/>
    <mergeCell ref="E127:F127"/>
    <mergeCell ref="G127:J127"/>
    <mergeCell ref="E128:F128"/>
    <mergeCell ref="G128:J128"/>
    <mergeCell ref="E134:F134"/>
    <mergeCell ref="G134:J134"/>
    <mergeCell ref="G111:J111"/>
    <mergeCell ref="E112:F112"/>
    <mergeCell ref="G112:J112"/>
    <mergeCell ref="E113:F113"/>
    <mergeCell ref="G113:J113"/>
    <mergeCell ref="E108:F108"/>
    <mergeCell ref="G108:J108"/>
    <mergeCell ref="E109:F109"/>
    <mergeCell ref="G109:J109"/>
    <mergeCell ref="E110:F110"/>
    <mergeCell ref="G110:J110"/>
    <mergeCell ref="E111:F111"/>
    <mergeCell ref="G119:J119"/>
    <mergeCell ref="E116:F116"/>
    <mergeCell ref="G116:J116"/>
    <mergeCell ref="G117:J117"/>
    <mergeCell ref="E118:F118"/>
    <mergeCell ref="G118:J118"/>
    <mergeCell ref="E119:F119"/>
    <mergeCell ref="E114:F114"/>
    <mergeCell ref="G114:J114"/>
    <mergeCell ref="E115:F115"/>
    <mergeCell ref="G115:J115"/>
    <mergeCell ref="E117:F117"/>
    <mergeCell ref="E120:F120"/>
    <mergeCell ref="G120:J120"/>
    <mergeCell ref="E121:F121"/>
    <mergeCell ref="G121:J121"/>
    <mergeCell ref="E122:F122"/>
    <mergeCell ref="E132:F132"/>
    <mergeCell ref="G132:J132"/>
    <mergeCell ref="E133:F133"/>
    <mergeCell ref="G133:J133"/>
    <mergeCell ref="E129:F129"/>
    <mergeCell ref="G129:J129"/>
    <mergeCell ref="E130:F130"/>
    <mergeCell ref="G130:J130"/>
    <mergeCell ref="E131:F131"/>
    <mergeCell ref="G131:J131"/>
    <mergeCell ref="G122:J122"/>
    <mergeCell ref="G105:J105"/>
    <mergeCell ref="E106:F106"/>
    <mergeCell ref="G106:J106"/>
    <mergeCell ref="E107:F107"/>
    <mergeCell ref="G107:J107"/>
    <mergeCell ref="E102:F102"/>
    <mergeCell ref="G102:J102"/>
    <mergeCell ref="E103:F103"/>
    <mergeCell ref="G103:J103"/>
    <mergeCell ref="E104:F104"/>
    <mergeCell ref="G104:J104"/>
    <mergeCell ref="E105:F105"/>
    <mergeCell ref="G99:J99"/>
    <mergeCell ref="E100:F100"/>
    <mergeCell ref="G100:J100"/>
    <mergeCell ref="E101:F101"/>
    <mergeCell ref="G101:J101"/>
    <mergeCell ref="E96:F96"/>
    <mergeCell ref="G96:J96"/>
    <mergeCell ref="E97:F97"/>
    <mergeCell ref="G97:J97"/>
    <mergeCell ref="E98:F98"/>
    <mergeCell ref="G98:J98"/>
    <mergeCell ref="E99:F99"/>
    <mergeCell ref="G93:J93"/>
    <mergeCell ref="E94:F94"/>
    <mergeCell ref="G94:J94"/>
    <mergeCell ref="E95:F95"/>
    <mergeCell ref="G95:J95"/>
    <mergeCell ref="E90:F90"/>
    <mergeCell ref="G90:J90"/>
    <mergeCell ref="E91:F91"/>
    <mergeCell ref="G91:J91"/>
    <mergeCell ref="E92:F92"/>
    <mergeCell ref="G92:J92"/>
    <mergeCell ref="E93:F93"/>
    <mergeCell ref="G87:J87"/>
    <mergeCell ref="E88:F88"/>
    <mergeCell ref="G88:J88"/>
    <mergeCell ref="E89:F89"/>
    <mergeCell ref="G89:J89"/>
    <mergeCell ref="E84:F84"/>
    <mergeCell ref="G84:J84"/>
    <mergeCell ref="E85:F85"/>
    <mergeCell ref="G85:J85"/>
    <mergeCell ref="E86:F86"/>
    <mergeCell ref="G86:J86"/>
    <mergeCell ref="E87:F87"/>
    <mergeCell ref="G81:J81"/>
    <mergeCell ref="E82:F82"/>
    <mergeCell ref="G82:J82"/>
    <mergeCell ref="E83:F83"/>
    <mergeCell ref="G83:J83"/>
    <mergeCell ref="E78:F78"/>
    <mergeCell ref="G78:J78"/>
    <mergeCell ref="E79:F79"/>
    <mergeCell ref="G79:J79"/>
    <mergeCell ref="E80:F80"/>
    <mergeCell ref="G80:J80"/>
    <mergeCell ref="E81:F81"/>
    <mergeCell ref="G61:J61"/>
    <mergeCell ref="G56:J56"/>
    <mergeCell ref="E56:F56"/>
    <mergeCell ref="G75:J75"/>
    <mergeCell ref="E76:F76"/>
    <mergeCell ref="G76:J76"/>
    <mergeCell ref="E77:F77"/>
    <mergeCell ref="G77:J77"/>
    <mergeCell ref="E72:F72"/>
    <mergeCell ref="G72:J72"/>
    <mergeCell ref="E73:F73"/>
    <mergeCell ref="G73:J73"/>
    <mergeCell ref="E74:F74"/>
    <mergeCell ref="G74:J74"/>
    <mergeCell ref="G69:J69"/>
    <mergeCell ref="E70:F70"/>
    <mergeCell ref="G70:J70"/>
    <mergeCell ref="E71:F71"/>
    <mergeCell ref="G71:J71"/>
    <mergeCell ref="E66:F66"/>
    <mergeCell ref="G66:J66"/>
    <mergeCell ref="E67:F67"/>
    <mergeCell ref="G67:J67"/>
    <mergeCell ref="E68:F68"/>
    <mergeCell ref="G68:J68"/>
    <mergeCell ref="G65:J65"/>
    <mergeCell ref="E44:F44"/>
    <mergeCell ref="E45:F45"/>
    <mergeCell ref="G45:J45"/>
    <mergeCell ref="E58:F58"/>
    <mergeCell ref="G58:J58"/>
    <mergeCell ref="E59:F59"/>
    <mergeCell ref="G59:J59"/>
    <mergeCell ref="E48:F48"/>
    <mergeCell ref="G48:J48"/>
    <mergeCell ref="E49:F49"/>
    <mergeCell ref="G49:J49"/>
    <mergeCell ref="E57:F57"/>
    <mergeCell ref="G57:J57"/>
    <mergeCell ref="E46:F46"/>
    <mergeCell ref="G46:J46"/>
    <mergeCell ref="E60:F60"/>
    <mergeCell ref="G60:J60"/>
    <mergeCell ref="E61:F61"/>
    <mergeCell ref="E53:F53"/>
    <mergeCell ref="G63:J63"/>
    <mergeCell ref="E64:F64"/>
    <mergeCell ref="G64:J64"/>
    <mergeCell ref="G62:J62"/>
    <mergeCell ref="G42:J42"/>
    <mergeCell ref="G36:J36"/>
    <mergeCell ref="G37:J37"/>
    <mergeCell ref="E31:F31"/>
    <mergeCell ref="G31:J31"/>
    <mergeCell ref="E32:F32"/>
    <mergeCell ref="G32:J32"/>
    <mergeCell ref="G33:J33"/>
    <mergeCell ref="E33:F33"/>
    <mergeCell ref="E34:F34"/>
    <mergeCell ref="G34:J34"/>
    <mergeCell ref="E35:F35"/>
    <mergeCell ref="G35:J35"/>
    <mergeCell ref="G38:J38"/>
    <mergeCell ref="G39:J39"/>
    <mergeCell ref="G40:J40"/>
    <mergeCell ref="G41:J41"/>
    <mergeCell ref="G50:J50"/>
    <mergeCell ref="G51:J51"/>
    <mergeCell ref="E50:F50"/>
    <mergeCell ref="E51:F51"/>
    <mergeCell ref="G53:J53"/>
    <mergeCell ref="G55:J55"/>
    <mergeCell ref="G47:J47"/>
    <mergeCell ref="E52:F52"/>
    <mergeCell ref="G52:J52"/>
    <mergeCell ref="E54:F54"/>
    <mergeCell ref="G54:J54"/>
    <mergeCell ref="E30:F30"/>
    <mergeCell ref="G30:J30"/>
    <mergeCell ref="G21:J21"/>
    <mergeCell ref="G25:J25"/>
    <mergeCell ref="G22:J22"/>
    <mergeCell ref="G23:J23"/>
    <mergeCell ref="G24:J24"/>
    <mergeCell ref="E28:F28"/>
    <mergeCell ref="G28:J28"/>
    <mergeCell ref="E29:F29"/>
    <mergeCell ref="E22:F22"/>
    <mergeCell ref="E23:F23"/>
    <mergeCell ref="E24:F24"/>
    <mergeCell ref="G29:J29"/>
    <mergeCell ref="G44:J44"/>
    <mergeCell ref="E26:F26"/>
    <mergeCell ref="G26:J26"/>
    <mergeCell ref="E27:F27"/>
    <mergeCell ref="G27:J27"/>
    <mergeCell ref="E21:F21"/>
    <mergeCell ref="E25:F25"/>
    <mergeCell ref="E12:F12"/>
    <mergeCell ref="G12:J12"/>
    <mergeCell ref="N1:N4"/>
    <mergeCell ref="H1:I1"/>
    <mergeCell ref="H2:I2"/>
    <mergeCell ref="H3:I3"/>
    <mergeCell ref="H4:I4"/>
    <mergeCell ref="E11:F11"/>
    <mergeCell ref="G11:J11"/>
    <mergeCell ref="G15:J15"/>
    <mergeCell ref="E16:F16"/>
    <mergeCell ref="G16:J16"/>
    <mergeCell ref="G14:J14"/>
    <mergeCell ref="E15:F15"/>
    <mergeCell ref="A6:J7"/>
    <mergeCell ref="A5:J5"/>
    <mergeCell ref="J1:J4"/>
    <mergeCell ref="E8:J8"/>
    <mergeCell ref="A8:D25"/>
    <mergeCell ref="E13:F13"/>
    <mergeCell ref="E9:F9"/>
    <mergeCell ref="E10:F10"/>
    <mergeCell ref="G9:J9"/>
    <mergeCell ref="G10:J10"/>
    <mergeCell ref="G18:J18"/>
    <mergeCell ref="E19:F19"/>
    <mergeCell ref="G19:J19"/>
    <mergeCell ref="E14:F14"/>
    <mergeCell ref="E20:F20"/>
    <mergeCell ref="G20:J20"/>
    <mergeCell ref="G13:J13"/>
    <mergeCell ref="E17:F17"/>
    <mergeCell ref="G17:J17"/>
    <mergeCell ref="E18:F18"/>
  </mergeCells>
  <pageMargins left="0.25" right="0.25" top="0.75" bottom="0.75" header="0.3" footer="0.3"/>
  <pageSetup paperSize="258" scale="70" orientation="landscape"/>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3</vt:i4>
      </vt:variant>
    </vt:vector>
  </HeadingPairs>
  <TitlesOfParts>
    <vt:vector size="26"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MAPA DE RIESGO ADMON</vt:lpstr>
      <vt:lpstr>NOO</vt:lpstr>
      <vt:lpstr>NO</vt:lpstr>
      <vt:lpstr>'MAPA DE RIESGO ADMON'!Área_de_impresión</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Eduardo Hernandez Huepa</cp:lastModifiedBy>
  <cp:revision/>
  <cp:lastPrinted>2022-05-03T17:01:47Z</cp:lastPrinted>
  <dcterms:created xsi:type="dcterms:W3CDTF">2014-12-30T19:27:19Z</dcterms:created>
  <dcterms:modified xsi:type="dcterms:W3CDTF">2025-04-28T02:25:26Z</dcterms:modified>
</cp:coreProperties>
</file>